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eel01" sheetId="1" r:id="rId1"/>
    <sheet name="cutt01" sheetId="2" r:id="rId2"/>
    <sheet name="Wcoho01" sheetId="3" r:id="rId3"/>
    <sheet name="Hcoho01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<sst xmlns="http://schemas.openxmlformats.org/spreadsheetml/2006/main" count="398" uniqueCount="123">
  <si>
    <t>Mark Period</t>
  </si>
  <si>
    <t>Marks</t>
  </si>
  <si>
    <t>Marks - number of marked (CWT, Panjet)</t>
  </si>
  <si>
    <t>Mark Period - dates the same mark was used</t>
  </si>
  <si>
    <t>Recovery Period</t>
  </si>
  <si>
    <t>Catch</t>
  </si>
  <si>
    <t>Recaptures - number of juveniles that were previously marked</t>
  </si>
  <si>
    <t>Wild Steelhead</t>
  </si>
  <si>
    <t>Wild Coho</t>
  </si>
  <si>
    <t>Wild Cutthroat</t>
  </si>
  <si>
    <t>Hatchery Coho</t>
  </si>
  <si>
    <t>Catch - the number of unmarked (maiden) juveniles in the trap, doesnot include recaps</t>
  </si>
  <si>
    <t>date</t>
  </si>
  <si>
    <t>marked</t>
  </si>
  <si>
    <t>checked</t>
  </si>
  <si>
    <t>Species</t>
  </si>
  <si>
    <t>Mark (Panjet, CWT)Retention Test</t>
  </si>
  <si>
    <t># marked</t>
  </si>
  <si>
    <t>Mortalities</t>
  </si>
  <si>
    <t>Trap Eff</t>
  </si>
  <si>
    <t>Comments on trap movement</t>
  </si>
  <si>
    <t>Smolts - are intermediates or smolts not parr</t>
  </si>
  <si>
    <t>Week #</t>
  </si>
  <si>
    <t>LP</t>
  </si>
  <si>
    <t>RP</t>
  </si>
  <si>
    <t>A</t>
  </si>
  <si>
    <t>Bowline broke 3/28, bowline repaired 3/29</t>
  </si>
  <si>
    <t>Trap out 5/1 due to high water, cone dropped 5/2</t>
  </si>
  <si>
    <t>June 3-9</t>
  </si>
  <si>
    <t>Steelhead Smolt Estimate Worksheet</t>
  </si>
  <si>
    <t>May 14-20</t>
  </si>
  <si>
    <t>Log in cone 5/17, pontoons submerged 5/18, cone raised 5/19, cone dropped 5/20, no fish marked 5/21</t>
  </si>
  <si>
    <t>Number</t>
  </si>
  <si>
    <t>Marked</t>
  </si>
  <si>
    <t>Maiden Catch</t>
  </si>
  <si>
    <t>Mar15-16</t>
  </si>
  <si>
    <t>Mar22-24</t>
  </si>
  <si>
    <t>Mar25-31</t>
  </si>
  <si>
    <t>Apr1-7</t>
  </si>
  <si>
    <t>Apr8-14</t>
  </si>
  <si>
    <t>Apr15-21</t>
  </si>
  <si>
    <t>Apr22-28</t>
  </si>
  <si>
    <t>May6-12</t>
  </si>
  <si>
    <t>May13-19</t>
  </si>
  <si>
    <t xml:space="preserve">May20- </t>
  </si>
  <si>
    <t>May21-</t>
  </si>
  <si>
    <t>May22-26</t>
  </si>
  <si>
    <t>Apr29-5</t>
  </si>
  <si>
    <t>May27-2</t>
  </si>
  <si>
    <t>Mar16-17</t>
  </si>
  <si>
    <t>Mar23-25</t>
  </si>
  <si>
    <t>Mar26-1</t>
  </si>
  <si>
    <t>Apr2-8</t>
  </si>
  <si>
    <t>Apr9-15</t>
  </si>
  <si>
    <t>Apr16-22</t>
  </si>
  <si>
    <t>Apr23-29</t>
  </si>
  <si>
    <t>Apr30-6</t>
  </si>
  <si>
    <t>May7-13</t>
  </si>
  <si>
    <t>May22-</t>
  </si>
  <si>
    <t>May23-27</t>
  </si>
  <si>
    <t>May28-3</t>
  </si>
  <si>
    <t>Jun4-10</t>
  </si>
  <si>
    <t>check</t>
  </si>
  <si>
    <t>Recaps</t>
  </si>
  <si>
    <t>Pop Est</t>
  </si>
  <si>
    <t>Var</t>
  </si>
  <si>
    <t>SE</t>
  </si>
  <si>
    <t>Pooled</t>
  </si>
  <si>
    <t>all</t>
  </si>
  <si>
    <t>24 hr</t>
  </si>
  <si>
    <t>48 hr</t>
  </si>
  <si>
    <t># Good Marks after</t>
  </si>
  <si>
    <t>H coho</t>
  </si>
  <si>
    <t>?</t>
  </si>
  <si>
    <t>4/2 &amp; 4/3</t>
  </si>
  <si>
    <t>4/8 &amp; 4/10</t>
  </si>
  <si>
    <t>4/16 &amp; 4/17</t>
  </si>
  <si>
    <t>Moved trap up 15 feet 4/24</t>
  </si>
  <si>
    <t>Moved Trap up 5 feet 5/7</t>
  </si>
  <si>
    <t>Log in trap on 5/13, Trap out 5/15 due to high water, cone dropped 5/16</t>
  </si>
  <si>
    <t>W coho</t>
  </si>
  <si>
    <t>coho</t>
  </si>
  <si>
    <t>10 CWT &amp; PJ</t>
  </si>
  <si>
    <t>Cutthroat Smolt Estimate Worksheet</t>
  </si>
  <si>
    <t>Jun3-9</t>
  </si>
  <si>
    <t>Jun10-16</t>
  </si>
  <si>
    <t>Jun17-23</t>
  </si>
  <si>
    <t>Jun26-</t>
  </si>
  <si>
    <t>Wild Coho Smolt Estimate Worksheet</t>
  </si>
  <si>
    <t>Hatchey Coho Smolt Estimate Worksheet</t>
  </si>
  <si>
    <t>No marks on 6/18 &amp; 6/19</t>
  </si>
  <si>
    <t xml:space="preserve">No marks on 6/24 &amp; 6/25 </t>
  </si>
  <si>
    <t>Jun11-17</t>
  </si>
  <si>
    <t>Jun24-29</t>
  </si>
  <si>
    <t>Jun18-24</t>
  </si>
  <si>
    <t>Jun25-30</t>
  </si>
  <si>
    <t>Log in cone 5/17, pontoons submerged 5/18, cone raised 5/19, cone dropped 5/20</t>
  </si>
  <si>
    <t>Mar15-21</t>
  </si>
  <si>
    <t>Mar16-22</t>
  </si>
  <si>
    <t>LP/RP</t>
  </si>
  <si>
    <t>Jun10-</t>
  </si>
  <si>
    <t>Jun11-16</t>
  </si>
  <si>
    <t>Jun11-</t>
  </si>
  <si>
    <t>Jun12-17</t>
  </si>
  <si>
    <t>Total # marks (PJ &amp; CWT) put above trap</t>
  </si>
  <si>
    <t>Total # marks (PJ &amp; CWT) recaputured in trap</t>
  </si>
  <si>
    <t>CWT with no alician blue</t>
  </si>
  <si>
    <t>recaps with both alician blue and CWT</t>
  </si>
  <si>
    <t>alician blue with no CWT</t>
  </si>
  <si>
    <t>CWT Mark Summary for wild coho</t>
  </si>
  <si>
    <t>total</t>
  </si>
  <si>
    <t>alcian blue retention from recap CWT</t>
  </si>
  <si>
    <t>alcian blue retention from mark retention</t>
  </si>
  <si>
    <t>low 95%</t>
  </si>
  <si>
    <t>hi 95% CI</t>
  </si>
  <si>
    <t>ladder eff</t>
  </si>
  <si>
    <t>adult wild steelhead</t>
  </si>
  <si>
    <t>hatchery steelhead</t>
  </si>
  <si>
    <t>hoop eff</t>
  </si>
  <si>
    <t>spawners</t>
  </si>
  <si>
    <t>females</t>
  </si>
  <si>
    <t>egg/F</t>
  </si>
  <si>
    <t>smolts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</si>
</sst>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9"/>
  <sheetViews>
    <sheetView tabSelected="1" zoomScale="75" zoomScaleNormal="75" workbookViewId="0" topLeftCell="A1">
      <selection activeCell="B22" sqref="B22:F24"/>
    </sheetView>
  </sheetViews>
  <sheetFormatPr defaultColWidth="9.140625" defaultRowHeight="12.75"/>
  <cols>
    <col min="2" max="2" width="7.140625" style="0" bestFit="1" customWidth="1"/>
    <col min="3" max="3" width="10.57421875" style="0" bestFit="1" customWidth="1"/>
    <col min="4" max="4" width="13.28125" style="0" bestFit="1" customWidth="1"/>
    <col min="6" max="6" width="11.140625" style="0" customWidth="1"/>
    <col min="7" max="7" width="8.8515625" style="0" bestFit="1" customWidth="1"/>
    <col min="8" max="8" width="8.00390625" style="0" bestFit="1" customWidth="1"/>
    <col min="9" max="9" width="6.57421875" style="0" bestFit="1" customWidth="1"/>
    <col min="10" max="10" width="7.57421875" style="0" bestFit="1" customWidth="1"/>
    <col min="11" max="11" width="9.7109375" style="0" customWidth="1"/>
    <col min="12" max="12" width="8.57421875" style="0" bestFit="1" customWidth="1"/>
    <col min="13" max="13" width="7.57421875" style="0" bestFit="1" customWidth="1"/>
    <col min="14" max="14" width="8.140625" style="0" bestFit="1" customWidth="1"/>
    <col min="15" max="15" width="9.7109375" style="0" bestFit="1" customWidth="1"/>
    <col min="16" max="17" width="7.140625" style="0" bestFit="1" customWidth="1"/>
    <col min="19" max="19" width="8.140625" style="0" bestFit="1" customWidth="1"/>
    <col min="20" max="20" width="7.57421875" style="0" bestFit="1" customWidth="1"/>
    <col min="21" max="21" width="12.00390625" style="0" bestFit="1" customWidth="1"/>
    <col min="22" max="22" width="25.140625" style="0" customWidth="1"/>
  </cols>
  <sheetData>
    <row r="2" ht="12.75">
      <c r="A2" t="s">
        <v>29</v>
      </c>
    </row>
    <row r="5" spans="6:22" ht="12.75">
      <c r="F5" t="s">
        <v>98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30</v>
      </c>
      <c r="P5" t="s">
        <v>45</v>
      </c>
      <c r="Q5" t="s">
        <v>58</v>
      </c>
      <c r="R5" t="s">
        <v>59</v>
      </c>
      <c r="S5" t="s">
        <v>60</v>
      </c>
      <c r="T5" t="s">
        <v>61</v>
      </c>
      <c r="U5" t="s">
        <v>19</v>
      </c>
      <c r="V5" t="s">
        <v>20</v>
      </c>
    </row>
    <row r="6" spans="2:22" ht="12.75">
      <c r="B6" t="s">
        <v>23</v>
      </c>
      <c r="C6">
        <v>1</v>
      </c>
      <c r="D6" t="s">
        <v>97</v>
      </c>
      <c r="E6">
        <v>2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 s="4">
        <f aca="true" t="shared" si="0" ref="U6:U20">SUM(F6:T6)/E6</f>
        <v>0</v>
      </c>
      <c r="V6" t="s">
        <v>96</v>
      </c>
    </row>
    <row r="7" spans="2:21" ht="12.75">
      <c r="B7" t="s">
        <v>24</v>
      </c>
      <c r="C7">
        <v>2</v>
      </c>
      <c r="D7" t="s">
        <v>36</v>
      </c>
      <c r="E7">
        <v>9</v>
      </c>
      <c r="F7">
        <v>0</v>
      </c>
      <c r="G7">
        <v>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 s="4">
        <f t="shared" si="0"/>
        <v>0.2222222222222222</v>
      </c>
    </row>
    <row r="8" spans="2:22" ht="12.75">
      <c r="B8" t="s">
        <v>25</v>
      </c>
      <c r="C8">
        <v>3</v>
      </c>
      <c r="D8" t="s">
        <v>37</v>
      </c>
      <c r="E8">
        <v>14</v>
      </c>
      <c r="F8">
        <v>0</v>
      </c>
      <c r="G8">
        <v>0</v>
      </c>
      <c r="H8">
        <v>0</v>
      </c>
      <c r="I8" s="2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 s="4">
        <f t="shared" si="0"/>
        <v>0</v>
      </c>
      <c r="V8" t="s">
        <v>26</v>
      </c>
    </row>
    <row r="9" spans="2:21" ht="12.75">
      <c r="B9" t="s">
        <v>23</v>
      </c>
      <c r="C9">
        <v>4</v>
      </c>
      <c r="D9" t="s">
        <v>38</v>
      </c>
      <c r="E9">
        <v>10</v>
      </c>
      <c r="F9">
        <v>0</v>
      </c>
      <c r="G9">
        <v>0</v>
      </c>
      <c r="H9">
        <v>0</v>
      </c>
      <c r="I9">
        <v>1</v>
      </c>
      <c r="J9">
        <v>1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s="4">
        <f t="shared" si="0"/>
        <v>0.3</v>
      </c>
    </row>
    <row r="10" spans="2:21" ht="12.75">
      <c r="B10" t="s">
        <v>24</v>
      </c>
      <c r="C10">
        <v>5</v>
      </c>
      <c r="D10" t="s">
        <v>39</v>
      </c>
      <c r="E10">
        <v>38</v>
      </c>
      <c r="F10">
        <v>0</v>
      </c>
      <c r="G10">
        <v>0</v>
      </c>
      <c r="H10">
        <v>0</v>
      </c>
      <c r="I10">
        <v>0</v>
      </c>
      <c r="J10">
        <v>8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 s="4">
        <f t="shared" si="0"/>
        <v>0.21052631578947367</v>
      </c>
    </row>
    <row r="11" spans="2:21" ht="12.75">
      <c r="B11" t="s">
        <v>25</v>
      </c>
      <c r="C11">
        <v>6</v>
      </c>
      <c r="D11" t="s">
        <v>40</v>
      </c>
      <c r="E11">
        <v>67</v>
      </c>
      <c r="F11">
        <v>0</v>
      </c>
      <c r="G11">
        <v>0</v>
      </c>
      <c r="H11">
        <v>0</v>
      </c>
      <c r="I11">
        <v>0</v>
      </c>
      <c r="J11">
        <v>0</v>
      </c>
      <c r="K11">
        <v>10</v>
      </c>
      <c r="L11">
        <v>7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 s="4">
        <f t="shared" si="0"/>
        <v>0.2537313432835821</v>
      </c>
    </row>
    <row r="12" spans="2:22" ht="12.75">
      <c r="B12" t="s">
        <v>23</v>
      </c>
      <c r="C12">
        <v>7</v>
      </c>
      <c r="D12" t="s">
        <v>41</v>
      </c>
      <c r="E12">
        <v>289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79</v>
      </c>
      <c r="M12">
        <v>14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 s="4">
        <f t="shared" si="0"/>
        <v>0.32525951557093424</v>
      </c>
      <c r="V12" t="s">
        <v>77</v>
      </c>
    </row>
    <row r="13" spans="2:22" ht="12.75">
      <c r="B13" t="s">
        <v>24</v>
      </c>
      <c r="C13">
        <v>8</v>
      </c>
      <c r="D13" t="s">
        <v>47</v>
      </c>
      <c r="E13">
        <v>106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2">
        <v>8</v>
      </c>
      <c r="N13">
        <v>2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 s="4">
        <f t="shared" si="0"/>
        <v>0.09433962264150944</v>
      </c>
      <c r="V13" t="s">
        <v>27</v>
      </c>
    </row>
    <row r="14" spans="2:22" ht="12.75">
      <c r="B14" t="s">
        <v>25</v>
      </c>
      <c r="C14">
        <v>9</v>
      </c>
      <c r="D14" t="s">
        <v>42</v>
      </c>
      <c r="E14">
        <v>92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12</v>
      </c>
      <c r="O14">
        <v>2</v>
      </c>
      <c r="P14">
        <v>0</v>
      </c>
      <c r="Q14">
        <v>0</v>
      </c>
      <c r="R14">
        <v>0</v>
      </c>
      <c r="S14">
        <v>0</v>
      </c>
      <c r="T14">
        <v>0</v>
      </c>
      <c r="U14" s="4">
        <f t="shared" si="0"/>
        <v>0.15217391304347827</v>
      </c>
      <c r="V14" t="s">
        <v>78</v>
      </c>
    </row>
    <row r="15" spans="2:22" ht="12.75">
      <c r="B15" t="s">
        <v>23</v>
      </c>
      <c r="C15">
        <v>10</v>
      </c>
      <c r="D15" t="s">
        <v>43</v>
      </c>
      <c r="E15">
        <v>19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 s="4">
        <f t="shared" si="0"/>
        <v>0.05263157894736842</v>
      </c>
      <c r="V15" t="s">
        <v>79</v>
      </c>
    </row>
    <row r="16" spans="2:21" s="5" customFormat="1" ht="12.75">
      <c r="B16" s="5" t="s">
        <v>24</v>
      </c>
      <c r="C16" s="5">
        <v>11</v>
      </c>
      <c r="D16" s="6" t="s">
        <v>44</v>
      </c>
      <c r="E16" s="5">
        <v>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7">
        <f t="shared" si="0"/>
        <v>0</v>
      </c>
    </row>
    <row r="17" spans="2:21" s="5" customFormat="1" ht="12.75">
      <c r="B17" s="5" t="s">
        <v>25</v>
      </c>
      <c r="C17" s="5">
        <v>12</v>
      </c>
      <c r="D17" s="5" t="s">
        <v>45</v>
      </c>
      <c r="E17" s="5">
        <v>4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1</v>
      </c>
      <c r="S17" s="5">
        <v>0</v>
      </c>
      <c r="T17" s="5">
        <v>0</v>
      </c>
      <c r="U17" s="7">
        <f t="shared" si="0"/>
        <v>0.25</v>
      </c>
    </row>
    <row r="18" spans="2:21" ht="12.75">
      <c r="B18" t="s">
        <v>24</v>
      </c>
      <c r="C18">
        <v>13</v>
      </c>
      <c r="D18" t="s">
        <v>46</v>
      </c>
      <c r="E18">
        <v>10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5</v>
      </c>
      <c r="S18">
        <v>1</v>
      </c>
      <c r="T18">
        <v>0</v>
      </c>
      <c r="U18" s="4">
        <f t="shared" si="0"/>
        <v>0.6</v>
      </c>
    </row>
    <row r="19" spans="2:21" ht="12.75">
      <c r="B19" t="s">
        <v>25</v>
      </c>
      <c r="C19">
        <v>14</v>
      </c>
      <c r="D19" t="s">
        <v>48</v>
      </c>
      <c r="E19">
        <v>3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 s="4">
        <f t="shared" si="0"/>
        <v>0.3333333333333333</v>
      </c>
    </row>
    <row r="20" spans="2:21" ht="12.75">
      <c r="B20" t="s">
        <v>23</v>
      </c>
      <c r="C20">
        <v>15</v>
      </c>
      <c r="D20" t="s">
        <v>28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 s="4">
        <f t="shared" si="0"/>
        <v>0</v>
      </c>
    </row>
    <row r="21" spans="6:22" ht="12.75">
      <c r="F21">
        <v>2</v>
      </c>
      <c r="G21">
        <v>10</v>
      </c>
      <c r="H21">
        <v>16</v>
      </c>
      <c r="I21">
        <v>12</v>
      </c>
      <c r="J21">
        <v>38</v>
      </c>
      <c r="K21">
        <v>67</v>
      </c>
      <c r="L21">
        <v>298</v>
      </c>
      <c r="M21">
        <v>112</v>
      </c>
      <c r="N21">
        <v>97</v>
      </c>
      <c r="O21">
        <v>21</v>
      </c>
      <c r="P21">
        <v>2</v>
      </c>
      <c r="Q21">
        <v>4</v>
      </c>
      <c r="R21">
        <v>11</v>
      </c>
      <c r="S21">
        <v>3</v>
      </c>
      <c r="T21">
        <v>1</v>
      </c>
      <c r="V21" t="s">
        <v>34</v>
      </c>
    </row>
    <row r="22" spans="5:6" ht="12.75">
      <c r="E22" t="s">
        <v>32</v>
      </c>
      <c r="F22" t="s">
        <v>4</v>
      </c>
    </row>
    <row r="23" spans="3:5" ht="12.75">
      <c r="C23" t="s">
        <v>22</v>
      </c>
      <c r="E23" t="s">
        <v>33</v>
      </c>
    </row>
    <row r="24" spans="2:4" ht="12.75">
      <c r="B24" t="s">
        <v>1</v>
      </c>
      <c r="D24" t="s">
        <v>0</v>
      </c>
    </row>
    <row r="28" ht="12.75">
      <c r="A28" t="s">
        <v>16</v>
      </c>
    </row>
    <row r="29" spans="2:11" ht="12.75">
      <c r="B29" t="s">
        <v>12</v>
      </c>
      <c r="C29" t="s">
        <v>12</v>
      </c>
      <c r="E29" t="s">
        <v>71</v>
      </c>
      <c r="K29" t="s">
        <v>3</v>
      </c>
    </row>
    <row r="30" spans="1:11" ht="12.75">
      <c r="A30" t="s">
        <v>15</v>
      </c>
      <c r="B30" t="s">
        <v>13</v>
      </c>
      <c r="C30" t="s">
        <v>14</v>
      </c>
      <c r="D30" t="s">
        <v>17</v>
      </c>
      <c r="E30" t="s">
        <v>69</v>
      </c>
      <c r="F30" t="s">
        <v>70</v>
      </c>
      <c r="G30" t="s">
        <v>18</v>
      </c>
      <c r="K30" t="s">
        <v>2</v>
      </c>
    </row>
    <row r="31" spans="1:11" ht="12.75">
      <c r="A31" t="s">
        <v>68</v>
      </c>
      <c r="B31" s="1">
        <v>37347</v>
      </c>
      <c r="C31" s="1" t="s">
        <v>74</v>
      </c>
      <c r="D31">
        <v>10</v>
      </c>
      <c r="E31">
        <v>10</v>
      </c>
      <c r="F31">
        <v>8</v>
      </c>
      <c r="G31">
        <v>0</v>
      </c>
      <c r="K31" t="s">
        <v>6</v>
      </c>
    </row>
    <row r="32" spans="1:11" ht="12.75">
      <c r="A32" t="s">
        <v>72</v>
      </c>
      <c r="B32" s="1">
        <v>37354</v>
      </c>
      <c r="C32" s="1" t="s">
        <v>75</v>
      </c>
      <c r="D32">
        <v>10</v>
      </c>
      <c r="E32">
        <v>10</v>
      </c>
      <c r="F32">
        <v>9</v>
      </c>
      <c r="G32">
        <v>0</v>
      </c>
      <c r="K32" t="s">
        <v>11</v>
      </c>
    </row>
    <row r="33" spans="1:11" ht="12.75">
      <c r="A33" t="s">
        <v>68</v>
      </c>
      <c r="B33" s="1">
        <v>37361</v>
      </c>
      <c r="C33" s="1" t="s">
        <v>76</v>
      </c>
      <c r="D33">
        <v>9</v>
      </c>
      <c r="E33">
        <v>9</v>
      </c>
      <c r="F33">
        <v>9</v>
      </c>
      <c r="G33">
        <v>0</v>
      </c>
      <c r="K33" t="s">
        <v>21</v>
      </c>
    </row>
    <row r="34" spans="1:11" ht="12.75">
      <c r="A34" t="s">
        <v>68</v>
      </c>
      <c r="B34" s="1">
        <v>37368</v>
      </c>
      <c r="C34" s="1" t="s">
        <v>73</v>
      </c>
      <c r="D34">
        <v>10</v>
      </c>
      <c r="E34" t="s">
        <v>73</v>
      </c>
      <c r="F34" t="s">
        <v>73</v>
      </c>
      <c r="G34" t="s">
        <v>73</v>
      </c>
      <c r="K34" t="s">
        <v>7</v>
      </c>
    </row>
    <row r="35" spans="1:11" ht="12.75">
      <c r="A35" t="s">
        <v>68</v>
      </c>
      <c r="B35" s="1">
        <v>37375</v>
      </c>
      <c r="C35" s="1" t="s">
        <v>73</v>
      </c>
      <c r="D35">
        <v>10</v>
      </c>
      <c r="E35" t="s">
        <v>73</v>
      </c>
      <c r="F35" t="s">
        <v>73</v>
      </c>
      <c r="G35" t="s">
        <v>73</v>
      </c>
      <c r="K35" t="s">
        <v>8</v>
      </c>
    </row>
    <row r="36" spans="1:11" ht="12.75">
      <c r="A36" t="s">
        <v>68</v>
      </c>
      <c r="B36" s="1">
        <v>37382</v>
      </c>
      <c r="C36" s="1" t="s">
        <v>73</v>
      </c>
      <c r="D36">
        <v>10</v>
      </c>
      <c r="E36" t="s">
        <v>73</v>
      </c>
      <c r="F36" t="s">
        <v>73</v>
      </c>
      <c r="G36" t="s">
        <v>73</v>
      </c>
      <c r="K36" t="s">
        <v>9</v>
      </c>
    </row>
    <row r="37" spans="1:11" ht="12.75">
      <c r="A37" t="s">
        <v>80</v>
      </c>
      <c r="B37" s="1">
        <v>37389</v>
      </c>
      <c r="C37" s="1" t="s">
        <v>73</v>
      </c>
      <c r="D37">
        <v>10</v>
      </c>
      <c r="E37" t="s">
        <v>73</v>
      </c>
      <c r="F37" t="s">
        <v>73</v>
      </c>
      <c r="G37" t="s">
        <v>73</v>
      </c>
      <c r="K37" t="s">
        <v>10</v>
      </c>
    </row>
    <row r="38" spans="1:7" ht="12.75">
      <c r="A38" t="s">
        <v>80</v>
      </c>
      <c r="B38" s="1">
        <v>37396</v>
      </c>
      <c r="C38" s="1" t="s">
        <v>73</v>
      </c>
      <c r="D38">
        <v>10</v>
      </c>
      <c r="E38" t="s">
        <v>73</v>
      </c>
      <c r="F38" t="s">
        <v>73</v>
      </c>
      <c r="G38" t="s">
        <v>73</v>
      </c>
    </row>
    <row r="39" spans="1:7" ht="12.75">
      <c r="A39" t="s">
        <v>80</v>
      </c>
      <c r="B39" s="1">
        <v>37404</v>
      </c>
      <c r="C39" s="1" t="s">
        <v>73</v>
      </c>
      <c r="D39">
        <v>10</v>
      </c>
      <c r="E39" t="s">
        <v>73</v>
      </c>
      <c r="F39" t="s">
        <v>73</v>
      </c>
      <c r="G39" t="s">
        <v>73</v>
      </c>
    </row>
    <row r="40" spans="1:13" ht="12.75">
      <c r="A40" t="s">
        <v>81</v>
      </c>
      <c r="B40" s="1" t="s">
        <v>73</v>
      </c>
      <c r="C40" s="1">
        <v>37412</v>
      </c>
      <c r="D40">
        <v>10</v>
      </c>
      <c r="E40" t="s">
        <v>82</v>
      </c>
      <c r="G40">
        <v>0</v>
      </c>
      <c r="K40" t="s">
        <v>62</v>
      </c>
      <c r="L40" t="s">
        <v>1</v>
      </c>
      <c r="M40">
        <f>+SUM(E6:E20)</f>
        <v>666</v>
      </c>
    </row>
    <row r="41" spans="1:13" ht="12.75">
      <c r="A41" t="s">
        <v>110</v>
      </c>
      <c r="D41">
        <f>+D31+D32+D33+D40</f>
        <v>39</v>
      </c>
      <c r="E41">
        <f>10+E31+E32+E33</f>
        <v>39</v>
      </c>
      <c r="F41">
        <f>10+F33+F32+F31</f>
        <v>36</v>
      </c>
      <c r="L41" t="s">
        <v>63</v>
      </c>
      <c r="M41">
        <f>+SUM(F6:T20)</f>
        <v>157</v>
      </c>
    </row>
    <row r="42" spans="12:13" ht="12.75">
      <c r="L42" t="s">
        <v>5</v>
      </c>
      <c r="M42">
        <f>+SUM(F21:T21)</f>
        <v>694</v>
      </c>
    </row>
    <row r="43" spans="1:13" ht="12.75">
      <c r="A43" t="s">
        <v>109</v>
      </c>
      <c r="K43" t="s">
        <v>67</v>
      </c>
      <c r="L43" t="s">
        <v>64</v>
      </c>
      <c r="M43" s="3">
        <f>+(M42+1)*(M40+1)/(M41+1)</f>
        <v>2933.9556962025317</v>
      </c>
    </row>
    <row r="44" spans="1:12" ht="12.75">
      <c r="A44" t="s">
        <v>104</v>
      </c>
      <c r="L44" t="s">
        <v>65</v>
      </c>
    </row>
    <row r="45" spans="1:12" ht="12.75">
      <c r="A45">
        <v>1862</v>
      </c>
      <c r="L45" t="s">
        <v>66</v>
      </c>
    </row>
    <row r="46" ht="12.75">
      <c r="A46" t="s">
        <v>105</v>
      </c>
    </row>
    <row r="47" ht="12.75">
      <c r="A47">
        <v>557</v>
      </c>
    </row>
    <row r="48" spans="1:15" ht="12.75">
      <c r="A48">
        <v>511</v>
      </c>
      <c r="B48" t="s">
        <v>107</v>
      </c>
      <c r="K48" t="s">
        <v>116</v>
      </c>
      <c r="O48" t="s">
        <v>117</v>
      </c>
    </row>
    <row r="49" spans="1:13" ht="12.75">
      <c r="A49">
        <v>21</v>
      </c>
      <c r="B49" t="s">
        <v>106</v>
      </c>
      <c r="K49" t="s">
        <v>62</v>
      </c>
      <c r="L49" t="s">
        <v>1</v>
      </c>
      <c r="M49">
        <v>35</v>
      </c>
    </row>
    <row r="50" spans="1:13" ht="12.75">
      <c r="A50">
        <v>25</v>
      </c>
      <c r="B50" t="s">
        <v>108</v>
      </c>
      <c r="L50" t="s">
        <v>63</v>
      </c>
      <c r="M50">
        <v>5</v>
      </c>
    </row>
    <row r="51" spans="12:15" ht="12.75">
      <c r="L51" t="s">
        <v>5</v>
      </c>
      <c r="M51">
        <v>11</v>
      </c>
      <c r="N51">
        <f>+M51/M58</f>
        <v>77</v>
      </c>
      <c r="O51">
        <v>7</v>
      </c>
    </row>
    <row r="52" spans="1:15" ht="12.75">
      <c r="A52" s="8">
        <f>+(A48+A50)/A47</f>
        <v>0.9622980251346499</v>
      </c>
      <c r="B52" t="s">
        <v>111</v>
      </c>
      <c r="K52" t="s">
        <v>67</v>
      </c>
      <c r="L52" t="s">
        <v>64</v>
      </c>
      <c r="M52" s="3">
        <f>+(M51+1)*(M49+1)/(M50+1)</f>
        <v>72</v>
      </c>
      <c r="O52">
        <f>+(O51+1)/M59</f>
        <v>48</v>
      </c>
    </row>
    <row r="53" spans="1:13" ht="12.75">
      <c r="A53" s="8">
        <f>+F41/D41</f>
        <v>0.9230769230769231</v>
      </c>
      <c r="B53" t="s">
        <v>112</v>
      </c>
      <c r="L53" t="s">
        <v>65</v>
      </c>
      <c r="M53">
        <f>+(((M49+1)^2)*(M51+1)*(M51-M50))/((M50+1)^2)*(M50+2)</f>
        <v>18144</v>
      </c>
    </row>
    <row r="54" spans="12:13" ht="12.75">
      <c r="L54" t="s">
        <v>66</v>
      </c>
      <c r="M54">
        <f>+SQRT(M53)</f>
        <v>134.6996659238619</v>
      </c>
    </row>
    <row r="55" spans="12:13" ht="12.75">
      <c r="L55" t="s">
        <v>113</v>
      </c>
      <c r="M55">
        <f>+M52-1.96*M54</f>
        <v>-192.01134521076926</v>
      </c>
    </row>
    <row r="56" spans="12:13" ht="12.75">
      <c r="L56" t="s">
        <v>114</v>
      </c>
      <c r="M56">
        <f>+M52+1.96*M54</f>
        <v>336.01134521076926</v>
      </c>
    </row>
    <row r="57" spans="12:13" ht="12.75">
      <c r="L57" t="s">
        <v>115</v>
      </c>
      <c r="M57">
        <f>+M50/M51</f>
        <v>0.45454545454545453</v>
      </c>
    </row>
    <row r="58" spans="12:13" ht="12.75">
      <c r="L58" t="s">
        <v>118</v>
      </c>
      <c r="M58">
        <f>+M50/M49</f>
        <v>0.14285714285714285</v>
      </c>
    </row>
    <row r="59" ht="12.75">
      <c r="M59">
        <f>+(M50+1)/(M49+1)</f>
        <v>0.16666666666666666</v>
      </c>
    </row>
    <row r="62" spans="12:13" ht="12.75">
      <c r="L62">
        <v>80</v>
      </c>
      <c r="M62" t="s">
        <v>119</v>
      </c>
    </row>
    <row r="63" spans="12:13" ht="12.75">
      <c r="L63">
        <v>40</v>
      </c>
      <c r="M63" t="s">
        <v>120</v>
      </c>
    </row>
    <row r="64" spans="12:13" ht="12.75">
      <c r="L64">
        <v>4000</v>
      </c>
      <c r="M64" t="s">
        <v>121</v>
      </c>
    </row>
    <row r="65" spans="12:13" ht="12.75">
      <c r="L65">
        <v>2000</v>
      </c>
      <c r="M65" t="s">
        <v>122</v>
      </c>
    </row>
    <row r="66" ht="12.75">
      <c r="L66">
        <f>+L65/L63</f>
        <v>50</v>
      </c>
    </row>
    <row r="69" spans="12:13" ht="12.75">
      <c r="L69" t="s">
        <v>1</v>
      </c>
      <c r="M69">
        <v>350</v>
      </c>
    </row>
    <row r="70" spans="12:13" ht="12.75">
      <c r="L70" t="s">
        <v>63</v>
      </c>
      <c r="M70">
        <v>50</v>
      </c>
    </row>
    <row r="71" spans="12:13" ht="12.75">
      <c r="L71" t="s">
        <v>5</v>
      </c>
      <c r="M71">
        <v>110</v>
      </c>
    </row>
    <row r="72" spans="12:13" ht="12.75">
      <c r="L72" t="s">
        <v>64</v>
      </c>
      <c r="M72" s="3">
        <f>+(M71+1)*(M69+1)/(M70+1)</f>
        <v>763.9411764705883</v>
      </c>
    </row>
    <row r="73" spans="12:13" ht="12.75">
      <c r="L73" t="s">
        <v>65</v>
      </c>
      <c r="M73">
        <f>+(((M69+1)^2)*(M71+1)*(M71-M70))/((M70+1)^2)*(M70+2)</f>
        <v>16404063.944636678</v>
      </c>
    </row>
    <row r="74" spans="12:13" ht="12.75">
      <c r="L74" t="s">
        <v>66</v>
      </c>
      <c r="M74">
        <f>+SQRT(M73)</f>
        <v>4050.193074982559</v>
      </c>
    </row>
    <row r="75" spans="12:13" ht="12.75">
      <c r="L75" t="s">
        <v>113</v>
      </c>
      <c r="M75">
        <f>+M72-1.96*M74</f>
        <v>-7174.437250495228</v>
      </c>
    </row>
    <row r="76" spans="12:13" ht="12.75">
      <c r="L76" t="s">
        <v>114</v>
      </c>
      <c r="M76">
        <f>+M72+1.96*M74</f>
        <v>8702.319603436405</v>
      </c>
    </row>
    <row r="77" spans="12:13" ht="12.75">
      <c r="L77" t="s">
        <v>115</v>
      </c>
      <c r="M77">
        <f>+M70/M71</f>
        <v>0.45454545454545453</v>
      </c>
    </row>
    <row r="78" spans="12:13" ht="12.75">
      <c r="L78" t="s">
        <v>118</v>
      </c>
      <c r="M78">
        <f>+M70/M69</f>
        <v>0.14285714285714285</v>
      </c>
    </row>
    <row r="79" ht="12.75">
      <c r="M79">
        <f>+(M70+1)/(M69+1)</f>
        <v>0.1452991452991453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4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22" max="22" width="12.421875" style="0" bestFit="1" customWidth="1"/>
  </cols>
  <sheetData>
    <row r="2" ht="12.75">
      <c r="A2" t="s">
        <v>83</v>
      </c>
    </row>
    <row r="4" spans="6:23" ht="12.75">
      <c r="F4" t="s">
        <v>49</v>
      </c>
      <c r="G4" t="s">
        <v>50</v>
      </c>
      <c r="H4" t="s">
        <v>51</v>
      </c>
      <c r="I4" t="s">
        <v>52</v>
      </c>
      <c r="J4" t="s">
        <v>53</v>
      </c>
      <c r="K4" t="s">
        <v>54</v>
      </c>
      <c r="L4" t="s">
        <v>55</v>
      </c>
      <c r="M4" t="s">
        <v>56</v>
      </c>
      <c r="N4" t="s">
        <v>57</v>
      </c>
      <c r="O4" t="s">
        <v>30</v>
      </c>
      <c r="P4" t="s">
        <v>45</v>
      </c>
      <c r="Q4" t="s">
        <v>58</v>
      </c>
      <c r="R4" t="s">
        <v>59</v>
      </c>
      <c r="S4" t="s">
        <v>60</v>
      </c>
      <c r="T4" t="s">
        <v>61</v>
      </c>
      <c r="U4" t="s">
        <v>92</v>
      </c>
      <c r="V4" t="s">
        <v>19</v>
      </c>
      <c r="W4" t="s">
        <v>20</v>
      </c>
    </row>
    <row r="5" spans="2:23" ht="12.75">
      <c r="B5" t="s">
        <v>35</v>
      </c>
      <c r="C5" t="s">
        <v>23</v>
      </c>
      <c r="D5">
        <v>1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f>+SUM(F5:U5)/E5</f>
        <v>0</v>
      </c>
      <c r="W5" t="s">
        <v>31</v>
      </c>
    </row>
    <row r="6" spans="2:22" ht="12.75">
      <c r="B6" t="s">
        <v>36</v>
      </c>
      <c r="C6" t="s">
        <v>24</v>
      </c>
      <c r="D6">
        <v>2</v>
      </c>
      <c r="E6">
        <v>6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f>+SUM(F6:U6)/E6</f>
        <v>0</v>
      </c>
    </row>
    <row r="7" spans="2:23" ht="12.75">
      <c r="B7" t="s">
        <v>37</v>
      </c>
      <c r="C7" t="s">
        <v>25</v>
      </c>
      <c r="D7">
        <v>3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 t="s">
        <v>26</v>
      </c>
    </row>
    <row r="8" spans="2:22" ht="12.75">
      <c r="B8" t="s">
        <v>38</v>
      </c>
      <c r="C8" t="s">
        <v>23</v>
      </c>
      <c r="D8">
        <v>4</v>
      </c>
      <c r="E8">
        <v>5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f aca="true" t="shared" si="0" ref="V8:V20">+SUM(F8:U8)/E8</f>
        <v>0</v>
      </c>
    </row>
    <row r="9" spans="2:22" ht="12.75">
      <c r="B9" t="s">
        <v>39</v>
      </c>
      <c r="C9" t="s">
        <v>24</v>
      </c>
      <c r="D9">
        <v>5</v>
      </c>
      <c r="E9">
        <v>19</v>
      </c>
      <c r="F9">
        <v>0</v>
      </c>
      <c r="G9">
        <v>0</v>
      </c>
      <c r="H9">
        <v>0</v>
      </c>
      <c r="I9">
        <v>0</v>
      </c>
      <c r="J9">
        <v>0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f t="shared" si="0"/>
        <v>0.10526315789473684</v>
      </c>
    </row>
    <row r="10" spans="2:22" ht="12.75">
      <c r="B10" t="s">
        <v>40</v>
      </c>
      <c r="C10" t="s">
        <v>25</v>
      </c>
      <c r="D10">
        <v>6</v>
      </c>
      <c r="E10">
        <v>26</v>
      </c>
      <c r="F10">
        <v>0</v>
      </c>
      <c r="G10">
        <v>0</v>
      </c>
      <c r="H10">
        <v>0</v>
      </c>
      <c r="I10">
        <v>0</v>
      </c>
      <c r="J10">
        <v>0</v>
      </c>
      <c r="K10">
        <v>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f t="shared" si="0"/>
        <v>0.07692307692307693</v>
      </c>
    </row>
    <row r="11" spans="2:23" ht="12.75">
      <c r="B11" t="s">
        <v>41</v>
      </c>
      <c r="C11" t="s">
        <v>23</v>
      </c>
      <c r="D11">
        <v>7</v>
      </c>
      <c r="E11">
        <v>51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5</v>
      </c>
      <c r="M11">
        <v>3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f t="shared" si="0"/>
        <v>0.17647058823529413</v>
      </c>
      <c r="W11" t="s">
        <v>77</v>
      </c>
    </row>
    <row r="12" spans="2:23" ht="12.75">
      <c r="B12" t="s">
        <v>47</v>
      </c>
      <c r="C12" t="s">
        <v>24</v>
      </c>
      <c r="D12">
        <v>8</v>
      </c>
      <c r="E12">
        <v>39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2</v>
      </c>
      <c r="N12">
        <v>3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f t="shared" si="0"/>
        <v>0.1282051282051282</v>
      </c>
      <c r="W12" t="s">
        <v>27</v>
      </c>
    </row>
    <row r="13" spans="2:23" ht="12.75">
      <c r="B13" t="s">
        <v>42</v>
      </c>
      <c r="C13" t="s">
        <v>25</v>
      </c>
      <c r="D13">
        <v>9</v>
      </c>
      <c r="E13">
        <v>44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4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f t="shared" si="0"/>
        <v>0.09090909090909091</v>
      </c>
      <c r="W13" t="s">
        <v>78</v>
      </c>
    </row>
    <row r="14" spans="2:23" ht="12.75">
      <c r="B14" t="s">
        <v>43</v>
      </c>
      <c r="C14" t="s">
        <v>23</v>
      </c>
      <c r="D14">
        <v>10</v>
      </c>
      <c r="E14">
        <v>20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2</v>
      </c>
      <c r="P14">
        <v>1</v>
      </c>
      <c r="Q14">
        <v>0</v>
      </c>
      <c r="R14">
        <v>1</v>
      </c>
      <c r="S14">
        <v>0</v>
      </c>
      <c r="T14">
        <v>0</v>
      </c>
      <c r="U14">
        <v>0</v>
      </c>
      <c r="V14">
        <f t="shared" si="0"/>
        <v>0.2</v>
      </c>
      <c r="W14" t="s">
        <v>79</v>
      </c>
    </row>
    <row r="15" spans="2:22" ht="12.75">
      <c r="B15" s="1" t="s">
        <v>44</v>
      </c>
      <c r="C15" t="s">
        <v>24</v>
      </c>
      <c r="D15">
        <v>11</v>
      </c>
      <c r="E15">
        <v>2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f t="shared" si="0"/>
        <v>0</v>
      </c>
    </row>
    <row r="16" spans="2:22" ht="12.75">
      <c r="B16" t="s">
        <v>45</v>
      </c>
      <c r="C16" t="s">
        <v>25</v>
      </c>
      <c r="D16">
        <v>12</v>
      </c>
      <c r="E16">
        <v>5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f t="shared" si="0"/>
        <v>0</v>
      </c>
    </row>
    <row r="17" spans="2:22" ht="12.75">
      <c r="B17" t="s">
        <v>46</v>
      </c>
      <c r="C17" t="s">
        <v>24</v>
      </c>
      <c r="D17">
        <v>13</v>
      </c>
      <c r="E17">
        <v>43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3</v>
      </c>
      <c r="S17">
        <v>3</v>
      </c>
      <c r="T17">
        <v>1</v>
      </c>
      <c r="U17">
        <v>0</v>
      </c>
      <c r="V17">
        <f t="shared" si="0"/>
        <v>0.16279069767441862</v>
      </c>
    </row>
    <row r="18" spans="2:22" ht="12.75">
      <c r="B18" t="s">
        <v>48</v>
      </c>
      <c r="C18" t="s">
        <v>25</v>
      </c>
      <c r="D18">
        <v>14</v>
      </c>
      <c r="E18">
        <v>34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6</v>
      </c>
      <c r="T18">
        <v>0</v>
      </c>
      <c r="U18">
        <v>0</v>
      </c>
      <c r="V18">
        <f t="shared" si="0"/>
        <v>0.17647058823529413</v>
      </c>
    </row>
    <row r="19" spans="2:22" ht="12.75">
      <c r="B19" t="s">
        <v>84</v>
      </c>
      <c r="C19" t="s">
        <v>23</v>
      </c>
      <c r="D19">
        <v>15</v>
      </c>
      <c r="E19">
        <v>7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2</v>
      </c>
      <c r="U19">
        <v>0</v>
      </c>
      <c r="V19">
        <f t="shared" si="0"/>
        <v>0.2857142857142857</v>
      </c>
    </row>
    <row r="20" spans="2:22" ht="12.75">
      <c r="B20" t="s">
        <v>85</v>
      </c>
      <c r="C20" t="s">
        <v>24</v>
      </c>
      <c r="D20">
        <v>16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f t="shared" si="0"/>
        <v>0</v>
      </c>
    </row>
    <row r="21" spans="6:23" ht="12.75">
      <c r="F21">
        <v>1</v>
      </c>
      <c r="G21">
        <v>6</v>
      </c>
      <c r="H21">
        <v>3</v>
      </c>
      <c r="I21">
        <v>8</v>
      </c>
      <c r="J21">
        <v>19</v>
      </c>
      <c r="K21">
        <v>26</v>
      </c>
      <c r="L21">
        <v>55</v>
      </c>
      <c r="M21">
        <v>41</v>
      </c>
      <c r="N21">
        <v>44</v>
      </c>
      <c r="O21">
        <v>23</v>
      </c>
      <c r="P21">
        <v>2</v>
      </c>
      <c r="Q21">
        <v>5</v>
      </c>
      <c r="R21">
        <v>44</v>
      </c>
      <c r="S21">
        <v>36</v>
      </c>
      <c r="T21">
        <v>7</v>
      </c>
      <c r="U21">
        <v>2</v>
      </c>
      <c r="V21" t="s">
        <v>34</v>
      </c>
      <c r="W21" t="s">
        <v>90</v>
      </c>
    </row>
    <row r="22" spans="4:23" ht="12.75">
      <c r="D22" t="s">
        <v>22</v>
      </c>
      <c r="E22" t="s">
        <v>32</v>
      </c>
      <c r="W22" t="s">
        <v>91</v>
      </c>
    </row>
    <row r="23" ht="12.75">
      <c r="E23" t="s">
        <v>33</v>
      </c>
    </row>
    <row r="24" ht="12.75">
      <c r="F24" t="s">
        <v>4</v>
      </c>
    </row>
    <row r="25" ht="12.75">
      <c r="A25" t="s">
        <v>0</v>
      </c>
    </row>
    <row r="26" ht="12.75">
      <c r="B26" t="s">
        <v>1</v>
      </c>
    </row>
    <row r="29" spans="1:3" ht="12.75">
      <c r="A29" t="s">
        <v>62</v>
      </c>
      <c r="B29" t="s">
        <v>1</v>
      </c>
      <c r="C29">
        <f>+SUM(E5:E20)</f>
        <v>303</v>
      </c>
    </row>
    <row r="30" spans="2:3" ht="12.75">
      <c r="B30" t="s">
        <v>63</v>
      </c>
      <c r="C30">
        <f>+SUM(F5:U20)</f>
        <v>41</v>
      </c>
    </row>
    <row r="31" spans="2:3" ht="12.75">
      <c r="B31" t="s">
        <v>5</v>
      </c>
      <c r="C31">
        <f>+SUM(F21:U21)</f>
        <v>322</v>
      </c>
    </row>
    <row r="32" spans="1:3" ht="12.75">
      <c r="A32" t="s">
        <v>67</v>
      </c>
      <c r="B32" t="s">
        <v>64</v>
      </c>
      <c r="C32" s="3">
        <f>+(C31+1)*(C29+1)/(C30+1)</f>
        <v>2337.904761904762</v>
      </c>
    </row>
    <row r="33" ht="12.75">
      <c r="B33" t="s">
        <v>65</v>
      </c>
    </row>
    <row r="34" ht="12.75">
      <c r="B34" t="s">
        <v>66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36"/>
  <sheetViews>
    <sheetView zoomScale="75" zoomScaleNormal="75" workbookViewId="0" topLeftCell="A1">
      <selection activeCell="A2" sqref="A2"/>
    </sheetView>
  </sheetViews>
  <sheetFormatPr defaultColWidth="9.140625" defaultRowHeight="12.75"/>
  <sheetData>
    <row r="2" ht="12.75">
      <c r="A2" t="s">
        <v>88</v>
      </c>
    </row>
    <row r="4" spans="6:26" ht="12.75">
      <c r="F4" t="s">
        <v>98</v>
      </c>
      <c r="G4" t="s">
        <v>50</v>
      </c>
      <c r="H4" t="s">
        <v>51</v>
      </c>
      <c r="I4" t="s">
        <v>52</v>
      </c>
      <c r="J4" t="s">
        <v>53</v>
      </c>
      <c r="K4" t="s">
        <v>54</v>
      </c>
      <c r="L4" t="s">
        <v>55</v>
      </c>
      <c r="M4" t="s">
        <v>56</v>
      </c>
      <c r="N4" t="s">
        <v>57</v>
      </c>
      <c r="O4" t="s">
        <v>30</v>
      </c>
      <c r="P4" t="s">
        <v>45</v>
      </c>
      <c r="Q4" t="s">
        <v>58</v>
      </c>
      <c r="R4" t="s">
        <v>59</v>
      </c>
      <c r="S4" t="s">
        <v>60</v>
      </c>
      <c r="T4" t="s">
        <v>61</v>
      </c>
      <c r="U4" t="s">
        <v>102</v>
      </c>
      <c r="V4" t="s">
        <v>103</v>
      </c>
      <c r="W4" t="s">
        <v>94</v>
      </c>
      <c r="X4" t="s">
        <v>95</v>
      </c>
      <c r="Y4" t="s">
        <v>19</v>
      </c>
      <c r="Z4" t="s">
        <v>20</v>
      </c>
    </row>
    <row r="5" spans="2:26" ht="12.75">
      <c r="B5" t="s">
        <v>97</v>
      </c>
      <c r="C5" t="s">
        <v>23</v>
      </c>
      <c r="D5">
        <v>1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f aca="true" t="shared" si="0" ref="Y5:Y23">+SUM(F5:X5)/E5</f>
        <v>0</v>
      </c>
      <c r="Z5" t="s">
        <v>31</v>
      </c>
    </row>
    <row r="6" spans="2:25" ht="12.75">
      <c r="B6" t="s">
        <v>36</v>
      </c>
      <c r="C6" t="s">
        <v>24</v>
      </c>
      <c r="D6">
        <v>2</v>
      </c>
      <c r="E6">
        <v>14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f t="shared" si="0"/>
        <v>0</v>
      </c>
    </row>
    <row r="7" spans="2:26" ht="12.75">
      <c r="B7" t="s">
        <v>37</v>
      </c>
      <c r="C7" t="s">
        <v>25</v>
      </c>
      <c r="D7">
        <v>3</v>
      </c>
      <c r="E7">
        <v>6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f t="shared" si="0"/>
        <v>0</v>
      </c>
      <c r="Z7" t="s">
        <v>26</v>
      </c>
    </row>
    <row r="8" spans="2:25" ht="12.75">
      <c r="B8" t="s">
        <v>38</v>
      </c>
      <c r="C8" t="s">
        <v>23</v>
      </c>
      <c r="D8">
        <v>4</v>
      </c>
      <c r="E8">
        <v>13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f t="shared" si="0"/>
        <v>0.07692307692307693</v>
      </c>
    </row>
    <row r="9" spans="2:25" ht="12.75">
      <c r="B9" t="s">
        <v>39</v>
      </c>
      <c r="C9" t="s">
        <v>24</v>
      </c>
      <c r="D9">
        <v>5</v>
      </c>
      <c r="E9">
        <v>38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5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f t="shared" si="0"/>
        <v>0.15789473684210525</v>
      </c>
    </row>
    <row r="10" spans="2:25" ht="12.75">
      <c r="B10" t="s">
        <v>40</v>
      </c>
      <c r="C10" t="s">
        <v>25</v>
      </c>
      <c r="D10">
        <v>6</v>
      </c>
      <c r="E10">
        <v>32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  <c r="L10">
        <v>5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f t="shared" si="0"/>
        <v>0.21875</v>
      </c>
    </row>
    <row r="11" spans="2:26" ht="12.75">
      <c r="B11" t="s">
        <v>41</v>
      </c>
      <c r="C11" t="s">
        <v>23</v>
      </c>
      <c r="D11">
        <v>7</v>
      </c>
      <c r="E11">
        <v>164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20</v>
      </c>
      <c r="M11">
        <v>16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f t="shared" si="0"/>
        <v>0.21951219512195122</v>
      </c>
      <c r="Z11" t="s">
        <v>77</v>
      </c>
    </row>
    <row r="12" spans="2:26" ht="12.75">
      <c r="B12" t="s">
        <v>47</v>
      </c>
      <c r="C12" t="s">
        <v>24</v>
      </c>
      <c r="D12">
        <v>8</v>
      </c>
      <c r="E12">
        <v>201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14</v>
      </c>
      <c r="N12">
        <v>12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f t="shared" si="0"/>
        <v>0.13432835820895522</v>
      </c>
      <c r="Z12" t="s">
        <v>27</v>
      </c>
    </row>
    <row r="13" spans="2:26" ht="12.75">
      <c r="B13" t="s">
        <v>42</v>
      </c>
      <c r="C13" t="s">
        <v>25</v>
      </c>
      <c r="D13">
        <v>9</v>
      </c>
      <c r="E13">
        <v>292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22</v>
      </c>
      <c r="O13">
        <v>6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f t="shared" si="0"/>
        <v>0.0958904109589041</v>
      </c>
      <c r="Z13" t="s">
        <v>78</v>
      </c>
    </row>
    <row r="14" spans="2:26" ht="12.75">
      <c r="B14" t="s">
        <v>43</v>
      </c>
      <c r="C14" t="s">
        <v>23</v>
      </c>
      <c r="D14">
        <v>10</v>
      </c>
      <c r="E14">
        <v>191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12</v>
      </c>
      <c r="P14">
        <v>1</v>
      </c>
      <c r="Q14">
        <v>2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f t="shared" si="0"/>
        <v>0.07853403141361257</v>
      </c>
      <c r="Z14" t="s">
        <v>79</v>
      </c>
    </row>
    <row r="15" spans="2:25" ht="12.75">
      <c r="B15" s="1" t="s">
        <v>44</v>
      </c>
      <c r="C15" t="s">
        <v>24</v>
      </c>
      <c r="D15">
        <v>11</v>
      </c>
      <c r="E15">
        <v>16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f t="shared" si="0"/>
        <v>0.625</v>
      </c>
    </row>
    <row r="16" spans="2:25" ht="12.75">
      <c r="B16" t="s">
        <v>45</v>
      </c>
      <c r="C16" t="s">
        <v>25</v>
      </c>
      <c r="D16">
        <v>12</v>
      </c>
      <c r="E16">
        <v>44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7</v>
      </c>
      <c r="S16">
        <v>1</v>
      </c>
      <c r="T16">
        <v>0</v>
      </c>
      <c r="U16">
        <v>0</v>
      </c>
      <c r="V16">
        <v>0</v>
      </c>
      <c r="W16">
        <v>0</v>
      </c>
      <c r="X16">
        <v>0</v>
      </c>
      <c r="Y16">
        <f t="shared" si="0"/>
        <v>0.18181818181818182</v>
      </c>
    </row>
    <row r="17" spans="2:25" ht="12.75">
      <c r="B17" t="s">
        <v>46</v>
      </c>
      <c r="C17" t="s">
        <v>24</v>
      </c>
      <c r="D17">
        <v>13</v>
      </c>
      <c r="E17">
        <v>245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69</v>
      </c>
      <c r="S17">
        <v>28</v>
      </c>
      <c r="T17">
        <v>0</v>
      </c>
      <c r="U17">
        <v>0</v>
      </c>
      <c r="V17">
        <v>0</v>
      </c>
      <c r="W17">
        <v>0</v>
      </c>
      <c r="X17">
        <v>0</v>
      </c>
      <c r="Y17">
        <f t="shared" si="0"/>
        <v>0.39591836734693875</v>
      </c>
    </row>
    <row r="18" spans="2:25" ht="12.75">
      <c r="B18" t="s">
        <v>48</v>
      </c>
      <c r="C18" t="s">
        <v>25</v>
      </c>
      <c r="D18">
        <v>14</v>
      </c>
      <c r="E18">
        <v>281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108</v>
      </c>
      <c r="T18">
        <v>39</v>
      </c>
      <c r="U18">
        <v>0</v>
      </c>
      <c r="V18">
        <v>1</v>
      </c>
      <c r="W18">
        <v>0</v>
      </c>
      <c r="X18">
        <v>0</v>
      </c>
      <c r="Y18">
        <f t="shared" si="0"/>
        <v>0.5266903914590747</v>
      </c>
    </row>
    <row r="19" spans="2:25" ht="12.75">
      <c r="B19" t="s">
        <v>84</v>
      </c>
      <c r="C19" t="s">
        <v>23</v>
      </c>
      <c r="D19">
        <v>15</v>
      </c>
      <c r="E19">
        <v>188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80</v>
      </c>
      <c r="U19">
        <v>3</v>
      </c>
      <c r="V19">
        <v>16</v>
      </c>
      <c r="W19">
        <v>1</v>
      </c>
      <c r="X19">
        <v>0</v>
      </c>
      <c r="Y19">
        <f t="shared" si="0"/>
        <v>0.5319148936170213</v>
      </c>
    </row>
    <row r="20" spans="2:25" ht="12.75">
      <c r="B20" s="1" t="s">
        <v>100</v>
      </c>
      <c r="C20" t="s">
        <v>99</v>
      </c>
      <c r="D20">
        <v>16</v>
      </c>
      <c r="E20">
        <v>23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8</v>
      </c>
      <c r="W20">
        <v>0</v>
      </c>
      <c r="X20">
        <v>0</v>
      </c>
      <c r="Y20">
        <f t="shared" si="0"/>
        <v>0.391304347826087</v>
      </c>
    </row>
    <row r="21" spans="2:25" ht="12.75">
      <c r="B21" t="s">
        <v>101</v>
      </c>
      <c r="C21" t="s">
        <v>24</v>
      </c>
      <c r="D21">
        <v>17</v>
      </c>
      <c r="E21">
        <v>45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15</v>
      </c>
      <c r="W21">
        <v>11</v>
      </c>
      <c r="X21">
        <v>0</v>
      </c>
      <c r="Y21">
        <f t="shared" si="0"/>
        <v>0.5777777777777777</v>
      </c>
    </row>
    <row r="22" spans="2:25" ht="12.75">
      <c r="B22" t="s">
        <v>86</v>
      </c>
      <c r="C22" t="s">
        <v>25</v>
      </c>
      <c r="D22">
        <v>18</v>
      </c>
      <c r="E22">
        <v>58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24</v>
      </c>
      <c r="X22">
        <v>13</v>
      </c>
      <c r="Y22">
        <f t="shared" si="0"/>
        <v>0.6379310344827587</v>
      </c>
    </row>
    <row r="23" spans="2:25" ht="12.75">
      <c r="B23" s="1" t="s">
        <v>87</v>
      </c>
      <c r="C23" t="s">
        <v>23</v>
      </c>
      <c r="D23">
        <v>19</v>
      </c>
      <c r="E23">
        <v>10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2</v>
      </c>
      <c r="Y23">
        <f t="shared" si="0"/>
        <v>0.2</v>
      </c>
    </row>
    <row r="24" spans="6:26" ht="12.75">
      <c r="F24">
        <v>5</v>
      </c>
      <c r="G24">
        <v>14</v>
      </c>
      <c r="H24">
        <v>8</v>
      </c>
      <c r="I24">
        <v>18</v>
      </c>
      <c r="J24">
        <v>42</v>
      </c>
      <c r="K24">
        <v>36</v>
      </c>
      <c r="L24">
        <v>239</v>
      </c>
      <c r="M24">
        <v>531</v>
      </c>
      <c r="N24">
        <v>810</v>
      </c>
      <c r="O24">
        <v>449</v>
      </c>
      <c r="P24">
        <v>30</v>
      </c>
      <c r="Q24">
        <v>44</v>
      </c>
      <c r="R24">
        <v>990</v>
      </c>
      <c r="S24">
        <v>570</v>
      </c>
      <c r="T24">
        <v>204</v>
      </c>
      <c r="U24">
        <v>23</v>
      </c>
      <c r="V24">
        <v>105</v>
      </c>
      <c r="W24">
        <v>93</v>
      </c>
      <c r="X24">
        <v>58</v>
      </c>
      <c r="Z24" t="s">
        <v>34</v>
      </c>
    </row>
    <row r="25" spans="4:6" ht="12.75">
      <c r="D25" t="s">
        <v>22</v>
      </c>
      <c r="E25" t="s">
        <v>32</v>
      </c>
      <c r="F25" t="s">
        <v>4</v>
      </c>
    </row>
    <row r="26" ht="12.75">
      <c r="E26" t="s">
        <v>33</v>
      </c>
    </row>
    <row r="27" spans="1:2" ht="12.75">
      <c r="A27" t="s">
        <v>0</v>
      </c>
      <c r="B27" t="s">
        <v>1</v>
      </c>
    </row>
    <row r="31" spans="1:3" ht="12.75">
      <c r="A31" t="s">
        <v>62</v>
      </c>
      <c r="B31" t="s">
        <v>1</v>
      </c>
      <c r="C31">
        <f>+SUM(E5:E23)</f>
        <v>1862</v>
      </c>
    </row>
    <row r="32" spans="2:3" ht="12.75">
      <c r="B32" t="s">
        <v>63</v>
      </c>
      <c r="C32">
        <f>+SUM(F5:X23)</f>
        <v>557</v>
      </c>
    </row>
    <row r="33" spans="2:3" ht="12.75">
      <c r="B33" t="s">
        <v>5</v>
      </c>
      <c r="C33">
        <f>+SUM(F24:X24)</f>
        <v>4269</v>
      </c>
    </row>
    <row r="34" spans="1:3" ht="12.75">
      <c r="A34" t="s">
        <v>67</v>
      </c>
      <c r="B34" t="s">
        <v>64</v>
      </c>
      <c r="C34" s="3">
        <f>+(C33+1)*(C31+1)/(C32+1)</f>
        <v>14256.290322580646</v>
      </c>
    </row>
    <row r="35" ht="12.75">
      <c r="B35" t="s">
        <v>65</v>
      </c>
    </row>
    <row r="36" ht="12.75">
      <c r="B36" t="s">
        <v>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Y34"/>
  <sheetViews>
    <sheetView zoomScale="75" zoomScaleNormal="75" workbookViewId="0" topLeftCell="A1">
      <selection activeCell="A4" sqref="A4"/>
    </sheetView>
  </sheetViews>
  <sheetFormatPr defaultColWidth="9.140625" defaultRowHeight="12.75"/>
  <sheetData>
    <row r="2" ht="12.75">
      <c r="A2" t="s">
        <v>89</v>
      </c>
    </row>
    <row r="4" spans="6:25" ht="12.75">
      <c r="F4" t="s">
        <v>49</v>
      </c>
      <c r="G4" t="s">
        <v>50</v>
      </c>
      <c r="H4" t="s">
        <v>51</v>
      </c>
      <c r="I4" t="s">
        <v>52</v>
      </c>
      <c r="J4" t="s">
        <v>53</v>
      </c>
      <c r="K4" t="s">
        <v>54</v>
      </c>
      <c r="L4" t="s">
        <v>55</v>
      </c>
      <c r="M4" t="s">
        <v>56</v>
      </c>
      <c r="N4" t="s">
        <v>57</v>
      </c>
      <c r="O4" t="s">
        <v>30</v>
      </c>
      <c r="P4" t="s">
        <v>45</v>
      </c>
      <c r="Q4" t="s">
        <v>58</v>
      </c>
      <c r="R4" t="s">
        <v>59</v>
      </c>
      <c r="S4" t="s">
        <v>60</v>
      </c>
      <c r="T4" t="s">
        <v>61</v>
      </c>
      <c r="U4" t="s">
        <v>92</v>
      </c>
      <c r="V4" t="s">
        <v>94</v>
      </c>
      <c r="W4" s="1" t="s">
        <v>95</v>
      </c>
      <c r="X4" t="s">
        <v>19</v>
      </c>
      <c r="Y4" t="s">
        <v>20</v>
      </c>
    </row>
    <row r="5" spans="2:25" ht="12.75">
      <c r="B5" t="s">
        <v>35</v>
      </c>
      <c r="C5" t="s">
        <v>23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 t="s">
        <v>31</v>
      </c>
    </row>
    <row r="6" spans="2:24" ht="12.75">
      <c r="B6" t="s">
        <v>36</v>
      </c>
      <c r="C6" t="s">
        <v>24</v>
      </c>
      <c r="D6">
        <v>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2:25" ht="12.75">
      <c r="B7" t="s">
        <v>37</v>
      </c>
      <c r="C7" t="s">
        <v>25</v>
      </c>
      <c r="D7">
        <v>3</v>
      </c>
      <c r="E7">
        <v>18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f>+SUM(F7:W7)/E7</f>
        <v>0</v>
      </c>
      <c r="Y7" t="s">
        <v>26</v>
      </c>
    </row>
    <row r="8" spans="2:24" ht="12.75">
      <c r="B8" t="s">
        <v>38</v>
      </c>
      <c r="C8" t="s">
        <v>23</v>
      </c>
      <c r="D8">
        <v>4</v>
      </c>
      <c r="E8">
        <v>32</v>
      </c>
      <c r="F8">
        <v>0</v>
      </c>
      <c r="G8">
        <v>0</v>
      </c>
      <c r="H8">
        <v>0</v>
      </c>
      <c r="I8">
        <v>2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f>+SUM(F8:W8)/E8</f>
        <v>0.09375</v>
      </c>
    </row>
    <row r="9" spans="2:24" ht="12.75">
      <c r="B9" t="s">
        <v>39</v>
      </c>
      <c r="C9" t="s">
        <v>24</v>
      </c>
      <c r="D9">
        <v>5</v>
      </c>
      <c r="E9">
        <v>219</v>
      </c>
      <c r="F9">
        <v>0</v>
      </c>
      <c r="G9">
        <v>0</v>
      </c>
      <c r="H9">
        <v>0</v>
      </c>
      <c r="I9">
        <v>0</v>
      </c>
      <c r="J9">
        <v>15</v>
      </c>
      <c r="K9">
        <v>1</v>
      </c>
      <c r="L9">
        <v>4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f>+SUM(F9:W9)/E9</f>
        <v>0.091324200913242</v>
      </c>
    </row>
    <row r="10" spans="2:24" ht="12.75">
      <c r="B10" t="s">
        <v>40</v>
      </c>
      <c r="C10" t="s">
        <v>25</v>
      </c>
      <c r="D10">
        <v>6</v>
      </c>
      <c r="E10">
        <v>30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f>+SUM(F10:W10)/E10</f>
        <v>0.06666666666666667</v>
      </c>
    </row>
    <row r="11" spans="2:25" ht="12.75">
      <c r="B11" t="s">
        <v>41</v>
      </c>
      <c r="C11" t="s">
        <v>23</v>
      </c>
      <c r="D11">
        <v>7</v>
      </c>
      <c r="E11">
        <v>22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3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0</v>
      </c>
      <c r="V11">
        <v>0</v>
      </c>
      <c r="W11">
        <v>0</v>
      </c>
      <c r="X11">
        <f>+SUM(F11:W11)/E11</f>
        <v>0.18181818181818182</v>
      </c>
      <c r="Y11" t="s">
        <v>77</v>
      </c>
    </row>
    <row r="12" spans="2:25" ht="12.75">
      <c r="B12" t="s">
        <v>47</v>
      </c>
      <c r="C12" t="s">
        <v>24</v>
      </c>
      <c r="D12">
        <v>8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 t="s">
        <v>27</v>
      </c>
    </row>
    <row r="13" spans="2:25" ht="12.75">
      <c r="B13" t="s">
        <v>42</v>
      </c>
      <c r="C13" t="s">
        <v>25</v>
      </c>
      <c r="D13">
        <v>9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 t="s">
        <v>78</v>
      </c>
    </row>
    <row r="14" spans="2:25" ht="12.75">
      <c r="B14" t="s">
        <v>43</v>
      </c>
      <c r="C14" t="s">
        <v>23</v>
      </c>
      <c r="D14">
        <v>10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 t="s">
        <v>79</v>
      </c>
    </row>
    <row r="15" spans="2:24" ht="12.75">
      <c r="B15" s="1" t="s">
        <v>44</v>
      </c>
      <c r="C15" t="s">
        <v>24</v>
      </c>
      <c r="D15">
        <v>11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2:24" ht="12.75">
      <c r="B16" t="s">
        <v>45</v>
      </c>
      <c r="C16" t="s">
        <v>25</v>
      </c>
      <c r="D16">
        <v>12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2:24" ht="12.75">
      <c r="B17" t="s">
        <v>46</v>
      </c>
      <c r="C17" t="s">
        <v>24</v>
      </c>
      <c r="D17">
        <v>13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18" spans="2:24" ht="12.75">
      <c r="B18" t="s">
        <v>48</v>
      </c>
      <c r="C18" t="s">
        <v>25</v>
      </c>
      <c r="D18">
        <v>14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2:24" ht="12.75">
      <c r="B19" t="s">
        <v>84</v>
      </c>
      <c r="C19" t="s">
        <v>23</v>
      </c>
      <c r="D19">
        <v>15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2:24" ht="12.75">
      <c r="B20" t="s">
        <v>85</v>
      </c>
      <c r="C20" t="s">
        <v>24</v>
      </c>
      <c r="D20">
        <v>16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2:24" ht="12.75">
      <c r="B21" t="s">
        <v>86</v>
      </c>
      <c r="C21" t="s">
        <v>25</v>
      </c>
      <c r="D21">
        <v>17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2:24" ht="12.75">
      <c r="B22" s="1" t="s">
        <v>93</v>
      </c>
      <c r="C22" t="s">
        <v>23</v>
      </c>
      <c r="D22">
        <v>18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6:25" ht="12.75">
      <c r="F23">
        <v>0</v>
      </c>
      <c r="G23">
        <v>0</v>
      </c>
      <c r="H23">
        <v>22</v>
      </c>
      <c r="I23">
        <v>234</v>
      </c>
      <c r="J23">
        <v>432</v>
      </c>
      <c r="K23">
        <v>43</v>
      </c>
      <c r="L23">
        <v>431</v>
      </c>
      <c r="M23">
        <v>134</v>
      </c>
      <c r="N23">
        <v>65</v>
      </c>
      <c r="O23">
        <v>24</v>
      </c>
      <c r="P23">
        <v>1</v>
      </c>
      <c r="Q23">
        <v>0</v>
      </c>
      <c r="R23">
        <v>16</v>
      </c>
      <c r="S23">
        <v>10</v>
      </c>
      <c r="T23">
        <v>7</v>
      </c>
      <c r="U23">
        <v>20</v>
      </c>
      <c r="V23">
        <v>7</v>
      </c>
      <c r="W23">
        <v>2</v>
      </c>
      <c r="Y23" t="s">
        <v>34</v>
      </c>
    </row>
    <row r="24" spans="4:6" ht="12.75">
      <c r="D24" t="s">
        <v>22</v>
      </c>
      <c r="E24" t="s">
        <v>32</v>
      </c>
      <c r="F24" t="s">
        <v>4</v>
      </c>
    </row>
    <row r="25" spans="1:5" ht="12.75">
      <c r="A25" t="s">
        <v>0</v>
      </c>
      <c r="E25" t="s">
        <v>33</v>
      </c>
    </row>
    <row r="26" ht="12.75">
      <c r="B26" t="s">
        <v>1</v>
      </c>
    </row>
    <row r="29" spans="1:3" ht="12.75">
      <c r="A29" t="s">
        <v>62</v>
      </c>
      <c r="B29" t="s">
        <v>1</v>
      </c>
      <c r="C29">
        <f>+SUM(E5:E22)</f>
        <v>321</v>
      </c>
    </row>
    <row r="30" spans="2:3" ht="12.75">
      <c r="B30" t="s">
        <v>63</v>
      </c>
      <c r="C30">
        <f>+SUM(F5:W22)</f>
        <v>30</v>
      </c>
    </row>
    <row r="31" spans="2:3" ht="12.75">
      <c r="B31" t="s">
        <v>5</v>
      </c>
      <c r="C31">
        <f>+SUM(F23:W23)</f>
        <v>1448</v>
      </c>
    </row>
    <row r="32" spans="1:3" ht="12.75">
      <c r="A32" t="s">
        <v>67</v>
      </c>
      <c r="B32" t="s">
        <v>64</v>
      </c>
      <c r="C32" s="3">
        <f>+(C31+1)*(C29+1)/(C30+1)</f>
        <v>15050.90322580645</v>
      </c>
    </row>
    <row r="33" ht="12.75">
      <c r="B33" t="s">
        <v>65</v>
      </c>
    </row>
    <row r="34" ht="12.75">
      <c r="B34" t="s">
        <v>66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WDFW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Woodard</dc:creator>
  <cp:keywords/>
  <dc:description/>
  <cp:lastModifiedBy>Bob Woodard</cp:lastModifiedBy>
  <dcterms:created xsi:type="dcterms:W3CDTF">2002-05-13T22:12:47Z</dcterms:created>
  <dcterms:modified xsi:type="dcterms:W3CDTF">2002-05-22T00:00:02Z</dcterms:modified>
  <cp:category/>
  <cp:version/>
  <cp:contentType/>
  <cp:contentStatus/>
</cp:coreProperties>
</file>