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tabRatio="717" activeTab="0"/>
  </bookViews>
  <sheets>
    <sheet name="Highest Priority Recommendation" sheetId="1" r:id="rId1"/>
    <sheet name="3 Crossing Combos" sheetId="2" r:id="rId2"/>
    <sheet name="Final Group Priorities" sheetId="3" r:id="rId3"/>
    <sheet name="All Combo Table" sheetId="4" r:id="rId4"/>
    <sheet name="Other Sites" sheetId="5" r:id="rId5"/>
    <sheet name="Quant Only" sheetId="6" r:id="rId6"/>
    <sheet name="Qual Only" sheetId="7" r:id="rId7"/>
    <sheet name="Red&amp;Qual" sheetId="8" r:id="rId8"/>
    <sheet name="2 Crossing Combos" sheetId="9" r:id="rId9"/>
    <sheet name="4 Crossing Combos" sheetId="10" r:id="rId10"/>
    <sheet name="5 Crossing Combos" sheetId="11" r:id="rId11"/>
    <sheet name="6 Crossing Combos" sheetId="12" r:id="rId12"/>
    <sheet name="7 Crossing Combos" sheetId="13" r:id="rId13"/>
    <sheet name="1st Barrier" sheetId="14" r:id="rId14"/>
    <sheet name="Second Barrier" sheetId="15" r:id="rId15"/>
    <sheet name="Third Barrier" sheetId="16" r:id="rId16"/>
    <sheet name="Fourth Barrier" sheetId="17" r:id="rId17"/>
    <sheet name="Fifth Barrier" sheetId="18" r:id="rId18"/>
    <sheet name="Sixth and Beyond" sheetId="19" r:id="rId19"/>
    <sheet name="All Data" sheetId="20" r:id="rId20"/>
    <sheet name="Blocked Habitat" sheetId="21" r:id="rId21"/>
  </sheets>
  <definedNames>
    <definedName name="_xlnm.Print_Area" localSheetId="3">'All Combo Table'!$A$1:$J$128</definedName>
    <definedName name="_xlnm.Print_Area" localSheetId="7">'Red&amp;Qual'!$A$1:$DA$60</definedName>
    <definedName name="_xlnm.Print_Titles" localSheetId="3">'All Combo Table'!$1:$1</definedName>
  </definedNames>
  <calcPr fullCalcOnLoad="1"/>
</workbook>
</file>

<file path=xl/sharedStrings.xml><?xml version="1.0" encoding="utf-8"?>
<sst xmlns="http://schemas.openxmlformats.org/spreadsheetml/2006/main" count="25194" uniqueCount="774">
  <si>
    <t>Stream Crossing</t>
  </si>
  <si>
    <t>Road Name</t>
  </si>
  <si>
    <t>Milepost</t>
  </si>
  <si>
    <t>From Road Junction</t>
  </si>
  <si>
    <t>Road Owner</t>
  </si>
  <si>
    <t>Land Owner U/S</t>
  </si>
  <si>
    <t>Land Owner D/S</t>
  </si>
  <si>
    <t>BS Stream Name</t>
  </si>
  <si>
    <t>BS Trib. To</t>
  </si>
  <si>
    <t>Lostine Stream Name</t>
  </si>
  <si>
    <t>Lostine Trib. To</t>
  </si>
  <si>
    <t>Wallowa Stream Name</t>
  </si>
  <si>
    <t>Wallowa Trib. To</t>
  </si>
  <si>
    <t>Imnaha Stream Name</t>
  </si>
  <si>
    <t>Imnaha Trib. To</t>
  </si>
  <si>
    <t>Minam Stream Name</t>
  </si>
  <si>
    <t>Minam Trib. To</t>
  </si>
  <si>
    <t>Joseph Stream Name</t>
  </si>
  <si>
    <t>Jospeh Trib. To</t>
  </si>
  <si>
    <t>GR Stream Name</t>
  </si>
  <si>
    <t>GR Trib. To</t>
  </si>
  <si>
    <t>Snake Stream Name</t>
  </si>
  <si>
    <t>Wenaha Stream Name</t>
  </si>
  <si>
    <t>Wenaha Trib. To</t>
  </si>
  <si>
    <t>Latitude</t>
  </si>
  <si>
    <t>Longitude</t>
  </si>
  <si>
    <t>Coordinate System</t>
  </si>
  <si>
    <t>Datum</t>
  </si>
  <si>
    <t>Surveyor Name (1)</t>
  </si>
  <si>
    <t>Surveyor Name (2)</t>
  </si>
  <si>
    <t>Surveyor Name (3)</t>
  </si>
  <si>
    <t>Date</t>
  </si>
  <si>
    <t>Time</t>
  </si>
  <si>
    <t>Structure Type</t>
  </si>
  <si>
    <t>Structure #</t>
  </si>
  <si>
    <t>Total #</t>
  </si>
  <si>
    <t># Identical Orifice</t>
  </si>
  <si>
    <t># Diff Orifices</t>
  </si>
  <si>
    <t># Overflow pipes</t>
  </si>
  <si>
    <t>External Structure</t>
  </si>
  <si>
    <t>External Struct(2)</t>
  </si>
  <si>
    <t>External Struct(3)</t>
  </si>
  <si>
    <t>Describe</t>
  </si>
  <si>
    <t>Internal Structures</t>
  </si>
  <si>
    <t>Streambed Substrate</t>
  </si>
  <si>
    <t>Pipe Condition(1)</t>
  </si>
  <si>
    <t>Pipe Condition(2)</t>
  </si>
  <si>
    <t>Comments</t>
  </si>
  <si>
    <t>Additional Comments</t>
  </si>
  <si>
    <t>Photographs</t>
  </si>
  <si>
    <t>From Inlet</t>
  </si>
  <si>
    <t>Inlet From U/S</t>
  </si>
  <si>
    <t>Outlet From D/S</t>
  </si>
  <si>
    <t>Tailwater Control</t>
  </si>
  <si>
    <t>Photo 5</t>
  </si>
  <si>
    <t>Photo 6</t>
  </si>
  <si>
    <t>Photo 7</t>
  </si>
  <si>
    <t>Culvert Width</t>
  </si>
  <si>
    <t>Culvert Length</t>
  </si>
  <si>
    <t>BF Width 1</t>
  </si>
  <si>
    <t>BF Width 2</t>
  </si>
  <si>
    <t>BF Width 3</t>
  </si>
  <si>
    <t>BF Width 4</t>
  </si>
  <si>
    <t>BF Width 5</t>
  </si>
  <si>
    <t>Bench 1</t>
  </si>
  <si>
    <t>Location</t>
  </si>
  <si>
    <t>Inlet Invert (P2)</t>
  </si>
  <si>
    <t>Outlet Invert (P4)</t>
  </si>
  <si>
    <t>Pool Bottom (P5)</t>
  </si>
  <si>
    <t>Tailwater (P6)</t>
  </si>
  <si>
    <t>Bench 2</t>
  </si>
  <si>
    <t>Bench Diff.</t>
  </si>
  <si>
    <t>Avg BF Width</t>
  </si>
  <si>
    <t>CV:Channel Width</t>
  </si>
  <si>
    <t>Outlet Drop</t>
  </si>
  <si>
    <t>Resid Inlet Depth</t>
  </si>
  <si>
    <t>Resid Pool Depth</t>
  </si>
  <si>
    <t>Resid Pool:Outlet</t>
  </si>
  <si>
    <t>CV Slope (%)</t>
  </si>
  <si>
    <t>Juveniles</t>
  </si>
  <si>
    <t>Juveniles Red</t>
  </si>
  <si>
    <t>Adults</t>
  </si>
  <si>
    <t>Adults Red</t>
  </si>
  <si>
    <t>Map Color</t>
  </si>
  <si>
    <t>B/F/O</t>
  </si>
  <si>
    <t>Qual Eval</t>
  </si>
  <si>
    <t>Add. Features</t>
  </si>
  <si>
    <t>Completed</t>
  </si>
  <si>
    <t>Initials</t>
  </si>
  <si>
    <t>Big Sheep Stream Crossing Data 2-5-2007</t>
  </si>
  <si>
    <t>BS001</t>
  </si>
  <si>
    <t>Unnamed</t>
  </si>
  <si>
    <t>2.2mi. 3900-100rd.</t>
  </si>
  <si>
    <t>Federal</t>
  </si>
  <si>
    <t>Big Sheep</t>
  </si>
  <si>
    <t>No Value</t>
  </si>
  <si>
    <t>Lat/Long Decimal Degrees</t>
  </si>
  <si>
    <t>WGS 1984</t>
  </si>
  <si>
    <t>Richard Christian</t>
  </si>
  <si>
    <t>Nancy Fiegel</t>
  </si>
  <si>
    <t>Other</t>
  </si>
  <si>
    <t>Outlet Freefall onto Substrate</t>
  </si>
  <si>
    <t>Irr div</t>
  </si>
  <si>
    <t>No</t>
  </si>
  <si>
    <t>None</t>
  </si>
  <si>
    <t>Debris Plugging Inlet</t>
  </si>
  <si>
    <t>Dam boards blocking all flow {2.3ft. high}</t>
  </si>
  <si>
    <t>Concrete bottom structure; fish observed below structure {O.mykiss 6-14 in long}:  flow U.S. est.30-60 cfs. D.S. 10-15 cfs; recomend at least opening SKF of BS and screening div.</t>
  </si>
  <si>
    <t>Overview</t>
  </si>
  <si>
    <t>Top outlet corner</t>
  </si>
  <si>
    <t>Red</t>
  </si>
  <si>
    <t>Outlet Drop &gt; 0.34</t>
  </si>
  <si>
    <t>Outlet Drop &gt; 0.8</t>
  </si>
  <si>
    <t>Yes</t>
  </si>
  <si>
    <t>Cement bottom is barrier</t>
  </si>
  <si>
    <t>RLC</t>
  </si>
  <si>
    <t>BS002</t>
  </si>
  <si>
    <t>3900-100</t>
  </si>
  <si>
    <t>N/A</t>
  </si>
  <si>
    <t>Gerry Martin</t>
  </si>
  <si>
    <t>Squashed Pipe-Arch</t>
  </si>
  <si>
    <t>Outlet Cascade over Substrate</t>
  </si>
  <si>
    <t>Cemented around inlet. About 4ft drop from cv to big substrate.</t>
  </si>
  <si>
    <t>Good</t>
  </si>
  <si>
    <t>SFK Big Sheep crk;</t>
  </si>
  <si>
    <t xml:space="preserve">Woody debris approx 30ft ds.  2ft drop from debris pile.  </t>
  </si>
  <si>
    <t>Cement rock</t>
  </si>
  <si>
    <t>Residual drop to geat,  tedodual pool depth influenced by ctinuous whte water approx 15ft to #2 pool,</t>
  </si>
  <si>
    <t>See aove woody debris comment.</t>
  </si>
  <si>
    <t>BS003</t>
  </si>
  <si>
    <t>Bridge</t>
  </si>
  <si>
    <t>Green</t>
  </si>
  <si>
    <t>BS004</t>
  </si>
  <si>
    <t>Imnaha Hwy</t>
  </si>
  <si>
    <t>Little Sheep</t>
  </si>
  <si>
    <t>Diversion</t>
  </si>
  <si>
    <t xml:space="preserve">Dam boards 2.2 ft diverting water, most of flow into canal. Cement bottom increases velocity.  Bankfulls not relavent. </t>
  </si>
  <si>
    <t>Cement apron</t>
  </si>
  <si>
    <t>Slope &gt; 1%</t>
  </si>
  <si>
    <t>Slope &gt; 2%</t>
  </si>
  <si>
    <t>No pool or tailwater. 1.3ft drop off cement bottom to substrate.</t>
  </si>
  <si>
    <t>BS005</t>
  </si>
  <si>
    <t>3900-020</t>
  </si>
  <si>
    <t>Circular</t>
  </si>
  <si>
    <t>Outlet at Stream Grade</t>
  </si>
  <si>
    <t>Discontinuous Layer</t>
  </si>
  <si>
    <t>Top culvert inlet.</t>
  </si>
  <si>
    <t>CV Width:Bankfull Width &lt; 0.5</t>
  </si>
  <si>
    <t>BS006</t>
  </si>
  <si>
    <t>Private Rd-Hank Bird</t>
  </si>
  <si>
    <t>Coyote Canyon Rd off Rail Canyon Rd</t>
  </si>
  <si>
    <t>Private</t>
  </si>
  <si>
    <t>BS007</t>
  </si>
  <si>
    <t>Private (Big Sheep RD?)</t>
  </si>
  <si>
    <t>Imnaha Hyw/Rail canyon</t>
  </si>
  <si>
    <t>BS008</t>
  </si>
  <si>
    <t>Big Sheep/Carrol Crk</t>
  </si>
  <si>
    <t>Brdg across BS at mouth Carrol crk</t>
  </si>
  <si>
    <t>BS009</t>
  </si>
  <si>
    <t>Carrol Creek</t>
  </si>
  <si>
    <t>Big Sheep Creek</t>
  </si>
  <si>
    <t>Carrol</t>
  </si>
  <si>
    <t>Wiers.9 high</t>
  </si>
  <si>
    <t>Water Flowing Under Culvert</t>
  </si>
  <si>
    <t>Possible piping,</t>
  </si>
  <si>
    <t>SEVERAL SIZE CLASS OF O MIKISS IN OUTLET POOL.</t>
  </si>
  <si>
    <t>Fish in steam above culvert.</t>
  </si>
  <si>
    <t>Internal weirs.</t>
  </si>
  <si>
    <t xml:space="preserve">top inlet      
</t>
  </si>
  <si>
    <t>Grey</t>
  </si>
  <si>
    <t>Inlet and outlet weirs are barriers to adults and juveniles.</t>
  </si>
  <si>
    <t>BS010</t>
  </si>
  <si>
    <t>Carrol Ck Road</t>
  </si>
  <si>
    <t>Continuous Layer</t>
  </si>
  <si>
    <t>Rock vein ds.</t>
  </si>
  <si>
    <t>Rock vein us.</t>
  </si>
  <si>
    <t>Top inlet</t>
  </si>
  <si>
    <t>Channelized approx  1/4 us and  8ft downcut.  Active erosion.</t>
  </si>
  <si>
    <t>BS011</t>
  </si>
  <si>
    <t>3940-059</t>
  </si>
  <si>
    <t>Cindy Sloan</t>
  </si>
  <si>
    <t>Cv burried 50percent</t>
  </si>
  <si>
    <t>Poor Alignment with Stream</t>
  </si>
  <si>
    <t>Trib to BS on 059 spur; no defined pool; slope over 2%, but not barrier as substrate througout</t>
  </si>
  <si>
    <t>Need Photos</t>
  </si>
  <si>
    <t>top inlet</t>
  </si>
  <si>
    <t>BS012</t>
  </si>
  <si>
    <t>3920-090</t>
  </si>
  <si>
    <t>Dam across Canal crk diverts all stream water; Little and Big Sheep crks water carried in this diversion ditch</t>
  </si>
  <si>
    <t>Burm healing nicely in this area, fines and sediment coming down ditch comes from cutslope associated directly w/ditch, NOT BURN</t>
  </si>
  <si>
    <t>7 overview photos</t>
  </si>
  <si>
    <t>See comments above</t>
  </si>
  <si>
    <t>BS013-1</t>
  </si>
  <si>
    <t>GM</t>
  </si>
  <si>
    <t>Breaks Inside Culvert</t>
  </si>
  <si>
    <t>Break at 20ft from inlet</t>
  </si>
  <si>
    <t>Breaks in cv at 20t; no pool present</t>
  </si>
  <si>
    <t>Located on Cabin Cr.; almost all flow thru this structure</t>
  </si>
  <si>
    <t>Top cv#1.</t>
  </si>
  <si>
    <t>Rip rap placed below [big rocks] create slope of approx 7ft in 25ft-</t>
  </si>
  <si>
    <t>BS013-2</t>
  </si>
  <si>
    <t>Imnaha hwy</t>
  </si>
  <si>
    <t>Outlet Freefall into Pool</t>
  </si>
  <si>
    <t>Wooden baffle 8ft from inlet (10in high)</t>
  </si>
  <si>
    <t>Some piping</t>
  </si>
  <si>
    <t>Baffle backs up substrat at inlet (only substrate in cv) baffle is a fish barrier due to location in cv and height of baffle; inlet invert not accurate, due to substrate</t>
  </si>
  <si>
    <t>No pool present.  8/10 ft drop from outlet to substrate.  From outlet of cv rip rap creates 7ft drop in 10 horiz. ft.</t>
  </si>
  <si>
    <t>Top cv 1</t>
  </si>
  <si>
    <t>See additional comments.</t>
  </si>
  <si>
    <t>BS014</t>
  </si>
  <si>
    <t>Redmont Cr</t>
  </si>
  <si>
    <t>Top inlet cv</t>
  </si>
  <si>
    <t>BS015 GPS marker only</t>
  </si>
  <si>
    <t>No data or photos-assumed waypoint only and surveyed later date with new number</t>
  </si>
  <si>
    <t>BS016</t>
  </si>
  <si>
    <t>3915-600</t>
  </si>
  <si>
    <t>GM,CS</t>
  </si>
  <si>
    <t>Two large bolder within culvert</t>
  </si>
  <si>
    <t>Top of Inlet</t>
  </si>
  <si>
    <t>BS017</t>
  </si>
  <si>
    <t>3900-140</t>
  </si>
  <si>
    <t>3900-Loop Rd</t>
  </si>
  <si>
    <t>NF, GM</t>
  </si>
  <si>
    <t>BS018</t>
  </si>
  <si>
    <t>3900 Loop Rd</t>
  </si>
  <si>
    <t>Little Sheep Hwy</t>
  </si>
  <si>
    <t>County</t>
  </si>
  <si>
    <t>Lick Crk</t>
  </si>
  <si>
    <t>Replaced 2006</t>
  </si>
  <si>
    <t>Fish present</t>
  </si>
  <si>
    <t>BS019</t>
  </si>
  <si>
    <t>CS</t>
  </si>
  <si>
    <t>Open-Bottom</t>
  </si>
  <si>
    <t>Cement across onlet and outlet at stream grade. See qualitative comments.</t>
  </si>
  <si>
    <t>Fish present. Red in cv 4ft from oulet. Two sculpin present.</t>
  </si>
  <si>
    <t>BM 2.17, OI 2.97,PB 5.67,TW 3.93.  Outlet drop .96. Adult and juvenile barrier based on protocol.</t>
  </si>
  <si>
    <t>BS020-1</t>
  </si>
  <si>
    <t>Mudd Spring Crk</t>
  </si>
  <si>
    <t>Mud Spring Cr</t>
  </si>
  <si>
    <t>2cv present.  This is first survey.</t>
  </si>
  <si>
    <t xml:space="preserve">No pool, fair slope directly from outlet.  One of two cv.  This cv carrying majority of water. </t>
  </si>
  <si>
    <t>NF</t>
  </si>
  <si>
    <t>BS020-2</t>
  </si>
  <si>
    <t>#2 of 2 culverts See other comments on previous survey.</t>
  </si>
  <si>
    <t>BS021</t>
  </si>
  <si>
    <t>Fish present above inlet.</t>
  </si>
  <si>
    <t>Top of invert</t>
  </si>
  <si>
    <t>BS022</t>
  </si>
  <si>
    <t>Bridge under construction.</t>
  </si>
  <si>
    <t>BS023</t>
  </si>
  <si>
    <t>bankfull also contributes</t>
  </si>
  <si>
    <t>Fish observed below crossing in pool. Cattle guard located below crossing see BS 024. Crossing located within Lick Guard Station.</t>
  </si>
  <si>
    <t>BS024</t>
  </si>
  <si>
    <t>Concrete footings cross stream at inlet / outlet. 3in/8in respectively.</t>
  </si>
  <si>
    <t>Cattle Guard</t>
  </si>
  <si>
    <t>Steam fed by spring. Appears to be first order.</t>
  </si>
  <si>
    <t>BS025</t>
  </si>
  <si>
    <t>Trail Crk Rd</t>
  </si>
  <si>
    <t>Trail/Camp Rd</t>
  </si>
  <si>
    <t>Camp</t>
  </si>
  <si>
    <t>BS026</t>
  </si>
  <si>
    <t>Camp Crk Rd</t>
  </si>
  <si>
    <t>Some water present. Dry 25' U.S.</t>
  </si>
  <si>
    <t>Steep stream grade D.S. of outlet possibly a passage issue. See photos</t>
  </si>
  <si>
    <t>BS027</t>
  </si>
  <si>
    <t>Camp Crk</t>
  </si>
  <si>
    <t>No pool. Outlet drop to substrate measured at .9'. Steep stream grade.</t>
  </si>
  <si>
    <t>Accumulation of sediment and substrate at inlet affects calculated slope</t>
  </si>
  <si>
    <t>BS028</t>
  </si>
  <si>
    <t>Trail</t>
  </si>
  <si>
    <t>Camp/Trail</t>
  </si>
  <si>
    <t>Trail Crk</t>
  </si>
  <si>
    <t>Cattleguard  brige with cement sides, natural substrate bottom. Picture 4 is looking under ds.</t>
  </si>
  <si>
    <t>BS029</t>
  </si>
  <si>
    <t>Unamed spur rd</t>
  </si>
  <si>
    <t>Trail Crk Rd 1.9 from Camp Crk Rd</t>
  </si>
  <si>
    <t>Ford</t>
  </si>
  <si>
    <t>Dry stream. Road closure posted by Nature Conservancy</t>
  </si>
  <si>
    <t>BS030</t>
  </si>
  <si>
    <t>BS031</t>
  </si>
  <si>
    <t>Camp Crk  Rd</t>
  </si>
  <si>
    <t>BS032</t>
  </si>
  <si>
    <t>1.0  drop</t>
  </si>
  <si>
    <t>top cv inlet</t>
  </si>
  <si>
    <t>Very steep slope</t>
  </si>
  <si>
    <t>BS033</t>
  </si>
  <si>
    <t>Debris in Culvert (Rock)</t>
  </si>
  <si>
    <t>Large boulder within pipe could restrict flow. Culvert bent from top center/road pressure</t>
  </si>
  <si>
    <t>Dry stream bed.</t>
  </si>
  <si>
    <t xml:space="preserve">Mild grazing influence. Three first order intermittent stream beds join above cv 50ft.
</t>
  </si>
  <si>
    <t>BS034</t>
  </si>
  <si>
    <t>Johnson Rd</t>
  </si>
  <si>
    <t>Trail Cr Rd</t>
  </si>
  <si>
    <t xml:space="preserve">Two spring fed intermittent  first order  streambeds join above.
</t>
  </si>
  <si>
    <t>BS035</t>
  </si>
  <si>
    <t>C.S.</t>
  </si>
  <si>
    <t>Large amount of sediment in pipe reducing capacity</t>
  </si>
  <si>
    <t>Dry stream. Some grazing influence.</t>
  </si>
  <si>
    <t>2 intermittentfirst order streams create this second order intermittent</t>
  </si>
  <si>
    <t>Accumulation of substrate at outlet affects slope (.6) affects calculation</t>
  </si>
  <si>
    <t>BS036-1</t>
  </si>
  <si>
    <t>Lightning Cr R oad</t>
  </si>
  <si>
    <t>Lightning</t>
  </si>
  <si>
    <t>Earthen dike backs up creek to form large pond. Outlet from pond passes water. Pond appears deep. fish observed jumping in pond; trib to little sheep</t>
  </si>
  <si>
    <t>Outlet to pipe</t>
  </si>
  <si>
    <t>Dike blocks entire stream, with overflow cv</t>
  </si>
  <si>
    <t>BS036-2</t>
  </si>
  <si>
    <t>Lightning Cr Road</t>
  </si>
  <si>
    <t>NF / CS</t>
  </si>
  <si>
    <t>Outlet Cascade Over Substrate</t>
  </si>
  <si>
    <t>Bent Inlet</t>
  </si>
  <si>
    <t>Top inlet bent</t>
  </si>
  <si>
    <t>Pipe serves as outlet for structure #1/earthen dam</t>
  </si>
  <si>
    <t>Rock near gate</t>
  </si>
  <si>
    <t>Bankfuls not measured or relevent due to presence of dam us and excavation ds</t>
  </si>
  <si>
    <t>BS037-1</t>
  </si>
  <si>
    <t>S. Fk Lightning Crk Rd</t>
  </si>
  <si>
    <t>Fk. at corrals past feed lot.(2.7 miles from hwy)</t>
  </si>
  <si>
    <t>Concrete pipe</t>
  </si>
  <si>
    <t>Top outlet.</t>
  </si>
  <si>
    <t>Headcut 8 in ds of outlet. 4.5in high</t>
  </si>
  <si>
    <t>BS037-2</t>
  </si>
  <si>
    <t>Fk. at corrals above feedlot.(2.7 miles from hwy)</t>
  </si>
  <si>
    <t>Cv 182ft . diverts creek around corrals.  Outlet and inlet are fenced.</t>
  </si>
  <si>
    <t>Owner Buckhorn Ranch</t>
  </si>
  <si>
    <t>BM from structure #1.</t>
  </si>
  <si>
    <t>BS038</t>
  </si>
  <si>
    <t>SFK Lightning crk</t>
  </si>
  <si>
    <t>NF, cs</t>
  </si>
  <si>
    <t>Box canyon crk on lightning, that is trib to little sheep; recent caterpillar work here</t>
  </si>
  <si>
    <t>BS039</t>
  </si>
  <si>
    <t>Hwy 82 at Joseph</t>
  </si>
  <si>
    <t>State</t>
  </si>
  <si>
    <t>same waypoint as #I017. Bridge located 100' ds from culvert crossing #I017 and 110' us from confluence Little Sheep Crk</t>
  </si>
  <si>
    <t>BS040</t>
  </si>
  <si>
    <t xml:space="preserve">Lightning Crk Rd </t>
  </si>
  <si>
    <t>Cascades over substrate at inlet with drop of 5 inches. No pool at outlet</t>
  </si>
  <si>
    <t>Outlet 100' U.S. from bridge crossing #I016 at entrance to Buckhorn Ranch</t>
  </si>
  <si>
    <t xml:space="preserve">Bankful also contributes to barrier. </t>
  </si>
  <si>
    <t>BS041</t>
  </si>
  <si>
    <t>Lightning Crk Rd</t>
  </si>
  <si>
    <t xml:space="preserve">Crossing located in cow alley. Washed out with flow through, under and around pipe. Breaks in top of pipe. Top inlet/outlet bent
</t>
  </si>
  <si>
    <t>wash out</t>
  </si>
  <si>
    <t>Bankful also contributes to barrier</t>
  </si>
  <si>
    <t>Overall poor condition and failure of pipe as  noted above.</t>
  </si>
  <si>
    <t>BS042</t>
  </si>
  <si>
    <t>Lightning Cr Rd</t>
  </si>
  <si>
    <t>Creek dry. Inlet has dry sediment build up in cv 4ft.  Outlet has sediment build up 2ft. into cv. Center of cv is clear of sediment. Map shows 2nd order but creek appearance shows no recent sign of water. Channel influenced by heavy equipment.</t>
  </si>
  <si>
    <t>Top cv inlet.</t>
  </si>
  <si>
    <t xml:space="preserve">Also red because cv bankful </t>
  </si>
  <si>
    <t>BS043</t>
  </si>
  <si>
    <t>Unamed fork</t>
  </si>
  <si>
    <t>Ford through dry stream bed</t>
  </si>
  <si>
    <t>BS044</t>
  </si>
  <si>
    <t>Dry stream. No indication of recent flow</t>
  </si>
  <si>
    <t>This was #2 of 22 similar fords within a 1.8 mile section of road. No water present.</t>
  </si>
  <si>
    <t>BS045</t>
  </si>
  <si>
    <t>S. Fork Lightning Crk Rd</t>
  </si>
  <si>
    <t>Large deposit of fill</t>
  </si>
  <si>
    <t>Fill Eroding</t>
  </si>
  <si>
    <t>Top of outlet collapsed</t>
  </si>
  <si>
    <t>Dry</t>
  </si>
  <si>
    <t>Lies within feedlot-Buckhorn Ranch</t>
  </si>
  <si>
    <t>Damaged outlet</t>
  </si>
  <si>
    <t>Elevation of outlet invert influenced by collapse of pipe and subsequent deposit of fill. No pool. see photos.</t>
  </si>
  <si>
    <t>Channelization and excavation U.S./D.S. of crossing</t>
  </si>
  <si>
    <t>BS046</t>
  </si>
  <si>
    <t>Box Canyon Rd</t>
  </si>
  <si>
    <t>Top Outlet</t>
  </si>
  <si>
    <t>Stream has been channelized and bankfulls not true representation.</t>
  </si>
  <si>
    <t>BS047</t>
  </si>
  <si>
    <t>Dry Streambed</t>
  </si>
  <si>
    <t>BS048</t>
  </si>
  <si>
    <t>S. Fork and Lightning</t>
  </si>
  <si>
    <t>Outlet  freefalls into a half barrel [1.9  diameter,1.8 ht. Drop into barrel is  .1. Hose 3in diameter from barrel to holding tank reservoir possibly for filling stock troughs at corrals below.</t>
  </si>
  <si>
    <t>See previps comments.</t>
  </si>
  <si>
    <t>Barrel and hose at outlet.</t>
  </si>
  <si>
    <t>Top inlet cv.</t>
  </si>
  <si>
    <t>At  low flow, some water misses barrel and flows in creek.  At higher flows, the barrel would probably catch all of the water.</t>
  </si>
  <si>
    <t>BS049</t>
  </si>
  <si>
    <t>SFk Lightning Rd</t>
  </si>
  <si>
    <t>Steel pipe at inlet, galvenized at outlet.</t>
  </si>
  <si>
    <t>Slope also affects psg.  Extremely steep.</t>
  </si>
  <si>
    <t>BS050</t>
  </si>
  <si>
    <t>NC House</t>
  </si>
  <si>
    <t>Nature Conservancy road closed with occasional atv/vehicle use.</t>
  </si>
  <si>
    <t>Numerous springs feed stream.  Dry short distance US from this site</t>
  </si>
  <si>
    <t>BS051</t>
  </si>
  <si>
    <t>Numerous springs feed stream. sts rearing habitat per ODF REDD counts and info by NC staff</t>
  </si>
  <si>
    <t>BS052</t>
  </si>
  <si>
    <t>Road closed with only occasional use by NC</t>
  </si>
  <si>
    <t xml:space="preserve">Numerous springs feed stream. Known sts rearing habitat per ODF Redd counts and info provided by NC staff
</t>
  </si>
  <si>
    <t>BS053</t>
  </si>
  <si>
    <t>Summer House Rd (NC)</t>
  </si>
  <si>
    <t>Johnson</t>
  </si>
  <si>
    <t>Dry stream bed. Moderate grazing influence.</t>
  </si>
  <si>
    <t>Adjacent culvert appears to function as overflow.</t>
  </si>
  <si>
    <t>BS054</t>
  </si>
  <si>
    <t xml:space="preserve">Summer House </t>
  </si>
  <si>
    <t>Gate at barn</t>
  </si>
  <si>
    <t>BS055</t>
  </si>
  <si>
    <t>Summer House</t>
  </si>
  <si>
    <t>BS056</t>
  </si>
  <si>
    <t>BS057</t>
  </si>
  <si>
    <t>BS058</t>
  </si>
  <si>
    <t>Imnaha hwy @ little sheep</t>
  </si>
  <si>
    <t>At Buckhorn ranch headquarters; metal pipe, not cmp; flowing water us and ds of cv with none inside cv</t>
  </si>
  <si>
    <t>BS059</t>
  </si>
  <si>
    <t>Unnamed driveway</t>
  </si>
  <si>
    <t xml:space="preserve"> mi from Imnaha hwy on big sheep</t>
  </si>
  <si>
    <t>See general comments</t>
  </si>
  <si>
    <t>See comments</t>
  </si>
  <si>
    <t>at ~280 ft us cv empties into another cv, thus treated as one structure; flows under driveway at Buckhorn ranch headquarters; inlet about 15ft ds from outlet to site bs058</t>
  </si>
  <si>
    <t>Overview of entire cv</t>
  </si>
  <si>
    <t>Top cv inlet</t>
  </si>
  <si>
    <t>Break at 280ft see above comment</t>
  </si>
  <si>
    <t>BS060-2</t>
  </si>
  <si>
    <t>Na</t>
  </si>
  <si>
    <t>Fallout of structure/diversion into channel; see comments from structure 1; bankfulls not done, as is diversion</t>
  </si>
  <si>
    <t>top cement wing</t>
  </si>
  <si>
    <t>See other structure 1</t>
  </si>
  <si>
    <t>BS060-1</t>
  </si>
  <si>
    <t>From Imnaha hwy</t>
  </si>
  <si>
    <t>Dam board acsross channel forms inlet and outlet; fish bypass for diversion {see also site bs061}; bankfulls not done, as is diversion</t>
  </si>
  <si>
    <t>No pol present, measured twc to obtain ht of board; cement bottom is 7.2ft long(6.17@ spillway, thus slope is 1.38%)</t>
  </si>
  <si>
    <t>Top cement wing</t>
  </si>
  <si>
    <t>Also barrier for juveniles for slope</t>
  </si>
  <si>
    <t>Cement bottom &amp; associated velocity; see other comments</t>
  </si>
  <si>
    <t>BS061</t>
  </si>
  <si>
    <t>Camp Cr Rd</t>
  </si>
  <si>
    <t>Push-up dam for irrigation diversion, blocks all flow except some leakage.</t>
  </si>
  <si>
    <t>See above comments; is 100% barrier to all life histories</t>
  </si>
  <si>
    <t>BS062</t>
  </si>
  <si>
    <t>Summer House Rd (TNC)</t>
  </si>
  <si>
    <t>N.C. Summer House</t>
  </si>
  <si>
    <t>BS063</t>
  </si>
  <si>
    <t>Summer House Rd</t>
  </si>
  <si>
    <t>BS064</t>
  </si>
  <si>
    <t>Used same way pt as BS063. Less than 100' distance.</t>
  </si>
  <si>
    <t>BS065</t>
  </si>
  <si>
    <t>N.C. Summer House Rd</t>
  </si>
  <si>
    <t>BS066</t>
  </si>
  <si>
    <t>Water present</t>
  </si>
  <si>
    <t>BS067</t>
  </si>
  <si>
    <t>N.C.Summer House</t>
  </si>
  <si>
    <t>Same way pt as BS066</t>
  </si>
  <si>
    <t>BS068</t>
  </si>
  <si>
    <t>Water peesent</t>
  </si>
  <si>
    <t>Used same way pt as BS067. Poor satelite.</t>
  </si>
  <si>
    <t>BS069</t>
  </si>
  <si>
    <t>Summer  House</t>
  </si>
  <si>
    <t>NC Summer House</t>
  </si>
  <si>
    <t>BS070</t>
  </si>
  <si>
    <t>Summer Hs Rd</t>
  </si>
  <si>
    <t>NC Summer Houss</t>
  </si>
  <si>
    <t>Same way pt as BS069 due to close proximity</t>
  </si>
  <si>
    <t>BS071</t>
  </si>
  <si>
    <t>Some water. Nice pool</t>
  </si>
  <si>
    <t>BS072</t>
  </si>
  <si>
    <t>Dry at crossing. Pool US</t>
  </si>
  <si>
    <t>BS073</t>
  </si>
  <si>
    <t>Poor satellite/no way pt obtained</t>
  </si>
  <si>
    <t>BS074</t>
  </si>
  <si>
    <t>Water</t>
  </si>
  <si>
    <t>BS075</t>
  </si>
  <si>
    <t>BS076</t>
  </si>
  <si>
    <t>Same way pt as BS075 due to close proximity</t>
  </si>
  <si>
    <t>BS077</t>
  </si>
  <si>
    <t>Water flowing/pool</t>
  </si>
  <si>
    <t>BS078</t>
  </si>
  <si>
    <t>BS079</t>
  </si>
  <si>
    <t>BS080</t>
  </si>
  <si>
    <t>BS081</t>
  </si>
  <si>
    <t>Same way pt as BS080 due to close proximity</t>
  </si>
  <si>
    <t>BS082</t>
  </si>
  <si>
    <t>Water flowing</t>
  </si>
  <si>
    <t>BS083</t>
  </si>
  <si>
    <t>Same way pt as BS082 due to close proximity</t>
  </si>
  <si>
    <t>BS084</t>
  </si>
  <si>
    <t>BS085</t>
  </si>
  <si>
    <t>N.C. Summed House</t>
  </si>
  <si>
    <t>BS086</t>
  </si>
  <si>
    <t>Same way pt as BS085 due to close proximity</t>
  </si>
  <si>
    <t>BS087</t>
  </si>
  <si>
    <t>BS088</t>
  </si>
  <si>
    <t>BS089</t>
  </si>
  <si>
    <t>Same way pt as BS088 due to close proximity</t>
  </si>
  <si>
    <t>BS090</t>
  </si>
  <si>
    <t>Same way pt as BS088/89 due to close proximity</t>
  </si>
  <si>
    <t>BS091</t>
  </si>
  <si>
    <t>BS092</t>
  </si>
  <si>
    <t>Some standing water</t>
  </si>
  <si>
    <t>Same way pt as BS091 due to close proximity</t>
  </si>
  <si>
    <t>BS093</t>
  </si>
  <si>
    <t>BS094</t>
  </si>
  <si>
    <t>water</t>
  </si>
  <si>
    <t>BS095</t>
  </si>
  <si>
    <t>BS096</t>
  </si>
  <si>
    <t>BS097</t>
  </si>
  <si>
    <t xml:space="preserve">N.C. Summer House </t>
  </si>
  <si>
    <t>BS098</t>
  </si>
  <si>
    <t>BS099</t>
  </si>
  <si>
    <t>BS100</t>
  </si>
  <si>
    <t>BS101-1</t>
  </si>
  <si>
    <t>Hwy 82 / Joseph</t>
  </si>
  <si>
    <t>Outlelt Apron</t>
  </si>
  <si>
    <t>Inlet Apron</t>
  </si>
  <si>
    <t xml:space="preserve">Cement structure with radial gates, serves as fish weir. Every picture tells a story. See photos
</t>
  </si>
  <si>
    <t>Cement divider.</t>
  </si>
  <si>
    <t>BS101-2</t>
  </si>
  <si>
    <t>Hwy82/Joseph</t>
  </si>
  <si>
    <t>Debri plugging inlet.</t>
  </si>
  <si>
    <t>See comments for 101-1</t>
  </si>
  <si>
    <t>BS102-1</t>
  </si>
  <si>
    <t>Dam boards</t>
  </si>
  <si>
    <t xml:space="preserve">Diversion for hatchery. </t>
  </si>
  <si>
    <t>Steam channelized.</t>
  </si>
  <si>
    <t>BS102-2</t>
  </si>
  <si>
    <t>BS102-3</t>
  </si>
  <si>
    <t>Hwy 82</t>
  </si>
  <si>
    <t>C.Sloan</t>
  </si>
  <si>
    <t>ODFW fish ladder</t>
  </si>
  <si>
    <t>BS103</t>
  </si>
  <si>
    <t>Diversion for ODFW intake. Adjacent to fish ladder</t>
  </si>
  <si>
    <t>Same waypt as BS 102.</t>
  </si>
  <si>
    <t>BS104</t>
  </si>
  <si>
    <t>Unamed</t>
  </si>
  <si>
    <t xml:space="preserve">Lightning Crk </t>
  </si>
  <si>
    <t>BS105</t>
  </si>
  <si>
    <t>Lightning Crk</t>
  </si>
  <si>
    <t>BS106</t>
  </si>
  <si>
    <t>unamed</t>
  </si>
  <si>
    <t>BS107</t>
  </si>
  <si>
    <t>BS108</t>
  </si>
  <si>
    <t>BS109</t>
  </si>
  <si>
    <t>BS110</t>
  </si>
  <si>
    <t>BS111</t>
  </si>
  <si>
    <t>Lightning crk rd</t>
  </si>
  <si>
    <t>BS112</t>
  </si>
  <si>
    <t>lightning crk rd</t>
  </si>
  <si>
    <t>BS113</t>
  </si>
  <si>
    <t>BS114</t>
  </si>
  <si>
    <t>Lightning Cr</t>
  </si>
  <si>
    <t>BS115</t>
  </si>
  <si>
    <t>BS116</t>
  </si>
  <si>
    <t>BS117</t>
  </si>
  <si>
    <t>BS118</t>
  </si>
  <si>
    <t>BS119</t>
  </si>
  <si>
    <t>BS120</t>
  </si>
  <si>
    <t>BS121</t>
  </si>
  <si>
    <t>BS122</t>
  </si>
  <si>
    <t xml:space="preserve"> dry</t>
  </si>
  <si>
    <t>BS123</t>
  </si>
  <si>
    <t>BS124</t>
  </si>
  <si>
    <t>BS125</t>
  </si>
  <si>
    <t>Voss /Steep and high velocity,</t>
  </si>
  <si>
    <t>Rock dam 30ft below cv 1.5 drop,</t>
  </si>
  <si>
    <t>Rock at inlet</t>
  </si>
  <si>
    <t>BS126</t>
  </si>
  <si>
    <t>BS127</t>
  </si>
  <si>
    <t>BS128</t>
  </si>
  <si>
    <t>BS129</t>
  </si>
  <si>
    <t>Big sheep</t>
  </si>
  <si>
    <t>BS130</t>
  </si>
  <si>
    <t>Fish present,</t>
  </si>
  <si>
    <t>BS131</t>
  </si>
  <si>
    <t>Imnaha H wy</t>
  </si>
  <si>
    <t>BS132</t>
  </si>
  <si>
    <t>BS133</t>
  </si>
  <si>
    <t>Railcar metal bridge</t>
  </si>
  <si>
    <t>BS134</t>
  </si>
  <si>
    <t>BS135</t>
  </si>
  <si>
    <t>BS136</t>
  </si>
  <si>
    <t>BS137</t>
  </si>
  <si>
    <t>Approx mi on foot</t>
  </si>
  <si>
    <t>BS138</t>
  </si>
  <si>
    <t>Imnaha Hwy-Private Drive off Hwy</t>
  </si>
  <si>
    <t>Property owner-HANKS</t>
  </si>
  <si>
    <t>3 photos</t>
  </si>
  <si>
    <t>BS139</t>
  </si>
  <si>
    <t>Imnaha Hwy-private driveway off hwy</t>
  </si>
  <si>
    <t>Only one photo in file</t>
  </si>
  <si>
    <t>Only 1 photo</t>
  </si>
  <si>
    <t>BS140</t>
  </si>
  <si>
    <t>5 photos</t>
  </si>
  <si>
    <t>BS141</t>
  </si>
  <si>
    <t>4 photos</t>
  </si>
  <si>
    <t>BS142</t>
  </si>
  <si>
    <t>Imnaha hwy-private drive off</t>
  </si>
  <si>
    <t>Property owner-GILLETTE</t>
  </si>
  <si>
    <t>BS143</t>
  </si>
  <si>
    <t>Hayden</t>
  </si>
  <si>
    <t>BS144</t>
  </si>
  <si>
    <t>BS145</t>
  </si>
  <si>
    <t>BS146</t>
  </si>
  <si>
    <t>Imnaha hwy-private drive off hwy</t>
  </si>
  <si>
    <t>1 photo taken from hwy</t>
  </si>
  <si>
    <t>Property owner-Moore</t>
  </si>
  <si>
    <t>1 photo</t>
  </si>
  <si>
    <t>BS147</t>
  </si>
  <si>
    <t>BS148</t>
  </si>
  <si>
    <t>Imnaha Hwy-private drive off hwy</t>
  </si>
  <si>
    <t>Hwy  82</t>
  </si>
  <si>
    <t>1 photo from rd</t>
  </si>
  <si>
    <t>Across</t>
  </si>
  <si>
    <t>BS149</t>
  </si>
  <si>
    <t xml:space="preserve">  </t>
  </si>
  <si>
    <t>Photo and way pt taken ftom rd above</t>
  </si>
  <si>
    <t>BS150</t>
  </si>
  <si>
    <t>BS151</t>
  </si>
  <si>
    <t>Rail Canyon rd</t>
  </si>
  <si>
    <t>BS152</t>
  </si>
  <si>
    <t>-116.98199</t>
  </si>
  <si>
    <t>Water fall on Big Sheep ~1/2mi below rail canyon rd; fall is about 5ft high, as measured from water surface to top; several juve salmonids trying to jump over; woody debris stuck on us side causing to be larger</t>
  </si>
  <si>
    <t>Pool below at least 10ft deep</t>
  </si>
  <si>
    <t>7 photos total</t>
  </si>
  <si>
    <t>Chet Hagen</t>
  </si>
  <si>
    <t>Camp Crk Diversion - New Ladder installed by ODFW</t>
  </si>
  <si>
    <t>BS154</t>
  </si>
  <si>
    <t>BS155</t>
  </si>
  <si>
    <t>BS156</t>
  </si>
  <si>
    <t>BS157</t>
  </si>
  <si>
    <t>BS158</t>
  </si>
  <si>
    <t>BS159</t>
  </si>
  <si>
    <t>BS160</t>
  </si>
  <si>
    <t>WGS 1985</t>
  </si>
  <si>
    <t>Outlet Drop &gt; 0.35</t>
  </si>
  <si>
    <t>Outlet Drop &gt; 0.9</t>
  </si>
  <si>
    <t>Miles Blocked</t>
  </si>
  <si>
    <t>Miles Categories</t>
  </si>
  <si>
    <t>Juvenile</t>
  </si>
  <si>
    <t>Adult</t>
  </si>
  <si>
    <t>Barrier Order</t>
  </si>
  <si>
    <t>Failure Risk</t>
  </si>
  <si>
    <t>Number Potential Species</t>
  </si>
  <si>
    <t>Order</t>
  </si>
  <si>
    <t>Brad's Modified Ranking</t>
  </si>
  <si>
    <t>Priority</t>
  </si>
  <si>
    <t>Poor Alignment With Stream</t>
  </si>
  <si>
    <t>Piping</t>
  </si>
  <si>
    <t>Bottom Rusted Through</t>
  </si>
  <si>
    <t>Essential</t>
  </si>
  <si>
    <t>Recommended</t>
  </si>
  <si>
    <t>Qual Only</t>
  </si>
  <si>
    <t>BS153-1</t>
  </si>
  <si>
    <t>BS153-2</t>
  </si>
  <si>
    <t>BS153-3</t>
  </si>
  <si>
    <t>BS153-4</t>
  </si>
  <si>
    <t>BS153-5</t>
  </si>
  <si>
    <t>BS153-6</t>
  </si>
  <si>
    <t>BS153-7</t>
  </si>
  <si>
    <t>BS153-8</t>
  </si>
  <si>
    <t>-</t>
  </si>
  <si>
    <t>Ferguson Creek</t>
  </si>
  <si>
    <t>Canal Creek</t>
  </si>
  <si>
    <t xml:space="preserve">Salt Creek </t>
  </si>
  <si>
    <t>Salt Creek</t>
  </si>
  <si>
    <t>Salt Creek trib</t>
  </si>
  <si>
    <t>Johnson Creek</t>
  </si>
  <si>
    <t>1.5' free fall out of outlet, eroding road fill, water flowing over road</t>
  </si>
  <si>
    <t>Echo Canyon</t>
  </si>
  <si>
    <t>4 miles down closed road w/several seeps, fill eroding into channel</t>
  </si>
  <si>
    <t>WGS 1987</t>
  </si>
  <si>
    <t>WGS 1988</t>
  </si>
  <si>
    <t>Backwatering present</t>
  </si>
  <si>
    <t>Outlet Drop &gt; 0.37</t>
  </si>
  <si>
    <t>WGS 1989</t>
  </si>
  <si>
    <t>WGS 1990</t>
  </si>
  <si>
    <t>WGS 1991</t>
  </si>
  <si>
    <t>WGS 1992</t>
  </si>
  <si>
    <t>Water not flowing under culvert, but rather over road, as culvert is plugged</t>
  </si>
  <si>
    <t>Beneficial</t>
  </si>
  <si>
    <t>Stream Name</t>
  </si>
  <si>
    <t>Stream Crossings</t>
  </si>
  <si>
    <t>Crossing Positions</t>
  </si>
  <si>
    <t>Individual Ranks</t>
  </si>
  <si>
    <t>Individual Priority</t>
  </si>
  <si>
    <t>Combined Rank</t>
  </si>
  <si>
    <t>Combined Priority</t>
  </si>
  <si>
    <t>Have to screen ditch prior to fixing barrier</t>
  </si>
  <si>
    <t>Percent Blocked</t>
  </si>
  <si>
    <t>BS020</t>
  </si>
  <si>
    <t>Stream/ Comments</t>
  </si>
  <si>
    <t>Total Habitat Blocked</t>
  </si>
  <si>
    <t>Carrol Crk</t>
  </si>
  <si>
    <t>Salt Crk</t>
  </si>
  <si>
    <t>Salt Crk Trib</t>
  </si>
  <si>
    <t>Unnamed Trib to Lick Crk at Guard Station</t>
  </si>
  <si>
    <t>Mud Springs</t>
  </si>
  <si>
    <t>Johnson Crk</t>
  </si>
  <si>
    <t>SFK Big Sheep</t>
  </si>
  <si>
    <t>WFK Carrol Crk</t>
  </si>
  <si>
    <t>BS153</t>
  </si>
  <si>
    <t>High</t>
  </si>
  <si>
    <t>Medium</t>
  </si>
  <si>
    <t>Trib to Camp Crk</t>
  </si>
  <si>
    <t>Trib to Trail Crk</t>
  </si>
  <si>
    <t>BS101</t>
  </si>
  <si>
    <t>McCully Crk</t>
  </si>
  <si>
    <t>Ferguson Crk</t>
  </si>
  <si>
    <t>WVIC1</t>
  </si>
  <si>
    <t>WVIC2</t>
  </si>
  <si>
    <t>Redmont</t>
  </si>
  <si>
    <t>Canal Crk</t>
  </si>
  <si>
    <t>Unnamed Trib to Little Sheep between Redmont &amp; Lt Sheep</t>
  </si>
  <si>
    <t>BS013</t>
  </si>
  <si>
    <t>Unnamed Trib to Lightning Crk</t>
  </si>
  <si>
    <t>BS036</t>
  </si>
  <si>
    <t>BS037</t>
  </si>
  <si>
    <t>NFK Lightning Crk</t>
  </si>
  <si>
    <t>These barriers were not considered, due to their distance US.</t>
  </si>
  <si>
    <t>BS102/103</t>
  </si>
  <si>
    <t>Stream cascades over boulders into inlet.  Stream turns 90 degrees from tailwater. Stream is very steep and cascades over boulders creating a high velocity at bankfull stage.</t>
  </si>
  <si>
    <t>Top outlet</t>
  </si>
  <si>
    <t>Wallowa</t>
  </si>
  <si>
    <t>Prairie</t>
  </si>
  <si>
    <t>Tuckerdown/Imnaha Hwy</t>
  </si>
  <si>
    <t>Changed from W078 to BS154, survey located on boundary of watersheds and placed in wrong watershed initially.</t>
  </si>
  <si>
    <t>Total Habitat</t>
  </si>
  <si>
    <t>Blocked Habitat</t>
  </si>
  <si>
    <t>Accessible Habitat</t>
  </si>
  <si>
    <t>Percent Accessible</t>
  </si>
  <si>
    <t>Big Sheep Watershed</t>
  </si>
  <si>
    <t>Lip at inlet is the issue; partially remove the lip (CV is passible otherwise)</t>
  </si>
  <si>
    <t>Wrong photos; circular probably actually 24; leave</t>
  </si>
  <si>
    <t>Change to High priority</t>
  </si>
  <si>
    <t>Undersized, passage not issue other than that, thus, if road to be removed, remove culvert, not really important as stand alone project</t>
  </si>
  <si>
    <t>perrenial, resident RB present</t>
  </si>
  <si>
    <t>Change to Low priority, lack of flow.</t>
  </si>
  <si>
    <t>suggest pond removal, medium priority</t>
  </si>
  <si>
    <t>101-103 : passage improvement dealt with collectively; high priority</t>
  </si>
  <si>
    <t>US &amp; DS channel work issue needed, not a passage issue</t>
  </si>
  <si>
    <t>Qual mi Only=</t>
  </si>
  <si>
    <t>BS101-103</t>
  </si>
  <si>
    <t>WVIC downstream of this structure in barrier order 3</t>
  </si>
  <si>
    <t>WVIC downstream of this structure in barrier order 4</t>
  </si>
  <si>
    <t>1</t>
  </si>
  <si>
    <t>0</t>
  </si>
  <si>
    <t>Open Bottom Arch</t>
  </si>
  <si>
    <t>0.05</t>
  </si>
  <si>
    <t>0.1</t>
  </si>
  <si>
    <t>0.5</t>
  </si>
  <si>
    <t>1st</t>
  </si>
  <si>
    <t>2nd</t>
  </si>
  <si>
    <t>3rd</t>
  </si>
  <si>
    <t>4th</t>
  </si>
  <si>
    <t>5th</t>
  </si>
  <si>
    <t>6th+</t>
  </si>
  <si>
    <t>6th</t>
  </si>
  <si>
    <t>SFK Lightning Crk</t>
  </si>
  <si>
    <t>address BS061 and BS153 at the same time; diversion (61) &amp; fish ladder (153)</t>
  </si>
  <si>
    <t>that's the reason that 61 has no blocked habitat, did not want to double count it.</t>
  </si>
  <si>
    <t>101-103 : passage improvement dealt with collectively; high priority; therefore, the final rank is 63+9=72.00</t>
  </si>
  <si>
    <t>Lip at inlet is the issue; the lip is part of the structural integrity of the cv, can not simply remove it (CV is passable otherwise)</t>
  </si>
  <si>
    <t>Wrong photos; circular probably actually 24; leave priority as is for now</t>
  </si>
  <si>
    <t>Individual Stream Name</t>
  </si>
  <si>
    <t>Barrier Status</t>
  </si>
  <si>
    <t>Habitat Blocked (mi)</t>
  </si>
  <si>
    <t>Rank</t>
  </si>
  <si>
    <t>Little Sheep Crk</t>
  </si>
  <si>
    <t>Impassable</t>
  </si>
  <si>
    <t>Lip at inlet is the issue; the lip is part of the structural integrity of the cv, can not simply remove it (CV is passable at most flows otherwise; greatly undersized)</t>
  </si>
  <si>
    <t>Big Sheep Crk</t>
  </si>
  <si>
    <t>Trib to Lick Crk</t>
  </si>
  <si>
    <t>Trib to Salt Crk</t>
  </si>
  <si>
    <t>BS153/BS061</t>
  </si>
  <si>
    <t>Trib to Mud Springs</t>
  </si>
  <si>
    <t>WVIC3</t>
  </si>
  <si>
    <t>WVIC4</t>
  </si>
  <si>
    <r>
      <t>Impassable</t>
    </r>
    <r>
      <rPr>
        <b/>
        <vertAlign val="superscript"/>
        <sz val="10"/>
        <rFont val="Arial"/>
        <family val="2"/>
      </rPr>
      <t>a</t>
    </r>
  </si>
  <si>
    <t>SFK Big Sheep Crk</t>
  </si>
  <si>
    <t>See table above</t>
  </si>
  <si>
    <t>total Miles</t>
  </si>
  <si>
    <t>Total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</si>
</sst>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13">
    <font>
      <sz val="10"/>
      <name val="Arial"/>
      <family val="0"/>
    </font>
    <font>
      <b/>
      <sz val="10"/>
      <name val="Arial"/>
      <family val="2"/>
    </font>
    <font>
      <b/>
      <sz val="10"/>
      <color indexed="12"/>
      <name val="Arial"/>
      <family val="2"/>
    </font>
    <font>
      <b/>
      <sz val="10"/>
      <color indexed="14"/>
      <name val="Arial"/>
      <family val="2"/>
    </font>
    <font>
      <sz val="10"/>
      <color indexed="10"/>
      <name val="Arial"/>
      <family val="0"/>
    </font>
    <font>
      <b/>
      <sz val="10"/>
      <color indexed="10"/>
      <name val="Arial"/>
      <family val="0"/>
    </font>
    <font>
      <b/>
      <sz val="10"/>
      <color indexed="53"/>
      <name val="Arial"/>
      <family val="2"/>
    </font>
    <font>
      <sz val="10"/>
      <color indexed="53"/>
      <name val="Arial"/>
      <family val="2"/>
    </font>
    <font>
      <u val="single"/>
      <sz val="10"/>
      <color indexed="12"/>
      <name val="Arial"/>
      <family val="0"/>
    </font>
    <font>
      <u val="single"/>
      <sz val="10"/>
      <color indexed="36"/>
      <name val="Arial"/>
      <family val="0"/>
    </font>
    <font>
      <sz val="8"/>
      <name val="Arial"/>
      <family val="0"/>
    </font>
    <font>
      <b/>
      <i/>
      <sz val="10"/>
      <name val="Arial"/>
      <family val="2"/>
    </font>
    <font>
      <b/>
      <vertAlign val="superscript"/>
      <sz val="10"/>
      <name val="Arial"/>
      <family val="2"/>
    </font>
  </fonts>
  <fills count="11">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1"/>
        <bgColor indexed="64"/>
      </patternFill>
    </fill>
    <fill>
      <patternFill patternType="solid">
        <fgColor indexed="13"/>
        <bgColor indexed="64"/>
      </patternFill>
    </fill>
    <fill>
      <patternFill patternType="solid">
        <fgColor indexed="48"/>
        <bgColor indexed="64"/>
      </patternFill>
    </fill>
    <fill>
      <patternFill patternType="solid">
        <fgColor indexed="15"/>
        <bgColor indexed="64"/>
      </patternFill>
    </fill>
    <fill>
      <patternFill patternType="solid">
        <fgColor indexed="27"/>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style="hair"/>
    </border>
    <border>
      <left style="thin"/>
      <right style="thin"/>
      <top style="hair"/>
      <bottom style="thin"/>
    </border>
    <border>
      <left style="thin"/>
      <right style="thin"/>
      <top>
        <color indexed="63"/>
      </top>
      <bottom style="thin"/>
    </border>
    <border>
      <left style="thin"/>
      <right style="thin"/>
      <top style="hair"/>
      <bottom>
        <color indexed="63"/>
      </bottom>
    </border>
    <border>
      <left style="thin"/>
      <right style="thin"/>
      <top style="hair"/>
      <bottom style="hair"/>
    </border>
    <border>
      <left style="thin"/>
      <right style="thin"/>
      <top>
        <color indexed="63"/>
      </top>
      <bottom style="hair"/>
    </border>
    <border>
      <left style="thin"/>
      <right style="thin"/>
      <top style="thick"/>
      <bottom style="hair"/>
    </border>
    <border>
      <left style="thin"/>
      <right style="thin"/>
      <top style="thick"/>
      <bottom>
        <color indexed="63"/>
      </bottom>
    </border>
    <border>
      <left>
        <color indexed="63"/>
      </left>
      <right>
        <color indexed="63"/>
      </right>
      <top style="thick"/>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color indexed="63"/>
      </left>
      <right>
        <color indexed="63"/>
      </right>
      <top style="thin"/>
      <bottom style="thin"/>
    </border>
    <border>
      <left>
        <color indexed="63"/>
      </left>
      <right>
        <color indexed="63"/>
      </right>
      <top style="dotted"/>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color indexed="8"/>
      </bottom>
    </border>
    <border>
      <left>
        <color indexed="63"/>
      </left>
      <right>
        <color indexed="63"/>
      </right>
      <top>
        <color indexed="63"/>
      </top>
      <bottom style="medium"/>
    </border>
    <border>
      <left style="thin"/>
      <right>
        <color indexed="63"/>
      </right>
      <top style="hair"/>
      <bottom>
        <color indexed="63"/>
      </bottom>
    </border>
    <border>
      <left style="thin"/>
      <right style="thin"/>
      <top>
        <color indexed="63"/>
      </top>
      <bottom style="thick"/>
    </border>
    <border>
      <left style="thin"/>
      <right>
        <color indexed="63"/>
      </right>
      <top style="thick"/>
      <bottom>
        <color indexed="63"/>
      </bottom>
    </border>
    <border>
      <left style="thin"/>
      <right style="thin"/>
      <top style="hair"/>
      <bottom style="thick"/>
    </border>
    <border>
      <left style="thin"/>
      <right>
        <color indexed="63"/>
      </right>
      <top style="thin"/>
      <bottom style="thin"/>
    </border>
    <border>
      <left>
        <color indexed="63"/>
      </left>
      <right style="thin"/>
      <top style="thin"/>
      <bottom style="thin"/>
    </border>
    <border>
      <left style="thin"/>
      <right style="thin"/>
      <top style="thick"/>
      <bottom style="thin"/>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553">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center"/>
    </xf>
    <xf numFmtId="164" fontId="1" fillId="0" borderId="0" xfId="0" applyNumberFormat="1" applyFont="1" applyAlignment="1">
      <alignment horizontal="left"/>
    </xf>
    <xf numFmtId="0" fontId="1" fillId="0" borderId="0" xfId="0" applyFont="1" applyAlignment="1">
      <alignment/>
    </xf>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left"/>
    </xf>
    <xf numFmtId="14" fontId="0" fillId="0" borderId="0" xfId="0" applyNumberFormat="1" applyAlignment="1">
      <alignment/>
    </xf>
    <xf numFmtId="18" fontId="0" fillId="0" borderId="0" xfId="0" applyNumberFormat="1" applyAlignment="1">
      <alignment/>
    </xf>
    <xf numFmtId="0" fontId="0" fillId="0" borderId="0" xfId="0" applyAlignment="1">
      <alignment/>
    </xf>
    <xf numFmtId="0" fontId="0" fillId="0" borderId="0" xfId="0" applyAlignment="1">
      <alignment wrapText="1"/>
    </xf>
    <xf numFmtId="0" fontId="0" fillId="2" borderId="0" xfId="0" applyFill="1" applyAlignment="1">
      <alignment/>
    </xf>
    <xf numFmtId="0" fontId="0" fillId="2" borderId="0" xfId="0" applyFill="1" applyAlignment="1">
      <alignment horizontal="left"/>
    </xf>
    <xf numFmtId="0" fontId="0" fillId="2" borderId="0" xfId="0" applyFill="1" applyAlignment="1">
      <alignment horizontal="center"/>
    </xf>
    <xf numFmtId="164" fontId="0" fillId="2" borderId="0" xfId="0" applyNumberFormat="1" applyFill="1" applyAlignment="1">
      <alignment horizontal="left"/>
    </xf>
    <xf numFmtId="14" fontId="0" fillId="2" borderId="0" xfId="0" applyNumberFormat="1" applyFill="1" applyAlignment="1">
      <alignment/>
    </xf>
    <xf numFmtId="18" fontId="0" fillId="2" borderId="0" xfId="0" applyNumberFormat="1" applyFill="1" applyAlignment="1">
      <alignment/>
    </xf>
    <xf numFmtId="0" fontId="0" fillId="2" borderId="0" xfId="0" applyFill="1" applyAlignment="1">
      <alignment/>
    </xf>
    <xf numFmtId="0" fontId="2" fillId="2" borderId="0" xfId="0" applyFont="1" applyFill="1" applyAlignment="1">
      <alignment/>
    </xf>
    <xf numFmtId="0" fontId="0" fillId="3" borderId="0" xfId="0" applyFill="1" applyAlignment="1">
      <alignment/>
    </xf>
    <xf numFmtId="0" fontId="0" fillId="3" borderId="0" xfId="0" applyFill="1" applyAlignment="1">
      <alignment horizontal="left"/>
    </xf>
    <xf numFmtId="0" fontId="0" fillId="3" borderId="0" xfId="0" applyFill="1" applyAlignment="1">
      <alignment horizontal="center"/>
    </xf>
    <xf numFmtId="164" fontId="0" fillId="3" borderId="0" xfId="0" applyNumberFormat="1" applyFill="1" applyAlignment="1">
      <alignment horizontal="left"/>
    </xf>
    <xf numFmtId="14" fontId="0" fillId="3" borderId="0" xfId="0" applyNumberFormat="1" applyFill="1" applyAlignment="1">
      <alignment/>
    </xf>
    <xf numFmtId="18" fontId="0" fillId="3" borderId="0" xfId="0" applyNumberFormat="1" applyFill="1" applyAlignment="1">
      <alignment/>
    </xf>
    <xf numFmtId="0" fontId="0" fillId="3" borderId="0" xfId="0" applyFill="1" applyAlignment="1">
      <alignment/>
    </xf>
    <xf numFmtId="16" fontId="0" fillId="3" borderId="0" xfId="0" applyNumberFormat="1" applyFill="1" applyAlignment="1">
      <alignment/>
    </xf>
    <xf numFmtId="0" fontId="3" fillId="0" borderId="0" xfId="0" applyFont="1" applyAlignment="1">
      <alignment/>
    </xf>
    <xf numFmtId="16" fontId="0" fillId="0" borderId="0" xfId="0" applyNumberForma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center"/>
    </xf>
    <xf numFmtId="164" fontId="0" fillId="0" borderId="0" xfId="0" applyNumberFormat="1" applyFont="1" applyAlignment="1">
      <alignment horizontal="left"/>
    </xf>
    <xf numFmtId="14" fontId="0" fillId="0" borderId="0" xfId="0" applyNumberFormat="1" applyFont="1" applyAlignment="1">
      <alignment/>
    </xf>
    <xf numFmtId="18" fontId="0" fillId="0" borderId="0" xfId="0" applyNumberFormat="1" applyFont="1" applyAlignment="1">
      <alignment/>
    </xf>
    <xf numFmtId="0" fontId="0" fillId="0" borderId="0" xfId="0" applyFont="1" applyAlignment="1">
      <alignment/>
    </xf>
    <xf numFmtId="0" fontId="4" fillId="2" borderId="0" xfId="0" applyFont="1" applyFill="1" applyAlignment="1">
      <alignment/>
    </xf>
    <xf numFmtId="0" fontId="4" fillId="2" borderId="0" xfId="0" applyFont="1" applyFill="1" applyAlignment="1">
      <alignment horizontal="left"/>
    </xf>
    <xf numFmtId="0" fontId="4" fillId="2" borderId="0" xfId="0" applyFont="1" applyFill="1" applyAlignment="1">
      <alignment horizontal="center"/>
    </xf>
    <xf numFmtId="164" fontId="4" fillId="2" borderId="0" xfId="0" applyNumberFormat="1" applyFont="1" applyFill="1" applyAlignment="1">
      <alignment horizontal="left"/>
    </xf>
    <xf numFmtId="14" fontId="4" fillId="2" borderId="0" xfId="0" applyNumberFormat="1" applyFont="1" applyFill="1" applyAlignment="1">
      <alignment/>
    </xf>
    <xf numFmtId="18" fontId="4" fillId="2" borderId="0" xfId="0" applyNumberFormat="1" applyFont="1" applyFill="1" applyAlignment="1">
      <alignment/>
    </xf>
    <xf numFmtId="0" fontId="4" fillId="2" borderId="0" xfId="0" applyFont="1" applyFill="1" applyAlignment="1">
      <alignment/>
    </xf>
    <xf numFmtId="0" fontId="5" fillId="2" borderId="0" xfId="0" applyFont="1" applyFill="1" applyAlignment="1">
      <alignment/>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164" fontId="0" fillId="0" borderId="0" xfId="0" applyNumberFormat="1" applyFill="1" applyAlignment="1">
      <alignment horizontal="left"/>
    </xf>
    <xf numFmtId="14" fontId="0" fillId="0" borderId="0" xfId="0" applyNumberFormat="1" applyFill="1" applyAlignment="1">
      <alignment/>
    </xf>
    <xf numFmtId="18" fontId="0" fillId="0" borderId="0" xfId="0" applyNumberFormat="1" applyFill="1" applyAlignment="1">
      <alignment/>
    </xf>
    <xf numFmtId="0" fontId="0" fillId="0" borderId="0" xfId="0" applyFill="1" applyAlignment="1">
      <alignment/>
    </xf>
    <xf numFmtId="0" fontId="2" fillId="0" borderId="0" xfId="0" applyFont="1" applyFill="1" applyAlignment="1">
      <alignment/>
    </xf>
    <xf numFmtId="0" fontId="0" fillId="0" borderId="0" xfId="0" applyFont="1" applyFill="1" applyAlignment="1">
      <alignment/>
    </xf>
    <xf numFmtId="0" fontId="0" fillId="0" borderId="0" xfId="0" applyFont="1" applyFill="1" applyAlignment="1">
      <alignment horizontal="left"/>
    </xf>
    <xf numFmtId="14" fontId="0" fillId="0" borderId="0" xfId="0" applyNumberFormat="1" applyFont="1" applyFill="1" applyAlignment="1">
      <alignment/>
    </xf>
    <xf numFmtId="18" fontId="0" fillId="0" borderId="0" xfId="0" applyNumberFormat="1" applyFont="1" applyFill="1" applyAlignment="1">
      <alignment/>
    </xf>
    <xf numFmtId="0" fontId="6"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center"/>
    </xf>
    <xf numFmtId="0" fontId="0" fillId="0" borderId="0" xfId="0" applyFont="1" applyFill="1" applyAlignment="1">
      <alignment/>
    </xf>
    <xf numFmtId="164" fontId="0" fillId="0" borderId="0" xfId="0" applyNumberFormat="1" applyFont="1" applyFill="1" applyAlignment="1">
      <alignment horizontal="left"/>
    </xf>
    <xf numFmtId="14" fontId="0" fillId="0" borderId="0" xfId="0" applyNumberFormat="1" applyFont="1" applyFill="1" applyAlignment="1">
      <alignment/>
    </xf>
    <xf numFmtId="18"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xf>
    <xf numFmtId="0" fontId="7" fillId="0" borderId="0" xfId="0" applyFont="1" applyFill="1" applyAlignment="1">
      <alignment/>
    </xf>
    <xf numFmtId="0" fontId="1" fillId="4" borderId="1" xfId="0" applyFont="1" applyFill="1" applyBorder="1" applyAlignment="1">
      <alignment wrapText="1"/>
    </xf>
    <xf numFmtId="0" fontId="1" fillId="4" borderId="1" xfId="0" applyFont="1" applyFill="1" applyBorder="1" applyAlignment="1">
      <alignment horizontal="center" wrapText="1"/>
    </xf>
    <xf numFmtId="0" fontId="1" fillId="4" borderId="2" xfId="0" applyFont="1" applyFill="1" applyBorder="1" applyAlignment="1">
      <alignment wrapText="1"/>
    </xf>
    <xf numFmtId="165" fontId="0" fillId="0" borderId="3" xfId="0" applyNumberFormat="1" applyFill="1" applyBorder="1" applyAlignment="1">
      <alignment/>
    </xf>
    <xf numFmtId="1" fontId="0" fillId="0" borderId="3" xfId="0" applyNumberFormat="1" applyFont="1" applyFill="1" applyBorder="1" applyAlignment="1">
      <alignment horizontal="center"/>
    </xf>
    <xf numFmtId="0" fontId="0" fillId="0" borderId="3" xfId="0" applyFill="1" applyBorder="1" applyAlignment="1">
      <alignment/>
    </xf>
    <xf numFmtId="1" fontId="1" fillId="0" borderId="3" xfId="0" applyNumberFormat="1" applyFont="1" applyFill="1" applyBorder="1" applyAlignment="1">
      <alignment horizontal="center"/>
    </xf>
    <xf numFmtId="2" fontId="1" fillId="0" borderId="3" xfId="0" applyNumberFormat="1" applyFont="1" applyFill="1" applyBorder="1" applyAlignment="1">
      <alignment/>
    </xf>
    <xf numFmtId="165" fontId="0" fillId="5" borderId="3" xfId="0" applyNumberFormat="1" applyFill="1" applyBorder="1" applyAlignment="1">
      <alignment/>
    </xf>
    <xf numFmtId="1" fontId="0" fillId="5" borderId="3" xfId="0" applyNumberFormat="1" applyFont="1" applyFill="1" applyBorder="1" applyAlignment="1">
      <alignment horizontal="center"/>
    </xf>
    <xf numFmtId="0" fontId="0" fillId="5" borderId="3" xfId="0" applyFill="1" applyBorder="1" applyAlignment="1">
      <alignment/>
    </xf>
    <xf numFmtId="1" fontId="1" fillId="5" borderId="3" xfId="0" applyNumberFormat="1" applyFont="1" applyFill="1" applyBorder="1" applyAlignment="1">
      <alignment horizontal="center"/>
    </xf>
    <xf numFmtId="2" fontId="1" fillId="5" borderId="3" xfId="0" applyNumberFormat="1" applyFont="1" applyFill="1" applyBorder="1" applyAlignment="1">
      <alignment/>
    </xf>
    <xf numFmtId="165" fontId="0" fillId="0" borderId="3" xfId="0" applyNumberFormat="1" applyBorder="1" applyAlignment="1">
      <alignment/>
    </xf>
    <xf numFmtId="0" fontId="0" fillId="0" borderId="3" xfId="0" applyBorder="1" applyAlignment="1">
      <alignment/>
    </xf>
    <xf numFmtId="165" fontId="0" fillId="6" borderId="3" xfId="0" applyNumberFormat="1" applyFill="1" applyBorder="1" applyAlignment="1">
      <alignment/>
    </xf>
    <xf numFmtId="0" fontId="0" fillId="6" borderId="3" xfId="0" applyFill="1" applyBorder="1" applyAlignment="1">
      <alignment/>
    </xf>
    <xf numFmtId="1" fontId="0" fillId="7" borderId="3" xfId="0" applyNumberFormat="1" applyFont="1" applyFill="1" applyBorder="1" applyAlignment="1">
      <alignment horizontal="center"/>
    </xf>
    <xf numFmtId="0" fontId="0" fillId="5" borderId="0" xfId="0" applyFill="1" applyAlignment="1">
      <alignment/>
    </xf>
    <xf numFmtId="165" fontId="0" fillId="2" borderId="3" xfId="0" applyNumberFormat="1" applyFill="1" applyBorder="1" applyAlignment="1">
      <alignment/>
    </xf>
    <xf numFmtId="0" fontId="0" fillId="2" borderId="3" xfId="0" applyFill="1" applyBorder="1" applyAlignment="1">
      <alignment/>
    </xf>
    <xf numFmtId="0" fontId="0" fillId="0" borderId="0" xfId="0" applyFont="1" applyBorder="1" applyAlignment="1">
      <alignment/>
    </xf>
    <xf numFmtId="0" fontId="5" fillId="0" borderId="0" xfId="0" applyFont="1" applyAlignment="1">
      <alignment/>
    </xf>
    <xf numFmtId="0" fontId="0" fillId="7" borderId="0" xfId="0" applyFont="1" applyFill="1" applyBorder="1" applyAlignment="1">
      <alignment/>
    </xf>
    <xf numFmtId="0" fontId="6" fillId="3" borderId="0" xfId="0" applyFont="1" applyFill="1" applyAlignment="1">
      <alignment/>
    </xf>
    <xf numFmtId="0" fontId="0" fillId="3" borderId="0" xfId="0" applyFont="1" applyFill="1" applyAlignment="1">
      <alignment horizontal="center"/>
    </xf>
    <xf numFmtId="0" fontId="0" fillId="3" borderId="0" xfId="0" applyFont="1" applyFill="1" applyAlignment="1">
      <alignment horizontal="left"/>
    </xf>
    <xf numFmtId="0" fontId="0" fillId="3" borderId="0" xfId="0" applyFont="1" applyFill="1" applyAlignment="1">
      <alignment/>
    </xf>
    <xf numFmtId="164" fontId="0" fillId="3" borderId="0" xfId="0" applyNumberFormat="1" applyFill="1" applyAlignment="1">
      <alignment horizontal="center"/>
    </xf>
    <xf numFmtId="0" fontId="7" fillId="3" borderId="0" xfId="0" applyFont="1" applyFill="1" applyAlignment="1">
      <alignment/>
    </xf>
    <xf numFmtId="14" fontId="0" fillId="3" borderId="0" xfId="0" applyNumberFormat="1" applyFont="1" applyFill="1" applyAlignment="1">
      <alignment/>
    </xf>
    <xf numFmtId="18" fontId="0" fillId="3" borderId="0" xfId="0" applyNumberFormat="1" applyFont="1" applyFill="1" applyAlignment="1">
      <alignment/>
    </xf>
    <xf numFmtId="0" fontId="0" fillId="3" borderId="0" xfId="0" applyFont="1" applyFill="1" applyAlignment="1">
      <alignment/>
    </xf>
    <xf numFmtId="0" fontId="0" fillId="3" borderId="0" xfId="0" applyFont="1" applyFill="1" applyBorder="1" applyAlignment="1">
      <alignment/>
    </xf>
    <xf numFmtId="164" fontId="0" fillId="3" borderId="0" xfId="0" applyNumberFormat="1" applyFont="1" applyFill="1" applyAlignment="1">
      <alignment horizontal="center"/>
    </xf>
    <xf numFmtId="0" fontId="0" fillId="3" borderId="0" xfId="0" applyFont="1" applyFill="1" applyAlignment="1">
      <alignment/>
    </xf>
    <xf numFmtId="164" fontId="0" fillId="3" borderId="0" xfId="0" applyNumberFormat="1" applyFont="1" applyFill="1" applyAlignment="1">
      <alignment horizontal="center"/>
    </xf>
    <xf numFmtId="0" fontId="0" fillId="3" borderId="3" xfId="0" applyFill="1" applyBorder="1" applyAlignment="1">
      <alignment/>
    </xf>
    <xf numFmtId="165" fontId="0" fillId="3" borderId="3" xfId="0" applyNumberFormat="1" applyFill="1" applyBorder="1" applyAlignment="1">
      <alignment/>
    </xf>
    <xf numFmtId="1" fontId="0" fillId="3" borderId="3" xfId="0" applyNumberFormat="1" applyFont="1" applyFill="1" applyBorder="1" applyAlignment="1">
      <alignment horizontal="center"/>
    </xf>
    <xf numFmtId="1" fontId="1" fillId="3" borderId="3" xfId="0" applyNumberFormat="1" applyFont="1" applyFill="1" applyBorder="1" applyAlignment="1">
      <alignment horizontal="center"/>
    </xf>
    <xf numFmtId="2" fontId="1" fillId="3" borderId="3" xfId="0" applyNumberFormat="1" applyFont="1" applyFill="1" applyBorder="1" applyAlignment="1">
      <alignment/>
    </xf>
    <xf numFmtId="0" fontId="1" fillId="5" borderId="3" xfId="0" applyFont="1" applyFill="1" applyBorder="1" applyAlignment="1">
      <alignment horizontal="center" vertical="center" wrapText="1"/>
    </xf>
    <xf numFmtId="2" fontId="1" fillId="5" borderId="3"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0" borderId="4" xfId="0" applyFont="1" applyBorder="1" applyAlignment="1">
      <alignment horizontal="center"/>
    </xf>
    <xf numFmtId="164" fontId="0" fillId="0" borderId="4" xfId="0" applyNumberFormat="1" applyFont="1" applyBorder="1" applyAlignment="1">
      <alignment horizontal="center" vertical="center"/>
    </xf>
    <xf numFmtId="2" fontId="0" fillId="0" borderId="1" xfId="0" applyNumberFormat="1" applyBorder="1" applyAlignment="1">
      <alignment horizontal="center"/>
    </xf>
    <xf numFmtId="0" fontId="0" fillId="0" borderId="5" xfId="0" applyFont="1" applyBorder="1" applyAlignment="1">
      <alignment horizontal="center"/>
    </xf>
    <xf numFmtId="2" fontId="0" fillId="0" borderId="6" xfId="0" applyNumberFormat="1" applyBorder="1" applyAlignment="1">
      <alignment horizontal="center"/>
    </xf>
    <xf numFmtId="2" fontId="0" fillId="0" borderId="1" xfId="0" applyNumberFormat="1" applyFill="1" applyBorder="1" applyAlignment="1">
      <alignment horizontal="center"/>
    </xf>
    <xf numFmtId="0" fontId="0" fillId="0" borderId="6" xfId="0" applyFont="1" applyFill="1" applyBorder="1" applyAlignment="1">
      <alignment horizontal="center"/>
    </xf>
    <xf numFmtId="2" fontId="0" fillId="0" borderId="6" xfId="0" applyNumberFormat="1" applyFill="1" applyBorder="1" applyAlignment="1">
      <alignment horizontal="center"/>
    </xf>
    <xf numFmtId="0" fontId="0" fillId="0" borderId="4" xfId="0" applyFont="1" applyFill="1" applyBorder="1" applyAlignment="1">
      <alignment horizontal="center"/>
    </xf>
    <xf numFmtId="0" fontId="0" fillId="0" borderId="7" xfId="0" applyFont="1" applyFill="1" applyBorder="1" applyAlignment="1">
      <alignment horizontal="center"/>
    </xf>
    <xf numFmtId="2" fontId="0" fillId="0" borderId="2" xfId="0" applyNumberFormat="1" applyFill="1" applyBorder="1" applyAlignment="1">
      <alignment horizontal="center"/>
    </xf>
    <xf numFmtId="0" fontId="0" fillId="0" borderId="8" xfId="0" applyFont="1" applyBorder="1" applyAlignment="1">
      <alignment horizontal="center"/>
    </xf>
    <xf numFmtId="164" fontId="0" fillId="0" borderId="8" xfId="0" applyNumberFormat="1" applyFont="1" applyBorder="1" applyAlignment="1">
      <alignment horizontal="center" vertical="center"/>
    </xf>
    <xf numFmtId="2" fontId="0" fillId="0" borderId="2" xfId="0" applyNumberFormat="1" applyBorder="1" applyAlignment="1">
      <alignment horizontal="center"/>
    </xf>
    <xf numFmtId="0" fontId="0" fillId="0" borderId="2" xfId="0" applyBorder="1" applyAlignment="1">
      <alignment horizontal="center" vertical="center"/>
    </xf>
    <xf numFmtId="0" fontId="0" fillId="0" borderId="6" xfId="0" applyBorder="1" applyAlignment="1">
      <alignment horizontal="center" vertical="center"/>
    </xf>
    <xf numFmtId="0" fontId="1" fillId="7" borderId="0" xfId="0" applyFont="1" applyFill="1" applyAlignment="1">
      <alignment horizontal="left"/>
    </xf>
    <xf numFmtId="14" fontId="1" fillId="0" borderId="0" xfId="0" applyNumberFormat="1" applyFont="1" applyAlignment="1">
      <alignment/>
    </xf>
    <xf numFmtId="18" fontId="1" fillId="0" borderId="0" xfId="0" applyNumberFormat="1" applyFont="1" applyAlignment="1">
      <alignment/>
    </xf>
    <xf numFmtId="0" fontId="1" fillId="0" borderId="0" xfId="0" applyFont="1" applyBorder="1" applyAlignment="1">
      <alignment/>
    </xf>
    <xf numFmtId="165" fontId="1" fillId="0" borderId="3" xfId="0" applyNumberFormat="1" applyFont="1" applyBorder="1" applyAlignment="1">
      <alignment/>
    </xf>
    <xf numFmtId="0" fontId="1" fillId="0" borderId="3" xfId="0" applyFont="1" applyFill="1" applyBorder="1" applyAlignment="1">
      <alignment/>
    </xf>
    <xf numFmtId="0" fontId="1" fillId="0" borderId="3" xfId="0" applyFont="1" applyBorder="1" applyAlignment="1">
      <alignment/>
    </xf>
    <xf numFmtId="0" fontId="1" fillId="0" borderId="0" xfId="0" applyFont="1" applyFill="1" applyAlignment="1">
      <alignment/>
    </xf>
    <xf numFmtId="0" fontId="1" fillId="0" borderId="0" xfId="0" applyFont="1" applyFill="1" applyAlignment="1">
      <alignment horizontal="left"/>
    </xf>
    <xf numFmtId="0" fontId="1" fillId="0" borderId="0" xfId="0" applyFont="1" applyFill="1" applyAlignment="1">
      <alignment horizontal="center"/>
    </xf>
    <xf numFmtId="164" fontId="1" fillId="0" borderId="0" xfId="0" applyNumberFormat="1" applyFont="1" applyFill="1" applyAlignment="1">
      <alignment horizontal="left"/>
    </xf>
    <xf numFmtId="14" fontId="1" fillId="0" borderId="0" xfId="0" applyNumberFormat="1" applyFont="1" applyFill="1" applyAlignment="1">
      <alignment/>
    </xf>
    <xf numFmtId="18" fontId="1" fillId="0" borderId="0" xfId="0" applyNumberFormat="1" applyFont="1" applyFill="1" applyAlignment="1">
      <alignment/>
    </xf>
    <xf numFmtId="0" fontId="1" fillId="0" borderId="0" xfId="0" applyFont="1" applyFill="1" applyAlignment="1">
      <alignment/>
    </xf>
    <xf numFmtId="0" fontId="0" fillId="8" borderId="0" xfId="0" applyFill="1" applyAlignment="1">
      <alignment/>
    </xf>
    <xf numFmtId="0" fontId="0" fillId="8" borderId="0" xfId="0" applyFill="1" applyAlignment="1">
      <alignment horizontal="left"/>
    </xf>
    <xf numFmtId="0" fontId="0" fillId="8" borderId="0" xfId="0" applyFill="1" applyAlignment="1">
      <alignment horizontal="center"/>
    </xf>
    <xf numFmtId="164" fontId="0" fillId="8" borderId="0" xfId="0" applyNumberFormat="1" applyFill="1" applyAlignment="1">
      <alignment horizontal="left"/>
    </xf>
    <xf numFmtId="14" fontId="0" fillId="8" borderId="0" xfId="0" applyNumberFormat="1" applyFill="1" applyAlignment="1">
      <alignment/>
    </xf>
    <xf numFmtId="18" fontId="0" fillId="8" borderId="0" xfId="0" applyNumberFormat="1" applyFill="1" applyAlignment="1">
      <alignment/>
    </xf>
    <xf numFmtId="0" fontId="0" fillId="8" borderId="0" xfId="0" applyFont="1" applyFill="1" applyBorder="1" applyAlignment="1">
      <alignment/>
    </xf>
    <xf numFmtId="165" fontId="0" fillId="8" borderId="3" xfId="0" applyNumberFormat="1" applyFill="1" applyBorder="1" applyAlignment="1">
      <alignment/>
    </xf>
    <xf numFmtId="1" fontId="0" fillId="8" borderId="3" xfId="0" applyNumberFormat="1" applyFont="1" applyFill="1" applyBorder="1" applyAlignment="1">
      <alignment horizontal="center"/>
    </xf>
    <xf numFmtId="0" fontId="0" fillId="8" borderId="3" xfId="0" applyFill="1" applyBorder="1" applyAlignment="1">
      <alignment/>
    </xf>
    <xf numFmtId="1" fontId="1" fillId="8" borderId="3" xfId="0" applyNumberFormat="1" applyFont="1" applyFill="1" applyBorder="1" applyAlignment="1">
      <alignment horizontal="center"/>
    </xf>
    <xf numFmtId="2" fontId="1" fillId="8" borderId="3" xfId="0" applyNumberFormat="1" applyFont="1" applyFill="1" applyBorder="1" applyAlignment="1">
      <alignment/>
    </xf>
    <xf numFmtId="0" fontId="0" fillId="3" borderId="0" xfId="0" applyFont="1" applyFill="1" applyAlignment="1">
      <alignment horizontal="center"/>
    </xf>
    <xf numFmtId="0" fontId="1" fillId="3" borderId="0" xfId="0" applyFont="1" applyFill="1" applyAlignment="1">
      <alignment horizontal="center"/>
    </xf>
    <xf numFmtId="0" fontId="0" fillId="8" borderId="3" xfId="0" applyFill="1" applyBorder="1" applyAlignment="1">
      <alignment/>
    </xf>
    <xf numFmtId="165" fontId="0" fillId="0" borderId="0" xfId="0" applyNumberFormat="1" applyAlignment="1">
      <alignment/>
    </xf>
    <xf numFmtId="2" fontId="0" fillId="0" borderId="4" xfId="0" applyNumberFormat="1" applyBorder="1" applyAlignment="1">
      <alignment horizontal="center"/>
    </xf>
    <xf numFmtId="2" fontId="0" fillId="0" borderId="7" xfId="0" applyNumberFormat="1" applyBorder="1" applyAlignment="1">
      <alignment horizontal="center"/>
    </xf>
    <xf numFmtId="2" fontId="0" fillId="0" borderId="6" xfId="0" applyNumberFormat="1" applyFill="1" applyBorder="1" applyAlignment="1">
      <alignment horizontal="center" vertical="center"/>
    </xf>
    <xf numFmtId="2" fontId="0" fillId="0" borderId="9" xfId="0" applyNumberFormat="1" applyBorder="1" applyAlignment="1">
      <alignment horizontal="center"/>
    </xf>
    <xf numFmtId="2" fontId="0" fillId="0" borderId="5" xfId="0" applyNumberFormat="1" applyBorder="1" applyAlignment="1">
      <alignment horizontal="center"/>
    </xf>
    <xf numFmtId="2" fontId="0" fillId="0" borderId="8" xfId="0" applyNumberFormat="1" applyBorder="1" applyAlignment="1">
      <alignment horizontal="center"/>
    </xf>
    <xf numFmtId="0" fontId="0" fillId="0" borderId="5" xfId="0" applyFont="1" applyFill="1" applyBorder="1" applyAlignment="1">
      <alignment horizontal="center"/>
    </xf>
    <xf numFmtId="0" fontId="0" fillId="0" borderId="4" xfId="0" applyFont="1" applyFill="1" applyBorder="1" applyAlignment="1">
      <alignment horizontal="center"/>
    </xf>
    <xf numFmtId="0" fontId="0" fillId="0" borderId="4" xfId="0" applyFont="1" applyBorder="1" applyAlignment="1">
      <alignment horizontal="center"/>
    </xf>
    <xf numFmtId="2" fontId="0" fillId="0" borderId="4" xfId="0" applyNumberFormat="1" applyFont="1" applyBorder="1" applyAlignment="1">
      <alignment horizontal="center"/>
    </xf>
    <xf numFmtId="2" fontId="0" fillId="0" borderId="1" xfId="0" applyNumberFormat="1" applyFont="1" applyFill="1" applyBorder="1" applyAlignment="1">
      <alignment horizontal="center" vertical="center"/>
    </xf>
    <xf numFmtId="2" fontId="0" fillId="0" borderId="1" xfId="0" applyNumberFormat="1" applyFont="1" applyBorder="1" applyAlignment="1">
      <alignment horizontal="center"/>
    </xf>
    <xf numFmtId="0" fontId="0" fillId="0" borderId="0" xfId="0" applyFont="1" applyAlignment="1">
      <alignment/>
    </xf>
    <xf numFmtId="0" fontId="0" fillId="0" borderId="7" xfId="0" applyFont="1" applyFill="1" applyBorder="1" applyAlignment="1">
      <alignment horizontal="center"/>
    </xf>
    <xf numFmtId="0" fontId="0" fillId="0" borderId="8" xfId="0" applyFont="1" applyBorder="1" applyAlignment="1">
      <alignment horizontal="center"/>
    </xf>
    <xf numFmtId="164" fontId="0" fillId="0" borderId="8" xfId="0" applyNumberFormat="1" applyFont="1" applyBorder="1" applyAlignment="1">
      <alignment horizontal="center" vertical="center"/>
    </xf>
    <xf numFmtId="2" fontId="0" fillId="0" borderId="7" xfId="0" applyNumberFormat="1" applyFont="1" applyBorder="1" applyAlignment="1">
      <alignment horizontal="center"/>
    </xf>
    <xf numFmtId="0" fontId="0" fillId="0" borderId="2" xfId="0" applyFont="1" applyBorder="1" applyAlignment="1">
      <alignment horizontal="center" vertical="center"/>
    </xf>
    <xf numFmtId="2" fontId="0" fillId="0" borderId="2" xfId="0" applyNumberFormat="1" applyFont="1" applyBorder="1" applyAlignment="1">
      <alignment horizontal="center"/>
    </xf>
    <xf numFmtId="0" fontId="0" fillId="0" borderId="5" xfId="0" applyFont="1" applyBorder="1" applyAlignment="1">
      <alignment horizontal="center"/>
    </xf>
    <xf numFmtId="164" fontId="0" fillId="0" borderId="5" xfId="0" applyNumberFormat="1" applyFont="1" applyBorder="1" applyAlignment="1">
      <alignment horizontal="center" vertical="center"/>
    </xf>
    <xf numFmtId="2" fontId="0" fillId="0" borderId="6" xfId="0" applyNumberFormat="1" applyFont="1" applyBorder="1" applyAlignment="1">
      <alignment horizontal="center"/>
    </xf>
    <xf numFmtId="0" fontId="0" fillId="0" borderId="6" xfId="0" applyFont="1" applyBorder="1" applyAlignment="1">
      <alignment horizontal="center" vertical="center"/>
    </xf>
    <xf numFmtId="164" fontId="0" fillId="0" borderId="2" xfId="0" applyNumberFormat="1" applyFont="1" applyBorder="1" applyAlignment="1">
      <alignment horizontal="center" vertical="center"/>
    </xf>
    <xf numFmtId="2" fontId="0" fillId="0" borderId="8" xfId="0" applyNumberFormat="1" applyFont="1" applyBorder="1" applyAlignment="1">
      <alignment horizontal="center" vertical="center"/>
    </xf>
    <xf numFmtId="2" fontId="0" fillId="0" borderId="8" xfId="0" applyNumberFormat="1" applyFont="1" applyBorder="1" applyAlignment="1">
      <alignment horizontal="center"/>
    </xf>
    <xf numFmtId="0" fontId="0" fillId="0" borderId="7" xfId="0" applyFont="1" applyBorder="1" applyAlignment="1">
      <alignment horizontal="center"/>
    </xf>
    <xf numFmtId="164" fontId="0" fillId="0" borderId="7" xfId="0" applyNumberFormat="1" applyFont="1" applyBorder="1" applyAlignment="1">
      <alignment horizontal="center" vertical="center"/>
    </xf>
    <xf numFmtId="2" fontId="0" fillId="0" borderId="9" xfId="0" applyNumberFormat="1" applyFont="1" applyBorder="1" applyAlignment="1">
      <alignment horizontal="center"/>
    </xf>
    <xf numFmtId="2" fontId="0" fillId="0" borderId="5" xfId="0" applyNumberFormat="1" applyFont="1" applyBorder="1" applyAlignment="1">
      <alignment horizontal="center"/>
    </xf>
    <xf numFmtId="0" fontId="0" fillId="7" borderId="5" xfId="0" applyFont="1" applyFill="1" applyBorder="1" applyAlignment="1">
      <alignment horizontal="center"/>
    </xf>
    <xf numFmtId="164" fontId="0" fillId="0" borderId="2" xfId="0" applyNumberFormat="1" applyFont="1" applyFill="1" applyBorder="1" applyAlignment="1">
      <alignment/>
    </xf>
    <xf numFmtId="164" fontId="0" fillId="0" borderId="8" xfId="0" applyNumberFormat="1" applyFont="1" applyFill="1" applyBorder="1" applyAlignment="1">
      <alignment horizontal="center"/>
    </xf>
    <xf numFmtId="164" fontId="0" fillId="0" borderId="6" xfId="0" applyNumberFormat="1" applyFont="1" applyBorder="1" applyAlignment="1">
      <alignment horizontal="center" vertical="center"/>
    </xf>
    <xf numFmtId="0" fontId="0" fillId="7" borderId="8" xfId="0" applyFont="1" applyFill="1" applyBorder="1" applyAlignment="1">
      <alignment horizontal="center"/>
    </xf>
    <xf numFmtId="2" fontId="0" fillId="0" borderId="7" xfId="0" applyNumberFormat="1" applyFont="1" applyBorder="1" applyAlignment="1">
      <alignment horizontal="center" vertical="center"/>
    </xf>
    <xf numFmtId="2" fontId="0" fillId="0" borderId="4" xfId="0" applyNumberFormat="1" applyFont="1" applyBorder="1" applyAlignment="1">
      <alignment horizontal="center" vertical="center"/>
    </xf>
    <xf numFmtId="2" fontId="0" fillId="0" borderId="8" xfId="0" applyNumberFormat="1" applyFont="1" applyBorder="1" applyAlignment="1">
      <alignment horizontal="center" vertical="center"/>
    </xf>
    <xf numFmtId="2" fontId="0" fillId="0" borderId="8" xfId="0" applyNumberFormat="1" applyFont="1" applyFill="1" applyBorder="1" applyAlignment="1">
      <alignment/>
    </xf>
    <xf numFmtId="2" fontId="0" fillId="0" borderId="5" xfId="0" applyNumberFormat="1" applyFont="1" applyBorder="1" applyAlignment="1">
      <alignment horizontal="center" vertical="center"/>
    </xf>
    <xf numFmtId="165" fontId="0" fillId="0" borderId="4" xfId="0" applyNumberFormat="1" applyFont="1" applyBorder="1" applyAlignment="1">
      <alignment horizontal="center" vertical="center"/>
    </xf>
    <xf numFmtId="165" fontId="0" fillId="0" borderId="5" xfId="0" applyNumberFormat="1" applyFont="1" applyBorder="1" applyAlignment="1">
      <alignment horizontal="center" vertical="center"/>
    </xf>
    <xf numFmtId="165" fontId="0" fillId="0" borderId="5" xfId="0" applyNumberFormat="1" applyFont="1" applyFill="1" applyBorder="1" applyAlignment="1">
      <alignment horizontal="center" vertical="center"/>
    </xf>
    <xf numFmtId="165" fontId="0" fillId="0" borderId="7" xfId="0" applyNumberFormat="1" applyFont="1" applyFill="1" applyBorder="1" applyAlignment="1">
      <alignment horizontal="center" vertical="center"/>
    </xf>
    <xf numFmtId="165" fontId="0" fillId="0" borderId="4" xfId="0" applyNumberFormat="1" applyFont="1" applyFill="1" applyBorder="1" applyAlignment="1">
      <alignment horizontal="center" vertical="center"/>
    </xf>
    <xf numFmtId="165" fontId="0" fillId="0" borderId="4" xfId="0" applyNumberFormat="1" applyFont="1" applyBorder="1" applyAlignment="1">
      <alignment horizontal="center" vertical="center"/>
    </xf>
    <xf numFmtId="165" fontId="0" fillId="0" borderId="8" xfId="0" applyNumberFormat="1" applyFont="1" applyBorder="1" applyAlignment="1">
      <alignment horizontal="center" vertical="center"/>
    </xf>
    <xf numFmtId="165" fontId="0" fillId="0" borderId="5" xfId="0" applyNumberFormat="1" applyFont="1" applyBorder="1" applyAlignment="1">
      <alignment horizontal="center" vertical="center"/>
    </xf>
    <xf numFmtId="165" fontId="0" fillId="0" borderId="7" xfId="0" applyNumberFormat="1" applyFont="1" applyBorder="1" applyAlignment="1">
      <alignment horizontal="center" vertical="center"/>
    </xf>
    <xf numFmtId="165" fontId="0" fillId="0" borderId="8" xfId="0" applyNumberFormat="1" applyFont="1" applyBorder="1" applyAlignment="1">
      <alignment horizontal="center" vertical="center"/>
    </xf>
    <xf numFmtId="165" fontId="0" fillId="0" borderId="5" xfId="0" applyNumberFormat="1" applyBorder="1" applyAlignment="1">
      <alignment horizontal="center"/>
    </xf>
    <xf numFmtId="0" fontId="0" fillId="0" borderId="5" xfId="0" applyFont="1" applyFill="1" applyBorder="1" applyAlignment="1">
      <alignment horizontal="left"/>
    </xf>
    <xf numFmtId="0" fontId="0" fillId="0" borderId="4" xfId="0" applyFont="1" applyBorder="1" applyAlignment="1">
      <alignment horizontal="left"/>
    </xf>
    <xf numFmtId="0" fontId="0" fillId="0" borderId="8" xfId="0" applyFont="1" applyBorder="1" applyAlignment="1">
      <alignment horizontal="left"/>
    </xf>
    <xf numFmtId="164" fontId="0" fillId="0" borderId="7" xfId="0" applyNumberFormat="1" applyFont="1" applyBorder="1" applyAlignment="1">
      <alignment horizontal="left" vertical="center"/>
    </xf>
    <xf numFmtId="0" fontId="0" fillId="0" borderId="8" xfId="0" applyFont="1" applyFill="1" applyBorder="1" applyAlignment="1">
      <alignment horizontal="left"/>
    </xf>
    <xf numFmtId="164" fontId="0" fillId="0" borderId="8" xfId="0" applyNumberFormat="1" applyFont="1" applyFill="1" applyBorder="1" applyAlignment="1">
      <alignment horizontal="left"/>
    </xf>
    <xf numFmtId="164" fontId="0" fillId="0" borderId="5" xfId="0" applyNumberFormat="1" applyFont="1" applyBorder="1" applyAlignment="1">
      <alignment horizontal="left" vertical="center"/>
    </xf>
    <xf numFmtId="164" fontId="0" fillId="0" borderId="8" xfId="0" applyNumberFormat="1" applyFont="1" applyBorder="1" applyAlignment="1">
      <alignment horizontal="left" vertical="center"/>
    </xf>
    <xf numFmtId="0" fontId="0" fillId="0" borderId="9" xfId="0" applyFont="1" applyBorder="1" applyAlignment="1">
      <alignment horizontal="center"/>
    </xf>
    <xf numFmtId="165" fontId="0" fillId="0" borderId="9" xfId="0" applyNumberFormat="1" applyFont="1" applyBorder="1" applyAlignment="1">
      <alignment horizontal="center" vertical="center"/>
    </xf>
    <xf numFmtId="2" fontId="0" fillId="0" borderId="2" xfId="0" applyNumberFormat="1" applyFont="1" applyFill="1" applyBorder="1" applyAlignment="1">
      <alignment horizontal="center" vertical="center"/>
    </xf>
    <xf numFmtId="0" fontId="0" fillId="0" borderId="9" xfId="0" applyFont="1" applyBorder="1" applyAlignment="1">
      <alignment horizontal="center"/>
    </xf>
    <xf numFmtId="165" fontId="0" fillId="0" borderId="9" xfId="0" applyNumberFormat="1" applyFont="1" applyBorder="1" applyAlignment="1">
      <alignment horizontal="center" vertical="center"/>
    </xf>
    <xf numFmtId="0" fontId="0" fillId="0" borderId="10" xfId="0" applyFont="1" applyBorder="1" applyAlignment="1">
      <alignment horizontal="center"/>
    </xf>
    <xf numFmtId="2" fontId="0" fillId="0" borderId="11" xfId="0" applyNumberFormat="1" applyFont="1" applyBorder="1" applyAlignment="1">
      <alignment horizontal="center"/>
    </xf>
    <xf numFmtId="165" fontId="0" fillId="0" borderId="10" xfId="0" applyNumberFormat="1" applyFont="1" applyBorder="1" applyAlignment="1">
      <alignment horizontal="center" vertical="center"/>
    </xf>
    <xf numFmtId="0" fontId="0" fillId="0" borderId="10" xfId="0" applyFont="1" applyBorder="1" applyAlignment="1">
      <alignment horizontal="left"/>
    </xf>
    <xf numFmtId="2" fontId="0" fillId="0" borderId="10" xfId="0" applyNumberFormat="1" applyFont="1" applyBorder="1" applyAlignment="1">
      <alignment horizontal="center"/>
    </xf>
    <xf numFmtId="2" fontId="0" fillId="0" borderId="11" xfId="0" applyNumberFormat="1" applyFont="1" applyFill="1" applyBorder="1" applyAlignment="1">
      <alignment horizontal="center" vertical="center"/>
    </xf>
    <xf numFmtId="0" fontId="0" fillId="0" borderId="12" xfId="0" applyFont="1" applyBorder="1" applyAlignment="1">
      <alignment/>
    </xf>
    <xf numFmtId="0" fontId="0" fillId="0" borderId="9" xfId="0" applyFont="1" applyBorder="1" applyAlignment="1">
      <alignment horizontal="left"/>
    </xf>
    <xf numFmtId="2" fontId="0" fillId="0" borderId="8" xfId="0" applyNumberFormat="1" applyFont="1" applyFill="1" applyBorder="1" applyAlignment="1">
      <alignment horizontal="center"/>
    </xf>
    <xf numFmtId="0" fontId="0" fillId="0" borderId="4" xfId="0" applyBorder="1" applyAlignment="1">
      <alignment horizontal="left" wrapText="1"/>
    </xf>
    <xf numFmtId="0" fontId="0" fillId="0" borderId="5" xfId="0" applyBorder="1" applyAlignment="1">
      <alignment horizontal="left" wrapText="1"/>
    </xf>
    <xf numFmtId="0" fontId="0" fillId="0" borderId="4" xfId="0" applyFill="1" applyBorder="1" applyAlignment="1">
      <alignment horizontal="left" wrapText="1"/>
    </xf>
    <xf numFmtId="0" fontId="0" fillId="0" borderId="5" xfId="0" applyFill="1" applyBorder="1" applyAlignment="1">
      <alignment horizontal="left" wrapText="1"/>
    </xf>
    <xf numFmtId="0" fontId="0" fillId="0" borderId="7" xfId="0" applyFill="1" applyBorder="1" applyAlignment="1">
      <alignment horizontal="left" wrapText="1"/>
    </xf>
    <xf numFmtId="0" fontId="0" fillId="0" borderId="4" xfId="0" applyFont="1" applyFill="1" applyBorder="1" applyAlignment="1">
      <alignment horizontal="left" wrapText="1"/>
    </xf>
    <xf numFmtId="0" fontId="0" fillId="0" borderId="5" xfId="0" applyFont="1" applyFill="1" applyBorder="1" applyAlignment="1">
      <alignment horizontal="left" wrapText="1"/>
    </xf>
    <xf numFmtId="0" fontId="0" fillId="0" borderId="4" xfId="0" applyFont="1" applyFill="1" applyBorder="1" applyAlignment="1">
      <alignment horizontal="left" wrapText="1"/>
    </xf>
    <xf numFmtId="0" fontId="0" fillId="0" borderId="4" xfId="0" applyFont="1" applyBorder="1" applyAlignment="1">
      <alignment horizontal="left" wrapText="1"/>
    </xf>
    <xf numFmtId="0" fontId="0" fillId="0" borderId="8" xfId="0" applyFont="1" applyBorder="1" applyAlignment="1">
      <alignment horizontal="left" wrapText="1"/>
    </xf>
    <xf numFmtId="0" fontId="0" fillId="0" borderId="10" xfId="0" applyFont="1" applyBorder="1" applyAlignment="1">
      <alignment horizontal="left" wrapText="1"/>
    </xf>
    <xf numFmtId="164" fontId="0" fillId="0" borderId="7" xfId="0" applyNumberFormat="1" applyFont="1" applyBorder="1" applyAlignment="1">
      <alignment horizontal="left" vertical="center" wrapText="1"/>
    </xf>
    <xf numFmtId="0" fontId="0" fillId="0" borderId="9" xfId="0" applyBorder="1" applyAlignment="1">
      <alignment horizontal="left" wrapText="1"/>
    </xf>
    <xf numFmtId="0" fontId="0" fillId="0" borderId="8" xfId="0" applyBorder="1" applyAlignment="1">
      <alignment horizontal="left" wrapText="1"/>
    </xf>
    <xf numFmtId="0" fontId="0" fillId="0" borderId="8" xfId="0" applyFont="1" applyFill="1" applyBorder="1" applyAlignment="1">
      <alignment horizontal="left" wrapText="1"/>
    </xf>
    <xf numFmtId="164" fontId="0" fillId="0" borderId="8" xfId="0" applyNumberFormat="1" applyFont="1" applyFill="1" applyBorder="1" applyAlignment="1">
      <alignment horizontal="left" wrapText="1"/>
    </xf>
    <xf numFmtId="164" fontId="0" fillId="0" borderId="5" xfId="0" applyNumberFormat="1" applyFont="1" applyBorder="1" applyAlignment="1">
      <alignment horizontal="left" vertical="center" wrapText="1"/>
    </xf>
    <xf numFmtId="164" fontId="0" fillId="0" borderId="8" xfId="0" applyNumberFormat="1" applyFont="1" applyBorder="1" applyAlignment="1">
      <alignment horizontal="left" vertical="center" wrapText="1"/>
    </xf>
    <xf numFmtId="0" fontId="1" fillId="9" borderId="3" xfId="0" applyFont="1" applyFill="1" applyBorder="1" applyAlignment="1">
      <alignment/>
    </xf>
    <xf numFmtId="1" fontId="0" fillId="0" borderId="4" xfId="0" applyNumberFormat="1" applyFont="1" applyFill="1" applyBorder="1" applyAlignment="1">
      <alignment horizontal="center"/>
    </xf>
    <xf numFmtId="1" fontId="0" fillId="0" borderId="8" xfId="0" applyNumberFormat="1" applyFont="1" applyFill="1" applyBorder="1" applyAlignment="1">
      <alignment horizontal="center"/>
    </xf>
    <xf numFmtId="1" fontId="0" fillId="0" borderId="5" xfId="0" applyNumberFormat="1" applyFont="1" applyFill="1" applyBorder="1" applyAlignment="1">
      <alignment horizontal="center"/>
    </xf>
    <xf numFmtId="1" fontId="0" fillId="0" borderId="1" xfId="0" applyNumberFormat="1" applyFont="1" applyFill="1" applyBorder="1" applyAlignment="1">
      <alignment horizontal="center" vertical="center"/>
    </xf>
    <xf numFmtId="1" fontId="0" fillId="0" borderId="7" xfId="0" applyNumberFormat="1" applyFont="1" applyFill="1" applyBorder="1" applyAlignment="1">
      <alignment horizontal="center"/>
    </xf>
    <xf numFmtId="1" fontId="0" fillId="0" borderId="9" xfId="0" applyNumberFormat="1" applyFont="1" applyFill="1" applyBorder="1" applyAlignment="1">
      <alignment horizontal="center"/>
    </xf>
    <xf numFmtId="1" fontId="0" fillId="0" borderId="10" xfId="0" applyNumberFormat="1" applyFont="1" applyFill="1" applyBorder="1" applyAlignment="1">
      <alignment horizontal="center"/>
    </xf>
    <xf numFmtId="2" fontId="0" fillId="0" borderId="1" xfId="0" applyNumberFormat="1" applyFont="1" applyBorder="1" applyAlignment="1">
      <alignment horizontal="center"/>
    </xf>
    <xf numFmtId="2" fontId="0" fillId="0" borderId="2" xfId="0" applyNumberFormat="1" applyFont="1" applyBorder="1" applyAlignment="1">
      <alignment horizontal="center"/>
    </xf>
    <xf numFmtId="0" fontId="0" fillId="0" borderId="7" xfId="0" applyFont="1" applyFill="1" applyBorder="1" applyAlignment="1">
      <alignment horizontal="left" wrapText="1"/>
    </xf>
    <xf numFmtId="2" fontId="0" fillId="0" borderId="6" xfId="0" applyNumberFormat="1" applyFont="1" applyBorder="1" applyAlignment="1">
      <alignment horizontal="center"/>
    </xf>
    <xf numFmtId="0" fontId="0" fillId="0" borderId="5" xfId="0" applyFont="1" applyFill="1" applyBorder="1" applyAlignment="1">
      <alignment horizontal="left" wrapText="1"/>
    </xf>
    <xf numFmtId="2" fontId="0" fillId="0" borderId="3" xfId="0" applyNumberFormat="1" applyBorder="1" applyAlignment="1">
      <alignment/>
    </xf>
    <xf numFmtId="10" fontId="0" fillId="0" borderId="3" xfId="0" applyNumberFormat="1" applyBorder="1" applyAlignment="1">
      <alignment/>
    </xf>
    <xf numFmtId="0" fontId="4" fillId="0" borderId="3" xfId="0" applyFont="1" applyFill="1" applyBorder="1" applyAlignment="1">
      <alignment/>
    </xf>
    <xf numFmtId="0" fontId="4" fillId="0" borderId="3" xfId="0" applyFont="1" applyFill="1" applyBorder="1" applyAlignment="1">
      <alignment/>
    </xf>
    <xf numFmtId="0" fontId="4" fillId="0" borderId="3" xfId="0" applyFont="1" applyBorder="1" applyAlignment="1">
      <alignment/>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center"/>
    </xf>
    <xf numFmtId="164" fontId="4" fillId="0" borderId="0" xfId="0" applyNumberFormat="1" applyFont="1" applyAlignment="1">
      <alignment horizontal="left"/>
    </xf>
    <xf numFmtId="14" fontId="4" fillId="0" borderId="0" xfId="0" applyNumberFormat="1" applyFont="1" applyAlignment="1">
      <alignment/>
    </xf>
    <xf numFmtId="18" fontId="4" fillId="0" borderId="0" xfId="0" applyNumberFormat="1" applyFont="1" applyAlignment="1">
      <alignment/>
    </xf>
    <xf numFmtId="0" fontId="4" fillId="0" borderId="0" xfId="0" applyFont="1" applyAlignment="1">
      <alignment/>
    </xf>
    <xf numFmtId="0" fontId="4" fillId="0" borderId="0" xfId="0" applyFont="1" applyAlignment="1">
      <alignment wrapText="1"/>
    </xf>
    <xf numFmtId="0" fontId="4" fillId="0" borderId="0" xfId="0" applyFont="1" applyBorder="1" applyAlignment="1">
      <alignment/>
    </xf>
    <xf numFmtId="0" fontId="4" fillId="7" borderId="0" xfId="0" applyFont="1" applyFill="1" applyBorder="1" applyAlignment="1">
      <alignment/>
    </xf>
    <xf numFmtId="165" fontId="4" fillId="0" borderId="3" xfId="0" applyNumberFormat="1" applyFont="1" applyFill="1" applyBorder="1" applyAlignment="1">
      <alignment/>
    </xf>
    <xf numFmtId="1" fontId="4" fillId="0" borderId="3" xfId="0" applyNumberFormat="1" applyFont="1" applyFill="1" applyBorder="1" applyAlignment="1">
      <alignment horizontal="center"/>
    </xf>
    <xf numFmtId="1" fontId="5" fillId="0" borderId="3" xfId="0" applyNumberFormat="1" applyFont="1" applyFill="1" applyBorder="1" applyAlignment="1">
      <alignment horizontal="center"/>
    </xf>
    <xf numFmtId="2" fontId="5" fillId="0" borderId="3" xfId="0" applyNumberFormat="1" applyFont="1" applyFill="1" applyBorder="1" applyAlignment="1">
      <alignment/>
    </xf>
    <xf numFmtId="165" fontId="4" fillId="0" borderId="3" xfId="0" applyNumberFormat="1" applyFont="1" applyBorder="1" applyAlignment="1">
      <alignment/>
    </xf>
    <xf numFmtId="165" fontId="4" fillId="2" borderId="3" xfId="0" applyNumberFormat="1" applyFont="1" applyFill="1" applyBorder="1" applyAlignment="1">
      <alignment/>
    </xf>
    <xf numFmtId="0" fontId="4" fillId="2" borderId="3" xfId="0" applyFont="1" applyFill="1" applyBorder="1" applyAlignment="1">
      <alignment/>
    </xf>
    <xf numFmtId="1" fontId="4" fillId="7" borderId="3" xfId="0" applyNumberFormat="1" applyFont="1" applyFill="1" applyBorder="1" applyAlignment="1">
      <alignment horizontal="center"/>
    </xf>
    <xf numFmtId="0" fontId="4" fillId="0" borderId="0" xfId="0" applyFont="1" applyFill="1" applyAlignment="1">
      <alignment/>
    </xf>
    <xf numFmtId="0" fontId="0" fillId="0" borderId="0" xfId="0" applyAlignment="1">
      <alignment horizontal="right"/>
    </xf>
    <xf numFmtId="0" fontId="4" fillId="3" borderId="3" xfId="0" applyFont="1" applyFill="1" applyBorder="1" applyAlignment="1">
      <alignment/>
    </xf>
    <xf numFmtId="165" fontId="0" fillId="0" borderId="2" xfId="0" applyNumberFormat="1" applyFont="1" applyFill="1" applyBorder="1" applyAlignment="1">
      <alignment horizontal="center" vertical="center"/>
    </xf>
    <xf numFmtId="2" fontId="0" fillId="0" borderId="1" xfId="0" applyNumberFormat="1" applyFont="1" applyFill="1" applyBorder="1" applyAlignment="1">
      <alignment horizontal="center"/>
    </xf>
    <xf numFmtId="165" fontId="0" fillId="0" borderId="4" xfId="0" applyNumberFormat="1" applyFont="1" applyFill="1" applyBorder="1" applyAlignment="1">
      <alignment horizontal="center" vertical="center"/>
    </xf>
    <xf numFmtId="2" fontId="0" fillId="0" borderId="4" xfId="0" applyNumberFormat="1" applyFont="1" applyFill="1" applyBorder="1" applyAlignment="1">
      <alignment horizontal="center"/>
    </xf>
    <xf numFmtId="0" fontId="0" fillId="0" borderId="8" xfId="0" applyFont="1" applyFill="1" applyBorder="1" applyAlignment="1">
      <alignment horizontal="center"/>
    </xf>
    <xf numFmtId="165" fontId="0" fillId="0" borderId="8" xfId="0" applyNumberFormat="1" applyFont="1" applyFill="1" applyBorder="1" applyAlignment="1">
      <alignment horizontal="center" vertical="center"/>
    </xf>
    <xf numFmtId="2" fontId="4" fillId="0" borderId="6" xfId="0" applyNumberFormat="1" applyFont="1" applyBorder="1" applyAlignment="1">
      <alignment horizontal="left"/>
    </xf>
    <xf numFmtId="2" fontId="4" fillId="0" borderId="2" xfId="0" applyNumberFormat="1" applyFont="1" applyFill="1" applyBorder="1" applyAlignment="1">
      <alignment horizontal="center"/>
    </xf>
    <xf numFmtId="2" fontId="4" fillId="0" borderId="13" xfId="0" applyNumberFormat="1" applyFont="1" applyBorder="1" applyAlignment="1">
      <alignment horizontal="left"/>
    </xf>
    <xf numFmtId="0" fontId="0" fillId="0" borderId="2" xfId="0" applyFont="1" applyFill="1" applyBorder="1" applyAlignment="1">
      <alignment horizontal="left" wrapText="1"/>
    </xf>
    <xf numFmtId="0" fontId="0" fillId="0" borderId="14" xfId="0" applyBorder="1" applyAlignment="1">
      <alignment horizontal="center" vertical="center" wrapText="1"/>
    </xf>
    <xf numFmtId="0" fontId="0" fillId="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Fill="1" applyBorder="1" applyAlignment="1">
      <alignment horizontal="center" vertical="center" wrapText="1"/>
    </xf>
    <xf numFmtId="2" fontId="0" fillId="0" borderId="15" xfId="0" applyNumberForma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6" xfId="0" applyFill="1" applyBorder="1" applyAlignment="1">
      <alignment horizontal="center" vertical="center" wrapText="1"/>
    </xf>
    <xf numFmtId="2" fontId="0" fillId="0" borderId="16" xfId="0" applyNumberFormat="1" applyBorder="1" applyAlignment="1">
      <alignment horizontal="center" vertical="center" wrapText="1"/>
    </xf>
    <xf numFmtId="0" fontId="1" fillId="5" borderId="17" xfId="0" applyFont="1" applyFill="1" applyBorder="1" applyAlignment="1">
      <alignment horizontal="center" vertical="center" wrapText="1"/>
    </xf>
    <xf numFmtId="2" fontId="1" fillId="5" borderId="17" xfId="0" applyNumberFormat="1" applyFont="1" applyFill="1" applyBorder="1" applyAlignment="1">
      <alignment horizontal="center" vertical="center" wrapText="1"/>
    </xf>
    <xf numFmtId="0" fontId="1" fillId="10" borderId="17" xfId="0" applyFont="1" applyFill="1" applyBorder="1" applyAlignment="1">
      <alignment horizontal="center" wrapText="1"/>
    </xf>
    <xf numFmtId="0" fontId="0" fillId="0"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8" xfId="0" applyFill="1" applyBorder="1" applyAlignment="1">
      <alignment horizontal="center" vertical="center" wrapText="1"/>
    </xf>
    <xf numFmtId="2" fontId="0" fillId="0" borderId="16" xfId="0" applyNumberFormat="1" applyFont="1" applyFill="1" applyBorder="1" applyAlignment="1">
      <alignment horizontal="center" vertical="center" wrapText="1"/>
    </xf>
    <xf numFmtId="2" fontId="0" fillId="0" borderId="18" xfId="0" applyNumberFormat="1" applyFill="1" applyBorder="1" applyAlignment="1">
      <alignment horizontal="center" vertical="center" wrapText="1"/>
    </xf>
    <xf numFmtId="0" fontId="0" fillId="0" borderId="15" xfId="0" applyFont="1" applyFill="1" applyBorder="1" applyAlignment="1">
      <alignment horizontal="center" vertical="center" wrapText="1"/>
    </xf>
    <xf numFmtId="2" fontId="0" fillId="0" borderId="15"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2" fontId="0" fillId="0" borderId="16" xfId="0" applyNumberFormat="1"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2" fontId="0" fillId="0" borderId="15" xfId="0" applyNumberFormat="1" applyBorder="1" applyAlignment="1">
      <alignment horizontal="center" vertical="center" wrapText="1"/>
    </xf>
    <xf numFmtId="2" fontId="0" fillId="0" borderId="0" xfId="0" applyNumberFormat="1" applyAlignment="1">
      <alignment/>
    </xf>
    <xf numFmtId="1" fontId="0" fillId="0" borderId="0" xfId="0" applyNumberFormat="1" applyAlignment="1">
      <alignment/>
    </xf>
    <xf numFmtId="0" fontId="0" fillId="0" borderId="14" xfId="0" applyBorder="1" applyAlignment="1">
      <alignment/>
    </xf>
    <xf numFmtId="165" fontId="0" fillId="0" borderId="14" xfId="0" applyNumberFormat="1" applyBorder="1" applyAlignment="1">
      <alignment/>
    </xf>
    <xf numFmtId="2" fontId="0" fillId="0" borderId="14" xfId="0" applyNumberFormat="1" applyBorder="1" applyAlignment="1">
      <alignment/>
    </xf>
    <xf numFmtId="1" fontId="0" fillId="0" borderId="14" xfId="0" applyNumberFormat="1" applyBorder="1" applyAlignment="1">
      <alignment/>
    </xf>
    <xf numFmtId="0" fontId="1" fillId="10" borderId="19"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1" fillId="10" borderId="21"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0" fillId="0" borderId="0" xfId="0" applyAlignment="1">
      <alignment horizontal="center" vertical="center" wrapText="1"/>
    </xf>
    <xf numFmtId="165" fontId="0" fillId="0" borderId="0" xfId="0" applyNumberFormat="1" applyAlignment="1">
      <alignment horizontal="center" vertical="center" wrapText="1"/>
    </xf>
    <xf numFmtId="2" fontId="0" fillId="0" borderId="0" xfId="0" applyNumberFormat="1" applyAlignment="1">
      <alignment horizontal="center" vertical="center" wrapText="1"/>
    </xf>
    <xf numFmtId="1" fontId="0" fillId="0" borderId="0" xfId="0" applyNumberFormat="1" applyAlignment="1">
      <alignment horizontal="center" vertical="center" wrapText="1"/>
    </xf>
    <xf numFmtId="165" fontId="0" fillId="0" borderId="14" xfId="0" applyNumberFormat="1" applyBorder="1" applyAlignment="1">
      <alignment horizontal="center" vertical="center" wrapText="1"/>
    </xf>
    <xf numFmtId="2" fontId="0" fillId="0" borderId="14" xfId="0" applyNumberFormat="1" applyBorder="1" applyAlignment="1">
      <alignment horizontal="center" vertical="center" wrapText="1"/>
    </xf>
    <xf numFmtId="1" fontId="0" fillId="0" borderId="14" xfId="0" applyNumberFormat="1" applyBorder="1" applyAlignment="1">
      <alignment horizontal="center" vertical="center" wrapText="1"/>
    </xf>
    <xf numFmtId="0" fontId="0" fillId="0" borderId="0" xfId="0" applyAlignment="1">
      <alignment vertical="center" wrapText="1"/>
    </xf>
    <xf numFmtId="0" fontId="0" fillId="0" borderId="14" xfId="0" applyBorder="1" applyAlignment="1">
      <alignment vertical="center" wrapText="1"/>
    </xf>
    <xf numFmtId="2" fontId="0" fillId="0" borderId="0" xfId="0" applyNumberFormat="1" applyFont="1" applyFill="1" applyBorder="1" applyAlignment="1">
      <alignment/>
    </xf>
    <xf numFmtId="1" fontId="0" fillId="0" borderId="0" xfId="0" applyNumberFormat="1" applyFont="1" applyFill="1" applyBorder="1" applyAlignment="1">
      <alignment horizontal="center"/>
    </xf>
    <xf numFmtId="165" fontId="0" fillId="0" borderId="0" xfId="0" applyNumberFormat="1" applyFont="1" applyFill="1" applyBorder="1" applyAlignment="1">
      <alignment/>
    </xf>
    <xf numFmtId="0" fontId="0" fillId="0" borderId="14" xfId="0" applyFont="1" applyBorder="1" applyAlignment="1">
      <alignment/>
    </xf>
    <xf numFmtId="2" fontId="0" fillId="0" borderId="14" xfId="0" applyNumberFormat="1" applyFont="1" applyFill="1" applyBorder="1" applyAlignment="1">
      <alignment/>
    </xf>
    <xf numFmtId="1" fontId="0" fillId="0" borderId="14" xfId="0" applyNumberFormat="1" applyFont="1" applyFill="1" applyBorder="1" applyAlignment="1">
      <alignment horizontal="center"/>
    </xf>
    <xf numFmtId="0" fontId="0" fillId="0" borderId="0" xfId="0" applyBorder="1" applyAlignment="1">
      <alignment/>
    </xf>
    <xf numFmtId="0" fontId="0" fillId="0" borderId="0" xfId="0" applyFont="1" applyFill="1" applyBorder="1" applyAlignment="1">
      <alignment/>
    </xf>
    <xf numFmtId="165" fontId="0" fillId="0" borderId="14" xfId="0" applyNumberFormat="1" applyFont="1" applyFill="1" applyBorder="1" applyAlignment="1">
      <alignment/>
    </xf>
    <xf numFmtId="2" fontId="0" fillId="0" borderId="1" xfId="0" applyNumberFormat="1" applyFont="1" applyFill="1" applyBorder="1" applyAlignment="1">
      <alignment horizontal="center"/>
    </xf>
    <xf numFmtId="0" fontId="4" fillId="0" borderId="0" xfId="0" applyFont="1" applyFill="1" applyAlignment="1">
      <alignment/>
    </xf>
    <xf numFmtId="2" fontId="0" fillId="0" borderId="2" xfId="0" applyNumberFormat="1" applyFont="1" applyFill="1" applyBorder="1" applyAlignment="1">
      <alignment horizontal="center"/>
    </xf>
    <xf numFmtId="0" fontId="0" fillId="0" borderId="9" xfId="0" applyFont="1" applyFill="1" applyBorder="1" applyAlignment="1">
      <alignment horizontal="center"/>
    </xf>
    <xf numFmtId="165" fontId="0" fillId="0" borderId="9" xfId="0" applyNumberFormat="1" applyFont="1" applyFill="1" applyBorder="1" applyAlignment="1">
      <alignment horizontal="center" vertical="center"/>
    </xf>
    <xf numFmtId="0" fontId="0" fillId="0" borderId="9" xfId="0" applyFont="1" applyFill="1" applyBorder="1" applyAlignment="1">
      <alignment horizontal="left" wrapText="1"/>
    </xf>
    <xf numFmtId="0" fontId="0" fillId="0" borderId="8" xfId="0" applyFont="1" applyFill="1" applyBorder="1" applyAlignment="1">
      <alignment horizontal="center"/>
    </xf>
    <xf numFmtId="165" fontId="0" fillId="0" borderId="8" xfId="0" applyNumberFormat="1" applyFont="1" applyFill="1" applyBorder="1" applyAlignment="1">
      <alignment horizontal="center" vertical="center"/>
    </xf>
    <xf numFmtId="2" fontId="0" fillId="0" borderId="8" xfId="0" applyNumberFormat="1" applyFont="1" applyFill="1" applyBorder="1" applyAlignment="1">
      <alignment horizontal="center" vertical="center"/>
    </xf>
    <xf numFmtId="164" fontId="0" fillId="0" borderId="8" xfId="0" applyNumberFormat="1" applyFont="1" applyFill="1" applyBorder="1" applyAlignment="1">
      <alignment horizontal="center" vertical="center"/>
    </xf>
    <xf numFmtId="2" fontId="0" fillId="0" borderId="6" xfId="0" applyNumberFormat="1" applyFont="1" applyFill="1" applyBorder="1" applyAlignment="1">
      <alignment horizontal="center"/>
    </xf>
    <xf numFmtId="0" fontId="4" fillId="0" borderId="0" xfId="0" applyFont="1" applyAlignment="1">
      <alignment/>
    </xf>
    <xf numFmtId="164" fontId="4" fillId="0" borderId="8" xfId="0" applyNumberFormat="1" applyFont="1" applyBorder="1" applyAlignment="1">
      <alignment horizontal="center" vertical="center"/>
    </xf>
    <xf numFmtId="2" fontId="4" fillId="0" borderId="6" xfId="0" applyNumberFormat="1" applyFont="1" applyBorder="1" applyAlignment="1">
      <alignment horizontal="center"/>
    </xf>
    <xf numFmtId="0" fontId="0" fillId="0" borderId="7" xfId="0" applyFont="1" applyBorder="1" applyAlignment="1">
      <alignment horizontal="center"/>
    </xf>
    <xf numFmtId="165" fontId="0" fillId="0" borderId="7" xfId="0" applyNumberFormat="1" applyFont="1" applyBorder="1" applyAlignment="1">
      <alignment horizontal="center" vertical="center"/>
    </xf>
    <xf numFmtId="2" fontId="4" fillId="0" borderId="2" xfId="0" applyNumberFormat="1" applyFont="1" applyBorder="1" applyAlignment="1">
      <alignment horizontal="center"/>
    </xf>
    <xf numFmtId="2" fontId="4" fillId="0" borderId="6" xfId="0" applyNumberFormat="1" applyFont="1" applyBorder="1" applyAlignment="1">
      <alignment horizontal="center"/>
    </xf>
    <xf numFmtId="2" fontId="4" fillId="0" borderId="0" xfId="0" applyNumberFormat="1" applyFont="1" applyAlignment="1">
      <alignment/>
    </xf>
    <xf numFmtId="1" fontId="0" fillId="0" borderId="5" xfId="0" applyNumberFormat="1" applyBorder="1" applyAlignment="1">
      <alignment horizontal="center"/>
    </xf>
    <xf numFmtId="0" fontId="0" fillId="0" borderId="7" xfId="0" applyBorder="1" applyAlignment="1">
      <alignment horizontal="left" wrapText="1"/>
    </xf>
    <xf numFmtId="0" fontId="0" fillId="0" borderId="10" xfId="0" applyFont="1" applyBorder="1" applyAlignment="1">
      <alignment horizontal="center"/>
    </xf>
    <xf numFmtId="165" fontId="0" fillId="0" borderId="10" xfId="0" applyNumberFormat="1" applyFont="1" applyBorder="1" applyAlignment="1">
      <alignment horizontal="center" vertical="center"/>
    </xf>
    <xf numFmtId="0" fontId="0" fillId="0" borderId="4" xfId="0" applyFont="1" applyBorder="1" applyAlignment="1">
      <alignment horizontal="left" wrapText="1"/>
    </xf>
    <xf numFmtId="2" fontId="0" fillId="0" borderId="23" xfId="0" applyNumberFormat="1" applyFont="1" applyBorder="1" applyAlignment="1">
      <alignment horizontal="center" vertical="center"/>
    </xf>
    <xf numFmtId="2" fontId="0" fillId="0" borderId="4" xfId="0" applyNumberFormat="1" applyFont="1" applyBorder="1" applyAlignment="1">
      <alignment horizontal="center"/>
    </xf>
    <xf numFmtId="164" fontId="0" fillId="0" borderId="7" xfId="0" applyNumberFormat="1" applyFont="1" applyBorder="1" applyAlignment="1">
      <alignment horizontal="left" vertical="center" wrapText="1"/>
    </xf>
    <xf numFmtId="0" fontId="0" fillId="0" borderId="8" xfId="0" applyFont="1" applyFill="1" applyBorder="1" applyAlignment="1">
      <alignment horizontal="left" wrapText="1"/>
    </xf>
    <xf numFmtId="2" fontId="0" fillId="0" borderId="8" xfId="0" applyNumberFormat="1" applyFont="1" applyBorder="1" applyAlignment="1">
      <alignment horizontal="center"/>
    </xf>
    <xf numFmtId="165" fontId="0" fillId="0" borderId="5" xfId="0" applyNumberFormat="1" applyFont="1" applyBorder="1" applyAlignment="1">
      <alignment horizontal="center"/>
    </xf>
    <xf numFmtId="0" fontId="0" fillId="0" borderId="5" xfId="0" applyFont="1" applyBorder="1" applyAlignment="1">
      <alignment horizontal="left" wrapText="1"/>
    </xf>
    <xf numFmtId="2" fontId="0" fillId="0" borderId="5" xfId="0" applyNumberFormat="1" applyFont="1" applyBorder="1" applyAlignment="1">
      <alignment horizontal="center"/>
    </xf>
    <xf numFmtId="1" fontId="0" fillId="0" borderId="5" xfId="0" applyNumberFormat="1" applyFont="1" applyBorder="1" applyAlignment="1">
      <alignment horizontal="center"/>
    </xf>
    <xf numFmtId="1" fontId="4" fillId="0" borderId="3" xfId="0" applyNumberFormat="1" applyFont="1" applyFill="1" applyBorder="1" applyAlignment="1">
      <alignment horizontal="center"/>
    </xf>
    <xf numFmtId="2" fontId="4" fillId="0" borderId="5" xfId="0" applyNumberFormat="1" applyFont="1" applyBorder="1" applyAlignment="1">
      <alignment horizontal="center"/>
    </xf>
    <xf numFmtId="164" fontId="4" fillId="0" borderId="8" xfId="0" applyNumberFormat="1" applyFont="1" applyFill="1" applyBorder="1" applyAlignment="1">
      <alignment horizontal="center"/>
    </xf>
    <xf numFmtId="2" fontId="0" fillId="0" borderId="7" xfId="0" applyNumberFormat="1" applyFont="1" applyFill="1" applyBorder="1" applyAlignment="1">
      <alignment horizontal="center"/>
    </xf>
    <xf numFmtId="165" fontId="0" fillId="0" borderId="7" xfId="0" applyNumberFormat="1" applyFont="1" applyFill="1" applyBorder="1" applyAlignment="1">
      <alignment horizontal="center" vertical="center"/>
    </xf>
    <xf numFmtId="164" fontId="0" fillId="0" borderId="7" xfId="0" applyNumberFormat="1" applyFont="1" applyFill="1" applyBorder="1" applyAlignment="1">
      <alignment horizontal="left" vertical="center" wrapText="1"/>
    </xf>
    <xf numFmtId="2" fontId="0" fillId="0" borderId="7"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2" fontId="0" fillId="0" borderId="5" xfId="0" applyNumberFormat="1" applyFont="1" applyFill="1" applyBorder="1" applyAlignment="1">
      <alignment horizontal="center"/>
    </xf>
    <xf numFmtId="164" fontId="0" fillId="0" borderId="7" xfId="0" applyNumberFormat="1" applyFont="1" applyFill="1" applyBorder="1" applyAlignment="1">
      <alignment horizontal="left" wrapText="1"/>
    </xf>
    <xf numFmtId="164" fontId="0" fillId="0" borderId="7" xfId="0" applyNumberFormat="1" applyFont="1" applyFill="1" applyBorder="1" applyAlignment="1">
      <alignment horizontal="center"/>
    </xf>
    <xf numFmtId="164" fontId="0" fillId="0" borderId="7" xfId="0" applyNumberFormat="1" applyFont="1" applyFill="1" applyBorder="1" applyAlignment="1">
      <alignment horizontal="left" vertical="center" wrapText="1"/>
    </xf>
    <xf numFmtId="2" fontId="0" fillId="0" borderId="7" xfId="0" applyNumberFormat="1" applyFont="1" applyFill="1" applyBorder="1" applyAlignment="1">
      <alignment horizontal="center" vertical="center"/>
    </xf>
    <xf numFmtId="2" fontId="0" fillId="0" borderId="8" xfId="0" applyNumberFormat="1" applyFont="1" applyFill="1" applyBorder="1" applyAlignment="1">
      <alignment horizontal="center"/>
    </xf>
    <xf numFmtId="164" fontId="0" fillId="0" borderId="7" xfId="0" applyNumberFormat="1" applyFont="1" applyFill="1" applyBorder="1" applyAlignment="1">
      <alignment horizontal="center" vertical="center"/>
    </xf>
    <xf numFmtId="2" fontId="0" fillId="0" borderId="7" xfId="0" applyNumberFormat="1" applyFont="1" applyFill="1" applyBorder="1" applyAlignment="1">
      <alignment horizontal="center"/>
    </xf>
    <xf numFmtId="2" fontId="0" fillId="0" borderId="7" xfId="0" applyNumberFormat="1" applyFont="1" applyBorder="1" applyAlignment="1">
      <alignment horizontal="center" vertical="center"/>
    </xf>
    <xf numFmtId="164" fontId="4" fillId="0" borderId="7" xfId="0" applyNumberFormat="1" applyFont="1" applyBorder="1" applyAlignment="1">
      <alignment horizontal="center" vertical="center"/>
    </xf>
    <xf numFmtId="2" fontId="0" fillId="0" borderId="7" xfId="0" applyNumberFormat="1" applyFont="1" applyBorder="1" applyAlignment="1">
      <alignment horizontal="center"/>
    </xf>
    <xf numFmtId="164" fontId="0" fillId="0" borderId="7" xfId="0" applyNumberFormat="1" applyFont="1" applyBorder="1" applyAlignment="1">
      <alignment horizontal="center" vertical="center"/>
    </xf>
    <xf numFmtId="1" fontId="4" fillId="0" borderId="0" xfId="0" applyNumberFormat="1" applyFont="1" applyAlignment="1">
      <alignment/>
    </xf>
    <xf numFmtId="1" fontId="0" fillId="0" borderId="0" xfId="0" applyNumberFormat="1" applyFont="1" applyAlignment="1">
      <alignment/>
    </xf>
    <xf numFmtId="165" fontId="0" fillId="0" borderId="0" xfId="0" applyNumberFormat="1" applyBorder="1" applyAlignment="1">
      <alignment/>
    </xf>
    <xf numFmtId="2" fontId="0" fillId="0" borderId="0" xfId="0" applyNumberFormat="1" applyBorder="1" applyAlignment="1">
      <alignment/>
    </xf>
    <xf numFmtId="1" fontId="0" fillId="0" borderId="0" xfId="0" applyNumberFormat="1" applyFont="1" applyBorder="1" applyAlignment="1">
      <alignment/>
    </xf>
    <xf numFmtId="1" fontId="0" fillId="0" borderId="14" xfId="0" applyNumberFormat="1" applyFont="1" applyBorder="1" applyAlignment="1">
      <alignment/>
    </xf>
    <xf numFmtId="1" fontId="0" fillId="0" borderId="0" xfId="0" applyNumberFormat="1" applyBorder="1" applyAlignment="1">
      <alignment/>
    </xf>
    <xf numFmtId="2" fontId="0" fillId="0" borderId="24" xfId="0" applyNumberFormat="1" applyFont="1" applyFill="1" applyBorder="1" applyAlignment="1">
      <alignment horizontal="center" vertical="center"/>
    </xf>
    <xf numFmtId="2" fontId="0" fillId="0" borderId="9" xfId="0" applyNumberFormat="1" applyFont="1" applyFill="1" applyBorder="1" applyAlignment="1">
      <alignment horizontal="center"/>
    </xf>
    <xf numFmtId="0" fontId="0" fillId="0" borderId="10" xfId="0" applyFont="1" applyBorder="1" applyAlignment="1">
      <alignment horizontal="left" wrapText="1"/>
    </xf>
    <xf numFmtId="2" fontId="0" fillId="0" borderId="10" xfId="0" applyNumberFormat="1" applyFont="1" applyBorder="1" applyAlignment="1">
      <alignment horizontal="center"/>
    </xf>
    <xf numFmtId="2" fontId="0" fillId="0" borderId="11" xfId="0" applyNumberFormat="1" applyFont="1" applyBorder="1" applyAlignment="1">
      <alignment horizontal="center"/>
    </xf>
    <xf numFmtId="0" fontId="0" fillId="0" borderId="9" xfId="0" applyFont="1" applyBorder="1" applyAlignment="1">
      <alignment horizontal="left" wrapText="1"/>
    </xf>
    <xf numFmtId="2" fontId="0" fillId="0" borderId="25" xfId="0" applyNumberFormat="1" applyFont="1" applyBorder="1" applyAlignment="1">
      <alignment horizontal="center" vertical="center"/>
    </xf>
    <xf numFmtId="2" fontId="0" fillId="0" borderId="4" xfId="0" applyNumberFormat="1" applyFont="1" applyFill="1" applyBorder="1" applyAlignment="1">
      <alignment horizontal="center" vertical="center"/>
    </xf>
    <xf numFmtId="164" fontId="0" fillId="0" borderId="4" xfId="0" applyNumberFormat="1" applyFont="1" applyFill="1" applyBorder="1" applyAlignment="1">
      <alignment horizontal="center" vertical="center"/>
    </xf>
    <xf numFmtId="0" fontId="0" fillId="0" borderId="26" xfId="0" applyFont="1" applyBorder="1" applyAlignment="1">
      <alignment horizontal="center"/>
    </xf>
    <xf numFmtId="165" fontId="0" fillId="0" borderId="26" xfId="0" applyNumberFormat="1" applyFont="1" applyBorder="1" applyAlignment="1">
      <alignment horizontal="center" vertical="center"/>
    </xf>
    <xf numFmtId="0" fontId="0" fillId="0" borderId="26" xfId="0" applyFont="1" applyFill="1" applyBorder="1" applyAlignment="1">
      <alignment horizontal="left" wrapText="1"/>
    </xf>
    <xf numFmtId="2" fontId="0" fillId="0" borderId="24" xfId="0" applyNumberFormat="1" applyFont="1" applyBorder="1" applyAlignment="1">
      <alignment horizontal="center"/>
    </xf>
    <xf numFmtId="0" fontId="0" fillId="0" borderId="5" xfId="0" applyFont="1" applyFill="1" applyBorder="1" applyAlignment="1">
      <alignment horizontal="center"/>
    </xf>
    <xf numFmtId="2" fontId="0" fillId="0" borderId="6" xfId="0" applyNumberFormat="1" applyFont="1" applyFill="1" applyBorder="1" applyAlignment="1">
      <alignment horizontal="center"/>
    </xf>
    <xf numFmtId="165" fontId="0" fillId="0" borderId="5" xfId="0" applyNumberFormat="1" applyFont="1" applyFill="1" applyBorder="1" applyAlignment="1">
      <alignment horizontal="center" vertical="center"/>
    </xf>
    <xf numFmtId="0" fontId="0" fillId="0" borderId="26" xfId="0" applyFont="1" applyFill="1" applyBorder="1" applyAlignment="1">
      <alignment horizontal="center"/>
    </xf>
    <xf numFmtId="2" fontId="0" fillId="0" borderId="24" xfId="0" applyNumberFormat="1" applyFont="1" applyFill="1" applyBorder="1" applyAlignment="1">
      <alignment horizontal="center"/>
    </xf>
    <xf numFmtId="165" fontId="0" fillId="0" borderId="24" xfId="0" applyNumberFormat="1" applyFont="1" applyFill="1" applyBorder="1" applyAlignment="1">
      <alignment horizontal="center" vertical="center"/>
    </xf>
    <xf numFmtId="0" fontId="0" fillId="0" borderId="24" xfId="0" applyFont="1" applyFill="1" applyBorder="1" applyAlignment="1">
      <alignment horizontal="left" wrapText="1"/>
    </xf>
    <xf numFmtId="165" fontId="0" fillId="0" borderId="6" xfId="0" applyNumberFormat="1" applyFont="1" applyFill="1" applyBorder="1" applyAlignment="1">
      <alignment horizontal="center" vertical="center"/>
    </xf>
    <xf numFmtId="0" fontId="0" fillId="0" borderId="6" xfId="0" applyFont="1" applyFill="1" applyBorder="1" applyAlignment="1">
      <alignment horizontal="left" wrapText="1"/>
    </xf>
    <xf numFmtId="165" fontId="0" fillId="0" borderId="3" xfId="0" applyNumberFormat="1" applyFont="1" applyFill="1" applyBorder="1" applyAlignment="1">
      <alignment horizontal="center" vertical="center"/>
    </xf>
    <xf numFmtId="0" fontId="0" fillId="0" borderId="3" xfId="0" applyFont="1" applyFill="1" applyBorder="1" applyAlignment="1">
      <alignment horizontal="left" wrapText="1"/>
    </xf>
    <xf numFmtId="2" fontId="0" fillId="0" borderId="4" xfId="0" applyNumberFormat="1" applyFont="1" applyFill="1" applyBorder="1" applyAlignment="1">
      <alignment horizontal="center"/>
    </xf>
    <xf numFmtId="2" fontId="0" fillId="0" borderId="6" xfId="0" applyNumberFormat="1" applyFont="1" applyFill="1" applyBorder="1" applyAlignment="1">
      <alignment horizontal="center" vertical="center"/>
    </xf>
    <xf numFmtId="2" fontId="0" fillId="0" borderId="1" xfId="0" applyNumberFormat="1" applyFont="1" applyFill="1" applyBorder="1" applyAlignment="1">
      <alignment horizontal="center" vertical="center"/>
    </xf>
    <xf numFmtId="2" fontId="0" fillId="0" borderId="6" xfId="0" applyNumberFormat="1" applyFont="1" applyFill="1" applyBorder="1" applyAlignment="1">
      <alignment horizontal="center" vertical="center"/>
    </xf>
    <xf numFmtId="2" fontId="0" fillId="0" borderId="2" xfId="0" applyNumberFormat="1" applyFont="1" applyFill="1" applyBorder="1" applyAlignment="1">
      <alignment horizontal="center" vertical="center"/>
    </xf>
    <xf numFmtId="2" fontId="0" fillId="0" borderId="1" xfId="0" applyNumberFormat="1" applyFont="1" applyBorder="1" applyAlignment="1">
      <alignment horizontal="center" vertical="center"/>
    </xf>
    <xf numFmtId="2" fontId="0" fillId="0" borderId="2" xfId="0" applyNumberFormat="1" applyFont="1" applyBorder="1" applyAlignment="1">
      <alignment horizontal="center" vertical="center"/>
    </xf>
    <xf numFmtId="2" fontId="0" fillId="0" borderId="6" xfId="0" applyNumberFormat="1" applyFont="1" applyBorder="1" applyAlignment="1">
      <alignment horizontal="center" vertical="center"/>
    </xf>
    <xf numFmtId="2" fontId="0" fillId="0" borderId="1" xfId="0" applyNumberFormat="1" applyFont="1" applyBorder="1" applyAlignment="1">
      <alignment horizontal="center" vertical="center"/>
    </xf>
    <xf numFmtId="2" fontId="0" fillId="0" borderId="2" xfId="0" applyNumberFormat="1" applyFont="1" applyBorder="1" applyAlignment="1">
      <alignment horizontal="center" vertical="center"/>
    </xf>
    <xf numFmtId="2" fontId="0" fillId="0" borderId="6" xfId="0" applyNumberFormat="1" applyFont="1" applyBorder="1" applyAlignment="1">
      <alignment horizontal="center" vertical="center"/>
    </xf>
    <xf numFmtId="1" fontId="4" fillId="0" borderId="1" xfId="0" applyNumberFormat="1" applyFont="1" applyFill="1" applyBorder="1" applyAlignment="1">
      <alignment horizontal="center" vertical="center"/>
    </xf>
    <xf numFmtId="0" fontId="4" fillId="0" borderId="6" xfId="0" applyFont="1" applyBorder="1" applyAlignment="1">
      <alignment horizontal="center" vertical="center"/>
    </xf>
    <xf numFmtId="1" fontId="0" fillId="0" borderId="2" xfId="0" applyNumberFormat="1" applyFont="1" applyFill="1" applyBorder="1" applyAlignment="1">
      <alignment horizontal="center" vertical="center"/>
    </xf>
    <xf numFmtId="0" fontId="0" fillId="0" borderId="24" xfId="0" applyBorder="1" applyAlignment="1">
      <alignment horizontal="center" vertical="center"/>
    </xf>
    <xf numFmtId="0" fontId="4" fillId="0" borderId="2" xfId="0" applyFont="1" applyBorder="1" applyAlignment="1">
      <alignment horizontal="center" vertical="center"/>
    </xf>
    <xf numFmtId="2" fontId="0" fillId="0" borderId="24" xfId="0" applyNumberFormat="1" applyFont="1" applyBorder="1" applyAlignment="1">
      <alignment horizontal="center" vertical="center"/>
    </xf>
    <xf numFmtId="2" fontId="0" fillId="0" borderId="1" xfId="0" applyNumberFormat="1" applyBorder="1" applyAlignment="1">
      <alignment horizontal="center" vertical="center"/>
    </xf>
    <xf numFmtId="2" fontId="0" fillId="0" borderId="2" xfId="0" applyNumberFormat="1" applyBorder="1" applyAlignment="1">
      <alignment horizontal="center" vertical="center"/>
    </xf>
    <xf numFmtId="2" fontId="0" fillId="0" borderId="6" xfId="0" applyNumberFormat="1" applyBorder="1" applyAlignment="1">
      <alignment horizontal="center" vertical="center"/>
    </xf>
    <xf numFmtId="2" fontId="0" fillId="0" borderId="2" xfId="0" applyNumberFormat="1" applyFont="1" applyFill="1" applyBorder="1" applyAlignment="1">
      <alignment horizontal="center" vertical="center"/>
    </xf>
    <xf numFmtId="2" fontId="0" fillId="0" borderId="1" xfId="0" applyNumberFormat="1" applyFont="1" applyBorder="1" applyAlignment="1">
      <alignment horizontal="center" vertical="center"/>
    </xf>
    <xf numFmtId="2" fontId="0" fillId="0" borderId="2" xfId="0" applyNumberFormat="1" applyFont="1" applyBorder="1" applyAlignment="1">
      <alignment horizontal="center" vertical="center"/>
    </xf>
    <xf numFmtId="2" fontId="0" fillId="0" borderId="6" xfId="0" applyNumberFormat="1" applyFont="1" applyBorder="1" applyAlignment="1">
      <alignment horizontal="center" vertical="center"/>
    </xf>
    <xf numFmtId="2" fontId="0" fillId="0" borderId="11" xfId="0" applyNumberFormat="1" applyFont="1" applyFill="1" applyBorder="1" applyAlignment="1">
      <alignment horizontal="center" vertical="center"/>
    </xf>
    <xf numFmtId="2" fontId="0" fillId="0" borderId="11" xfId="0" applyNumberFormat="1" applyFont="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6" xfId="0" applyBorder="1" applyAlignment="1">
      <alignment horizontal="left" vertical="center"/>
    </xf>
    <xf numFmtId="0" fontId="0" fillId="0" borderId="2" xfId="0" applyFont="1" applyBorder="1" applyAlignment="1">
      <alignment horizontal="left" vertical="center"/>
    </xf>
    <xf numFmtId="0" fontId="0" fillId="0" borderId="6" xfId="0" applyFont="1" applyBorder="1" applyAlignment="1">
      <alignment horizontal="left" vertical="center"/>
    </xf>
    <xf numFmtId="0" fontId="0" fillId="0" borderId="1" xfId="0" applyFont="1" applyBorder="1" applyAlignment="1">
      <alignment horizontal="left" vertical="center"/>
    </xf>
    <xf numFmtId="2" fontId="0" fillId="0" borderId="1" xfId="0" applyNumberFormat="1" applyFill="1" applyBorder="1" applyAlignment="1">
      <alignment horizontal="center" vertical="center"/>
    </xf>
    <xf numFmtId="2" fontId="0" fillId="0" borderId="6" xfId="0" applyNumberFormat="1" applyFill="1" applyBorder="1" applyAlignment="1">
      <alignment horizontal="center" vertical="center"/>
    </xf>
    <xf numFmtId="0" fontId="0" fillId="0" borderId="27" xfId="0" applyBorder="1" applyAlignment="1">
      <alignment horizontal="left"/>
    </xf>
    <xf numFmtId="0" fontId="0" fillId="0" borderId="17" xfId="0" applyBorder="1" applyAlignment="1">
      <alignment horizontal="left"/>
    </xf>
    <xf numFmtId="0" fontId="0" fillId="0" borderId="28" xfId="0" applyBorder="1" applyAlignment="1">
      <alignment horizontal="left"/>
    </xf>
    <xf numFmtId="2" fontId="0" fillId="0" borderId="1" xfId="0" applyNumberFormat="1" applyFont="1" applyFill="1" applyBorder="1" applyAlignment="1">
      <alignment horizontal="center" vertical="center"/>
    </xf>
    <xf numFmtId="2" fontId="0" fillId="0" borderId="6" xfId="0" applyNumberFormat="1" applyFont="1" applyFill="1" applyBorder="1" applyAlignment="1">
      <alignment horizontal="center" vertical="center"/>
    </xf>
    <xf numFmtId="0" fontId="0" fillId="0" borderId="3" xfId="0" applyBorder="1" applyAlignment="1">
      <alignment horizontal="left"/>
    </xf>
    <xf numFmtId="2" fontId="0" fillId="0" borderId="1" xfId="0" applyNumberFormat="1" applyFont="1" applyFill="1" applyBorder="1" applyAlignment="1">
      <alignment horizontal="center" vertical="center"/>
    </xf>
    <xf numFmtId="2" fontId="0" fillId="0" borderId="6" xfId="0" applyNumberFormat="1" applyFont="1" applyFill="1" applyBorder="1" applyAlignment="1">
      <alignment horizontal="center" vertical="center"/>
    </xf>
    <xf numFmtId="2" fontId="0" fillId="0" borderId="2" xfId="0"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1" fontId="0" fillId="0" borderId="0" xfId="0" applyNumberFormat="1" applyFont="1" applyFill="1" applyBorder="1" applyAlignment="1">
      <alignment horizontal="center"/>
    </xf>
    <xf numFmtId="0" fontId="0" fillId="0" borderId="0" xfId="0" applyFill="1" applyBorder="1" applyAlignment="1">
      <alignment/>
    </xf>
    <xf numFmtId="1" fontId="1" fillId="0" borderId="0" xfId="0" applyNumberFormat="1" applyFont="1" applyFill="1" applyBorder="1" applyAlignment="1">
      <alignment horizontal="center"/>
    </xf>
    <xf numFmtId="2" fontId="1" fillId="0" borderId="0" xfId="0" applyNumberFormat="1" applyFont="1" applyFill="1" applyBorder="1" applyAlignment="1">
      <alignment/>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24" xfId="0" applyFont="1" applyBorder="1" applyAlignment="1">
      <alignment horizontal="left" vertical="center"/>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6" xfId="0" applyFont="1" applyFill="1" applyBorder="1" applyAlignment="1">
      <alignment horizontal="left" vertical="center"/>
    </xf>
    <xf numFmtId="0" fontId="0" fillId="0" borderId="6" xfId="0" applyFont="1" applyBorder="1" applyAlignment="1">
      <alignment horizontal="left" vertical="center"/>
    </xf>
    <xf numFmtId="2" fontId="0" fillId="0" borderId="1" xfId="0" applyNumberFormat="1" applyFont="1" applyBorder="1" applyAlignment="1">
      <alignment horizontal="center" vertical="center"/>
    </xf>
    <xf numFmtId="2" fontId="0" fillId="0" borderId="2" xfId="0" applyNumberFormat="1" applyFont="1" applyBorder="1" applyAlignment="1">
      <alignment horizontal="center" vertical="center"/>
    </xf>
    <xf numFmtId="2" fontId="0" fillId="0" borderId="6" xfId="0" applyNumberFormat="1" applyFont="1" applyBorder="1" applyAlignment="1">
      <alignment horizontal="center" vertical="center"/>
    </xf>
    <xf numFmtId="2" fontId="0" fillId="0" borderId="11" xfId="0" applyNumberFormat="1" applyFont="1" applyBorder="1" applyAlignment="1">
      <alignment horizontal="center" vertical="center"/>
    </xf>
    <xf numFmtId="2" fontId="0" fillId="0" borderId="24" xfId="0" applyNumberFormat="1" applyFont="1" applyFill="1" applyBorder="1" applyAlignment="1">
      <alignment horizontal="center" vertical="center"/>
    </xf>
    <xf numFmtId="0" fontId="0" fillId="0" borderId="1" xfId="0" applyFill="1" applyBorder="1" applyAlignment="1">
      <alignment horizontal="left" vertical="center"/>
    </xf>
    <xf numFmtId="0" fontId="0" fillId="0" borderId="6" xfId="0" applyFill="1" applyBorder="1" applyAlignment="1">
      <alignment horizontal="left" vertical="center"/>
    </xf>
    <xf numFmtId="1" fontId="4" fillId="0" borderId="1" xfId="0" applyNumberFormat="1" applyFont="1" applyFill="1" applyBorder="1" applyAlignment="1">
      <alignment horizontal="center" vertical="center"/>
    </xf>
    <xf numFmtId="0" fontId="4" fillId="0" borderId="6" xfId="0" applyFont="1" applyBorder="1" applyAlignment="1">
      <alignment horizontal="center" vertical="center"/>
    </xf>
    <xf numFmtId="1" fontId="4" fillId="0" borderId="6"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 xfId="0" applyFont="1" applyFill="1" applyBorder="1" applyAlignment="1">
      <alignment horizontal="left" vertical="center"/>
    </xf>
    <xf numFmtId="0" fontId="0" fillId="0" borderId="6" xfId="0" applyFont="1" applyFill="1" applyBorder="1" applyAlignment="1">
      <alignment horizontal="left" vertical="center"/>
    </xf>
    <xf numFmtId="1" fontId="0" fillId="0" borderId="3" xfId="0" applyNumberFormat="1" applyFont="1" applyFill="1"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1" fontId="0" fillId="0" borderId="2" xfId="0" applyNumberFormat="1" applyFont="1" applyFill="1" applyBorder="1" applyAlignment="1">
      <alignment horizontal="center" vertical="center"/>
    </xf>
    <xf numFmtId="0" fontId="0" fillId="0" borderId="2" xfId="0" applyBorder="1" applyAlignment="1">
      <alignment/>
    </xf>
    <xf numFmtId="0" fontId="0" fillId="0" borderId="6" xfId="0" applyBorder="1" applyAlignment="1">
      <alignment/>
    </xf>
    <xf numFmtId="2" fontId="0" fillId="0" borderId="2" xfId="0" applyNumberFormat="1" applyBorder="1" applyAlignment="1">
      <alignment horizontal="center" vertical="center"/>
    </xf>
    <xf numFmtId="2" fontId="0" fillId="0" borderId="6" xfId="0" applyNumberFormat="1" applyBorder="1" applyAlignment="1">
      <alignment horizontal="center" vertical="center"/>
    </xf>
    <xf numFmtId="1" fontId="0" fillId="0" borderId="29" xfId="0" applyNumberFormat="1" applyFont="1" applyFill="1" applyBorder="1" applyAlignment="1">
      <alignment horizontal="center" vertical="center"/>
    </xf>
    <xf numFmtId="0" fontId="0" fillId="0" borderId="6" xfId="0" applyFont="1" applyBorder="1" applyAlignment="1">
      <alignment/>
    </xf>
    <xf numFmtId="0" fontId="0" fillId="0" borderId="1" xfId="0" applyBorder="1" applyAlignment="1">
      <alignment horizontal="center" vertical="center"/>
    </xf>
    <xf numFmtId="0" fontId="4" fillId="0" borderId="2" xfId="0" applyFont="1" applyBorder="1" applyAlignment="1">
      <alignment/>
    </xf>
    <xf numFmtId="0" fontId="4" fillId="0" borderId="6" xfId="0" applyFont="1" applyBorder="1" applyAlignment="1">
      <alignment/>
    </xf>
    <xf numFmtId="0" fontId="0" fillId="0" borderId="2" xfId="0" applyFont="1" applyFill="1" applyBorder="1" applyAlignment="1">
      <alignment horizontal="left" vertical="center"/>
    </xf>
    <xf numFmtId="1" fontId="0" fillId="0" borderId="6" xfId="0" applyNumberFormat="1" applyFont="1" applyFill="1" applyBorder="1" applyAlignment="1">
      <alignment horizontal="center" vertical="center"/>
    </xf>
    <xf numFmtId="0" fontId="0" fillId="0" borderId="11" xfId="0" applyFont="1" applyBorder="1" applyAlignment="1">
      <alignment horizontal="left" vertical="center"/>
    </xf>
    <xf numFmtId="0" fontId="0" fillId="0" borderId="11" xfId="0" applyFont="1" applyBorder="1" applyAlignment="1">
      <alignment horizontal="left"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6" xfId="0" applyFont="1" applyBorder="1" applyAlignment="1">
      <alignment horizontal="center" vertical="center"/>
    </xf>
    <xf numFmtId="0" fontId="0" fillId="0" borderId="30"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0" fillId="0" borderId="24" xfId="0" applyFont="1" applyFill="1" applyBorder="1" applyAlignment="1">
      <alignment horizontal="left" vertical="center"/>
    </xf>
    <xf numFmtId="1" fontId="0" fillId="0" borderId="11" xfId="0" applyNumberFormat="1" applyFont="1" applyFill="1" applyBorder="1" applyAlignment="1">
      <alignment horizontal="center" vertical="center"/>
    </xf>
    <xf numFmtId="0" fontId="0" fillId="0" borderId="0" xfId="0" applyBorder="1" applyAlignment="1">
      <alignment horizontal="left" vertical="center"/>
    </xf>
    <xf numFmtId="0" fontId="0" fillId="0" borderId="14" xfId="0" applyBorder="1" applyAlignment="1">
      <alignment horizontal="left" vertical="center"/>
    </xf>
    <xf numFmtId="1" fontId="0" fillId="0" borderId="0"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left" vertical="center"/>
    </xf>
    <xf numFmtId="1" fontId="4" fillId="0" borderId="0"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2" fontId="0" fillId="0" borderId="0" xfId="0" applyNumberFormat="1" applyFill="1" applyBorder="1" applyAlignment="1">
      <alignment horizontal="center" vertical="center" wrapText="1"/>
    </xf>
    <xf numFmtId="2"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2" fontId="0" fillId="0" borderId="0" xfId="0" applyNumberFormat="1" applyFont="1" applyFill="1" applyBorder="1" applyAlignment="1">
      <alignment horizontal="center" vertical="center" wrapText="1"/>
    </xf>
    <xf numFmtId="2" fontId="0" fillId="0" borderId="14" xfId="0" applyNumberFormat="1" applyFill="1" applyBorder="1" applyAlignment="1">
      <alignment horizontal="center" vertical="center" wrapText="1"/>
    </xf>
    <xf numFmtId="2" fontId="0" fillId="0" borderId="14"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1" fillId="10" borderId="19" xfId="0" applyFont="1" applyFill="1" applyBorder="1" applyAlignment="1">
      <alignment vertical="center" wrapText="1"/>
    </xf>
    <xf numFmtId="0" fontId="1" fillId="10" borderId="21" xfId="0" applyFont="1" applyFill="1" applyBorder="1" applyAlignment="1">
      <alignment vertical="center" wrapText="1"/>
    </xf>
    <xf numFmtId="0" fontId="1" fillId="10" borderId="19" xfId="0" applyFont="1" applyFill="1" applyBorder="1" applyAlignment="1">
      <alignment horizontal="center" vertical="center" wrapText="1"/>
    </xf>
    <xf numFmtId="0" fontId="1" fillId="10" borderId="21"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11" fillId="0" borderId="27" xfId="0" applyFont="1" applyBorder="1" applyAlignment="1">
      <alignment horizontal="center"/>
    </xf>
    <xf numFmtId="0" fontId="11" fillId="0" borderId="28"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U12"/>
  <sheetViews>
    <sheetView tabSelected="1" workbookViewId="0" topLeftCell="M1">
      <selection activeCell="R24" sqref="R24"/>
    </sheetView>
  </sheetViews>
  <sheetFormatPr defaultColWidth="9.140625" defaultRowHeight="12.75"/>
  <cols>
    <col min="26" max="26" width="10.140625" style="0" bestFit="1" customWidth="1"/>
  </cols>
  <sheetData>
    <row r="1" spans="1:112" ht="30" customHeight="1">
      <c r="A1" s="1" t="s">
        <v>0</v>
      </c>
      <c r="B1" s="2" t="s">
        <v>1</v>
      </c>
      <c r="C1" s="3" t="s">
        <v>2</v>
      </c>
      <c r="D1" s="2"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4" t="s">
        <v>24</v>
      </c>
      <c r="Z1" s="4"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42</v>
      </c>
      <c r="AT1" s="1" t="s">
        <v>44</v>
      </c>
      <c r="AU1" s="1" t="s">
        <v>45</v>
      </c>
      <c r="AV1" s="1" t="s">
        <v>46</v>
      </c>
      <c r="AW1" s="1" t="s">
        <v>42</v>
      </c>
      <c r="AX1" s="5" t="s">
        <v>47</v>
      </c>
      <c r="AY1" s="1" t="s">
        <v>48</v>
      </c>
      <c r="AZ1" t="s">
        <v>49</v>
      </c>
      <c r="BA1" t="s">
        <v>50</v>
      </c>
      <c r="BB1" t="s">
        <v>51</v>
      </c>
      <c r="BC1" t="s">
        <v>52</v>
      </c>
      <c r="BD1" t="s">
        <v>53</v>
      </c>
      <c r="BE1" t="s">
        <v>54</v>
      </c>
      <c r="BF1" t="s">
        <v>55</v>
      </c>
      <c r="BG1" t="s">
        <v>56</v>
      </c>
      <c r="BH1" s="1" t="s">
        <v>57</v>
      </c>
      <c r="BI1" s="1" t="s">
        <v>58</v>
      </c>
      <c r="BJ1" s="1" t="s">
        <v>59</v>
      </c>
      <c r="BK1" s="1" t="s">
        <v>60</v>
      </c>
      <c r="BL1" s="1" t="s">
        <v>61</v>
      </c>
      <c r="BM1" s="1" t="s">
        <v>62</v>
      </c>
      <c r="BN1" s="1" t="s">
        <v>63</v>
      </c>
      <c r="BO1" s="1" t="s">
        <v>64</v>
      </c>
      <c r="BP1" s="1" t="s">
        <v>65</v>
      </c>
      <c r="BQ1" s="1" t="s">
        <v>66</v>
      </c>
      <c r="BR1" s="1" t="s">
        <v>67</v>
      </c>
      <c r="BS1" s="1" t="s">
        <v>68</v>
      </c>
      <c r="BT1" s="1" t="s">
        <v>69</v>
      </c>
      <c r="BU1" s="1" t="s">
        <v>70</v>
      </c>
      <c r="BV1" s="1" t="s">
        <v>71</v>
      </c>
      <c r="BW1" s="1" t="s">
        <v>72</v>
      </c>
      <c r="BX1" s="1" t="s">
        <v>73</v>
      </c>
      <c r="BY1" s="1" t="s">
        <v>74</v>
      </c>
      <c r="BZ1" s="1" t="s">
        <v>75</v>
      </c>
      <c r="CA1" s="1" t="s">
        <v>76</v>
      </c>
      <c r="CB1" s="1" t="s">
        <v>77</v>
      </c>
      <c r="CC1" s="1" t="s">
        <v>78</v>
      </c>
      <c r="CD1" s="1" t="s">
        <v>79</v>
      </c>
      <c r="CE1" s="1" t="s">
        <v>80</v>
      </c>
      <c r="CF1" s="1" t="s">
        <v>81</v>
      </c>
      <c r="CG1" s="1" t="s">
        <v>82</v>
      </c>
      <c r="CH1" s="1" t="s">
        <v>47</v>
      </c>
      <c r="CI1" s="90" t="s">
        <v>33</v>
      </c>
      <c r="CJ1" s="90" t="s">
        <v>83</v>
      </c>
      <c r="CK1" s="90" t="s">
        <v>84</v>
      </c>
      <c r="CL1" s="90" t="s">
        <v>643</v>
      </c>
      <c r="CM1" s="1" t="s">
        <v>85</v>
      </c>
      <c r="CN1" s="1" t="s">
        <v>86</v>
      </c>
      <c r="CO1" s="1" t="s">
        <v>42</v>
      </c>
      <c r="CP1" s="1" t="s">
        <v>87</v>
      </c>
      <c r="CQ1" s="1" t="s">
        <v>88</v>
      </c>
      <c r="CR1" s="68" t="s">
        <v>628</v>
      </c>
      <c r="CS1" s="68" t="s">
        <v>629</v>
      </c>
      <c r="CT1" s="69" t="s">
        <v>630</v>
      </c>
      <c r="CU1" s="69" t="s">
        <v>631</v>
      </c>
      <c r="CV1" s="68" t="s">
        <v>632</v>
      </c>
      <c r="CW1" s="68" t="s">
        <v>633</v>
      </c>
      <c r="CX1" s="68" t="s">
        <v>634</v>
      </c>
      <c r="CY1" s="69" t="s">
        <v>635</v>
      </c>
      <c r="CZ1" s="69" t="s">
        <v>636</v>
      </c>
      <c r="DA1" s="70" t="s">
        <v>637</v>
      </c>
      <c r="DB1" s="68" t="s">
        <v>638</v>
      </c>
      <c r="DC1" s="68" t="s">
        <v>194</v>
      </c>
      <c r="DD1" s="68" t="s">
        <v>359</v>
      </c>
      <c r="DE1" s="68" t="s">
        <v>639</v>
      </c>
      <c r="DF1" s="70" t="s">
        <v>640</v>
      </c>
      <c r="DG1" s="70" t="s">
        <v>105</v>
      </c>
      <c r="DH1" s="70" t="s">
        <v>47</v>
      </c>
    </row>
    <row r="2" spans="1:112" ht="12.75">
      <c r="A2" t="s">
        <v>513</v>
      </c>
      <c r="B2" s="6" t="s">
        <v>133</v>
      </c>
      <c r="C2" s="7">
        <v>21.6</v>
      </c>
      <c r="D2" s="6" t="s">
        <v>510</v>
      </c>
      <c r="E2" t="s">
        <v>332</v>
      </c>
      <c r="F2" t="s">
        <v>332</v>
      </c>
      <c r="G2" t="s">
        <v>332</v>
      </c>
      <c r="H2" t="s">
        <v>134</v>
      </c>
      <c r="I2" t="s">
        <v>95</v>
      </c>
      <c r="J2" t="s">
        <v>95</v>
      </c>
      <c r="K2" t="s">
        <v>95</v>
      </c>
      <c r="L2" t="s">
        <v>95</v>
      </c>
      <c r="M2" t="s">
        <v>95</v>
      </c>
      <c r="N2" t="s">
        <v>95</v>
      </c>
      <c r="O2" t="s">
        <v>95</v>
      </c>
      <c r="P2" t="s">
        <v>95</v>
      </c>
      <c r="Q2" t="s">
        <v>95</v>
      </c>
      <c r="R2" t="s">
        <v>95</v>
      </c>
      <c r="S2" t="s">
        <v>95</v>
      </c>
      <c r="T2" t="s">
        <v>95</v>
      </c>
      <c r="U2" t="s">
        <v>95</v>
      </c>
      <c r="V2" t="s">
        <v>95</v>
      </c>
      <c r="W2" t="s">
        <v>95</v>
      </c>
      <c r="X2" t="s">
        <v>95</v>
      </c>
      <c r="Y2" s="8">
        <v>45.47757</v>
      </c>
      <c r="Z2" s="8">
        <v>-116.9325</v>
      </c>
      <c r="AA2" t="s">
        <v>96</v>
      </c>
      <c r="AB2" t="s">
        <v>97</v>
      </c>
      <c r="AC2" t="s">
        <v>180</v>
      </c>
      <c r="AD2" t="s">
        <v>119</v>
      </c>
      <c r="AE2" t="s">
        <v>241</v>
      </c>
      <c r="AF2" s="9">
        <v>38278</v>
      </c>
      <c r="AG2" s="10">
        <v>0.4277777777777778</v>
      </c>
      <c r="AH2" t="s">
        <v>100</v>
      </c>
      <c r="AI2">
        <v>1</v>
      </c>
      <c r="AJ2">
        <v>3</v>
      </c>
      <c r="AK2">
        <v>3</v>
      </c>
      <c r="AL2">
        <v>0</v>
      </c>
      <c r="AM2">
        <v>0</v>
      </c>
      <c r="AN2" t="s">
        <v>202</v>
      </c>
      <c r="AO2" t="s">
        <v>95</v>
      </c>
      <c r="AP2" t="s">
        <v>95</v>
      </c>
      <c r="AR2" t="s">
        <v>113</v>
      </c>
      <c r="AS2" t="s">
        <v>514</v>
      </c>
      <c r="AT2" t="s">
        <v>104</v>
      </c>
      <c r="AU2" t="s">
        <v>95</v>
      </c>
      <c r="AV2" t="s">
        <v>95</v>
      </c>
      <c r="AX2" s="11" t="s">
        <v>515</v>
      </c>
      <c r="BA2">
        <v>1</v>
      </c>
      <c r="BB2">
        <v>1</v>
      </c>
      <c r="BC2">
        <v>1</v>
      </c>
      <c r="BD2">
        <v>1</v>
      </c>
      <c r="BH2">
        <v>4</v>
      </c>
      <c r="BJ2">
        <v>26.2</v>
      </c>
      <c r="BK2">
        <v>21.9</v>
      </c>
      <c r="BL2">
        <v>22.6</v>
      </c>
      <c r="BM2">
        <v>26.3</v>
      </c>
      <c r="BN2">
        <v>16.2</v>
      </c>
      <c r="BO2">
        <v>0.53</v>
      </c>
      <c r="BQ2">
        <v>1.96</v>
      </c>
      <c r="BR2">
        <v>1.96</v>
      </c>
      <c r="BS2">
        <v>5.16</v>
      </c>
      <c r="BT2">
        <v>2.49</v>
      </c>
      <c r="BU2">
        <v>0.54</v>
      </c>
      <c r="BV2">
        <v>-0.01</v>
      </c>
      <c r="BW2">
        <v>22.64</v>
      </c>
      <c r="BX2">
        <v>0.18</v>
      </c>
      <c r="BY2">
        <v>0.53</v>
      </c>
      <c r="BZ2">
        <v>-0.53</v>
      </c>
      <c r="CA2">
        <v>2.67</v>
      </c>
      <c r="CB2">
        <v>5.04</v>
      </c>
      <c r="CC2">
        <v>0</v>
      </c>
      <c r="CD2" t="s">
        <v>110</v>
      </c>
      <c r="CE2" t="s">
        <v>111</v>
      </c>
      <c r="CF2" t="s">
        <v>110</v>
      </c>
      <c r="CG2" t="s">
        <v>147</v>
      </c>
      <c r="CI2" s="89" t="s">
        <v>110</v>
      </c>
      <c r="CJ2" s="89" t="s">
        <v>110</v>
      </c>
      <c r="CK2" s="89" t="s">
        <v>100</v>
      </c>
      <c r="CL2" s="89" t="b">
        <v>0</v>
      </c>
      <c r="CN2" t="s">
        <v>113</v>
      </c>
      <c r="CO2" t="s">
        <v>516</v>
      </c>
      <c r="CP2" t="s">
        <v>113</v>
      </c>
      <c r="CQ2" t="s">
        <v>241</v>
      </c>
      <c r="CR2" s="87">
        <v>60.4754</v>
      </c>
      <c r="CS2" s="72">
        <v>7</v>
      </c>
      <c r="CT2" s="72" t="s">
        <v>736</v>
      </c>
      <c r="CU2" s="72" t="s">
        <v>736</v>
      </c>
      <c r="CV2" s="284">
        <v>1</v>
      </c>
      <c r="CW2" s="73">
        <v>1</v>
      </c>
      <c r="CX2" s="73">
        <v>3</v>
      </c>
      <c r="CY2" s="74"/>
      <c r="CZ2" s="75">
        <v>63</v>
      </c>
      <c r="DA2" s="72" t="s">
        <v>693</v>
      </c>
      <c r="DB2" s="73" t="s">
        <v>737</v>
      </c>
      <c r="DC2" s="73" t="s">
        <v>737</v>
      </c>
      <c r="DD2" s="73" t="s">
        <v>737</v>
      </c>
      <c r="DE2" s="73" t="s">
        <v>737</v>
      </c>
      <c r="DF2" s="73" t="s">
        <v>737</v>
      </c>
      <c r="DG2" s="73" t="s">
        <v>737</v>
      </c>
      <c r="DH2" s="267" t="s">
        <v>752</v>
      </c>
    </row>
    <row r="3" spans="1:125" s="13" customFormat="1" ht="12.75">
      <c r="A3" t="s">
        <v>230</v>
      </c>
      <c r="B3" s="6">
        <v>15</v>
      </c>
      <c r="C3" s="7">
        <v>0.1</v>
      </c>
      <c r="D3" s="6" t="s">
        <v>221</v>
      </c>
      <c r="E3" t="s">
        <v>93</v>
      </c>
      <c r="F3" t="s">
        <v>93</v>
      </c>
      <c r="G3" t="s">
        <v>93</v>
      </c>
      <c r="H3" t="s">
        <v>227</v>
      </c>
      <c r="I3" t="s">
        <v>95</v>
      </c>
      <c r="J3" t="s">
        <v>95</v>
      </c>
      <c r="K3" t="s">
        <v>95</v>
      </c>
      <c r="L3" t="s">
        <v>95</v>
      </c>
      <c r="M3" t="s">
        <v>95</v>
      </c>
      <c r="N3" t="s">
        <v>95</v>
      </c>
      <c r="O3" t="s">
        <v>95</v>
      </c>
      <c r="P3" t="s">
        <v>95</v>
      </c>
      <c r="Q3" t="s">
        <v>95</v>
      </c>
      <c r="R3" t="s">
        <v>95</v>
      </c>
      <c r="S3" t="s">
        <v>95</v>
      </c>
      <c r="T3" t="s">
        <v>95</v>
      </c>
      <c r="U3" t="s">
        <v>95</v>
      </c>
      <c r="V3" t="s">
        <v>95</v>
      </c>
      <c r="W3" t="s">
        <v>95</v>
      </c>
      <c r="X3" t="s">
        <v>95</v>
      </c>
      <c r="Y3" s="8">
        <v>45.15401</v>
      </c>
      <c r="Z3" s="8">
        <v>-117.03431</v>
      </c>
      <c r="AA3" t="s">
        <v>96</v>
      </c>
      <c r="AB3" t="s">
        <v>97</v>
      </c>
      <c r="AC3" t="s">
        <v>98</v>
      </c>
      <c r="AD3" t="s">
        <v>99</v>
      </c>
      <c r="AE3" t="s">
        <v>231</v>
      </c>
      <c r="AF3" s="9">
        <v>38244</v>
      </c>
      <c r="AG3" s="10">
        <v>0.6541666666666667</v>
      </c>
      <c r="AH3" t="s">
        <v>232</v>
      </c>
      <c r="AI3">
        <v>1</v>
      </c>
      <c r="AJ3">
        <v>1</v>
      </c>
      <c r="AK3">
        <v>0</v>
      </c>
      <c r="AL3">
        <v>0</v>
      </c>
      <c r="AM3">
        <v>0</v>
      </c>
      <c r="AN3" t="s">
        <v>95</v>
      </c>
      <c r="AO3" t="s">
        <v>95</v>
      </c>
      <c r="AP3" t="s">
        <v>95</v>
      </c>
      <c r="AQ3"/>
      <c r="AR3" t="s">
        <v>103</v>
      </c>
      <c r="AS3" t="s">
        <v>233</v>
      </c>
      <c r="AT3" t="s">
        <v>173</v>
      </c>
      <c r="AU3" t="s">
        <v>95</v>
      </c>
      <c r="AV3" t="s">
        <v>95</v>
      </c>
      <c r="AW3"/>
      <c r="AX3" s="11"/>
      <c r="AY3" t="s">
        <v>234</v>
      </c>
      <c r="AZ3"/>
      <c r="BA3">
        <v>1</v>
      </c>
      <c r="BB3">
        <v>1</v>
      </c>
      <c r="BC3">
        <v>1</v>
      </c>
      <c r="BD3">
        <v>1</v>
      </c>
      <c r="BE3"/>
      <c r="BF3"/>
      <c r="BG3"/>
      <c r="BH3">
        <v>10.4</v>
      </c>
      <c r="BI3"/>
      <c r="BJ3">
        <v>20.2</v>
      </c>
      <c r="BK3">
        <v>19.3</v>
      </c>
      <c r="BL3">
        <v>25</v>
      </c>
      <c r="BM3">
        <v>24.8</v>
      </c>
      <c r="BN3">
        <v>26.1</v>
      </c>
      <c r="BO3"/>
      <c r="BP3"/>
      <c r="BQ3"/>
      <c r="BR3"/>
      <c r="BS3"/>
      <c r="BT3"/>
      <c r="BU3"/>
      <c r="BV3">
        <v>0</v>
      </c>
      <c r="BW3">
        <v>23.08</v>
      </c>
      <c r="BX3">
        <v>0.45</v>
      </c>
      <c r="BY3">
        <v>0</v>
      </c>
      <c r="BZ3">
        <v>0</v>
      </c>
      <c r="CA3">
        <v>0</v>
      </c>
      <c r="CB3">
        <v>0</v>
      </c>
      <c r="CC3">
        <v>0</v>
      </c>
      <c r="CD3" t="s">
        <v>95</v>
      </c>
      <c r="CE3" t="s">
        <v>95</v>
      </c>
      <c r="CF3" t="s">
        <v>95</v>
      </c>
      <c r="CG3" t="s">
        <v>95</v>
      </c>
      <c r="CH3"/>
      <c r="CI3" s="89" t="s">
        <v>131</v>
      </c>
      <c r="CJ3" s="91" t="s">
        <v>110</v>
      </c>
      <c r="CK3" s="89" t="s">
        <v>738</v>
      </c>
      <c r="CL3" s="89" t="s">
        <v>113</v>
      </c>
      <c r="CM3"/>
      <c r="CN3" t="s">
        <v>113</v>
      </c>
      <c r="CO3" t="s">
        <v>235</v>
      </c>
      <c r="CP3" t="s">
        <v>113</v>
      </c>
      <c r="CQ3" t="s">
        <v>115</v>
      </c>
      <c r="CR3" s="81">
        <v>11.1823</v>
      </c>
      <c r="CS3" s="72">
        <v>7</v>
      </c>
      <c r="CT3" s="85">
        <v>1</v>
      </c>
      <c r="CU3" s="85">
        <v>1</v>
      </c>
      <c r="CV3" s="73">
        <v>2</v>
      </c>
      <c r="CW3" s="73">
        <v>1</v>
      </c>
      <c r="CX3" s="265">
        <v>3</v>
      </c>
      <c r="CY3" s="74"/>
      <c r="CZ3" s="75">
        <v>63</v>
      </c>
      <c r="DA3" s="72" t="s">
        <v>693</v>
      </c>
      <c r="DB3" s="73" t="s">
        <v>737</v>
      </c>
      <c r="DC3" s="73" t="s">
        <v>737</v>
      </c>
      <c r="DD3" s="73" t="s">
        <v>737</v>
      </c>
      <c r="DE3" s="73" t="s">
        <v>737</v>
      </c>
      <c r="DF3" s="73" t="s">
        <v>737</v>
      </c>
      <c r="DG3" s="73" t="s">
        <v>737</v>
      </c>
      <c r="DH3" s="267" t="s">
        <v>761</v>
      </c>
      <c r="DI3" s="46"/>
      <c r="DJ3" s="46"/>
      <c r="DK3" s="46"/>
      <c r="DL3" s="46"/>
      <c r="DM3" s="46"/>
      <c r="DN3" s="46"/>
      <c r="DO3" s="46"/>
      <c r="DP3" s="46"/>
      <c r="DQ3" s="46"/>
      <c r="DR3" s="46"/>
      <c r="DS3" s="46"/>
      <c r="DT3" s="46"/>
      <c r="DU3" s="46"/>
    </row>
    <row r="4" spans="1:125" ht="12.75">
      <c r="A4" s="38" t="s">
        <v>554</v>
      </c>
      <c r="B4" s="39">
        <v>3900</v>
      </c>
      <c r="C4" s="40">
        <v>1.9</v>
      </c>
      <c r="D4" s="39" t="s">
        <v>133</v>
      </c>
      <c r="E4" s="38" t="s">
        <v>93</v>
      </c>
      <c r="F4" s="38" t="s">
        <v>151</v>
      </c>
      <c r="G4" s="38" t="s">
        <v>151</v>
      </c>
      <c r="H4" s="38" t="s">
        <v>134</v>
      </c>
      <c r="I4" s="38" t="s">
        <v>95</v>
      </c>
      <c r="J4" s="38" t="s">
        <v>95</v>
      </c>
      <c r="K4" s="38" t="s">
        <v>95</v>
      </c>
      <c r="L4" s="38" t="s">
        <v>95</v>
      </c>
      <c r="M4" s="38" t="s">
        <v>95</v>
      </c>
      <c r="N4" s="38" t="s">
        <v>95</v>
      </c>
      <c r="O4" s="38" t="s">
        <v>95</v>
      </c>
      <c r="P4" s="38" t="s">
        <v>95</v>
      </c>
      <c r="Q4" s="38" t="s">
        <v>95</v>
      </c>
      <c r="R4" s="38" t="s">
        <v>95</v>
      </c>
      <c r="S4" s="38" t="s">
        <v>95</v>
      </c>
      <c r="T4" s="38" t="s">
        <v>95</v>
      </c>
      <c r="U4" s="38" t="s">
        <v>95</v>
      </c>
      <c r="V4" s="38" t="s">
        <v>95</v>
      </c>
      <c r="W4" s="38" t="s">
        <v>95</v>
      </c>
      <c r="X4" s="38" t="s">
        <v>95</v>
      </c>
      <c r="Y4" s="41">
        <v>45.31445</v>
      </c>
      <c r="Z4" s="41">
        <v>-117.08422</v>
      </c>
      <c r="AA4" s="38" t="s">
        <v>96</v>
      </c>
      <c r="AB4" s="38" t="s">
        <v>97</v>
      </c>
      <c r="AC4" s="38" t="s">
        <v>119</v>
      </c>
      <c r="AD4" s="38" t="s">
        <v>99</v>
      </c>
      <c r="AE4" s="38"/>
      <c r="AF4" s="42">
        <v>38307</v>
      </c>
      <c r="AG4" s="43">
        <v>0.4576388888888889</v>
      </c>
      <c r="AH4" s="38" t="s">
        <v>143</v>
      </c>
      <c r="AI4" s="38">
        <v>1</v>
      </c>
      <c r="AJ4" s="38">
        <v>1</v>
      </c>
      <c r="AK4" s="38">
        <v>0</v>
      </c>
      <c r="AL4" s="38">
        <v>0</v>
      </c>
      <c r="AM4" s="38">
        <v>0</v>
      </c>
      <c r="AN4" s="38" t="s">
        <v>202</v>
      </c>
      <c r="AO4" s="38" t="s">
        <v>95</v>
      </c>
      <c r="AP4" s="38" t="s">
        <v>95</v>
      </c>
      <c r="AQ4" s="38"/>
      <c r="AR4" s="38" t="s">
        <v>103</v>
      </c>
      <c r="AS4" s="38"/>
      <c r="AT4" s="38" t="s">
        <v>104</v>
      </c>
      <c r="AU4" s="38" t="s">
        <v>310</v>
      </c>
      <c r="AV4" s="38" t="s">
        <v>194</v>
      </c>
      <c r="AW4" s="38"/>
      <c r="AX4" s="44" t="s">
        <v>555</v>
      </c>
      <c r="AY4" s="38" t="s">
        <v>556</v>
      </c>
      <c r="AZ4" s="45" t="s">
        <v>184</v>
      </c>
      <c r="BA4" s="38"/>
      <c r="BB4" s="38"/>
      <c r="BC4" s="38"/>
      <c r="BD4" s="38"/>
      <c r="BE4" s="38"/>
      <c r="BF4" s="38"/>
      <c r="BG4" s="38"/>
      <c r="BH4" s="38">
        <v>6</v>
      </c>
      <c r="BI4" s="38">
        <v>40.5</v>
      </c>
      <c r="BJ4" s="38">
        <v>31.1</v>
      </c>
      <c r="BK4" s="38">
        <v>23.6</v>
      </c>
      <c r="BL4" s="38">
        <v>18.3</v>
      </c>
      <c r="BM4" s="38">
        <v>33.2</v>
      </c>
      <c r="BN4" s="38">
        <v>30.8</v>
      </c>
      <c r="BO4" s="38">
        <v>4.31</v>
      </c>
      <c r="BP4" s="38" t="s">
        <v>557</v>
      </c>
      <c r="BQ4" s="38">
        <v>10.88</v>
      </c>
      <c r="BR4" s="38">
        <v>12.76</v>
      </c>
      <c r="BS4" s="38">
        <v>14.52</v>
      </c>
      <c r="BT4" s="38">
        <v>13.3</v>
      </c>
      <c r="BU4" s="38">
        <v>4.31</v>
      </c>
      <c r="BV4" s="38">
        <v>0</v>
      </c>
      <c r="BW4" s="38">
        <v>27.4</v>
      </c>
      <c r="BX4" s="38">
        <v>0.22</v>
      </c>
      <c r="BY4" s="38">
        <v>0.54</v>
      </c>
      <c r="BZ4" s="38">
        <v>-2.42</v>
      </c>
      <c r="CA4" s="38">
        <v>1.22</v>
      </c>
      <c r="CB4" s="38">
        <v>2.26</v>
      </c>
      <c r="CC4" s="38">
        <v>4.64</v>
      </c>
      <c r="CD4" s="38" t="s">
        <v>110</v>
      </c>
      <c r="CE4" s="38" t="s">
        <v>111</v>
      </c>
      <c r="CF4" s="38" t="s">
        <v>110</v>
      </c>
      <c r="CG4" s="38" t="s">
        <v>139</v>
      </c>
      <c r="CH4" s="38"/>
      <c r="CI4" s="89" t="s">
        <v>110</v>
      </c>
      <c r="CJ4" s="89" t="s">
        <v>110</v>
      </c>
      <c r="CK4" s="89" t="s">
        <v>143</v>
      </c>
      <c r="CL4" s="89" t="b">
        <v>0</v>
      </c>
      <c r="CM4" s="38"/>
      <c r="CN4" s="38" t="s">
        <v>103</v>
      </c>
      <c r="CO4" s="38"/>
      <c r="CP4" t="s">
        <v>113</v>
      </c>
      <c r="CQ4" t="s">
        <v>115</v>
      </c>
      <c r="CR4" s="87">
        <v>6.48746</v>
      </c>
      <c r="CS4" s="72">
        <v>5</v>
      </c>
      <c r="CT4" s="72" t="s">
        <v>736</v>
      </c>
      <c r="CU4" s="72" t="s">
        <v>736</v>
      </c>
      <c r="CV4" s="88">
        <v>2</v>
      </c>
      <c r="CW4" s="73">
        <v>1.05</v>
      </c>
      <c r="CX4" s="73">
        <v>3</v>
      </c>
      <c r="CY4" s="74"/>
      <c r="CZ4" s="75">
        <v>47.25</v>
      </c>
      <c r="DA4" s="72" t="s">
        <v>693</v>
      </c>
      <c r="DB4" s="73" t="s">
        <v>737</v>
      </c>
      <c r="DC4" s="73" t="s">
        <v>739</v>
      </c>
      <c r="DD4" s="73" t="s">
        <v>737</v>
      </c>
      <c r="DE4" s="73" t="s">
        <v>737</v>
      </c>
      <c r="DF4" s="73" t="s">
        <v>737</v>
      </c>
      <c r="DG4" s="73" t="s">
        <v>737</v>
      </c>
      <c r="DH4" s="82"/>
      <c r="DI4" s="46"/>
      <c r="DJ4" s="46"/>
      <c r="DK4" s="46"/>
      <c r="DL4" s="46"/>
      <c r="DM4" s="46"/>
      <c r="DN4" s="46"/>
      <c r="DO4" s="46"/>
      <c r="DP4" s="46"/>
      <c r="DQ4" s="46"/>
      <c r="DR4" s="46"/>
      <c r="DS4" s="46"/>
      <c r="DT4" s="46"/>
      <c r="DU4" s="46"/>
    </row>
    <row r="5" spans="1:125" ht="12.75">
      <c r="A5" t="s">
        <v>90</v>
      </c>
      <c r="B5" s="6" t="s">
        <v>91</v>
      </c>
      <c r="C5" s="7">
        <v>0.1</v>
      </c>
      <c r="D5" s="6" t="s">
        <v>92</v>
      </c>
      <c r="E5" t="s">
        <v>93</v>
      </c>
      <c r="F5" t="s">
        <v>93</v>
      </c>
      <c r="G5" t="s">
        <v>93</v>
      </c>
      <c r="H5" t="s">
        <v>94</v>
      </c>
      <c r="I5" t="s">
        <v>95</v>
      </c>
      <c r="J5" t="s">
        <v>95</v>
      </c>
      <c r="K5" t="s">
        <v>95</v>
      </c>
      <c r="L5" t="s">
        <v>95</v>
      </c>
      <c r="M5" t="s">
        <v>95</v>
      </c>
      <c r="N5" t="s">
        <v>95</v>
      </c>
      <c r="O5" t="s">
        <v>95</v>
      </c>
      <c r="P5" t="s">
        <v>95</v>
      </c>
      <c r="Q5" t="s">
        <v>95</v>
      </c>
      <c r="R5" t="s">
        <v>95</v>
      </c>
      <c r="S5" t="s">
        <v>95</v>
      </c>
      <c r="T5" t="s">
        <v>95</v>
      </c>
      <c r="U5" t="s">
        <v>95</v>
      </c>
      <c r="V5" t="s">
        <v>95</v>
      </c>
      <c r="W5" t="s">
        <v>95</v>
      </c>
      <c r="X5" t="s">
        <v>95</v>
      </c>
      <c r="Y5" s="8">
        <v>45.17009</v>
      </c>
      <c r="Z5" s="8">
        <v>-117.08739</v>
      </c>
      <c r="AA5" t="s">
        <v>96</v>
      </c>
      <c r="AB5" t="s">
        <v>97</v>
      </c>
      <c r="AC5" t="s">
        <v>98</v>
      </c>
      <c r="AD5" t="s">
        <v>99</v>
      </c>
      <c r="AF5" s="9">
        <v>38224</v>
      </c>
      <c r="AG5" s="10">
        <v>0.44236111111111115</v>
      </c>
      <c r="AH5" t="s">
        <v>100</v>
      </c>
      <c r="AI5">
        <v>1</v>
      </c>
      <c r="AJ5">
        <v>1</v>
      </c>
      <c r="AK5">
        <v>0</v>
      </c>
      <c r="AL5">
        <v>0</v>
      </c>
      <c r="AM5">
        <v>0</v>
      </c>
      <c r="AN5" t="s">
        <v>101</v>
      </c>
      <c r="AO5" t="s">
        <v>95</v>
      </c>
      <c r="AP5" t="s">
        <v>95</v>
      </c>
      <c r="AQ5" t="s">
        <v>102</v>
      </c>
      <c r="AR5" t="s">
        <v>103</v>
      </c>
      <c r="AT5" t="s">
        <v>104</v>
      </c>
      <c r="AU5" t="s">
        <v>105</v>
      </c>
      <c r="AV5" t="s">
        <v>95</v>
      </c>
      <c r="AW5" t="s">
        <v>106</v>
      </c>
      <c r="AX5" s="11" t="s">
        <v>107</v>
      </c>
      <c r="BA5">
        <v>1</v>
      </c>
      <c r="BB5">
        <v>1</v>
      </c>
      <c r="BC5">
        <v>1</v>
      </c>
      <c r="BD5">
        <v>1</v>
      </c>
      <c r="BE5" t="s">
        <v>108</v>
      </c>
      <c r="BH5">
        <v>24.8</v>
      </c>
      <c r="BI5">
        <v>18</v>
      </c>
      <c r="BJ5">
        <v>44.2</v>
      </c>
      <c r="BK5">
        <v>41.9</v>
      </c>
      <c r="BL5">
        <v>33.4</v>
      </c>
      <c r="BM5">
        <v>35.7</v>
      </c>
      <c r="BN5">
        <v>38.7</v>
      </c>
      <c r="BO5">
        <v>3.93</v>
      </c>
      <c r="BP5" t="s">
        <v>109</v>
      </c>
      <c r="BQ5">
        <v>9.66</v>
      </c>
      <c r="BR5">
        <v>10.99</v>
      </c>
      <c r="BS5">
        <v>17.29</v>
      </c>
      <c r="BT5">
        <v>14.42</v>
      </c>
      <c r="BU5">
        <v>3.93</v>
      </c>
      <c r="BV5">
        <v>0</v>
      </c>
      <c r="BW5">
        <v>38.78</v>
      </c>
      <c r="BX5">
        <v>0.64</v>
      </c>
      <c r="BY5">
        <v>3.43</v>
      </c>
      <c r="BZ5">
        <v>-4.76</v>
      </c>
      <c r="CA5">
        <v>2.87</v>
      </c>
      <c r="CB5">
        <v>0.84</v>
      </c>
      <c r="CC5">
        <v>7.39</v>
      </c>
      <c r="CD5" t="s">
        <v>110</v>
      </c>
      <c r="CE5" t="s">
        <v>111</v>
      </c>
      <c r="CF5" t="s">
        <v>110</v>
      </c>
      <c r="CG5" t="s">
        <v>112</v>
      </c>
      <c r="CI5" s="89" t="s">
        <v>110</v>
      </c>
      <c r="CJ5" s="89" t="s">
        <v>110</v>
      </c>
      <c r="CK5" s="89" t="s">
        <v>100</v>
      </c>
      <c r="CL5" s="89" t="b">
        <v>0</v>
      </c>
      <c r="CM5" s="46"/>
      <c r="CN5" t="s">
        <v>113</v>
      </c>
      <c r="CO5" t="s">
        <v>114</v>
      </c>
      <c r="CP5" t="s">
        <v>113</v>
      </c>
      <c r="CQ5" t="s">
        <v>115</v>
      </c>
      <c r="CR5" s="71">
        <v>18.6442</v>
      </c>
      <c r="CS5" s="72">
        <v>7</v>
      </c>
      <c r="CT5" s="72" t="s">
        <v>736</v>
      </c>
      <c r="CU5" s="72" t="s">
        <v>736</v>
      </c>
      <c r="CV5" s="73">
        <v>2</v>
      </c>
      <c r="CW5" s="73">
        <v>1.05</v>
      </c>
      <c r="CX5" s="73">
        <v>2</v>
      </c>
      <c r="CY5" s="74"/>
      <c r="CZ5" s="75">
        <v>44.1</v>
      </c>
      <c r="DA5" s="72" t="s">
        <v>693</v>
      </c>
      <c r="DB5" s="73" t="s">
        <v>737</v>
      </c>
      <c r="DC5" s="73" t="s">
        <v>737</v>
      </c>
      <c r="DD5" s="73" t="s">
        <v>737</v>
      </c>
      <c r="DE5" s="73" t="s">
        <v>737</v>
      </c>
      <c r="DF5" s="73" t="s">
        <v>737</v>
      </c>
      <c r="DG5" s="73" t="s">
        <v>739</v>
      </c>
      <c r="DH5" s="73"/>
      <c r="DI5" s="46"/>
      <c r="DJ5" s="46"/>
      <c r="DK5" s="46"/>
      <c r="DL5" s="46"/>
      <c r="DM5" s="46"/>
      <c r="DO5" s="46"/>
      <c r="DP5" s="46"/>
      <c r="DQ5" s="46"/>
      <c r="DR5" s="46"/>
      <c r="DS5" s="46"/>
      <c r="DT5" s="46"/>
      <c r="DU5" s="46"/>
    </row>
    <row r="6" spans="1:112" ht="12.75">
      <c r="A6" s="92" t="s">
        <v>618</v>
      </c>
      <c r="B6" s="137">
        <v>3920</v>
      </c>
      <c r="C6" s="138">
        <v>4.7</v>
      </c>
      <c r="D6" s="137" t="s">
        <v>716</v>
      </c>
      <c r="E6" s="136" t="s">
        <v>93</v>
      </c>
      <c r="F6" s="136" t="s">
        <v>93</v>
      </c>
      <c r="G6" s="136" t="s">
        <v>93</v>
      </c>
      <c r="H6" s="136" t="s">
        <v>698</v>
      </c>
      <c r="I6" s="136" t="s">
        <v>134</v>
      </c>
      <c r="J6" s="136" t="s">
        <v>95</v>
      </c>
      <c r="K6" s="136" t="s">
        <v>95</v>
      </c>
      <c r="L6" s="136" t="s">
        <v>95</v>
      </c>
      <c r="M6" s="136" t="s">
        <v>95</v>
      </c>
      <c r="N6" s="136" t="s">
        <v>95</v>
      </c>
      <c r="O6" s="136" t="s">
        <v>95</v>
      </c>
      <c r="P6" s="136" t="s">
        <v>95</v>
      </c>
      <c r="Q6" s="136" t="s">
        <v>95</v>
      </c>
      <c r="R6" s="136" t="s">
        <v>95</v>
      </c>
      <c r="S6" s="136" t="s">
        <v>95</v>
      </c>
      <c r="T6" s="136" t="s">
        <v>95</v>
      </c>
      <c r="U6" s="136" t="s">
        <v>95</v>
      </c>
      <c r="V6" s="136" t="s">
        <v>95</v>
      </c>
      <c r="W6" s="136" t="s">
        <v>95</v>
      </c>
      <c r="X6" s="136" t="s">
        <v>95</v>
      </c>
      <c r="Y6" s="139">
        <v>45.27826</v>
      </c>
      <c r="Z6" s="139">
        <v>-117.13096</v>
      </c>
      <c r="AA6" s="136" t="s">
        <v>96</v>
      </c>
      <c r="AB6" s="136" t="s">
        <v>97</v>
      </c>
      <c r="AC6" s="136" t="s">
        <v>99</v>
      </c>
      <c r="AD6" s="136" t="s">
        <v>119</v>
      </c>
      <c r="AE6" s="136"/>
      <c r="AF6" s="140">
        <v>38252</v>
      </c>
      <c r="AG6" s="141">
        <v>0.6625</v>
      </c>
      <c r="AH6" s="136" t="s">
        <v>143</v>
      </c>
      <c r="AI6" s="136">
        <v>1</v>
      </c>
      <c r="AJ6" s="136">
        <v>1</v>
      </c>
      <c r="AK6" s="136">
        <v>0</v>
      </c>
      <c r="AL6" s="136">
        <v>0</v>
      </c>
      <c r="AM6" s="136">
        <v>0</v>
      </c>
      <c r="AN6" s="136" t="s">
        <v>100</v>
      </c>
      <c r="AO6" s="136" t="s">
        <v>95</v>
      </c>
      <c r="AP6" s="136" t="s">
        <v>95</v>
      </c>
      <c r="AQ6" s="136"/>
      <c r="AR6" s="136"/>
      <c r="AS6" s="136"/>
      <c r="AT6" s="136"/>
      <c r="AU6" s="136"/>
      <c r="AV6" s="136"/>
      <c r="AW6" s="136"/>
      <c r="AX6" s="142"/>
      <c r="AY6" s="136"/>
      <c r="AZ6" s="136"/>
      <c r="BA6" s="136"/>
      <c r="BB6" s="136"/>
      <c r="BC6" s="136"/>
      <c r="BD6" s="136"/>
      <c r="BE6" s="136"/>
      <c r="BF6" s="136"/>
      <c r="BG6" s="136"/>
      <c r="BH6" s="136">
        <v>7.6</v>
      </c>
      <c r="BI6" s="136">
        <v>59</v>
      </c>
      <c r="BJ6" s="136">
        <v>12.2</v>
      </c>
      <c r="BK6" s="136">
        <v>15.3</v>
      </c>
      <c r="BL6" s="136">
        <v>14</v>
      </c>
      <c r="BM6" s="136">
        <v>15.4</v>
      </c>
      <c r="BN6" s="136">
        <v>11.3</v>
      </c>
      <c r="BO6" s="136">
        <v>8.17</v>
      </c>
      <c r="BP6" s="136" t="s">
        <v>713</v>
      </c>
      <c r="BQ6" s="136">
        <v>12.96</v>
      </c>
      <c r="BR6" s="136">
        <v>17.56</v>
      </c>
      <c r="BS6" s="136">
        <v>19.14</v>
      </c>
      <c r="BT6" s="136">
        <v>17.38</v>
      </c>
      <c r="BU6" s="136">
        <v>8.17</v>
      </c>
      <c r="BV6" s="136">
        <v>0</v>
      </c>
      <c r="BW6" s="1">
        <v>13.64</v>
      </c>
      <c r="BX6" s="1">
        <v>0.56</v>
      </c>
      <c r="BY6" s="1">
        <v>-0.18</v>
      </c>
      <c r="BZ6" s="1">
        <v>-4.42</v>
      </c>
      <c r="CA6" s="1">
        <v>1.76</v>
      </c>
      <c r="CB6" s="1">
        <v>-9.78</v>
      </c>
      <c r="CC6" s="1">
        <v>7.8</v>
      </c>
      <c r="CD6" s="136" t="s">
        <v>110</v>
      </c>
      <c r="CE6" s="136" t="s">
        <v>138</v>
      </c>
      <c r="CF6" s="136" t="s">
        <v>110</v>
      </c>
      <c r="CG6" s="136" t="s">
        <v>139</v>
      </c>
      <c r="CH6" s="136"/>
      <c r="CI6" s="89" t="s">
        <v>110</v>
      </c>
      <c r="CJ6" s="89" t="s">
        <v>110</v>
      </c>
      <c r="CK6" s="89" t="s">
        <v>143</v>
      </c>
      <c r="CL6" s="89" t="b">
        <v>0</v>
      </c>
      <c r="CM6" s="136"/>
      <c r="CN6" s="136" t="s">
        <v>113</v>
      </c>
      <c r="CO6" s="136" t="s">
        <v>712</v>
      </c>
      <c r="CP6" s="136" t="s">
        <v>113</v>
      </c>
      <c r="CQ6" s="136" t="s">
        <v>241</v>
      </c>
      <c r="CR6" s="106">
        <v>15.4182</v>
      </c>
      <c r="CS6" s="107">
        <v>7</v>
      </c>
      <c r="CT6" s="72" t="s">
        <v>736</v>
      </c>
      <c r="CU6" s="72" t="s">
        <v>736</v>
      </c>
      <c r="CV6" s="105">
        <v>4</v>
      </c>
      <c r="CW6" s="105">
        <v>1</v>
      </c>
      <c r="CX6" s="105">
        <v>2</v>
      </c>
      <c r="CY6" s="108"/>
      <c r="CZ6" s="109">
        <v>42</v>
      </c>
      <c r="DA6" s="72" t="s">
        <v>693</v>
      </c>
      <c r="DB6" s="73" t="s">
        <v>737</v>
      </c>
      <c r="DC6" s="73" t="s">
        <v>737</v>
      </c>
      <c r="DD6" s="73" t="s">
        <v>737</v>
      </c>
      <c r="DE6" s="73" t="s">
        <v>737</v>
      </c>
      <c r="DF6" s="73" t="s">
        <v>737</v>
      </c>
      <c r="DG6" s="73" t="s">
        <v>737</v>
      </c>
      <c r="DH6" s="288" t="s">
        <v>734</v>
      </c>
    </row>
    <row r="7" spans="1:125" ht="12.75">
      <c r="A7" t="s">
        <v>200</v>
      </c>
      <c r="B7" s="6">
        <v>3920</v>
      </c>
      <c r="C7" s="7">
        <v>12.2</v>
      </c>
      <c r="D7" s="6" t="s">
        <v>201</v>
      </c>
      <c r="E7" t="s">
        <v>93</v>
      </c>
      <c r="F7" t="s">
        <v>93</v>
      </c>
      <c r="G7" t="s">
        <v>93</v>
      </c>
      <c r="H7" t="s">
        <v>91</v>
      </c>
      <c r="I7" t="s">
        <v>95</v>
      </c>
      <c r="J7" t="s">
        <v>95</v>
      </c>
      <c r="K7" t="s">
        <v>95</v>
      </c>
      <c r="L7" t="s">
        <v>95</v>
      </c>
      <c r="M7" t="s">
        <v>95</v>
      </c>
      <c r="N7" t="s">
        <v>95</v>
      </c>
      <c r="O7" t="s">
        <v>95</v>
      </c>
      <c r="P7" t="s">
        <v>95</v>
      </c>
      <c r="Q7" t="s">
        <v>95</v>
      </c>
      <c r="R7" t="s">
        <v>95</v>
      </c>
      <c r="S7" t="s">
        <v>95</v>
      </c>
      <c r="T7" t="s">
        <v>95</v>
      </c>
      <c r="U7" t="s">
        <v>95</v>
      </c>
      <c r="V7" t="s">
        <v>95</v>
      </c>
      <c r="W7" t="s">
        <v>95</v>
      </c>
      <c r="X7" t="s">
        <v>95</v>
      </c>
      <c r="Y7" s="8">
        <v>45.23383</v>
      </c>
      <c r="Z7" s="8">
        <v>-117.0866</v>
      </c>
      <c r="AA7" t="s">
        <v>96</v>
      </c>
      <c r="AB7" t="s">
        <v>97</v>
      </c>
      <c r="AC7" t="s">
        <v>119</v>
      </c>
      <c r="AD7" t="s">
        <v>99</v>
      </c>
      <c r="AE7" t="s">
        <v>115</v>
      </c>
      <c r="AF7" s="9">
        <v>38243</v>
      </c>
      <c r="AG7" s="10">
        <v>0.5743055555555555</v>
      </c>
      <c r="AH7" t="s">
        <v>100</v>
      </c>
      <c r="AI7">
        <v>1</v>
      </c>
      <c r="AJ7">
        <v>1</v>
      </c>
      <c r="AK7">
        <v>0</v>
      </c>
      <c r="AL7">
        <v>0</v>
      </c>
      <c r="AM7">
        <v>0</v>
      </c>
      <c r="AN7" t="s">
        <v>202</v>
      </c>
      <c r="AO7" t="s">
        <v>95</v>
      </c>
      <c r="AP7" t="s">
        <v>95</v>
      </c>
      <c r="AR7" t="s">
        <v>113</v>
      </c>
      <c r="AS7" t="s">
        <v>203</v>
      </c>
      <c r="AT7" t="s">
        <v>145</v>
      </c>
      <c r="AU7" t="s">
        <v>163</v>
      </c>
      <c r="AV7" t="s">
        <v>95</v>
      </c>
      <c r="AW7" t="s">
        <v>204</v>
      </c>
      <c r="AX7" s="11" t="s">
        <v>205</v>
      </c>
      <c r="AY7" t="s">
        <v>206</v>
      </c>
      <c r="BA7">
        <v>1</v>
      </c>
      <c r="BB7">
        <v>1</v>
      </c>
      <c r="BC7">
        <v>1</v>
      </c>
      <c r="BD7">
        <v>1</v>
      </c>
      <c r="BH7">
        <v>6</v>
      </c>
      <c r="BI7">
        <v>42.5</v>
      </c>
      <c r="BJ7">
        <v>13.3</v>
      </c>
      <c r="BK7">
        <v>14.1</v>
      </c>
      <c r="BL7">
        <v>23.5</v>
      </c>
      <c r="BM7">
        <v>18.2</v>
      </c>
      <c r="BN7">
        <v>22.5</v>
      </c>
      <c r="BO7">
        <v>5.41</v>
      </c>
      <c r="BP7" t="s">
        <v>207</v>
      </c>
      <c r="BQ7">
        <v>8.91</v>
      </c>
      <c r="BR7">
        <v>12.2</v>
      </c>
      <c r="BU7">
        <v>5.41</v>
      </c>
      <c r="BV7">
        <v>0</v>
      </c>
      <c r="BW7">
        <v>18.32</v>
      </c>
      <c r="BX7">
        <v>0.33</v>
      </c>
      <c r="BY7">
        <v>-12.2</v>
      </c>
      <c r="BZ7">
        <v>8.91</v>
      </c>
      <c r="CA7">
        <v>0</v>
      </c>
      <c r="CB7">
        <v>0</v>
      </c>
      <c r="CC7">
        <v>7.74</v>
      </c>
      <c r="CD7" t="s">
        <v>110</v>
      </c>
      <c r="CE7" t="s">
        <v>138</v>
      </c>
      <c r="CF7" t="s">
        <v>110</v>
      </c>
      <c r="CG7" t="s">
        <v>139</v>
      </c>
      <c r="CI7" s="89" t="s">
        <v>110</v>
      </c>
      <c r="CJ7" s="89" t="s">
        <v>110</v>
      </c>
      <c r="CK7" s="89" t="s">
        <v>100</v>
      </c>
      <c r="CL7" s="89" t="b">
        <v>0</v>
      </c>
      <c r="CN7" t="s">
        <v>113</v>
      </c>
      <c r="CO7" t="s">
        <v>208</v>
      </c>
      <c r="CP7" t="s">
        <v>113</v>
      </c>
      <c r="CQ7" t="s">
        <v>115</v>
      </c>
      <c r="CR7" s="71">
        <v>7.78423</v>
      </c>
      <c r="CS7" s="72">
        <v>5</v>
      </c>
      <c r="CT7" s="72" t="s">
        <v>736</v>
      </c>
      <c r="CU7" s="72" t="s">
        <v>736</v>
      </c>
      <c r="CV7" s="73">
        <v>5</v>
      </c>
      <c r="CW7" s="73">
        <v>1.1</v>
      </c>
      <c r="CX7" s="73">
        <v>2</v>
      </c>
      <c r="CY7" s="74"/>
      <c r="CZ7" s="75">
        <v>33</v>
      </c>
      <c r="DA7" s="72" t="s">
        <v>693</v>
      </c>
      <c r="DB7" s="73" t="s">
        <v>737</v>
      </c>
      <c r="DC7" s="73" t="s">
        <v>737</v>
      </c>
      <c r="DD7" s="73" t="s">
        <v>737</v>
      </c>
      <c r="DE7" s="73" t="s">
        <v>740</v>
      </c>
      <c r="DF7" s="73" t="s">
        <v>737</v>
      </c>
      <c r="DG7" s="73" t="s">
        <v>737</v>
      </c>
      <c r="DH7" s="73"/>
      <c r="DI7" s="46"/>
      <c r="DJ7" s="46"/>
      <c r="DK7" s="46"/>
      <c r="DL7" s="46"/>
      <c r="DM7" s="46"/>
      <c r="DN7" s="46"/>
      <c r="DO7" s="46"/>
      <c r="DP7" s="46"/>
      <c r="DQ7" s="46"/>
      <c r="DR7" s="46"/>
      <c r="DS7" s="46"/>
      <c r="DT7" s="46"/>
      <c r="DU7" s="46"/>
    </row>
    <row r="8" spans="1:112" s="13" customFormat="1" ht="12.75">
      <c r="A8" t="s">
        <v>428</v>
      </c>
      <c r="B8" s="6" t="s">
        <v>429</v>
      </c>
      <c r="C8" s="7">
        <v>1.15</v>
      </c>
      <c r="D8" s="6" t="s">
        <v>422</v>
      </c>
      <c r="E8" t="s">
        <v>95</v>
      </c>
      <c r="F8" t="s">
        <v>151</v>
      </c>
      <c r="G8" t="s">
        <v>151</v>
      </c>
      <c r="H8" t="s">
        <v>259</v>
      </c>
      <c r="I8" t="s">
        <v>95</v>
      </c>
      <c r="J8" t="s">
        <v>95</v>
      </c>
      <c r="K8" t="s">
        <v>95</v>
      </c>
      <c r="L8" t="s">
        <v>95</v>
      </c>
      <c r="M8" t="s">
        <v>95</v>
      </c>
      <c r="N8" t="s">
        <v>95</v>
      </c>
      <c r="O8" t="s">
        <v>95</v>
      </c>
      <c r="P8" t="s">
        <v>95</v>
      </c>
      <c r="Q8" t="s">
        <v>95</v>
      </c>
      <c r="R8" t="s">
        <v>95</v>
      </c>
      <c r="S8" t="s">
        <v>95</v>
      </c>
      <c r="T8" t="s">
        <v>95</v>
      </c>
      <c r="U8" t="s">
        <v>95</v>
      </c>
      <c r="V8" t="s">
        <v>95</v>
      </c>
      <c r="W8" t="s">
        <v>95</v>
      </c>
      <c r="X8" t="s">
        <v>95</v>
      </c>
      <c r="Y8" s="8">
        <v>45.55285</v>
      </c>
      <c r="Z8" s="8">
        <v>-116.87076</v>
      </c>
      <c r="AA8" t="s">
        <v>96</v>
      </c>
      <c r="AB8" t="s">
        <v>97</v>
      </c>
      <c r="AC8" t="s">
        <v>98</v>
      </c>
      <c r="AD8" t="s">
        <v>119</v>
      </c>
      <c r="AE8"/>
      <c r="AF8" s="9">
        <v>38274</v>
      </c>
      <c r="AG8" s="10">
        <v>0.6125</v>
      </c>
      <c r="AH8" t="s">
        <v>100</v>
      </c>
      <c r="AI8">
        <v>1</v>
      </c>
      <c r="AJ8">
        <v>1</v>
      </c>
      <c r="AK8">
        <v>0</v>
      </c>
      <c r="AL8">
        <v>0</v>
      </c>
      <c r="AM8">
        <v>0</v>
      </c>
      <c r="AN8" t="s">
        <v>95</v>
      </c>
      <c r="AO8" t="s">
        <v>95</v>
      </c>
      <c r="AP8" t="s">
        <v>95</v>
      </c>
      <c r="AQ8"/>
      <c r="AR8" t="s">
        <v>95</v>
      </c>
      <c r="AS8"/>
      <c r="AT8" t="s">
        <v>95</v>
      </c>
      <c r="AU8" t="s">
        <v>95</v>
      </c>
      <c r="AV8" t="s">
        <v>95</v>
      </c>
      <c r="AW8"/>
      <c r="AX8" s="11" t="s">
        <v>430</v>
      </c>
      <c r="AY8"/>
      <c r="AZ8"/>
      <c r="BA8">
        <v>1</v>
      </c>
      <c r="BB8">
        <v>1</v>
      </c>
      <c r="BC8">
        <v>1</v>
      </c>
      <c r="BD8">
        <v>0</v>
      </c>
      <c r="BE8"/>
      <c r="BF8"/>
      <c r="BG8"/>
      <c r="BH8"/>
      <c r="BI8"/>
      <c r="BJ8"/>
      <c r="BK8"/>
      <c r="BL8"/>
      <c r="BM8"/>
      <c r="BN8"/>
      <c r="BO8"/>
      <c r="BP8"/>
      <c r="BQ8"/>
      <c r="BR8"/>
      <c r="BS8"/>
      <c r="BT8"/>
      <c r="BU8"/>
      <c r="BV8">
        <v>0</v>
      </c>
      <c r="BW8">
        <v>0</v>
      </c>
      <c r="BX8">
        <v>0</v>
      </c>
      <c r="BY8">
        <v>0</v>
      </c>
      <c r="BZ8">
        <v>0</v>
      </c>
      <c r="CA8">
        <v>0</v>
      </c>
      <c r="CB8">
        <v>0</v>
      </c>
      <c r="CC8">
        <v>0</v>
      </c>
      <c r="CD8" t="s">
        <v>95</v>
      </c>
      <c r="CE8" t="s">
        <v>95</v>
      </c>
      <c r="CF8" t="s">
        <v>95</v>
      </c>
      <c r="CG8" t="s">
        <v>95</v>
      </c>
      <c r="CH8"/>
      <c r="CI8" s="89" t="s">
        <v>100</v>
      </c>
      <c r="CJ8" s="89" t="s">
        <v>110</v>
      </c>
      <c r="CK8" s="89" t="s">
        <v>100</v>
      </c>
      <c r="CL8" s="89" t="s">
        <v>113</v>
      </c>
      <c r="CM8"/>
      <c r="CN8" t="s">
        <v>113</v>
      </c>
      <c r="CO8" t="s">
        <v>431</v>
      </c>
      <c r="CP8" t="s">
        <v>113</v>
      </c>
      <c r="CQ8" t="s">
        <v>115</v>
      </c>
      <c r="CR8" s="81">
        <v>47.1882</v>
      </c>
      <c r="CS8" s="72">
        <v>7</v>
      </c>
      <c r="CT8" s="85">
        <v>1</v>
      </c>
      <c r="CU8" s="85">
        <v>1</v>
      </c>
      <c r="CV8" s="73">
        <v>1</v>
      </c>
      <c r="CW8" s="73">
        <v>1</v>
      </c>
      <c r="CX8" s="73">
        <v>1</v>
      </c>
      <c r="CY8" s="74"/>
      <c r="CZ8" s="75">
        <v>21</v>
      </c>
      <c r="DA8" s="72" t="s">
        <v>693</v>
      </c>
      <c r="DB8" s="73" t="s">
        <v>737</v>
      </c>
      <c r="DC8" s="73" t="s">
        <v>737</v>
      </c>
      <c r="DD8" s="73" t="s">
        <v>737</v>
      </c>
      <c r="DE8" s="73" t="s">
        <v>737</v>
      </c>
      <c r="DF8" s="73" t="s">
        <v>737</v>
      </c>
      <c r="DG8" s="73" t="s">
        <v>737</v>
      </c>
      <c r="DH8" s="267" t="s">
        <v>750</v>
      </c>
    </row>
    <row r="9" spans="1:112" ht="12.75" customHeight="1">
      <c r="A9" s="268" t="s">
        <v>158</v>
      </c>
      <c r="B9" s="269" t="s">
        <v>159</v>
      </c>
      <c r="C9" s="270">
        <v>1.6</v>
      </c>
      <c r="D9" s="269" t="s">
        <v>160</v>
      </c>
      <c r="E9" s="268" t="s">
        <v>93</v>
      </c>
      <c r="F9" s="268" t="s">
        <v>93</v>
      </c>
      <c r="G9" s="268" t="s">
        <v>93</v>
      </c>
      <c r="H9" s="268" t="s">
        <v>161</v>
      </c>
      <c r="I9" s="268" t="s">
        <v>95</v>
      </c>
      <c r="J9" s="268" t="s">
        <v>95</v>
      </c>
      <c r="K9" s="268" t="s">
        <v>95</v>
      </c>
      <c r="L9" s="268" t="s">
        <v>95</v>
      </c>
      <c r="M9" s="268" t="s">
        <v>95</v>
      </c>
      <c r="N9" s="268" t="s">
        <v>95</v>
      </c>
      <c r="O9" s="268" t="s">
        <v>95</v>
      </c>
      <c r="P9" s="268" t="s">
        <v>95</v>
      </c>
      <c r="Q9" s="268" t="s">
        <v>95</v>
      </c>
      <c r="R9" s="268" t="s">
        <v>95</v>
      </c>
      <c r="S9" s="268" t="s">
        <v>95</v>
      </c>
      <c r="T9" s="268" t="s">
        <v>95</v>
      </c>
      <c r="U9" s="268" t="s">
        <v>95</v>
      </c>
      <c r="V9" s="268" t="s">
        <v>95</v>
      </c>
      <c r="W9" s="268" t="s">
        <v>95</v>
      </c>
      <c r="X9" s="268" t="s">
        <v>95</v>
      </c>
      <c r="Y9" s="271">
        <v>45.28142</v>
      </c>
      <c r="Z9" s="271">
        <v>-116.99722</v>
      </c>
      <c r="AA9" s="268" t="s">
        <v>96</v>
      </c>
      <c r="AB9" s="268" t="s">
        <v>97</v>
      </c>
      <c r="AC9" s="268" t="s">
        <v>98</v>
      </c>
      <c r="AD9" s="268" t="s">
        <v>99</v>
      </c>
      <c r="AE9" s="268" t="s">
        <v>119</v>
      </c>
      <c r="AF9" s="272">
        <v>38229</v>
      </c>
      <c r="AG9" s="273">
        <v>0.5708333333333333</v>
      </c>
      <c r="AH9" s="268" t="s">
        <v>143</v>
      </c>
      <c r="AI9" s="268">
        <v>1</v>
      </c>
      <c r="AJ9" s="268">
        <v>1</v>
      </c>
      <c r="AK9" s="268">
        <v>0</v>
      </c>
      <c r="AL9" s="268">
        <v>0</v>
      </c>
      <c r="AM9" s="268">
        <v>0</v>
      </c>
      <c r="AN9" s="268" t="s">
        <v>144</v>
      </c>
      <c r="AO9" s="268" t="s">
        <v>95</v>
      </c>
      <c r="AP9" s="268" t="s">
        <v>95</v>
      </c>
      <c r="AQ9" s="268"/>
      <c r="AR9" s="268" t="s">
        <v>113</v>
      </c>
      <c r="AS9" s="268" t="s">
        <v>162</v>
      </c>
      <c r="AT9" s="268" t="s">
        <v>145</v>
      </c>
      <c r="AU9" s="268" t="s">
        <v>123</v>
      </c>
      <c r="AV9" s="268" t="s">
        <v>163</v>
      </c>
      <c r="AW9" s="268" t="s">
        <v>164</v>
      </c>
      <c r="AX9" s="274" t="s">
        <v>165</v>
      </c>
      <c r="AY9" s="268" t="s">
        <v>166</v>
      </c>
      <c r="AZ9" s="268"/>
      <c r="BA9" s="268">
        <v>1</v>
      </c>
      <c r="BB9" s="268">
        <v>1</v>
      </c>
      <c r="BC9" s="268">
        <v>1</v>
      </c>
      <c r="BD9" s="268">
        <v>1</v>
      </c>
      <c r="BE9" s="268" t="s">
        <v>167</v>
      </c>
      <c r="BF9" s="268"/>
      <c r="BG9" s="268"/>
      <c r="BH9" s="268">
        <v>7.9</v>
      </c>
      <c r="BI9" s="268">
        <v>43.3</v>
      </c>
      <c r="BJ9" s="268">
        <v>14.2</v>
      </c>
      <c r="BK9" s="268">
        <v>10.1</v>
      </c>
      <c r="BL9" s="268">
        <v>14.9</v>
      </c>
      <c r="BM9" s="268">
        <v>11.9</v>
      </c>
      <c r="BN9" s="268">
        <v>12.6</v>
      </c>
      <c r="BO9" s="268">
        <v>3.69</v>
      </c>
      <c r="BP9" s="275" t="s">
        <v>168</v>
      </c>
      <c r="BQ9" s="268">
        <v>8.95</v>
      </c>
      <c r="BR9" s="268">
        <v>10.96</v>
      </c>
      <c r="BS9" s="268">
        <v>12.31</v>
      </c>
      <c r="BT9" s="268">
        <v>11.25</v>
      </c>
      <c r="BU9" s="268">
        <v>3.69</v>
      </c>
      <c r="BV9" s="268">
        <v>0</v>
      </c>
      <c r="BW9" s="268">
        <v>12.74</v>
      </c>
      <c r="BX9" s="268">
        <v>0.62</v>
      </c>
      <c r="BY9" s="268">
        <v>0.29</v>
      </c>
      <c r="BZ9" s="268">
        <v>-2.3</v>
      </c>
      <c r="CA9" s="268">
        <v>1.06</v>
      </c>
      <c r="CB9" s="268">
        <v>3.66</v>
      </c>
      <c r="CC9" s="268">
        <v>4.64</v>
      </c>
      <c r="CD9" s="268" t="s">
        <v>169</v>
      </c>
      <c r="CE9" s="268" t="s">
        <v>95</v>
      </c>
      <c r="CF9" s="268" t="s">
        <v>169</v>
      </c>
      <c r="CG9" s="268" t="s">
        <v>95</v>
      </c>
      <c r="CH9" s="268"/>
      <c r="CI9" s="276" t="s">
        <v>169</v>
      </c>
      <c r="CJ9" s="277" t="s">
        <v>110</v>
      </c>
      <c r="CK9" s="276" t="s">
        <v>143</v>
      </c>
      <c r="CL9" s="276" t="s">
        <v>113</v>
      </c>
      <c r="CM9" s="268"/>
      <c r="CN9" s="268" t="s">
        <v>113</v>
      </c>
      <c r="CO9" s="268" t="s">
        <v>170</v>
      </c>
      <c r="CP9" s="268" t="s">
        <v>113</v>
      </c>
      <c r="CQ9" s="268" t="s">
        <v>115</v>
      </c>
      <c r="CR9" s="278">
        <v>8.34598</v>
      </c>
      <c r="CS9" s="279">
        <v>6</v>
      </c>
      <c r="CT9" s="279" t="s">
        <v>741</v>
      </c>
      <c r="CU9" s="279" t="s">
        <v>741</v>
      </c>
      <c r="CV9" s="266">
        <v>3</v>
      </c>
      <c r="CW9" s="266">
        <v>1.1</v>
      </c>
      <c r="CX9" s="266">
        <v>1</v>
      </c>
      <c r="CY9" s="280"/>
      <c r="CZ9" s="281">
        <v>9.9</v>
      </c>
      <c r="DA9" s="279" t="s">
        <v>693</v>
      </c>
      <c r="DB9" s="266" t="s">
        <v>737</v>
      </c>
      <c r="DC9" s="266" t="s">
        <v>737</v>
      </c>
      <c r="DD9" s="266" t="s">
        <v>737</v>
      </c>
      <c r="DE9" s="266" t="s">
        <v>740</v>
      </c>
      <c r="DF9" s="266" t="s">
        <v>737</v>
      </c>
      <c r="DG9" s="266" t="s">
        <v>737</v>
      </c>
      <c r="DH9" s="266" t="s">
        <v>725</v>
      </c>
    </row>
    <row r="10" spans="1:112" ht="12.75" customHeight="1">
      <c r="A10" s="268" t="s">
        <v>339</v>
      </c>
      <c r="B10" s="269" t="s">
        <v>340</v>
      </c>
      <c r="C10" s="270">
        <v>0.03</v>
      </c>
      <c r="D10" s="269" t="s">
        <v>133</v>
      </c>
      <c r="E10" s="268" t="s">
        <v>151</v>
      </c>
      <c r="F10" s="268" t="s">
        <v>151</v>
      </c>
      <c r="G10" s="268" t="s">
        <v>151</v>
      </c>
      <c r="H10" s="268" t="s">
        <v>302</v>
      </c>
      <c r="I10" s="268" t="s">
        <v>95</v>
      </c>
      <c r="J10" s="268" t="s">
        <v>95</v>
      </c>
      <c r="K10" s="268" t="s">
        <v>95</v>
      </c>
      <c r="L10" s="268" t="s">
        <v>95</v>
      </c>
      <c r="M10" s="268" t="s">
        <v>95</v>
      </c>
      <c r="N10" s="268" t="s">
        <v>95</v>
      </c>
      <c r="O10" s="268" t="s">
        <v>95</v>
      </c>
      <c r="P10" s="268" t="s">
        <v>95</v>
      </c>
      <c r="Q10" s="268" t="s">
        <v>95</v>
      </c>
      <c r="R10" s="268" t="s">
        <v>95</v>
      </c>
      <c r="S10" s="268" t="s">
        <v>95</v>
      </c>
      <c r="T10" s="268" t="s">
        <v>95</v>
      </c>
      <c r="U10" s="268" t="s">
        <v>95</v>
      </c>
      <c r="V10" s="268" t="s">
        <v>95</v>
      </c>
      <c r="W10" s="268" t="s">
        <v>95</v>
      </c>
      <c r="X10" s="268" t="s">
        <v>95</v>
      </c>
      <c r="Y10" s="271">
        <v>45.46725</v>
      </c>
      <c r="Z10" s="271">
        <v>-116.97191</v>
      </c>
      <c r="AA10" s="268" t="s">
        <v>96</v>
      </c>
      <c r="AB10" s="268" t="s">
        <v>97</v>
      </c>
      <c r="AC10" s="268" t="s">
        <v>99</v>
      </c>
      <c r="AD10" s="268" t="s">
        <v>119</v>
      </c>
      <c r="AE10" s="268" t="s">
        <v>231</v>
      </c>
      <c r="AF10" s="272">
        <v>38260</v>
      </c>
      <c r="AG10" s="273">
        <v>0.4138888888888889</v>
      </c>
      <c r="AH10" s="268" t="s">
        <v>143</v>
      </c>
      <c r="AI10" s="268">
        <v>1</v>
      </c>
      <c r="AJ10" s="268">
        <v>1</v>
      </c>
      <c r="AK10" s="268">
        <v>0</v>
      </c>
      <c r="AL10" s="268">
        <v>0</v>
      </c>
      <c r="AM10" s="268">
        <v>0</v>
      </c>
      <c r="AN10" s="268" t="s">
        <v>144</v>
      </c>
      <c r="AO10" s="268" t="s">
        <v>95</v>
      </c>
      <c r="AP10" s="268" t="s">
        <v>95</v>
      </c>
      <c r="AQ10" s="268"/>
      <c r="AR10" s="268" t="s">
        <v>103</v>
      </c>
      <c r="AS10" s="268"/>
      <c r="AT10" s="268" t="s">
        <v>104</v>
      </c>
      <c r="AU10" s="268" t="s">
        <v>163</v>
      </c>
      <c r="AV10" s="268" t="s">
        <v>182</v>
      </c>
      <c r="AW10" s="275" t="s">
        <v>341</v>
      </c>
      <c r="AX10" s="274"/>
      <c r="AY10" s="268"/>
      <c r="AZ10" s="268"/>
      <c r="BA10" s="268">
        <v>1</v>
      </c>
      <c r="BB10" s="268">
        <v>1</v>
      </c>
      <c r="BC10" s="268">
        <v>1</v>
      </c>
      <c r="BD10" s="268">
        <v>1</v>
      </c>
      <c r="BE10" s="268" t="s">
        <v>342</v>
      </c>
      <c r="BF10" s="268"/>
      <c r="BG10" s="268"/>
      <c r="BH10" s="268">
        <v>3</v>
      </c>
      <c r="BI10" s="268">
        <v>25.4</v>
      </c>
      <c r="BJ10" s="268">
        <v>9.2</v>
      </c>
      <c r="BK10" s="268">
        <v>8.8</v>
      </c>
      <c r="BL10" s="268">
        <v>11.4</v>
      </c>
      <c r="BM10" s="268">
        <v>11.3</v>
      </c>
      <c r="BN10" s="268">
        <v>14.2</v>
      </c>
      <c r="BO10" s="268">
        <v>5</v>
      </c>
      <c r="BP10" s="268" t="s">
        <v>176</v>
      </c>
      <c r="BQ10" s="268">
        <v>7.41</v>
      </c>
      <c r="BR10" s="268">
        <v>8.65</v>
      </c>
      <c r="BS10" s="268">
        <v>8.95</v>
      </c>
      <c r="BT10" s="268">
        <v>8.74</v>
      </c>
      <c r="BU10" s="268">
        <v>5</v>
      </c>
      <c r="BV10" s="268">
        <v>0</v>
      </c>
      <c r="BW10" s="268">
        <v>10.98</v>
      </c>
      <c r="BX10" s="268">
        <v>0.27</v>
      </c>
      <c r="BY10" s="268">
        <v>0.09</v>
      </c>
      <c r="BZ10" s="268">
        <v>-1.33</v>
      </c>
      <c r="CA10" s="268">
        <v>0.21</v>
      </c>
      <c r="CB10" s="268">
        <v>2.33</v>
      </c>
      <c r="CC10" s="268">
        <v>4.88</v>
      </c>
      <c r="CD10" s="268" t="s">
        <v>110</v>
      </c>
      <c r="CE10" s="268" t="s">
        <v>138</v>
      </c>
      <c r="CF10" s="268" t="s">
        <v>110</v>
      </c>
      <c r="CG10" s="268" t="s">
        <v>139</v>
      </c>
      <c r="CH10" s="268" t="s">
        <v>343</v>
      </c>
      <c r="CI10" s="276" t="s">
        <v>110</v>
      </c>
      <c r="CJ10" s="276" t="s">
        <v>110</v>
      </c>
      <c r="CK10" s="276" t="s">
        <v>143</v>
      </c>
      <c r="CL10" s="276" t="b">
        <v>0</v>
      </c>
      <c r="CM10" s="268"/>
      <c r="CN10" s="268" t="s">
        <v>113</v>
      </c>
      <c r="CO10" s="268" t="s">
        <v>344</v>
      </c>
      <c r="CP10" s="268" t="s">
        <v>113</v>
      </c>
      <c r="CQ10" s="268" t="s">
        <v>231</v>
      </c>
      <c r="CR10" s="283">
        <v>3.957331</v>
      </c>
      <c r="CS10" s="279">
        <v>3</v>
      </c>
      <c r="CT10" s="279" t="s">
        <v>736</v>
      </c>
      <c r="CU10" s="279" t="s">
        <v>736</v>
      </c>
      <c r="CV10" s="284">
        <v>3</v>
      </c>
      <c r="CW10" s="266">
        <v>1.15</v>
      </c>
      <c r="CX10" s="266">
        <v>1</v>
      </c>
      <c r="CY10" s="280"/>
      <c r="CZ10" s="281">
        <v>10.35</v>
      </c>
      <c r="DA10" s="279" t="s">
        <v>693</v>
      </c>
      <c r="DB10" s="266" t="s">
        <v>739</v>
      </c>
      <c r="DC10" s="266" t="s">
        <v>737</v>
      </c>
      <c r="DD10" s="266" t="s">
        <v>737</v>
      </c>
      <c r="DE10" s="266" t="s">
        <v>740</v>
      </c>
      <c r="DF10" s="266" t="s">
        <v>737</v>
      </c>
      <c r="DG10" s="266" t="s">
        <v>737</v>
      </c>
      <c r="DH10" s="267" t="s">
        <v>725</v>
      </c>
    </row>
    <row r="11" spans="1:112" ht="12" customHeight="1">
      <c r="A11" s="268" t="s">
        <v>334</v>
      </c>
      <c r="B11" s="269" t="s">
        <v>335</v>
      </c>
      <c r="C11" s="270">
        <v>0.01</v>
      </c>
      <c r="D11" s="269" t="s">
        <v>133</v>
      </c>
      <c r="E11" s="268" t="s">
        <v>151</v>
      </c>
      <c r="F11" s="268" t="s">
        <v>151</v>
      </c>
      <c r="G11" s="268" t="s">
        <v>151</v>
      </c>
      <c r="H11" s="268" t="s">
        <v>302</v>
      </c>
      <c r="I11" s="268" t="s">
        <v>95</v>
      </c>
      <c r="J11" s="268" t="s">
        <v>95</v>
      </c>
      <c r="K11" s="268" t="s">
        <v>95</v>
      </c>
      <c r="L11" s="268" t="s">
        <v>95</v>
      </c>
      <c r="M11" s="268" t="s">
        <v>95</v>
      </c>
      <c r="N11" s="268" t="s">
        <v>95</v>
      </c>
      <c r="O11" s="268" t="s">
        <v>95</v>
      </c>
      <c r="P11" s="268" t="s">
        <v>95</v>
      </c>
      <c r="Q11" s="268" t="s">
        <v>95</v>
      </c>
      <c r="R11" s="268" t="s">
        <v>95</v>
      </c>
      <c r="S11" s="268" t="s">
        <v>95</v>
      </c>
      <c r="T11" s="268" t="s">
        <v>95</v>
      </c>
      <c r="U11" s="268" t="s">
        <v>95</v>
      </c>
      <c r="V11" s="268" t="s">
        <v>95</v>
      </c>
      <c r="W11" s="268" t="s">
        <v>95</v>
      </c>
      <c r="X11" s="268" t="s">
        <v>95</v>
      </c>
      <c r="Y11" s="271">
        <v>45.46692</v>
      </c>
      <c r="Z11" s="271">
        <v>-116.97107</v>
      </c>
      <c r="AA11" s="268" t="s">
        <v>96</v>
      </c>
      <c r="AB11" s="268" t="s">
        <v>97</v>
      </c>
      <c r="AC11" s="268" t="s">
        <v>99</v>
      </c>
      <c r="AD11" s="268" t="s">
        <v>119</v>
      </c>
      <c r="AE11" s="268" t="s">
        <v>231</v>
      </c>
      <c r="AF11" s="272">
        <v>38260</v>
      </c>
      <c r="AG11" s="273">
        <v>0.3993055555555556</v>
      </c>
      <c r="AH11" s="268" t="s">
        <v>143</v>
      </c>
      <c r="AI11" s="268">
        <v>1</v>
      </c>
      <c r="AJ11" s="268">
        <v>1</v>
      </c>
      <c r="AK11" s="268">
        <v>0</v>
      </c>
      <c r="AL11" s="268">
        <v>0</v>
      </c>
      <c r="AM11" s="268">
        <v>0</v>
      </c>
      <c r="AN11" s="268" t="s">
        <v>100</v>
      </c>
      <c r="AO11" s="268" t="s">
        <v>144</v>
      </c>
      <c r="AP11" s="268" t="s">
        <v>95</v>
      </c>
      <c r="AQ11" s="268" t="s">
        <v>336</v>
      </c>
      <c r="AR11" s="268" t="s">
        <v>103</v>
      </c>
      <c r="AS11" s="268"/>
      <c r="AT11" s="268" t="s">
        <v>145</v>
      </c>
      <c r="AU11" s="268" t="s">
        <v>123</v>
      </c>
      <c r="AV11" s="268" t="s">
        <v>95</v>
      </c>
      <c r="AW11" s="268"/>
      <c r="AX11" s="274" t="s">
        <v>337</v>
      </c>
      <c r="AY11" s="268"/>
      <c r="AZ11" s="268"/>
      <c r="BA11" s="268">
        <v>1</v>
      </c>
      <c r="BB11" s="268">
        <v>1</v>
      </c>
      <c r="BC11" s="268">
        <v>1</v>
      </c>
      <c r="BD11" s="268">
        <v>1</v>
      </c>
      <c r="BE11" s="268"/>
      <c r="BF11" s="268"/>
      <c r="BG11" s="268"/>
      <c r="BH11" s="268">
        <v>3.1</v>
      </c>
      <c r="BI11" s="268">
        <v>42.2</v>
      </c>
      <c r="BJ11" s="268">
        <v>9.2</v>
      </c>
      <c r="BK11" s="268">
        <v>8.8</v>
      </c>
      <c r="BL11" s="268">
        <v>11.4</v>
      </c>
      <c r="BM11" s="268">
        <v>11.3</v>
      </c>
      <c r="BN11" s="268">
        <v>14.2</v>
      </c>
      <c r="BO11" s="268">
        <v>3.3</v>
      </c>
      <c r="BP11" s="268" t="s">
        <v>176</v>
      </c>
      <c r="BQ11" s="268">
        <v>6.52</v>
      </c>
      <c r="BR11" s="268">
        <v>7.28</v>
      </c>
      <c r="BS11" s="268"/>
      <c r="BT11" s="268"/>
      <c r="BU11" s="268">
        <v>3.3</v>
      </c>
      <c r="BV11" s="268">
        <v>0</v>
      </c>
      <c r="BW11" s="268">
        <v>10.98</v>
      </c>
      <c r="BX11" s="268">
        <v>0.28</v>
      </c>
      <c r="BY11" s="268">
        <v>-7.28</v>
      </c>
      <c r="BZ11" s="268">
        <v>6.52</v>
      </c>
      <c r="CA11" s="268">
        <v>0</v>
      </c>
      <c r="CB11" s="268">
        <v>0</v>
      </c>
      <c r="CC11" s="268">
        <v>1.8</v>
      </c>
      <c r="CD11" s="268" t="s">
        <v>110</v>
      </c>
      <c r="CE11" s="268" t="s">
        <v>138</v>
      </c>
      <c r="CF11" s="268" t="s">
        <v>110</v>
      </c>
      <c r="CG11" s="268" t="s">
        <v>147</v>
      </c>
      <c r="CH11" s="268" t="s">
        <v>338</v>
      </c>
      <c r="CI11" s="276" t="s">
        <v>110</v>
      </c>
      <c r="CJ11" s="276" t="s">
        <v>110</v>
      </c>
      <c r="CK11" s="276" t="s">
        <v>143</v>
      </c>
      <c r="CL11" s="276" t="b">
        <v>0</v>
      </c>
      <c r="CM11" s="268"/>
      <c r="CN11" s="268" t="s">
        <v>103</v>
      </c>
      <c r="CO11" s="268"/>
      <c r="CP11" s="268" t="s">
        <v>113</v>
      </c>
      <c r="CQ11" s="268" t="s">
        <v>231</v>
      </c>
      <c r="CR11" s="282">
        <v>0.041374</v>
      </c>
      <c r="CS11" s="279">
        <v>1</v>
      </c>
      <c r="CT11" s="279" t="s">
        <v>736</v>
      </c>
      <c r="CU11" s="279" t="s">
        <v>736</v>
      </c>
      <c r="CV11" s="266">
        <v>2</v>
      </c>
      <c r="CW11" s="266">
        <v>1</v>
      </c>
      <c r="CX11" s="266">
        <v>1</v>
      </c>
      <c r="CY11" s="280"/>
      <c r="CZ11" s="281">
        <v>3</v>
      </c>
      <c r="DA11" s="279" t="s">
        <v>693</v>
      </c>
      <c r="DB11" s="266" t="s">
        <v>737</v>
      </c>
      <c r="DC11" s="266" t="s">
        <v>737</v>
      </c>
      <c r="DD11" s="266" t="s">
        <v>737</v>
      </c>
      <c r="DE11" s="266" t="s">
        <v>737</v>
      </c>
      <c r="DF11" s="266" t="s">
        <v>737</v>
      </c>
      <c r="DG11" s="266" t="s">
        <v>737</v>
      </c>
      <c r="DH11" s="267" t="s">
        <v>725</v>
      </c>
    </row>
    <row r="12" spans="1:112" ht="12.75" customHeight="1">
      <c r="A12" t="s">
        <v>132</v>
      </c>
      <c r="B12" s="6">
        <v>3900</v>
      </c>
      <c r="C12" s="7">
        <v>7.5</v>
      </c>
      <c r="D12" s="6" t="s">
        <v>133</v>
      </c>
      <c r="E12" t="s">
        <v>93</v>
      </c>
      <c r="F12" t="s">
        <v>93</v>
      </c>
      <c r="G12" t="s">
        <v>93</v>
      </c>
      <c r="H12" t="s">
        <v>134</v>
      </c>
      <c r="I12" t="s">
        <v>95</v>
      </c>
      <c r="J12" t="s">
        <v>95</v>
      </c>
      <c r="K12" t="s">
        <v>95</v>
      </c>
      <c r="L12" t="s">
        <v>95</v>
      </c>
      <c r="M12" t="s">
        <v>95</v>
      </c>
      <c r="N12" t="s">
        <v>95</v>
      </c>
      <c r="O12" t="s">
        <v>95</v>
      </c>
      <c r="P12" t="s">
        <v>95</v>
      </c>
      <c r="Q12" t="s">
        <v>95</v>
      </c>
      <c r="R12" t="s">
        <v>95</v>
      </c>
      <c r="S12" t="s">
        <v>95</v>
      </c>
      <c r="T12" t="s">
        <v>95</v>
      </c>
      <c r="U12" t="s">
        <v>95</v>
      </c>
      <c r="V12" t="s">
        <v>95</v>
      </c>
      <c r="W12" t="s">
        <v>95</v>
      </c>
      <c r="X12" t="s">
        <v>95</v>
      </c>
      <c r="Y12" s="8">
        <v>45.23574</v>
      </c>
      <c r="Z12" s="8">
        <v>-117.08416</v>
      </c>
      <c r="AA12" t="s">
        <v>96</v>
      </c>
      <c r="AB12" t="s">
        <v>97</v>
      </c>
      <c r="AC12" t="s">
        <v>119</v>
      </c>
      <c r="AD12" t="s">
        <v>99</v>
      </c>
      <c r="AF12" s="9">
        <v>38224</v>
      </c>
      <c r="AG12" s="10">
        <v>0.6</v>
      </c>
      <c r="AH12" t="s">
        <v>100</v>
      </c>
      <c r="AI12">
        <v>1</v>
      </c>
      <c r="AJ12">
        <v>1</v>
      </c>
      <c r="AK12">
        <v>0</v>
      </c>
      <c r="AL12">
        <v>0</v>
      </c>
      <c r="AM12">
        <v>0</v>
      </c>
      <c r="AN12" t="s">
        <v>95</v>
      </c>
      <c r="AO12" t="s">
        <v>95</v>
      </c>
      <c r="AP12" t="s">
        <v>95</v>
      </c>
      <c r="AQ12" t="s">
        <v>135</v>
      </c>
      <c r="AR12" t="s">
        <v>95</v>
      </c>
      <c r="AT12" t="s">
        <v>104</v>
      </c>
      <c r="AU12" t="s">
        <v>95</v>
      </c>
      <c r="AV12" t="s">
        <v>95</v>
      </c>
      <c r="AX12" s="11" t="s">
        <v>136</v>
      </c>
      <c r="BA12">
        <v>1</v>
      </c>
      <c r="BB12">
        <v>1</v>
      </c>
      <c r="BC12">
        <v>1</v>
      </c>
      <c r="BD12">
        <v>1</v>
      </c>
      <c r="BH12">
        <v>10</v>
      </c>
      <c r="BI12">
        <v>11</v>
      </c>
      <c r="BO12">
        <v>4.83</v>
      </c>
      <c r="BP12" t="s">
        <v>137</v>
      </c>
      <c r="BQ12">
        <v>9.61</v>
      </c>
      <c r="BR12">
        <v>10.25</v>
      </c>
      <c r="BT12">
        <v>0</v>
      </c>
      <c r="BU12">
        <v>4.83</v>
      </c>
      <c r="BV12">
        <v>0</v>
      </c>
      <c r="BW12">
        <v>0</v>
      </c>
      <c r="BX12">
        <v>0</v>
      </c>
      <c r="BY12">
        <v>-10.25</v>
      </c>
      <c r="BZ12">
        <v>9.61</v>
      </c>
      <c r="CA12">
        <v>0</v>
      </c>
      <c r="CB12">
        <v>0</v>
      </c>
      <c r="CC12">
        <v>5.82</v>
      </c>
      <c r="CD12" t="s">
        <v>110</v>
      </c>
      <c r="CE12" t="s">
        <v>138</v>
      </c>
      <c r="CF12" t="s">
        <v>110</v>
      </c>
      <c r="CG12" t="s">
        <v>139</v>
      </c>
      <c r="CI12" s="89" t="s">
        <v>110</v>
      </c>
      <c r="CJ12" s="89" t="s">
        <v>110</v>
      </c>
      <c r="CK12" s="89" t="s">
        <v>100</v>
      </c>
      <c r="CL12" s="89" t="b">
        <v>0</v>
      </c>
      <c r="CN12" t="s">
        <v>113</v>
      </c>
      <c r="CO12" t="s">
        <v>140</v>
      </c>
      <c r="CP12" t="s">
        <v>113</v>
      </c>
      <c r="CQ12" t="s">
        <v>115</v>
      </c>
      <c r="CR12" s="81">
        <v>0.321331</v>
      </c>
      <c r="CS12" s="72">
        <v>1</v>
      </c>
      <c r="CT12" s="72" t="s">
        <v>736</v>
      </c>
      <c r="CU12" s="72" t="s">
        <v>736</v>
      </c>
      <c r="CV12" s="73">
        <v>4</v>
      </c>
      <c r="CW12" s="73">
        <v>1</v>
      </c>
      <c r="CX12" s="73">
        <v>2</v>
      </c>
      <c r="CY12" s="74"/>
      <c r="CZ12" s="75">
        <v>6</v>
      </c>
      <c r="DA12" s="385" t="s">
        <v>693</v>
      </c>
      <c r="DB12" s="73" t="s">
        <v>737</v>
      </c>
      <c r="DC12" s="73" t="s">
        <v>737</v>
      </c>
      <c r="DD12" s="73" t="s">
        <v>737</v>
      </c>
      <c r="DE12" s="73" t="s">
        <v>737</v>
      </c>
      <c r="DF12" s="73" t="s">
        <v>737</v>
      </c>
      <c r="DG12" s="73" t="s">
        <v>737</v>
      </c>
      <c r="DH12" s="267" t="s">
        <v>725</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J17"/>
  <sheetViews>
    <sheetView workbookViewId="0" topLeftCell="B1">
      <pane xSplit="2" ySplit="1" topLeftCell="D11" activePane="bottomRight" state="frozen"/>
      <selection pane="topLeft" activeCell="B1" sqref="B1"/>
      <selection pane="topRight" activeCell="D1" sqref="D1"/>
      <selection pane="bottomLeft" activeCell="B2" sqref="B2"/>
      <selection pane="bottomRight" activeCell="L11" sqref="L11"/>
    </sheetView>
  </sheetViews>
  <sheetFormatPr defaultColWidth="9.140625" defaultRowHeight="12.75"/>
  <cols>
    <col min="1" max="5" width="10.7109375" style="0" customWidth="1"/>
    <col min="6" max="6" width="12.140625" style="0" bestFit="1" customWidth="1"/>
    <col min="7" max="10" width="10.7109375" style="0" customWidth="1"/>
  </cols>
  <sheetData>
    <row r="1" spans="1:10" ht="39" thickBot="1">
      <c r="A1" s="110" t="s">
        <v>672</v>
      </c>
      <c r="B1" s="110" t="s">
        <v>673</v>
      </c>
      <c r="C1" s="110" t="s">
        <v>674</v>
      </c>
      <c r="D1" s="111" t="s">
        <v>683</v>
      </c>
      <c r="E1" s="110" t="s">
        <v>628</v>
      </c>
      <c r="F1" s="110" t="s">
        <v>682</v>
      </c>
      <c r="G1" s="110" t="s">
        <v>675</v>
      </c>
      <c r="H1" s="110" t="s">
        <v>677</v>
      </c>
      <c r="I1" s="112" t="s">
        <v>676</v>
      </c>
      <c r="J1" s="112" t="s">
        <v>678</v>
      </c>
    </row>
    <row r="2" spans="1:10" s="229" customFormat="1" ht="13.5" thickTop="1">
      <c r="A2" s="522" t="s">
        <v>134</v>
      </c>
      <c r="B2" s="223" t="s">
        <v>697</v>
      </c>
      <c r="C2" s="223">
        <v>1</v>
      </c>
      <c r="D2" s="224">
        <f>SUM(E2:E5)</f>
        <v>82.437454</v>
      </c>
      <c r="E2" s="225">
        <v>0.056394</v>
      </c>
      <c r="F2" s="226" t="s">
        <v>134</v>
      </c>
      <c r="G2" s="227">
        <v>9</v>
      </c>
      <c r="H2" s="228">
        <v>161.25</v>
      </c>
      <c r="I2" s="257" t="str">
        <f>IF(AND(G2&gt;0,G2&lt;10),"Beneficial",IF(AND(G2&gt;=10,G2&lt;20),"Medium",IF(AND(G2&gt;=20),"High",)))</f>
        <v>Beneficial</v>
      </c>
      <c r="J2" s="514" t="str">
        <f>IF(AND(H2&gt;0,H2&lt;75),"Beneficial",IF(AND(H2&gt;=75,H2&lt;100),"Medium",IF(AND(H2&gt;=100),"High",)))</f>
        <v>High</v>
      </c>
    </row>
    <row r="3" spans="1:10" s="89" customFormat="1" ht="12.75">
      <c r="A3" s="465"/>
      <c r="B3" s="173" t="s">
        <v>711</v>
      </c>
      <c r="C3" s="173">
        <v>2</v>
      </c>
      <c r="D3" s="177"/>
      <c r="E3" s="205">
        <v>60.4754</v>
      </c>
      <c r="F3" s="212" t="s">
        <v>134</v>
      </c>
      <c r="G3" s="175">
        <v>63</v>
      </c>
      <c r="H3" s="176"/>
      <c r="I3" s="252" t="str">
        <f>IF(AND(G3&gt;0,G3&lt;10),"Beneficial",IF(AND(G3&gt;=10,G3&lt;20),"Medium",IF(AND(G3&gt;=20),"High",)))</f>
        <v>High</v>
      </c>
      <c r="J3" s="507"/>
    </row>
    <row r="4" spans="1:10" s="89" customFormat="1" ht="12.75">
      <c r="A4" s="465"/>
      <c r="B4" s="185" t="s">
        <v>554</v>
      </c>
      <c r="C4" s="185">
        <v>3</v>
      </c>
      <c r="D4" s="177"/>
      <c r="E4" s="207">
        <v>6.48746</v>
      </c>
      <c r="F4" s="213" t="s">
        <v>134</v>
      </c>
      <c r="G4" s="194">
        <v>47.25</v>
      </c>
      <c r="H4" s="182"/>
      <c r="I4" s="252" t="str">
        <f aca="true" t="shared" si="0" ref="I4:I17">IF(AND(G4&gt;0,G4&lt;10),"Beneficial",IF(AND(G4&gt;=10,G4&lt;20),"Medium",IF(AND(G4&gt;=20),"High",)))</f>
        <v>High</v>
      </c>
      <c r="J4" s="507"/>
    </row>
    <row r="5" spans="1:10" s="89" customFormat="1" ht="12.75">
      <c r="A5" s="466"/>
      <c r="B5" s="178" t="s">
        <v>618</v>
      </c>
      <c r="C5" s="178">
        <v>4</v>
      </c>
      <c r="D5" s="180"/>
      <c r="E5" s="206">
        <v>15.4182</v>
      </c>
      <c r="F5" s="210" t="s">
        <v>698</v>
      </c>
      <c r="G5" s="180">
        <v>42</v>
      </c>
      <c r="H5" s="181"/>
      <c r="I5" s="253" t="str">
        <f t="shared" si="0"/>
        <v>High</v>
      </c>
      <c r="J5" s="507"/>
    </row>
    <row r="6" spans="1:10" s="89" customFormat="1" ht="12.75">
      <c r="A6" s="467" t="s">
        <v>134</v>
      </c>
      <c r="B6" s="167" t="s">
        <v>697</v>
      </c>
      <c r="C6" s="167">
        <v>1</v>
      </c>
      <c r="D6" s="170">
        <f>SUM(E6:E9)</f>
        <v>70.825254</v>
      </c>
      <c r="E6" s="204">
        <v>0.056394</v>
      </c>
      <c r="F6" s="211" t="s">
        <v>134</v>
      </c>
      <c r="G6" s="168">
        <v>9</v>
      </c>
      <c r="H6" s="169">
        <v>90</v>
      </c>
      <c r="I6" s="256" t="str">
        <f t="shared" si="0"/>
        <v>Beneficial</v>
      </c>
      <c r="J6" s="506" t="str">
        <f>IF(AND(H6&gt;0,H6&lt;75),"Beneficial",IF(AND(H6&gt;=75,H6&lt;100),"Medium",IF(AND(H6&gt;=100),"High",)))</f>
        <v>Medium</v>
      </c>
    </row>
    <row r="7" spans="1:10" s="89" customFormat="1" ht="12.75">
      <c r="A7" s="465"/>
      <c r="B7" s="173" t="s">
        <v>711</v>
      </c>
      <c r="C7" s="173">
        <v>2</v>
      </c>
      <c r="D7" s="177"/>
      <c r="E7" s="205">
        <v>60.4754</v>
      </c>
      <c r="F7" s="212" t="s">
        <v>134</v>
      </c>
      <c r="G7" s="175">
        <v>63</v>
      </c>
      <c r="H7" s="176"/>
      <c r="I7" s="252" t="str">
        <f t="shared" si="0"/>
        <v>High</v>
      </c>
      <c r="J7" s="507"/>
    </row>
    <row r="8" spans="1:10" s="89" customFormat="1" ht="12.75">
      <c r="A8" s="465"/>
      <c r="B8" s="185" t="s">
        <v>554</v>
      </c>
      <c r="C8" s="185">
        <v>3</v>
      </c>
      <c r="D8" s="177"/>
      <c r="E8" s="207">
        <v>6.48746</v>
      </c>
      <c r="F8" s="213" t="s">
        <v>134</v>
      </c>
      <c r="G8" s="194">
        <v>9</v>
      </c>
      <c r="H8" s="182"/>
      <c r="I8" s="252" t="str">
        <f t="shared" si="0"/>
        <v>Beneficial</v>
      </c>
      <c r="J8" s="507"/>
    </row>
    <row r="9" spans="1:10" s="89" customFormat="1" ht="12.75">
      <c r="A9" s="466"/>
      <c r="B9" s="178" t="s">
        <v>141</v>
      </c>
      <c r="C9" s="178">
        <v>4</v>
      </c>
      <c r="D9" s="180"/>
      <c r="E9" s="206">
        <v>3.806</v>
      </c>
      <c r="F9" s="210" t="s">
        <v>134</v>
      </c>
      <c r="G9" s="180">
        <v>9</v>
      </c>
      <c r="H9" s="181"/>
      <c r="I9" s="255" t="str">
        <f t="shared" si="0"/>
        <v>Beneficial</v>
      </c>
      <c r="J9" s="507"/>
    </row>
    <row r="10" spans="1:10" s="89" customFormat="1" ht="12.75">
      <c r="A10" s="467" t="s">
        <v>134</v>
      </c>
      <c r="B10" s="167" t="s">
        <v>697</v>
      </c>
      <c r="C10" s="167">
        <v>1</v>
      </c>
      <c r="D10" s="170">
        <f>SUM(E10:E13)</f>
        <v>64.53049899999999</v>
      </c>
      <c r="E10" s="204">
        <v>0.056394</v>
      </c>
      <c r="F10" s="211" t="s">
        <v>134</v>
      </c>
      <c r="G10" s="168">
        <v>9</v>
      </c>
      <c r="H10" s="169">
        <v>85.35</v>
      </c>
      <c r="I10" s="251" t="str">
        <f t="shared" si="0"/>
        <v>Beneficial</v>
      </c>
      <c r="J10" s="506" t="str">
        <f>IF(AND(H10&gt;0,H10&lt;75),"Beneficial",IF(AND(H10&gt;=75,H10&lt;100),"Medium",IF(AND(H10&gt;=100),"High",)))</f>
        <v>Medium</v>
      </c>
    </row>
    <row r="11" spans="1:10" s="89" customFormat="1" ht="12.75">
      <c r="A11" s="465"/>
      <c r="B11" s="173" t="s">
        <v>711</v>
      </c>
      <c r="C11" s="173">
        <v>2</v>
      </c>
      <c r="D11" s="177"/>
      <c r="E11" s="205">
        <v>60.4754</v>
      </c>
      <c r="F11" s="212" t="s">
        <v>134</v>
      </c>
      <c r="G11" s="175">
        <v>63</v>
      </c>
      <c r="H11" s="176"/>
      <c r="I11" s="252" t="str">
        <f t="shared" si="0"/>
        <v>High</v>
      </c>
      <c r="J11" s="507"/>
    </row>
    <row r="12" spans="1:10" s="89" customFormat="1" ht="12.75">
      <c r="A12" s="465"/>
      <c r="B12" s="185" t="s">
        <v>334</v>
      </c>
      <c r="C12" s="185">
        <v>3</v>
      </c>
      <c r="D12" s="177"/>
      <c r="E12" s="207">
        <v>0.041374</v>
      </c>
      <c r="F12" s="213" t="s">
        <v>529</v>
      </c>
      <c r="G12" s="194">
        <v>3</v>
      </c>
      <c r="H12" s="182"/>
      <c r="I12" s="252" t="str">
        <f t="shared" si="0"/>
        <v>Beneficial</v>
      </c>
      <c r="J12" s="507"/>
    </row>
    <row r="13" spans="1:10" s="89" customFormat="1" ht="12.75">
      <c r="A13" s="466"/>
      <c r="B13" s="178" t="s">
        <v>339</v>
      </c>
      <c r="C13" s="178">
        <v>4</v>
      </c>
      <c r="D13" s="180"/>
      <c r="E13" s="206">
        <v>3.957331</v>
      </c>
      <c r="F13" s="210" t="s">
        <v>529</v>
      </c>
      <c r="G13" s="180">
        <v>10.35</v>
      </c>
      <c r="H13" s="181"/>
      <c r="I13" s="253" t="str">
        <f t="shared" si="0"/>
        <v>Medium</v>
      </c>
      <c r="J13" s="507"/>
    </row>
    <row r="14" spans="1:10" s="89" customFormat="1" ht="12.75">
      <c r="A14" s="465" t="s">
        <v>134</v>
      </c>
      <c r="B14" s="218" t="s">
        <v>697</v>
      </c>
      <c r="C14" s="218">
        <v>1</v>
      </c>
      <c r="D14" s="177">
        <f>SUM(E14:E17)</f>
        <v>67.47571</v>
      </c>
      <c r="E14" s="219">
        <v>0.056394</v>
      </c>
      <c r="F14" s="230" t="s">
        <v>134</v>
      </c>
      <c r="G14" s="187">
        <v>9</v>
      </c>
      <c r="H14" s="220">
        <v>84</v>
      </c>
      <c r="I14" s="256" t="str">
        <f t="shared" si="0"/>
        <v>Beneficial</v>
      </c>
      <c r="J14" s="506" t="str">
        <f>IF(AND(H14&gt;0,H14&lt;75),"Beneficial",IF(AND(H14&gt;=75,H14&lt;100),"Medium",IF(AND(H14&gt;=100),"High",)))</f>
        <v>Medium</v>
      </c>
    </row>
    <row r="15" spans="1:10" s="89" customFormat="1" ht="12.75">
      <c r="A15" s="465"/>
      <c r="B15" s="173" t="s">
        <v>711</v>
      </c>
      <c r="C15" s="173">
        <v>2</v>
      </c>
      <c r="D15" s="177"/>
      <c r="E15" s="205">
        <v>60.4754</v>
      </c>
      <c r="F15" s="212" t="s">
        <v>134</v>
      </c>
      <c r="G15" s="175">
        <v>63</v>
      </c>
      <c r="H15" s="176"/>
      <c r="I15" s="252" t="str">
        <f t="shared" si="0"/>
        <v>High</v>
      </c>
      <c r="J15" s="507"/>
    </row>
    <row r="16" spans="1:10" s="89" customFormat="1" ht="12.75">
      <c r="A16" s="465"/>
      <c r="B16" s="185" t="s">
        <v>554</v>
      </c>
      <c r="C16" s="185">
        <v>3</v>
      </c>
      <c r="D16" s="177"/>
      <c r="E16" s="207">
        <v>6.48746</v>
      </c>
      <c r="F16" s="213" t="s">
        <v>134</v>
      </c>
      <c r="G16" s="194">
        <v>9</v>
      </c>
      <c r="H16" s="182"/>
      <c r="I16" s="252" t="str">
        <f t="shared" si="0"/>
        <v>Beneficial</v>
      </c>
      <c r="J16" s="507"/>
    </row>
    <row r="17" spans="1:10" s="89" customFormat="1" ht="12.75">
      <c r="A17" s="466"/>
      <c r="B17" s="178" t="s">
        <v>700</v>
      </c>
      <c r="C17" s="178">
        <v>4</v>
      </c>
      <c r="D17" s="180"/>
      <c r="E17" s="206">
        <v>0.456456</v>
      </c>
      <c r="F17" s="210" t="s">
        <v>699</v>
      </c>
      <c r="G17" s="180">
        <v>3</v>
      </c>
      <c r="H17" s="181"/>
      <c r="I17" s="252" t="str">
        <f t="shared" si="0"/>
        <v>Beneficial</v>
      </c>
      <c r="J17" s="507"/>
    </row>
  </sheetData>
  <mergeCells count="8">
    <mergeCell ref="A2:A5"/>
    <mergeCell ref="J2:J5"/>
    <mergeCell ref="A14:A17"/>
    <mergeCell ref="J14:J17"/>
    <mergeCell ref="A6:A9"/>
    <mergeCell ref="J6:J9"/>
    <mergeCell ref="A10:A13"/>
    <mergeCell ref="J10:J1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11"/>
  <sheetViews>
    <sheetView workbookViewId="0" topLeftCell="A1">
      <pane xSplit="2" ySplit="1" topLeftCell="G2" activePane="bottomRight" state="frozen"/>
      <selection pane="topLeft" activeCell="A1" sqref="A1"/>
      <selection pane="topRight" activeCell="C1" sqref="C1"/>
      <selection pane="bottomLeft" activeCell="A2" sqref="A2"/>
      <selection pane="bottomRight" activeCell="D12" sqref="D12"/>
    </sheetView>
  </sheetViews>
  <sheetFormatPr defaultColWidth="9.140625" defaultRowHeight="12.75"/>
  <cols>
    <col min="1" max="5" width="10.7109375" style="0" customWidth="1"/>
    <col min="6" max="6" width="26.57421875" style="0" bestFit="1" customWidth="1"/>
    <col min="7" max="10" width="10.7109375" style="0" customWidth="1"/>
  </cols>
  <sheetData>
    <row r="1" spans="1:10" ht="38.25">
      <c r="A1" s="110" t="s">
        <v>672</v>
      </c>
      <c r="B1" s="110" t="s">
        <v>673</v>
      </c>
      <c r="C1" s="110" t="s">
        <v>674</v>
      </c>
      <c r="D1" s="111" t="s">
        <v>683</v>
      </c>
      <c r="E1" s="110" t="s">
        <v>628</v>
      </c>
      <c r="F1" s="110" t="s">
        <v>682</v>
      </c>
      <c r="G1" s="110" t="s">
        <v>675</v>
      </c>
      <c r="H1" s="110" t="s">
        <v>677</v>
      </c>
      <c r="I1" s="112" t="s">
        <v>676</v>
      </c>
      <c r="J1" s="110" t="s">
        <v>678</v>
      </c>
    </row>
    <row r="2" spans="1:10" s="171" customFormat="1" ht="12.75">
      <c r="A2" s="467" t="s">
        <v>134</v>
      </c>
      <c r="B2" s="167" t="s">
        <v>697</v>
      </c>
      <c r="C2" s="167">
        <v>1</v>
      </c>
      <c r="D2" s="170">
        <f>SUM(E2:E6)</f>
        <v>72.147468</v>
      </c>
      <c r="E2" s="204">
        <v>0.056394</v>
      </c>
      <c r="F2" s="211" t="s">
        <v>134</v>
      </c>
      <c r="G2" s="168">
        <v>9</v>
      </c>
      <c r="H2" s="169">
        <v>90</v>
      </c>
      <c r="I2" s="170" t="s">
        <v>671</v>
      </c>
      <c r="J2" s="545" t="s">
        <v>671</v>
      </c>
    </row>
    <row r="3" spans="1:10" s="171" customFormat="1" ht="12.75">
      <c r="A3" s="465"/>
      <c r="B3" s="173" t="s">
        <v>711</v>
      </c>
      <c r="C3" s="173">
        <v>2</v>
      </c>
      <c r="D3" s="177"/>
      <c r="E3" s="205">
        <v>60.4754</v>
      </c>
      <c r="F3" s="212" t="s">
        <v>134</v>
      </c>
      <c r="G3" s="175">
        <v>63</v>
      </c>
      <c r="H3" s="176"/>
      <c r="I3" s="177" t="s">
        <v>693</v>
      </c>
      <c r="J3" s="524"/>
    </row>
    <row r="4" spans="1:10" s="171" customFormat="1" ht="12.75">
      <c r="A4" s="465"/>
      <c r="B4" s="185" t="s">
        <v>334</v>
      </c>
      <c r="C4" s="185">
        <v>3</v>
      </c>
      <c r="D4" s="177"/>
      <c r="E4" s="207">
        <v>6.48746</v>
      </c>
      <c r="F4" s="213" t="s">
        <v>529</v>
      </c>
      <c r="G4" s="194">
        <v>3</v>
      </c>
      <c r="H4" s="182"/>
      <c r="I4" s="186" t="s">
        <v>671</v>
      </c>
      <c r="J4" s="524"/>
    </row>
    <row r="5" spans="1:10" s="171" customFormat="1" ht="12.75">
      <c r="A5" s="465"/>
      <c r="B5" s="173" t="s">
        <v>339</v>
      </c>
      <c r="C5" s="173">
        <v>4</v>
      </c>
      <c r="D5" s="177"/>
      <c r="E5" s="205">
        <v>0.041374</v>
      </c>
      <c r="F5" s="215" t="s">
        <v>529</v>
      </c>
      <c r="G5" s="231">
        <v>3</v>
      </c>
      <c r="H5" s="190"/>
      <c r="I5" s="191" t="s">
        <v>671</v>
      </c>
      <c r="J5" s="524"/>
    </row>
    <row r="6" spans="1:10" s="171" customFormat="1" ht="12.75">
      <c r="A6" s="466"/>
      <c r="B6" s="178" t="s">
        <v>345</v>
      </c>
      <c r="C6" s="178">
        <v>5</v>
      </c>
      <c r="D6" s="180"/>
      <c r="E6" s="206">
        <v>5.08684</v>
      </c>
      <c r="F6" s="216" t="s">
        <v>706</v>
      </c>
      <c r="G6" s="198">
        <v>12</v>
      </c>
      <c r="H6" s="192"/>
      <c r="I6" s="179" t="s">
        <v>694</v>
      </c>
      <c r="J6" s="525"/>
    </row>
    <row r="7" spans="1:10" s="171" customFormat="1" ht="12.75">
      <c r="A7" s="467" t="s">
        <v>134</v>
      </c>
      <c r="B7" s="167" t="s">
        <v>697</v>
      </c>
      <c r="C7" s="167">
        <v>1</v>
      </c>
      <c r="D7" s="170">
        <f>SUM(E7:E11)</f>
        <v>68.393348</v>
      </c>
      <c r="E7" s="204">
        <v>0.056394</v>
      </c>
      <c r="F7" s="211" t="s">
        <v>134</v>
      </c>
      <c r="G7" s="168">
        <v>9</v>
      </c>
      <c r="H7" s="169">
        <v>84</v>
      </c>
      <c r="I7" s="170" t="s">
        <v>671</v>
      </c>
      <c r="J7" s="545" t="s">
        <v>671</v>
      </c>
    </row>
    <row r="8" spans="1:10" s="171" customFormat="1" ht="12.75">
      <c r="A8" s="465"/>
      <c r="B8" s="173" t="s">
        <v>711</v>
      </c>
      <c r="C8" s="173">
        <v>2</v>
      </c>
      <c r="D8" s="177"/>
      <c r="E8" s="205">
        <v>60.4754</v>
      </c>
      <c r="F8" s="212" t="s">
        <v>134</v>
      </c>
      <c r="G8" s="175">
        <v>63</v>
      </c>
      <c r="H8" s="176"/>
      <c r="I8" s="177" t="s">
        <v>693</v>
      </c>
      <c r="J8" s="524"/>
    </row>
    <row r="9" spans="1:10" s="171" customFormat="1" ht="12.75">
      <c r="A9" s="465"/>
      <c r="B9" s="185" t="s">
        <v>334</v>
      </c>
      <c r="C9" s="185">
        <v>3</v>
      </c>
      <c r="D9" s="177"/>
      <c r="E9" s="207">
        <v>6.48746</v>
      </c>
      <c r="F9" s="213" t="s">
        <v>529</v>
      </c>
      <c r="G9" s="194">
        <v>3</v>
      </c>
      <c r="H9" s="182"/>
      <c r="I9" s="186" t="s">
        <v>671</v>
      </c>
      <c r="J9" s="524"/>
    </row>
    <row r="10" spans="1:10" s="171" customFormat="1" ht="12.75">
      <c r="A10" s="465"/>
      <c r="B10" s="173" t="s">
        <v>339</v>
      </c>
      <c r="C10" s="173">
        <v>4</v>
      </c>
      <c r="D10" s="177"/>
      <c r="E10" s="205">
        <v>0.041374</v>
      </c>
      <c r="F10" s="215" t="s">
        <v>529</v>
      </c>
      <c r="G10" s="231">
        <v>3</v>
      </c>
      <c r="H10" s="190"/>
      <c r="I10" s="191" t="s">
        <v>671</v>
      </c>
      <c r="J10" s="524"/>
    </row>
    <row r="11" spans="1:10" s="171" customFormat="1" ht="12.75">
      <c r="A11" s="466"/>
      <c r="B11" s="178" t="s">
        <v>707</v>
      </c>
      <c r="C11" s="178">
        <v>5</v>
      </c>
      <c r="D11" s="180"/>
      <c r="E11" s="206">
        <v>1.33272</v>
      </c>
      <c r="F11" s="216" t="s">
        <v>529</v>
      </c>
      <c r="G11" s="198">
        <v>6</v>
      </c>
      <c r="H11" s="192"/>
      <c r="I11" s="179" t="s">
        <v>671</v>
      </c>
      <c r="J11" s="525"/>
    </row>
  </sheetData>
  <mergeCells count="4">
    <mergeCell ref="A2:A6"/>
    <mergeCell ref="J2:J6"/>
    <mergeCell ref="A7:A11"/>
    <mergeCell ref="J7:J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31"/>
  <sheetViews>
    <sheetView workbookViewId="0" topLeftCell="A1">
      <pane xSplit="2" ySplit="1" topLeftCell="H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2" max="2" width="10.421875" style="0" customWidth="1"/>
    <col min="3" max="3" width="10.28125" style="0" customWidth="1"/>
    <col min="6" max="6" width="51.7109375" style="0" bestFit="1" customWidth="1"/>
    <col min="7" max="7" width="10.57421875" style="0" customWidth="1"/>
    <col min="8" max="8" width="10.28125" style="0" customWidth="1"/>
    <col min="9" max="9" width="10.8515625" style="0" customWidth="1"/>
    <col min="10" max="10" width="11.7109375" style="0" customWidth="1"/>
  </cols>
  <sheetData>
    <row r="1" spans="1:10" ht="38.25">
      <c r="A1" s="110" t="s">
        <v>672</v>
      </c>
      <c r="B1" s="110" t="s">
        <v>673</v>
      </c>
      <c r="C1" s="110" t="s">
        <v>674</v>
      </c>
      <c r="D1" s="111" t="s">
        <v>683</v>
      </c>
      <c r="E1" s="110" t="s">
        <v>628</v>
      </c>
      <c r="F1" s="110" t="s">
        <v>682</v>
      </c>
      <c r="G1" s="110" t="s">
        <v>675</v>
      </c>
      <c r="H1" s="110" t="s">
        <v>677</v>
      </c>
      <c r="I1" s="112" t="s">
        <v>676</v>
      </c>
      <c r="J1" s="110" t="s">
        <v>678</v>
      </c>
    </row>
    <row r="2" spans="1:10" s="171" customFormat="1" ht="12.75">
      <c r="A2" s="467" t="s">
        <v>134</v>
      </c>
      <c r="B2" s="167" t="s">
        <v>697</v>
      </c>
      <c r="C2" s="167">
        <v>1</v>
      </c>
      <c r="D2" s="170">
        <f>SUM(E2:E7)</f>
        <v>78.930815</v>
      </c>
      <c r="E2" s="204">
        <v>0.056394</v>
      </c>
      <c r="F2" s="211" t="s">
        <v>134</v>
      </c>
      <c r="G2" s="168">
        <v>9</v>
      </c>
      <c r="H2" s="169">
        <v>129</v>
      </c>
      <c r="I2" s="170" t="s">
        <v>671</v>
      </c>
      <c r="J2" s="545" t="s">
        <v>693</v>
      </c>
    </row>
    <row r="3" spans="1:10" s="171" customFormat="1" ht="12.75">
      <c r="A3" s="465"/>
      <c r="B3" s="173" t="s">
        <v>711</v>
      </c>
      <c r="C3" s="173">
        <v>2</v>
      </c>
      <c r="D3" s="177"/>
      <c r="E3" s="205">
        <v>60.4754</v>
      </c>
      <c r="F3" s="212" t="s">
        <v>134</v>
      </c>
      <c r="G3" s="175">
        <v>63</v>
      </c>
      <c r="H3" s="176"/>
      <c r="I3" s="184" t="s">
        <v>693</v>
      </c>
      <c r="J3" s="524"/>
    </row>
    <row r="4" spans="1:10" s="171" customFormat="1" ht="12.75">
      <c r="A4" s="465"/>
      <c r="B4" s="185" t="s">
        <v>554</v>
      </c>
      <c r="C4" s="185">
        <v>3</v>
      </c>
      <c r="D4" s="177"/>
      <c r="E4" s="207">
        <v>6.48746</v>
      </c>
      <c r="F4" s="213" t="s">
        <v>134</v>
      </c>
      <c r="G4" s="194">
        <v>9</v>
      </c>
      <c r="H4" s="182"/>
      <c r="I4" s="174" t="s">
        <v>671</v>
      </c>
      <c r="J4" s="524"/>
    </row>
    <row r="5" spans="1:10" s="171" customFormat="1" ht="12.75">
      <c r="A5" s="465"/>
      <c r="B5" s="173" t="s">
        <v>141</v>
      </c>
      <c r="C5" s="173">
        <v>4</v>
      </c>
      <c r="D5" s="177"/>
      <c r="E5" s="205">
        <v>3.806</v>
      </c>
      <c r="F5" s="214" t="s">
        <v>134</v>
      </c>
      <c r="G5" s="184">
        <v>9</v>
      </c>
      <c r="H5" s="176"/>
      <c r="I5" s="184" t="s">
        <v>671</v>
      </c>
      <c r="J5" s="524"/>
    </row>
    <row r="6" spans="1:10" s="171" customFormat="1" ht="12.75">
      <c r="A6" s="465"/>
      <c r="B6" s="185" t="s">
        <v>132</v>
      </c>
      <c r="C6" s="185">
        <v>5</v>
      </c>
      <c r="D6" s="177"/>
      <c r="E6" s="207">
        <v>0.321331</v>
      </c>
      <c r="F6" s="213" t="s">
        <v>134</v>
      </c>
      <c r="G6" s="194">
        <v>6</v>
      </c>
      <c r="H6" s="182"/>
      <c r="I6" s="186" t="s">
        <v>671</v>
      </c>
      <c r="J6" s="524"/>
    </row>
    <row r="7" spans="1:10" s="171" customFormat="1" ht="12.75">
      <c r="A7" s="466"/>
      <c r="B7" s="178" t="s">
        <v>705</v>
      </c>
      <c r="C7" s="178">
        <v>6</v>
      </c>
      <c r="D7" s="180"/>
      <c r="E7" s="206">
        <v>7.78423</v>
      </c>
      <c r="F7" s="210" t="s">
        <v>134</v>
      </c>
      <c r="G7" s="188">
        <v>33</v>
      </c>
      <c r="H7" s="181"/>
      <c r="I7" s="188" t="s">
        <v>693</v>
      </c>
      <c r="J7" s="525"/>
    </row>
    <row r="8" spans="1:10" s="171" customFormat="1" ht="12.75">
      <c r="A8" s="465" t="s">
        <v>134</v>
      </c>
      <c r="B8" s="218" t="s">
        <v>697</v>
      </c>
      <c r="C8" s="218">
        <v>1</v>
      </c>
      <c r="D8" s="177">
        <f>SUM(E8:E13)</f>
        <v>74.28317700000001</v>
      </c>
      <c r="E8" s="219">
        <v>0.056394</v>
      </c>
      <c r="F8" s="230" t="s">
        <v>134</v>
      </c>
      <c r="G8" s="187">
        <v>9</v>
      </c>
      <c r="H8" s="220">
        <v>111</v>
      </c>
      <c r="I8" s="177" t="s">
        <v>671</v>
      </c>
      <c r="J8" s="524" t="s">
        <v>693</v>
      </c>
    </row>
    <row r="9" spans="1:10" s="171" customFormat="1" ht="12.75">
      <c r="A9" s="465"/>
      <c r="B9" s="173" t="s">
        <v>711</v>
      </c>
      <c r="C9" s="173">
        <v>2</v>
      </c>
      <c r="D9" s="177"/>
      <c r="E9" s="205">
        <v>60.4754</v>
      </c>
      <c r="F9" s="212" t="s">
        <v>134</v>
      </c>
      <c r="G9" s="175">
        <v>63</v>
      </c>
      <c r="H9" s="176"/>
      <c r="I9" s="184" t="s">
        <v>693</v>
      </c>
      <c r="J9" s="524"/>
    </row>
    <row r="10" spans="1:10" s="171" customFormat="1" ht="12.75">
      <c r="A10" s="465"/>
      <c r="B10" s="185" t="s">
        <v>554</v>
      </c>
      <c r="C10" s="185">
        <v>3</v>
      </c>
      <c r="D10" s="177"/>
      <c r="E10" s="207">
        <v>6.48746</v>
      </c>
      <c r="F10" s="213" t="s">
        <v>134</v>
      </c>
      <c r="G10" s="194">
        <v>9</v>
      </c>
      <c r="H10" s="182"/>
      <c r="I10" s="174" t="s">
        <v>671</v>
      </c>
      <c r="J10" s="524"/>
    </row>
    <row r="11" spans="1:10" s="171" customFormat="1" ht="12.75">
      <c r="A11" s="465"/>
      <c r="B11" s="173" t="s">
        <v>141</v>
      </c>
      <c r="C11" s="173">
        <v>4</v>
      </c>
      <c r="D11" s="177"/>
      <c r="E11" s="205">
        <v>3.806</v>
      </c>
      <c r="F11" s="214" t="s">
        <v>134</v>
      </c>
      <c r="G11" s="184">
        <v>9</v>
      </c>
      <c r="H11" s="176"/>
      <c r="I11" s="184" t="s">
        <v>671</v>
      </c>
      <c r="J11" s="524"/>
    </row>
    <row r="12" spans="1:10" s="171" customFormat="1" ht="12.75">
      <c r="A12" s="465"/>
      <c r="B12" s="185" t="s">
        <v>701</v>
      </c>
      <c r="C12" s="185">
        <v>5</v>
      </c>
      <c r="D12" s="177"/>
      <c r="E12" s="207">
        <v>0.048353</v>
      </c>
      <c r="F12" s="213" t="s">
        <v>704</v>
      </c>
      <c r="G12" s="194">
        <v>3</v>
      </c>
      <c r="H12" s="182"/>
      <c r="I12" s="186" t="s">
        <v>671</v>
      </c>
      <c r="J12" s="524"/>
    </row>
    <row r="13" spans="1:10" s="171" customFormat="1" ht="12.75">
      <c r="A13" s="466"/>
      <c r="B13" s="178" t="s">
        <v>209</v>
      </c>
      <c r="C13" s="178">
        <v>6</v>
      </c>
      <c r="D13" s="180"/>
      <c r="E13" s="206">
        <v>3.40957</v>
      </c>
      <c r="F13" s="210" t="s">
        <v>704</v>
      </c>
      <c r="G13" s="188">
        <v>18</v>
      </c>
      <c r="H13" s="181"/>
      <c r="I13" s="188" t="s">
        <v>694</v>
      </c>
      <c r="J13" s="525"/>
    </row>
    <row r="14" spans="1:10" s="171" customFormat="1" ht="12.75">
      <c r="A14" s="467" t="s">
        <v>134</v>
      </c>
      <c r="B14" s="167" t="s">
        <v>697</v>
      </c>
      <c r="C14" s="167">
        <v>1</v>
      </c>
      <c r="D14" s="170">
        <f>SUM(E14:E19)</f>
        <v>71.105552</v>
      </c>
      <c r="E14" s="204">
        <v>0.056394</v>
      </c>
      <c r="F14" s="211" t="s">
        <v>134</v>
      </c>
      <c r="G14" s="168">
        <v>9</v>
      </c>
      <c r="H14" s="169">
        <v>96</v>
      </c>
      <c r="I14" s="170" t="s">
        <v>671</v>
      </c>
      <c r="J14" s="545" t="s">
        <v>694</v>
      </c>
    </row>
    <row r="15" spans="1:10" s="171" customFormat="1" ht="12.75">
      <c r="A15" s="465"/>
      <c r="B15" s="173" t="s">
        <v>711</v>
      </c>
      <c r="C15" s="173">
        <v>2</v>
      </c>
      <c r="D15" s="177"/>
      <c r="E15" s="205">
        <v>60.4754</v>
      </c>
      <c r="F15" s="212" t="s">
        <v>134</v>
      </c>
      <c r="G15" s="175">
        <v>63</v>
      </c>
      <c r="H15" s="176"/>
      <c r="I15" s="184" t="s">
        <v>693</v>
      </c>
      <c r="J15" s="524"/>
    </row>
    <row r="16" spans="1:10" s="171" customFormat="1" ht="12.75">
      <c r="A16" s="465"/>
      <c r="B16" s="185" t="s">
        <v>554</v>
      </c>
      <c r="C16" s="185">
        <v>3</v>
      </c>
      <c r="D16" s="177"/>
      <c r="E16" s="207">
        <v>6.48746</v>
      </c>
      <c r="F16" s="213" t="s">
        <v>134</v>
      </c>
      <c r="G16" s="194">
        <v>9</v>
      </c>
      <c r="H16" s="182"/>
      <c r="I16" s="174" t="s">
        <v>671</v>
      </c>
      <c r="J16" s="524"/>
    </row>
    <row r="17" spans="1:10" s="171" customFormat="1" ht="12.75">
      <c r="A17" s="465"/>
      <c r="B17" s="173" t="s">
        <v>141</v>
      </c>
      <c r="C17" s="173">
        <v>4</v>
      </c>
      <c r="D17" s="177"/>
      <c r="E17" s="205">
        <v>3.806</v>
      </c>
      <c r="F17" s="214" t="s">
        <v>134</v>
      </c>
      <c r="G17" s="184">
        <v>9</v>
      </c>
      <c r="H17" s="176"/>
      <c r="I17" s="184" t="s">
        <v>671</v>
      </c>
      <c r="J17" s="524"/>
    </row>
    <row r="18" spans="1:10" s="171" customFormat="1" ht="12.75">
      <c r="A18" s="465"/>
      <c r="B18" s="185" t="s">
        <v>186</v>
      </c>
      <c r="C18" s="185">
        <v>5</v>
      </c>
      <c r="D18" s="177"/>
      <c r="E18" s="207">
        <v>0.216112</v>
      </c>
      <c r="F18" s="213" t="s">
        <v>703</v>
      </c>
      <c r="G18" s="194">
        <v>3</v>
      </c>
      <c r="H18" s="182"/>
      <c r="I18" s="186" t="s">
        <v>671</v>
      </c>
      <c r="J18" s="524"/>
    </row>
    <row r="19" spans="1:10" s="171" customFormat="1" ht="12.75">
      <c r="A19" s="466"/>
      <c r="B19" s="178" t="s">
        <v>620</v>
      </c>
      <c r="C19" s="178">
        <v>6</v>
      </c>
      <c r="D19" s="180"/>
      <c r="E19" s="206">
        <v>0.064186</v>
      </c>
      <c r="F19" s="210" t="s">
        <v>703</v>
      </c>
      <c r="G19" s="188">
        <v>3</v>
      </c>
      <c r="H19" s="181"/>
      <c r="I19" s="188" t="s">
        <v>671</v>
      </c>
      <c r="J19" s="525"/>
    </row>
    <row r="20" spans="1:10" s="171" customFormat="1" ht="12.75">
      <c r="A20" s="467" t="s">
        <v>134</v>
      </c>
      <c r="B20" s="167" t="s">
        <v>697</v>
      </c>
      <c r="C20" s="167">
        <v>1</v>
      </c>
      <c r="D20" s="170">
        <f>SUM(E20:E25)</f>
        <v>68.409817</v>
      </c>
      <c r="E20" s="204">
        <v>0.056394</v>
      </c>
      <c r="F20" s="211" t="s">
        <v>134</v>
      </c>
      <c r="G20" s="168">
        <v>9</v>
      </c>
      <c r="H20" s="169">
        <v>85.575</v>
      </c>
      <c r="I20" s="170" t="s">
        <v>671</v>
      </c>
      <c r="J20" s="545" t="s">
        <v>671</v>
      </c>
    </row>
    <row r="21" spans="1:10" s="171" customFormat="1" ht="12.75">
      <c r="A21" s="465"/>
      <c r="B21" s="173" t="s">
        <v>711</v>
      </c>
      <c r="C21" s="173">
        <v>2</v>
      </c>
      <c r="D21" s="177"/>
      <c r="E21" s="205">
        <v>60.4754</v>
      </c>
      <c r="F21" s="212" t="s">
        <v>134</v>
      </c>
      <c r="G21" s="175">
        <v>63</v>
      </c>
      <c r="H21" s="176"/>
      <c r="I21" s="177" t="s">
        <v>693</v>
      </c>
      <c r="J21" s="524"/>
    </row>
    <row r="22" spans="1:10" s="171" customFormat="1" ht="12.75">
      <c r="A22" s="465"/>
      <c r="B22" s="185" t="s">
        <v>334</v>
      </c>
      <c r="C22" s="185">
        <v>3</v>
      </c>
      <c r="D22" s="177"/>
      <c r="E22" s="207">
        <v>6.48746</v>
      </c>
      <c r="F22" s="213" t="s">
        <v>529</v>
      </c>
      <c r="G22" s="194">
        <v>3</v>
      </c>
      <c r="H22" s="182"/>
      <c r="I22" s="186" t="s">
        <v>671</v>
      </c>
      <c r="J22" s="524"/>
    </row>
    <row r="23" spans="1:10" s="171" customFormat="1" ht="12.75">
      <c r="A23" s="465"/>
      <c r="B23" s="173" t="s">
        <v>339</v>
      </c>
      <c r="C23" s="173">
        <v>4</v>
      </c>
      <c r="D23" s="177"/>
      <c r="E23" s="205">
        <v>0.041374</v>
      </c>
      <c r="F23" s="215" t="s">
        <v>529</v>
      </c>
      <c r="G23" s="197">
        <v>3</v>
      </c>
      <c r="H23" s="190"/>
      <c r="I23" s="191" t="s">
        <v>671</v>
      </c>
      <c r="J23" s="524"/>
    </row>
    <row r="24" spans="1:10" s="171" customFormat="1" ht="12.75">
      <c r="A24" s="465"/>
      <c r="B24" s="173" t="s">
        <v>707</v>
      </c>
      <c r="C24" s="173">
        <v>5</v>
      </c>
      <c r="D24" s="177"/>
      <c r="E24" s="205">
        <v>1.33272</v>
      </c>
      <c r="F24" s="217" t="s">
        <v>529</v>
      </c>
      <c r="G24" s="183">
        <v>6</v>
      </c>
      <c r="H24" s="182"/>
      <c r="I24" s="174" t="s">
        <v>671</v>
      </c>
      <c r="J24" s="524"/>
    </row>
    <row r="25" spans="1:10" s="171" customFormat="1" ht="12.75">
      <c r="A25" s="466"/>
      <c r="B25" s="178" t="s">
        <v>356</v>
      </c>
      <c r="C25" s="178">
        <v>6</v>
      </c>
      <c r="D25" s="180"/>
      <c r="E25" s="206">
        <v>0.016469</v>
      </c>
      <c r="F25" s="216" t="s">
        <v>529</v>
      </c>
      <c r="G25" s="198">
        <v>1.575</v>
      </c>
      <c r="H25" s="192"/>
      <c r="I25" s="179" t="s">
        <v>671</v>
      </c>
      <c r="J25" s="525"/>
    </row>
    <row r="26" spans="1:10" s="171" customFormat="1" ht="12.75">
      <c r="A26" s="467" t="s">
        <v>134</v>
      </c>
      <c r="B26" s="167" t="s">
        <v>697</v>
      </c>
      <c r="C26" s="167">
        <v>1</v>
      </c>
      <c r="D26" s="170">
        <f>SUM(E26:E31)</f>
        <v>68.566385</v>
      </c>
      <c r="E26" s="204">
        <v>0.056394</v>
      </c>
      <c r="F26" s="211" t="s">
        <v>134</v>
      </c>
      <c r="G26" s="168">
        <v>9</v>
      </c>
      <c r="H26" s="169">
        <v>85.5</v>
      </c>
      <c r="I26" s="170" t="s">
        <v>671</v>
      </c>
      <c r="J26" s="545" t="s">
        <v>671</v>
      </c>
    </row>
    <row r="27" spans="1:10" s="171" customFormat="1" ht="12.75">
      <c r="A27" s="465"/>
      <c r="B27" s="173" t="s">
        <v>711</v>
      </c>
      <c r="C27" s="173">
        <v>2</v>
      </c>
      <c r="D27" s="177"/>
      <c r="E27" s="205">
        <v>60.4754</v>
      </c>
      <c r="F27" s="212" t="s">
        <v>134</v>
      </c>
      <c r="G27" s="175">
        <v>63</v>
      </c>
      <c r="H27" s="176"/>
      <c r="I27" s="177" t="s">
        <v>693</v>
      </c>
      <c r="J27" s="524"/>
    </row>
    <row r="28" spans="1:10" s="171" customFormat="1" ht="12.75">
      <c r="A28" s="465"/>
      <c r="B28" s="185" t="s">
        <v>334</v>
      </c>
      <c r="C28" s="185">
        <v>3</v>
      </c>
      <c r="D28" s="177"/>
      <c r="E28" s="207">
        <v>6.48746</v>
      </c>
      <c r="F28" s="213" t="s">
        <v>529</v>
      </c>
      <c r="G28" s="194">
        <v>3</v>
      </c>
      <c r="H28" s="182"/>
      <c r="I28" s="186" t="s">
        <v>671</v>
      </c>
      <c r="J28" s="524"/>
    </row>
    <row r="29" spans="1:10" s="171" customFormat="1" ht="12.75">
      <c r="A29" s="465"/>
      <c r="B29" s="173" t="s">
        <v>339</v>
      </c>
      <c r="C29" s="173">
        <v>4</v>
      </c>
      <c r="D29" s="177"/>
      <c r="E29" s="205">
        <v>0.041374</v>
      </c>
      <c r="F29" s="215" t="s">
        <v>529</v>
      </c>
      <c r="G29" s="197">
        <v>3</v>
      </c>
      <c r="H29" s="190"/>
      <c r="I29" s="191" t="s">
        <v>671</v>
      </c>
      <c r="J29" s="524"/>
    </row>
    <row r="30" spans="1:10" s="171" customFormat="1" ht="12.75">
      <c r="A30" s="465"/>
      <c r="B30" s="173" t="s">
        <v>707</v>
      </c>
      <c r="C30" s="173">
        <v>5</v>
      </c>
      <c r="D30" s="177"/>
      <c r="E30" s="205">
        <v>1.33272</v>
      </c>
      <c r="F30" s="217" t="s">
        <v>529</v>
      </c>
      <c r="G30" s="183">
        <v>6</v>
      </c>
      <c r="H30" s="182"/>
      <c r="I30" s="174" t="s">
        <v>671</v>
      </c>
      <c r="J30" s="524"/>
    </row>
    <row r="31" spans="1:10" s="171" customFormat="1" ht="12.75">
      <c r="A31" s="466"/>
      <c r="B31" s="178" t="s">
        <v>708</v>
      </c>
      <c r="C31" s="178">
        <v>6</v>
      </c>
      <c r="D31" s="180"/>
      <c r="E31" s="206">
        <v>0.173037</v>
      </c>
      <c r="F31" s="216" t="s">
        <v>709</v>
      </c>
      <c r="G31" s="198">
        <v>1.5</v>
      </c>
      <c r="H31" s="192"/>
      <c r="I31" s="179" t="s">
        <v>671</v>
      </c>
      <c r="J31" s="525"/>
    </row>
  </sheetData>
  <mergeCells count="10">
    <mergeCell ref="A26:A31"/>
    <mergeCell ref="J26:J31"/>
    <mergeCell ref="A14:A19"/>
    <mergeCell ref="J14:J19"/>
    <mergeCell ref="A20:A25"/>
    <mergeCell ref="J20:J25"/>
    <mergeCell ref="A8:A13"/>
    <mergeCell ref="J8:J13"/>
    <mergeCell ref="A2:A7"/>
    <mergeCell ref="J2:J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15"/>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2" max="2" width="10.140625" style="0" customWidth="1"/>
    <col min="4" max="5" width="10.140625" style="0" customWidth="1"/>
    <col min="6" max="6" width="16.28125" style="0" bestFit="1" customWidth="1"/>
    <col min="7" max="7" width="11.28125" style="0" customWidth="1"/>
    <col min="8" max="8" width="11.57421875" style="0" customWidth="1"/>
    <col min="9" max="9" width="10.57421875" style="0" customWidth="1"/>
    <col min="10" max="10" width="12.421875" style="0" customWidth="1"/>
  </cols>
  <sheetData>
    <row r="1" spans="1:10" ht="38.25">
      <c r="A1" s="110" t="s">
        <v>672</v>
      </c>
      <c r="B1" s="110" t="s">
        <v>673</v>
      </c>
      <c r="C1" s="110" t="s">
        <v>674</v>
      </c>
      <c r="D1" s="111" t="s">
        <v>683</v>
      </c>
      <c r="E1" s="110" t="s">
        <v>628</v>
      </c>
      <c r="F1" s="110" t="s">
        <v>682</v>
      </c>
      <c r="G1" s="110" t="s">
        <v>675</v>
      </c>
      <c r="H1" s="110" t="s">
        <v>677</v>
      </c>
      <c r="I1" s="112" t="s">
        <v>676</v>
      </c>
      <c r="J1" s="110" t="s">
        <v>678</v>
      </c>
    </row>
    <row r="2" spans="1:10" s="171" customFormat="1" ht="12.75">
      <c r="A2" s="467" t="s">
        <v>134</v>
      </c>
      <c r="B2" s="167" t="s">
        <v>697</v>
      </c>
      <c r="C2" s="167">
        <v>1</v>
      </c>
      <c r="D2" s="170">
        <f>SUM(E2:E8)</f>
        <v>83.757717</v>
      </c>
      <c r="E2" s="204">
        <v>0.056394</v>
      </c>
      <c r="F2" s="211" t="s">
        <v>134</v>
      </c>
      <c r="G2" s="168">
        <v>9</v>
      </c>
      <c r="H2" s="169">
        <v>96.075</v>
      </c>
      <c r="I2" s="168" t="s">
        <v>671</v>
      </c>
      <c r="J2" s="545" t="s">
        <v>671</v>
      </c>
    </row>
    <row r="3" spans="1:10" s="171" customFormat="1" ht="12.75">
      <c r="A3" s="465"/>
      <c r="B3" s="173" t="s">
        <v>711</v>
      </c>
      <c r="C3" s="173">
        <v>2</v>
      </c>
      <c r="D3" s="177"/>
      <c r="E3" s="205">
        <v>60.4754</v>
      </c>
      <c r="F3" s="212" t="s">
        <v>134</v>
      </c>
      <c r="G3" s="175">
        <v>63</v>
      </c>
      <c r="H3" s="176"/>
      <c r="I3" s="184" t="s">
        <v>693</v>
      </c>
      <c r="J3" s="524"/>
    </row>
    <row r="4" spans="1:10" s="171" customFormat="1" ht="12.75">
      <c r="A4" s="465"/>
      <c r="B4" s="185" t="s">
        <v>334</v>
      </c>
      <c r="C4" s="185">
        <v>3</v>
      </c>
      <c r="D4" s="177"/>
      <c r="E4" s="207">
        <v>6.48746</v>
      </c>
      <c r="F4" s="213" t="s">
        <v>529</v>
      </c>
      <c r="G4" s="194">
        <v>3</v>
      </c>
      <c r="H4" s="182"/>
      <c r="I4" s="186" t="s">
        <v>671</v>
      </c>
      <c r="J4" s="524"/>
    </row>
    <row r="5" spans="1:10" s="171" customFormat="1" ht="12.75">
      <c r="A5" s="465"/>
      <c r="B5" s="173" t="s">
        <v>339</v>
      </c>
      <c r="C5" s="173">
        <v>4</v>
      </c>
      <c r="D5" s="177"/>
      <c r="E5" s="205">
        <v>0.041374</v>
      </c>
      <c r="F5" s="215" t="s">
        <v>529</v>
      </c>
      <c r="G5" s="197">
        <v>3</v>
      </c>
      <c r="H5" s="190"/>
      <c r="I5" s="191" t="s">
        <v>671</v>
      </c>
      <c r="J5" s="524"/>
    </row>
    <row r="6" spans="1:10" s="171" customFormat="1" ht="12.75">
      <c r="A6" s="465"/>
      <c r="B6" s="173" t="s">
        <v>707</v>
      </c>
      <c r="C6" s="173">
        <v>5</v>
      </c>
      <c r="D6" s="177"/>
      <c r="E6" s="205">
        <v>1.33272</v>
      </c>
      <c r="F6" s="217" t="s">
        <v>529</v>
      </c>
      <c r="G6" s="183">
        <v>6</v>
      </c>
      <c r="H6" s="182"/>
      <c r="I6" s="174" t="s">
        <v>671</v>
      </c>
      <c r="J6" s="524"/>
    </row>
    <row r="7" spans="1:10" s="171" customFormat="1" ht="12.75">
      <c r="A7" s="465"/>
      <c r="B7" s="185" t="s">
        <v>356</v>
      </c>
      <c r="C7" s="185">
        <v>6</v>
      </c>
      <c r="D7" s="177"/>
      <c r="E7" s="207">
        <v>0.016469</v>
      </c>
      <c r="F7" s="213" t="s">
        <v>529</v>
      </c>
      <c r="G7" s="194">
        <v>1.575</v>
      </c>
      <c r="H7" s="182"/>
      <c r="I7" s="186" t="s">
        <v>671</v>
      </c>
      <c r="J7" s="524"/>
    </row>
    <row r="8" spans="1:10" s="171" customFormat="1" ht="12.75">
      <c r="A8" s="466"/>
      <c r="B8" s="178" t="s">
        <v>366</v>
      </c>
      <c r="C8" s="178">
        <v>7</v>
      </c>
      <c r="D8" s="180"/>
      <c r="E8" s="206">
        <v>15.3479</v>
      </c>
      <c r="F8" s="216" t="s">
        <v>529</v>
      </c>
      <c r="G8" s="198">
        <v>10.5</v>
      </c>
      <c r="H8" s="192"/>
      <c r="I8" s="179" t="s">
        <v>694</v>
      </c>
      <c r="J8" s="525"/>
    </row>
    <row r="9" spans="1:10" s="171" customFormat="1" ht="12.75">
      <c r="A9" s="465" t="s">
        <v>134</v>
      </c>
      <c r="B9" s="218" t="s">
        <v>697</v>
      </c>
      <c r="C9" s="218">
        <v>1</v>
      </c>
      <c r="D9" s="177">
        <f>SUM(E9:E15)</f>
        <v>68.73107</v>
      </c>
      <c r="E9" s="219">
        <v>0.056394</v>
      </c>
      <c r="F9" s="230" t="s">
        <v>134</v>
      </c>
      <c r="G9" s="187">
        <v>9</v>
      </c>
      <c r="H9" s="220">
        <v>88.5</v>
      </c>
      <c r="I9" s="187" t="s">
        <v>671</v>
      </c>
      <c r="J9" s="524" t="s">
        <v>671</v>
      </c>
    </row>
    <row r="10" spans="1:10" s="171" customFormat="1" ht="12.75">
      <c r="A10" s="465"/>
      <c r="B10" s="173" t="s">
        <v>711</v>
      </c>
      <c r="C10" s="173">
        <v>2</v>
      </c>
      <c r="D10" s="177"/>
      <c r="E10" s="205">
        <v>60.4754</v>
      </c>
      <c r="F10" s="212" t="s">
        <v>134</v>
      </c>
      <c r="G10" s="175">
        <v>63</v>
      </c>
      <c r="H10" s="176"/>
      <c r="I10" s="184" t="s">
        <v>693</v>
      </c>
      <c r="J10" s="524"/>
    </row>
    <row r="11" spans="1:10" s="171" customFormat="1" ht="12.75">
      <c r="A11" s="465"/>
      <c r="B11" s="185" t="s">
        <v>334</v>
      </c>
      <c r="C11" s="185">
        <v>3</v>
      </c>
      <c r="D11" s="177"/>
      <c r="E11" s="207">
        <v>6.48746</v>
      </c>
      <c r="F11" s="213" t="s">
        <v>529</v>
      </c>
      <c r="G11" s="194">
        <v>3</v>
      </c>
      <c r="H11" s="182"/>
      <c r="I11" s="186" t="s">
        <v>671</v>
      </c>
      <c r="J11" s="524"/>
    </row>
    <row r="12" spans="1:10" s="171" customFormat="1" ht="12.75">
      <c r="A12" s="465"/>
      <c r="B12" s="173" t="s">
        <v>339</v>
      </c>
      <c r="C12" s="173">
        <v>4</v>
      </c>
      <c r="D12" s="177"/>
      <c r="E12" s="205">
        <v>0.041374</v>
      </c>
      <c r="F12" s="215" t="s">
        <v>529</v>
      </c>
      <c r="G12" s="197">
        <v>3</v>
      </c>
      <c r="H12" s="190"/>
      <c r="I12" s="191" t="s">
        <v>671</v>
      </c>
      <c r="J12" s="524"/>
    </row>
    <row r="13" spans="1:10" s="171" customFormat="1" ht="12.75">
      <c r="A13" s="465"/>
      <c r="B13" s="173" t="s">
        <v>707</v>
      </c>
      <c r="C13" s="173">
        <v>5</v>
      </c>
      <c r="D13" s="177"/>
      <c r="E13" s="205">
        <v>1.33272</v>
      </c>
      <c r="F13" s="217" t="s">
        <v>529</v>
      </c>
      <c r="G13" s="183">
        <v>6</v>
      </c>
      <c r="H13" s="182"/>
      <c r="I13" s="174" t="s">
        <v>671</v>
      </c>
      <c r="J13" s="524"/>
    </row>
    <row r="14" spans="1:10" s="171" customFormat="1" ht="12.75">
      <c r="A14" s="465"/>
      <c r="B14" s="185" t="s">
        <v>708</v>
      </c>
      <c r="C14" s="185">
        <v>6</v>
      </c>
      <c r="D14" s="177"/>
      <c r="E14" s="207">
        <v>0.173037</v>
      </c>
      <c r="F14" s="213" t="s">
        <v>709</v>
      </c>
      <c r="G14" s="194">
        <v>1.5</v>
      </c>
      <c r="H14" s="182"/>
      <c r="I14" s="186" t="s">
        <v>671</v>
      </c>
      <c r="J14" s="524"/>
    </row>
    <row r="15" spans="1:10" s="171" customFormat="1" ht="12.75">
      <c r="A15" s="466"/>
      <c r="B15" s="178" t="s">
        <v>372</v>
      </c>
      <c r="C15" s="178">
        <v>7</v>
      </c>
      <c r="D15" s="180"/>
      <c r="E15" s="206">
        <v>0.164685</v>
      </c>
      <c r="F15" s="216" t="s">
        <v>709</v>
      </c>
      <c r="G15" s="198">
        <v>3</v>
      </c>
      <c r="H15" s="192"/>
      <c r="I15" s="179" t="s">
        <v>671</v>
      </c>
      <c r="J15" s="525"/>
    </row>
  </sheetData>
  <mergeCells count="4">
    <mergeCell ref="A9:A15"/>
    <mergeCell ref="J9:J15"/>
    <mergeCell ref="A2:A8"/>
    <mergeCell ref="J2:J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DU27"/>
  <sheetViews>
    <sheetView workbookViewId="0" topLeftCell="A1">
      <pane xSplit="1" ySplit="1" topLeftCell="CR12" activePane="bottomRight" state="frozen"/>
      <selection pane="topLeft" activeCell="A1" sqref="A1"/>
      <selection pane="topRight" activeCell="B1" sqref="B1"/>
      <selection pane="bottomLeft" activeCell="A2" sqref="A2"/>
      <selection pane="bottomRight" activeCell="CT23" sqref="CT23:CZ24"/>
    </sheetView>
  </sheetViews>
  <sheetFormatPr defaultColWidth="9.140625" defaultRowHeight="12.75"/>
  <cols>
    <col min="1" max="1" width="17.57421875" style="0" customWidth="1"/>
    <col min="6" max="7" width="16.00390625" style="0" bestFit="1" customWidth="1"/>
    <col min="26" max="26" width="10.140625" style="0" customWidth="1"/>
  </cols>
  <sheetData>
    <row r="1" spans="1:112" ht="30" customHeight="1">
      <c r="A1" s="1" t="s">
        <v>0</v>
      </c>
      <c r="B1" s="2" t="s">
        <v>1</v>
      </c>
      <c r="C1" s="3" t="s">
        <v>2</v>
      </c>
      <c r="D1" s="2"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4" t="s">
        <v>24</v>
      </c>
      <c r="Z1" s="4"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42</v>
      </c>
      <c r="AT1" s="1" t="s">
        <v>44</v>
      </c>
      <c r="AU1" s="1" t="s">
        <v>45</v>
      </c>
      <c r="AV1" s="1" t="s">
        <v>46</v>
      </c>
      <c r="AW1" s="1" t="s">
        <v>42</v>
      </c>
      <c r="AX1" s="5" t="s">
        <v>47</v>
      </c>
      <c r="AY1" s="1" t="s">
        <v>48</v>
      </c>
      <c r="AZ1" t="s">
        <v>49</v>
      </c>
      <c r="BA1" t="s">
        <v>50</v>
      </c>
      <c r="BB1" t="s">
        <v>51</v>
      </c>
      <c r="BC1" t="s">
        <v>52</v>
      </c>
      <c r="BD1" t="s">
        <v>53</v>
      </c>
      <c r="BE1" t="s">
        <v>54</v>
      </c>
      <c r="BF1" t="s">
        <v>55</v>
      </c>
      <c r="BG1" t="s">
        <v>56</v>
      </c>
      <c r="BH1" s="1" t="s">
        <v>57</v>
      </c>
      <c r="BI1" s="1" t="s">
        <v>58</v>
      </c>
      <c r="BJ1" s="1" t="s">
        <v>59</v>
      </c>
      <c r="BK1" s="1" t="s">
        <v>60</v>
      </c>
      <c r="BL1" s="1" t="s">
        <v>61</v>
      </c>
      <c r="BM1" s="1" t="s">
        <v>62</v>
      </c>
      <c r="BN1" s="1" t="s">
        <v>63</v>
      </c>
      <c r="BO1" s="1" t="s">
        <v>64</v>
      </c>
      <c r="BP1" s="1" t="s">
        <v>65</v>
      </c>
      <c r="BQ1" s="1" t="s">
        <v>66</v>
      </c>
      <c r="BR1" s="1" t="s">
        <v>67</v>
      </c>
      <c r="BS1" s="1" t="s">
        <v>68</v>
      </c>
      <c r="BT1" s="1" t="s">
        <v>69</v>
      </c>
      <c r="BU1" s="1" t="s">
        <v>70</v>
      </c>
      <c r="BV1" s="1" t="s">
        <v>71</v>
      </c>
      <c r="BW1" s="1" t="s">
        <v>72</v>
      </c>
      <c r="BX1" s="1" t="s">
        <v>73</v>
      </c>
      <c r="BY1" s="1" t="s">
        <v>74</v>
      </c>
      <c r="BZ1" s="1" t="s">
        <v>75</v>
      </c>
      <c r="CA1" s="1" t="s">
        <v>76</v>
      </c>
      <c r="CB1" s="1" t="s">
        <v>77</v>
      </c>
      <c r="CC1" s="1" t="s">
        <v>78</v>
      </c>
      <c r="CD1" s="1" t="s">
        <v>79</v>
      </c>
      <c r="CE1" s="1" t="s">
        <v>80</v>
      </c>
      <c r="CF1" s="1" t="s">
        <v>81</v>
      </c>
      <c r="CG1" s="1" t="s">
        <v>82</v>
      </c>
      <c r="CH1" s="1" t="s">
        <v>47</v>
      </c>
      <c r="CI1" s="90" t="s">
        <v>33</v>
      </c>
      <c r="CJ1" s="90" t="s">
        <v>83</v>
      </c>
      <c r="CK1" s="90" t="s">
        <v>84</v>
      </c>
      <c r="CL1" s="90" t="s">
        <v>643</v>
      </c>
      <c r="CM1" s="1" t="s">
        <v>85</v>
      </c>
      <c r="CN1" s="1" t="s">
        <v>86</v>
      </c>
      <c r="CO1" s="1" t="s">
        <v>42</v>
      </c>
      <c r="CP1" s="1" t="s">
        <v>87</v>
      </c>
      <c r="CQ1" s="1" t="s">
        <v>88</v>
      </c>
      <c r="CR1" s="68" t="s">
        <v>628</v>
      </c>
      <c r="CS1" s="68" t="s">
        <v>629</v>
      </c>
      <c r="CT1" s="69" t="s">
        <v>630</v>
      </c>
      <c r="CU1" s="69" t="s">
        <v>631</v>
      </c>
      <c r="CV1" s="68" t="s">
        <v>632</v>
      </c>
      <c r="CW1" s="68" t="s">
        <v>633</v>
      </c>
      <c r="CX1" s="68" t="s">
        <v>634</v>
      </c>
      <c r="CY1" s="69" t="s">
        <v>635</v>
      </c>
      <c r="CZ1" s="69" t="s">
        <v>636</v>
      </c>
      <c r="DA1" s="70" t="s">
        <v>637</v>
      </c>
      <c r="DB1" s="68" t="s">
        <v>638</v>
      </c>
      <c r="DC1" s="68" t="s">
        <v>194</v>
      </c>
      <c r="DD1" s="68" t="s">
        <v>359</v>
      </c>
      <c r="DE1" s="68" t="s">
        <v>639</v>
      </c>
      <c r="DF1" s="70" t="s">
        <v>640</v>
      </c>
      <c r="DG1" s="70" t="s">
        <v>105</v>
      </c>
      <c r="DH1" s="70" t="s">
        <v>47</v>
      </c>
    </row>
    <row r="2" spans="1:112" ht="12.75">
      <c r="A2" t="s">
        <v>513</v>
      </c>
      <c r="B2" s="6" t="s">
        <v>133</v>
      </c>
      <c r="C2" s="7">
        <v>21.6</v>
      </c>
      <c r="D2" s="6" t="s">
        <v>510</v>
      </c>
      <c r="E2" t="s">
        <v>332</v>
      </c>
      <c r="F2" t="s">
        <v>332</v>
      </c>
      <c r="G2" t="s">
        <v>332</v>
      </c>
      <c r="H2" t="s">
        <v>134</v>
      </c>
      <c r="I2" t="s">
        <v>95</v>
      </c>
      <c r="J2" t="s">
        <v>95</v>
      </c>
      <c r="K2" t="s">
        <v>95</v>
      </c>
      <c r="L2" t="s">
        <v>95</v>
      </c>
      <c r="M2" t="s">
        <v>95</v>
      </c>
      <c r="N2" t="s">
        <v>95</v>
      </c>
      <c r="O2" t="s">
        <v>95</v>
      </c>
      <c r="P2" t="s">
        <v>95</v>
      </c>
      <c r="Q2" t="s">
        <v>95</v>
      </c>
      <c r="R2" t="s">
        <v>95</v>
      </c>
      <c r="S2" t="s">
        <v>95</v>
      </c>
      <c r="T2" t="s">
        <v>95</v>
      </c>
      <c r="U2" t="s">
        <v>95</v>
      </c>
      <c r="V2" t="s">
        <v>95</v>
      </c>
      <c r="W2" t="s">
        <v>95</v>
      </c>
      <c r="X2" t="s">
        <v>95</v>
      </c>
      <c r="Y2" s="8">
        <v>45.47757</v>
      </c>
      <c r="Z2" s="8">
        <v>-116.9325</v>
      </c>
      <c r="AA2" t="s">
        <v>96</v>
      </c>
      <c r="AB2" t="s">
        <v>97</v>
      </c>
      <c r="AC2" t="s">
        <v>180</v>
      </c>
      <c r="AD2" t="s">
        <v>119</v>
      </c>
      <c r="AE2" t="s">
        <v>241</v>
      </c>
      <c r="AF2" s="9">
        <v>38278</v>
      </c>
      <c r="AG2" s="10">
        <v>0.4277777777777778</v>
      </c>
      <c r="AH2" t="s">
        <v>100</v>
      </c>
      <c r="AI2">
        <v>1</v>
      </c>
      <c r="AJ2">
        <v>3</v>
      </c>
      <c r="AK2">
        <v>3</v>
      </c>
      <c r="AL2">
        <v>0</v>
      </c>
      <c r="AM2">
        <v>0</v>
      </c>
      <c r="AN2" t="s">
        <v>202</v>
      </c>
      <c r="AO2" t="s">
        <v>95</v>
      </c>
      <c r="AP2" t="s">
        <v>95</v>
      </c>
      <c r="AR2" t="s">
        <v>113</v>
      </c>
      <c r="AS2" t="s">
        <v>514</v>
      </c>
      <c r="AT2" t="s">
        <v>104</v>
      </c>
      <c r="AU2" t="s">
        <v>95</v>
      </c>
      <c r="AV2" t="s">
        <v>95</v>
      </c>
      <c r="AX2" s="11" t="s">
        <v>515</v>
      </c>
      <c r="BA2">
        <v>1</v>
      </c>
      <c r="BB2">
        <v>1</v>
      </c>
      <c r="BC2">
        <v>1</v>
      </c>
      <c r="BD2">
        <v>1</v>
      </c>
      <c r="BH2">
        <v>4</v>
      </c>
      <c r="BJ2">
        <v>26.2</v>
      </c>
      <c r="BK2">
        <v>21.9</v>
      </c>
      <c r="BL2">
        <v>22.6</v>
      </c>
      <c r="BM2">
        <v>26.3</v>
      </c>
      <c r="BN2">
        <v>16.2</v>
      </c>
      <c r="BO2">
        <v>0.53</v>
      </c>
      <c r="BQ2">
        <v>1.96</v>
      </c>
      <c r="BR2">
        <v>1.96</v>
      </c>
      <c r="BS2">
        <v>5.16</v>
      </c>
      <c r="BT2">
        <v>2.49</v>
      </c>
      <c r="BU2">
        <v>0.54</v>
      </c>
      <c r="BV2">
        <v>-0.01</v>
      </c>
      <c r="BW2">
        <v>22.64</v>
      </c>
      <c r="BX2">
        <v>0.18</v>
      </c>
      <c r="BY2">
        <v>0.53</v>
      </c>
      <c r="BZ2">
        <v>-0.53</v>
      </c>
      <c r="CA2">
        <v>2.67</v>
      </c>
      <c r="CB2">
        <v>5.04</v>
      </c>
      <c r="CC2">
        <v>0</v>
      </c>
      <c r="CD2" t="s">
        <v>110</v>
      </c>
      <c r="CE2" t="s">
        <v>111</v>
      </c>
      <c r="CF2" t="s">
        <v>110</v>
      </c>
      <c r="CG2" t="s">
        <v>147</v>
      </c>
      <c r="CI2" s="89" t="s">
        <v>110</v>
      </c>
      <c r="CJ2" s="89" t="s">
        <v>110</v>
      </c>
      <c r="CK2" s="89" t="s">
        <v>100</v>
      </c>
      <c r="CL2" s="89" t="b">
        <v>0</v>
      </c>
      <c r="CN2" t="s">
        <v>113</v>
      </c>
      <c r="CO2" t="s">
        <v>516</v>
      </c>
      <c r="CP2" t="s">
        <v>113</v>
      </c>
      <c r="CQ2" t="s">
        <v>241</v>
      </c>
      <c r="CR2" s="87">
        <v>60.4754</v>
      </c>
      <c r="CS2" s="72">
        <v>7</v>
      </c>
      <c r="CT2" s="72" t="s">
        <v>736</v>
      </c>
      <c r="CU2" s="72" t="s">
        <v>736</v>
      </c>
      <c r="CV2" s="284">
        <v>1</v>
      </c>
      <c r="CW2" s="73">
        <v>1</v>
      </c>
      <c r="CX2" s="73">
        <v>3</v>
      </c>
      <c r="CY2" s="74"/>
      <c r="CZ2" s="75">
        <v>63</v>
      </c>
      <c r="DA2" s="72" t="s">
        <v>693</v>
      </c>
      <c r="DB2" s="73" t="s">
        <v>737</v>
      </c>
      <c r="DC2" s="73" t="s">
        <v>737</v>
      </c>
      <c r="DD2" s="73" t="s">
        <v>737</v>
      </c>
      <c r="DE2" s="73" t="s">
        <v>737</v>
      </c>
      <c r="DF2" s="73" t="s">
        <v>737</v>
      </c>
      <c r="DG2" s="73" t="s">
        <v>737</v>
      </c>
      <c r="DH2" s="267" t="s">
        <v>752</v>
      </c>
    </row>
    <row r="3" spans="1:125" ht="12.75">
      <c r="A3" t="s">
        <v>517</v>
      </c>
      <c r="B3" s="6" t="s">
        <v>133</v>
      </c>
      <c r="C3" s="7">
        <v>21.6</v>
      </c>
      <c r="D3" s="6" t="s">
        <v>510</v>
      </c>
      <c r="E3" t="s">
        <v>332</v>
      </c>
      <c r="F3" t="s">
        <v>332</v>
      </c>
      <c r="G3" t="s">
        <v>332</v>
      </c>
      <c r="H3" t="s">
        <v>134</v>
      </c>
      <c r="I3" t="s">
        <v>95</v>
      </c>
      <c r="J3" t="s">
        <v>95</v>
      </c>
      <c r="K3" t="s">
        <v>95</v>
      </c>
      <c r="L3" t="s">
        <v>95</v>
      </c>
      <c r="M3" t="s">
        <v>95</v>
      </c>
      <c r="N3" t="s">
        <v>95</v>
      </c>
      <c r="O3" t="s">
        <v>95</v>
      </c>
      <c r="P3" t="s">
        <v>95</v>
      </c>
      <c r="Q3" t="s">
        <v>95</v>
      </c>
      <c r="R3" t="s">
        <v>95</v>
      </c>
      <c r="S3" t="s">
        <v>95</v>
      </c>
      <c r="T3" t="s">
        <v>95</v>
      </c>
      <c r="U3" t="s">
        <v>95</v>
      </c>
      <c r="V3" t="s">
        <v>95</v>
      </c>
      <c r="W3" t="s">
        <v>95</v>
      </c>
      <c r="X3" t="s">
        <v>95</v>
      </c>
      <c r="Y3" s="8">
        <v>45.47757</v>
      </c>
      <c r="Z3" s="8">
        <v>-116.9325</v>
      </c>
      <c r="AA3" t="s">
        <v>96</v>
      </c>
      <c r="AB3" t="s">
        <v>97</v>
      </c>
      <c r="AC3" t="s">
        <v>180</v>
      </c>
      <c r="AD3" t="s">
        <v>119</v>
      </c>
      <c r="AE3" t="s">
        <v>241</v>
      </c>
      <c r="AF3" s="9">
        <v>38278</v>
      </c>
      <c r="AG3" s="10">
        <v>0.43263888888888885</v>
      </c>
      <c r="AH3" t="s">
        <v>100</v>
      </c>
      <c r="AI3">
        <v>2</v>
      </c>
      <c r="AJ3">
        <v>3</v>
      </c>
      <c r="AK3">
        <v>3</v>
      </c>
      <c r="AL3">
        <v>0</v>
      </c>
      <c r="AM3">
        <v>0</v>
      </c>
      <c r="AN3" t="s">
        <v>202</v>
      </c>
      <c r="AO3" t="s">
        <v>95</v>
      </c>
      <c r="AP3" t="s">
        <v>95</v>
      </c>
      <c r="AR3" t="s">
        <v>113</v>
      </c>
      <c r="AS3" t="s">
        <v>514</v>
      </c>
      <c r="AT3" t="s">
        <v>104</v>
      </c>
      <c r="AU3" t="s">
        <v>95</v>
      </c>
      <c r="AV3" t="s">
        <v>95</v>
      </c>
      <c r="AX3" s="11"/>
      <c r="BA3">
        <v>1</v>
      </c>
      <c r="BB3">
        <v>1</v>
      </c>
      <c r="BC3">
        <v>1</v>
      </c>
      <c r="BD3">
        <v>1</v>
      </c>
      <c r="BH3">
        <v>4</v>
      </c>
      <c r="BJ3">
        <v>26.2</v>
      </c>
      <c r="BK3">
        <v>16.2</v>
      </c>
      <c r="BL3">
        <v>21.9</v>
      </c>
      <c r="BM3">
        <v>22.6</v>
      </c>
      <c r="BN3">
        <v>26.3</v>
      </c>
      <c r="BO3">
        <v>0.53</v>
      </c>
      <c r="BQ3">
        <v>2.49</v>
      </c>
      <c r="BR3">
        <v>2.49</v>
      </c>
      <c r="BS3">
        <v>5.77</v>
      </c>
      <c r="BT3">
        <v>3.68</v>
      </c>
      <c r="BU3">
        <v>0.54</v>
      </c>
      <c r="BV3">
        <v>-0.01</v>
      </c>
      <c r="BW3">
        <v>22.64</v>
      </c>
      <c r="BX3">
        <v>0.18</v>
      </c>
      <c r="BY3">
        <v>1.19</v>
      </c>
      <c r="BZ3">
        <v>-1.19</v>
      </c>
      <c r="CA3">
        <v>2.09</v>
      </c>
      <c r="CB3">
        <v>1.76</v>
      </c>
      <c r="CC3">
        <v>0</v>
      </c>
      <c r="CD3" t="s">
        <v>110</v>
      </c>
      <c r="CE3" t="s">
        <v>111</v>
      </c>
      <c r="CF3" t="s">
        <v>110</v>
      </c>
      <c r="CG3" t="s">
        <v>139</v>
      </c>
      <c r="CI3" s="89" t="s">
        <v>110</v>
      </c>
      <c r="CJ3" s="89" t="s">
        <v>110</v>
      </c>
      <c r="CK3" s="89" t="s">
        <v>100</v>
      </c>
      <c r="CL3" s="89" t="b">
        <v>0</v>
      </c>
      <c r="CN3" t="s">
        <v>103</v>
      </c>
      <c r="CP3" t="s">
        <v>113</v>
      </c>
      <c r="CQ3" t="s">
        <v>241</v>
      </c>
      <c r="CR3" s="87">
        <v>60.4754</v>
      </c>
      <c r="CS3" s="72">
        <v>7</v>
      </c>
      <c r="CT3" s="72" t="s">
        <v>736</v>
      </c>
      <c r="CU3" s="72" t="s">
        <v>736</v>
      </c>
      <c r="CV3" s="266">
        <v>1</v>
      </c>
      <c r="CW3" s="73">
        <v>1</v>
      </c>
      <c r="CX3" s="73">
        <v>3</v>
      </c>
      <c r="CY3" s="74"/>
      <c r="CZ3" s="75">
        <v>63</v>
      </c>
      <c r="DA3" s="72" t="s">
        <v>693</v>
      </c>
      <c r="DB3" s="73" t="s">
        <v>737</v>
      </c>
      <c r="DC3" s="73" t="s">
        <v>737</v>
      </c>
      <c r="DD3" s="73" t="s">
        <v>737</v>
      </c>
      <c r="DE3" s="73" t="s">
        <v>737</v>
      </c>
      <c r="DF3" s="73" t="s">
        <v>737</v>
      </c>
      <c r="DG3" s="73" t="s">
        <v>737</v>
      </c>
      <c r="DH3" s="267" t="s">
        <v>752</v>
      </c>
      <c r="DI3" s="46"/>
      <c r="DL3" s="46"/>
      <c r="DM3" s="46"/>
      <c r="DN3" s="46"/>
      <c r="DO3" s="46"/>
      <c r="DP3" s="46"/>
      <c r="DQ3" s="46"/>
      <c r="DR3" s="46"/>
      <c r="DS3" s="46"/>
      <c r="DT3" s="46"/>
      <c r="DU3" s="46"/>
    </row>
    <row r="4" spans="1:125" ht="15" customHeight="1">
      <c r="A4" t="s">
        <v>518</v>
      </c>
      <c r="B4" s="6" t="s">
        <v>133</v>
      </c>
      <c r="C4" s="7">
        <v>21.6</v>
      </c>
      <c r="D4" s="6" t="s">
        <v>519</v>
      </c>
      <c r="E4" t="s">
        <v>332</v>
      </c>
      <c r="F4" t="s">
        <v>332</v>
      </c>
      <c r="G4" t="s">
        <v>332</v>
      </c>
      <c r="H4" t="s">
        <v>134</v>
      </c>
      <c r="I4" t="s">
        <v>95</v>
      </c>
      <c r="J4" t="s">
        <v>95</v>
      </c>
      <c r="K4" t="s">
        <v>95</v>
      </c>
      <c r="L4" t="s">
        <v>95</v>
      </c>
      <c r="M4" t="s">
        <v>95</v>
      </c>
      <c r="N4" t="s">
        <v>95</v>
      </c>
      <c r="O4" t="s">
        <v>95</v>
      </c>
      <c r="P4" t="s">
        <v>95</v>
      </c>
      <c r="Q4" t="s">
        <v>95</v>
      </c>
      <c r="R4" t="s">
        <v>95</v>
      </c>
      <c r="S4" t="s">
        <v>95</v>
      </c>
      <c r="T4" t="s">
        <v>95</v>
      </c>
      <c r="U4" t="s">
        <v>95</v>
      </c>
      <c r="V4" t="s">
        <v>95</v>
      </c>
      <c r="W4" t="s">
        <v>95</v>
      </c>
      <c r="X4" t="s">
        <v>95</v>
      </c>
      <c r="Y4" s="8">
        <v>45.47757</v>
      </c>
      <c r="Z4" s="8">
        <v>-116.9325</v>
      </c>
      <c r="AA4" t="s">
        <v>96</v>
      </c>
      <c r="AB4" t="s">
        <v>97</v>
      </c>
      <c r="AC4" t="s">
        <v>99</v>
      </c>
      <c r="AD4" t="s">
        <v>119</v>
      </c>
      <c r="AE4" t="s">
        <v>520</v>
      </c>
      <c r="AF4" s="9">
        <v>38278</v>
      </c>
      <c r="AG4" s="10">
        <v>0.45416666666666666</v>
      </c>
      <c r="AH4" t="s">
        <v>100</v>
      </c>
      <c r="AI4">
        <v>3</v>
      </c>
      <c r="AJ4">
        <v>3</v>
      </c>
      <c r="AK4">
        <v>3</v>
      </c>
      <c r="AL4">
        <v>0</v>
      </c>
      <c r="AM4">
        <v>0</v>
      </c>
      <c r="AN4" t="s">
        <v>202</v>
      </c>
      <c r="AO4" t="s">
        <v>95</v>
      </c>
      <c r="AP4" t="s">
        <v>95</v>
      </c>
      <c r="AR4" t="s">
        <v>113</v>
      </c>
      <c r="AS4" t="s">
        <v>514</v>
      </c>
      <c r="AT4" t="s">
        <v>95</v>
      </c>
      <c r="AU4" t="s">
        <v>95</v>
      </c>
      <c r="AV4" t="s">
        <v>95</v>
      </c>
      <c r="AX4" s="11" t="s">
        <v>521</v>
      </c>
      <c r="BA4">
        <v>1</v>
      </c>
      <c r="BB4">
        <v>1</v>
      </c>
      <c r="BC4">
        <v>1</v>
      </c>
      <c r="BD4">
        <v>1</v>
      </c>
      <c r="BH4">
        <v>4</v>
      </c>
      <c r="BJ4">
        <v>26.2</v>
      </c>
      <c r="BK4">
        <v>21.9</v>
      </c>
      <c r="BL4">
        <v>22.6</v>
      </c>
      <c r="BM4">
        <v>26.3</v>
      </c>
      <c r="BN4">
        <v>16.2</v>
      </c>
      <c r="BO4">
        <v>0.53</v>
      </c>
      <c r="BQ4">
        <v>3.68</v>
      </c>
      <c r="BR4">
        <v>3.68</v>
      </c>
      <c r="BS4">
        <v>7.76</v>
      </c>
      <c r="BT4">
        <v>4.65</v>
      </c>
      <c r="BU4">
        <v>0.54</v>
      </c>
      <c r="BV4">
        <v>-0.01</v>
      </c>
      <c r="BW4">
        <v>22.64</v>
      </c>
      <c r="BX4">
        <v>0.18</v>
      </c>
      <c r="BY4">
        <v>0.97</v>
      </c>
      <c r="BZ4">
        <v>-0.97</v>
      </c>
      <c r="CA4">
        <v>3.11</v>
      </c>
      <c r="CB4">
        <v>3.21</v>
      </c>
      <c r="CC4">
        <v>0</v>
      </c>
      <c r="CD4" t="s">
        <v>110</v>
      </c>
      <c r="CE4" t="s">
        <v>111</v>
      </c>
      <c r="CF4" t="s">
        <v>110</v>
      </c>
      <c r="CG4" t="s">
        <v>147</v>
      </c>
      <c r="CI4" s="89" t="s">
        <v>110</v>
      </c>
      <c r="CJ4" s="89" t="s">
        <v>110</v>
      </c>
      <c r="CK4" s="89" t="s">
        <v>100</v>
      </c>
      <c r="CL4" s="89" t="b">
        <v>0</v>
      </c>
      <c r="CN4" t="s">
        <v>103</v>
      </c>
      <c r="CP4" t="s">
        <v>113</v>
      </c>
      <c r="CQ4" t="s">
        <v>241</v>
      </c>
      <c r="CR4" s="87">
        <v>60.4754</v>
      </c>
      <c r="CS4" s="72">
        <v>7</v>
      </c>
      <c r="CT4" s="72" t="s">
        <v>736</v>
      </c>
      <c r="CU4" s="72" t="s">
        <v>736</v>
      </c>
      <c r="CV4" s="284">
        <v>1</v>
      </c>
      <c r="CW4" s="73">
        <v>1</v>
      </c>
      <c r="CX4" s="73">
        <v>3</v>
      </c>
      <c r="CY4" s="74"/>
      <c r="CZ4" s="75">
        <v>63</v>
      </c>
      <c r="DA4" s="72" t="s">
        <v>693</v>
      </c>
      <c r="DB4" s="73" t="s">
        <v>737</v>
      </c>
      <c r="DC4" s="73" t="s">
        <v>737</v>
      </c>
      <c r="DD4" s="73" t="s">
        <v>737</v>
      </c>
      <c r="DE4" s="73" t="s">
        <v>737</v>
      </c>
      <c r="DF4" s="73" t="s">
        <v>737</v>
      </c>
      <c r="DG4" s="73" t="s">
        <v>737</v>
      </c>
      <c r="DH4" s="267" t="s">
        <v>752</v>
      </c>
      <c r="DI4" s="46"/>
      <c r="DL4" s="46"/>
      <c r="DM4" s="46"/>
      <c r="DN4" s="46"/>
      <c r="DO4" s="46"/>
      <c r="DP4" s="46"/>
      <c r="DQ4" s="46"/>
      <c r="DR4" s="46"/>
      <c r="DS4" s="46"/>
      <c r="DT4" s="46"/>
      <c r="DU4" s="46"/>
    </row>
    <row r="5" spans="1:112" ht="12.75">
      <c r="A5" t="s">
        <v>522</v>
      </c>
      <c r="B5" s="6" t="s">
        <v>133</v>
      </c>
      <c r="C5" s="7">
        <v>21.6</v>
      </c>
      <c r="D5" s="6" t="s">
        <v>519</v>
      </c>
      <c r="E5" t="s">
        <v>332</v>
      </c>
      <c r="F5" t="s">
        <v>332</v>
      </c>
      <c r="G5" t="s">
        <v>332</v>
      </c>
      <c r="H5" t="s">
        <v>134</v>
      </c>
      <c r="I5" t="s">
        <v>95</v>
      </c>
      <c r="J5" t="s">
        <v>95</v>
      </c>
      <c r="K5" t="s">
        <v>95</v>
      </c>
      <c r="L5" t="s">
        <v>95</v>
      </c>
      <c r="M5" t="s">
        <v>95</v>
      </c>
      <c r="N5" t="s">
        <v>95</v>
      </c>
      <c r="O5" t="s">
        <v>95</v>
      </c>
      <c r="P5" t="s">
        <v>95</v>
      </c>
      <c r="Q5" t="s">
        <v>95</v>
      </c>
      <c r="R5" t="s">
        <v>95</v>
      </c>
      <c r="S5" t="s">
        <v>95</v>
      </c>
      <c r="T5" t="s">
        <v>95</v>
      </c>
      <c r="U5" t="s">
        <v>95</v>
      </c>
      <c r="V5" t="s">
        <v>95</v>
      </c>
      <c r="W5" t="s">
        <v>95</v>
      </c>
      <c r="X5" t="s">
        <v>95</v>
      </c>
      <c r="Y5" s="8">
        <v>45.47757</v>
      </c>
      <c r="Z5" s="8">
        <v>-116.9325</v>
      </c>
      <c r="AA5" t="s">
        <v>96</v>
      </c>
      <c r="AB5" t="s">
        <v>97</v>
      </c>
      <c r="AC5" t="s">
        <v>180</v>
      </c>
      <c r="AD5" t="s">
        <v>119</v>
      </c>
      <c r="AE5" t="s">
        <v>241</v>
      </c>
      <c r="AF5" s="9">
        <v>38278</v>
      </c>
      <c r="AG5" s="10">
        <v>0.4576388888888889</v>
      </c>
      <c r="AH5" t="s">
        <v>100</v>
      </c>
      <c r="AI5">
        <v>1</v>
      </c>
      <c r="AJ5">
        <v>1</v>
      </c>
      <c r="AK5">
        <v>0</v>
      </c>
      <c r="AL5">
        <v>0</v>
      </c>
      <c r="AM5">
        <v>0</v>
      </c>
      <c r="AN5" t="s">
        <v>202</v>
      </c>
      <c r="AO5" t="s">
        <v>95</v>
      </c>
      <c r="AP5" t="s">
        <v>95</v>
      </c>
      <c r="AR5" t="s">
        <v>113</v>
      </c>
      <c r="AS5" t="s">
        <v>514</v>
      </c>
      <c r="AT5" t="s">
        <v>95</v>
      </c>
      <c r="AU5" t="s">
        <v>95</v>
      </c>
      <c r="AV5" t="s">
        <v>95</v>
      </c>
      <c r="AX5" s="11" t="s">
        <v>523</v>
      </c>
      <c r="AY5" t="s">
        <v>524</v>
      </c>
      <c r="BA5">
        <v>1</v>
      </c>
      <c r="BB5">
        <v>1</v>
      </c>
      <c r="BC5">
        <v>1</v>
      </c>
      <c r="BD5">
        <v>1</v>
      </c>
      <c r="BH5">
        <v>4</v>
      </c>
      <c r="BI5">
        <v>0</v>
      </c>
      <c r="BJ5">
        <v>26.2</v>
      </c>
      <c r="BK5">
        <v>21.9</v>
      </c>
      <c r="BL5">
        <v>22.6</v>
      </c>
      <c r="BM5">
        <v>26.3</v>
      </c>
      <c r="BN5">
        <v>16.2</v>
      </c>
      <c r="BO5">
        <v>0.53</v>
      </c>
      <c r="BQ5">
        <v>1.74</v>
      </c>
      <c r="BR5">
        <v>1.74</v>
      </c>
      <c r="BS5">
        <v>7.76</v>
      </c>
      <c r="BT5">
        <v>4.65</v>
      </c>
      <c r="BU5">
        <v>0.54</v>
      </c>
      <c r="BV5">
        <v>-0.01</v>
      </c>
      <c r="BW5">
        <v>22.64</v>
      </c>
      <c r="BX5">
        <v>0.18</v>
      </c>
      <c r="BY5">
        <v>2.91</v>
      </c>
      <c r="BZ5">
        <v>-2.91</v>
      </c>
      <c r="CA5">
        <v>3.11</v>
      </c>
      <c r="CB5">
        <v>1.07</v>
      </c>
      <c r="CC5">
        <v>0</v>
      </c>
      <c r="CD5" t="s">
        <v>110</v>
      </c>
      <c r="CE5" t="s">
        <v>111</v>
      </c>
      <c r="CF5" t="s">
        <v>110</v>
      </c>
      <c r="CG5" t="s">
        <v>112</v>
      </c>
      <c r="CI5" s="89" t="s">
        <v>110</v>
      </c>
      <c r="CJ5" s="89" t="s">
        <v>110</v>
      </c>
      <c r="CK5" s="89" t="s">
        <v>100</v>
      </c>
      <c r="CL5" s="89" t="b">
        <v>0</v>
      </c>
      <c r="CN5" t="s">
        <v>103</v>
      </c>
      <c r="CP5" t="s">
        <v>113</v>
      </c>
      <c r="CQ5" t="s">
        <v>241</v>
      </c>
      <c r="CR5" s="87">
        <v>60.4754</v>
      </c>
      <c r="CS5" s="72">
        <v>7</v>
      </c>
      <c r="CT5" s="72" t="s">
        <v>736</v>
      </c>
      <c r="CU5" s="72" t="s">
        <v>736</v>
      </c>
      <c r="CV5" s="266">
        <v>1</v>
      </c>
      <c r="CW5" s="73">
        <v>1</v>
      </c>
      <c r="CX5" s="73">
        <v>3</v>
      </c>
      <c r="CY5" s="74"/>
      <c r="CZ5" s="75">
        <v>63</v>
      </c>
      <c r="DA5" s="72" t="s">
        <v>693</v>
      </c>
      <c r="DB5" s="73" t="s">
        <v>737</v>
      </c>
      <c r="DC5" s="73" t="s">
        <v>737</v>
      </c>
      <c r="DD5" s="73" t="s">
        <v>737</v>
      </c>
      <c r="DE5" s="73" t="s">
        <v>737</v>
      </c>
      <c r="DF5" s="73" t="s">
        <v>737</v>
      </c>
      <c r="DG5" s="73" t="s">
        <v>737</v>
      </c>
      <c r="DH5" s="267" t="s">
        <v>752</v>
      </c>
    </row>
    <row r="6" spans="1:112" ht="12.75">
      <c r="A6" s="268" t="s">
        <v>503</v>
      </c>
      <c r="B6" s="269" t="s">
        <v>133</v>
      </c>
      <c r="C6" s="270">
        <v>21.6</v>
      </c>
      <c r="D6" s="269" t="s">
        <v>504</v>
      </c>
      <c r="E6" s="268" t="s">
        <v>332</v>
      </c>
      <c r="F6" s="268" t="s">
        <v>332</v>
      </c>
      <c r="G6" s="268" t="s">
        <v>332</v>
      </c>
      <c r="H6" s="268" t="s">
        <v>134</v>
      </c>
      <c r="I6" s="268" t="s">
        <v>95</v>
      </c>
      <c r="J6" s="268" t="s">
        <v>95</v>
      </c>
      <c r="K6" s="268" t="s">
        <v>95</v>
      </c>
      <c r="L6" s="268" t="s">
        <v>95</v>
      </c>
      <c r="M6" s="268" t="s">
        <v>95</v>
      </c>
      <c r="N6" s="268" t="s">
        <v>95</v>
      </c>
      <c r="O6" s="268" t="s">
        <v>95</v>
      </c>
      <c r="P6" s="268" t="s">
        <v>95</v>
      </c>
      <c r="Q6" s="268" t="s">
        <v>95</v>
      </c>
      <c r="R6" s="268" t="s">
        <v>95</v>
      </c>
      <c r="S6" s="268" t="s">
        <v>95</v>
      </c>
      <c r="T6" s="268" t="s">
        <v>95</v>
      </c>
      <c r="U6" s="268" t="s">
        <v>95</v>
      </c>
      <c r="V6" s="268" t="s">
        <v>95</v>
      </c>
      <c r="W6" s="268" t="s">
        <v>95</v>
      </c>
      <c r="X6" s="268" t="s">
        <v>95</v>
      </c>
      <c r="Y6" s="271">
        <v>45.47779</v>
      </c>
      <c r="Z6" s="271">
        <v>-116.93112</v>
      </c>
      <c r="AA6" s="268" t="s">
        <v>96</v>
      </c>
      <c r="AB6" s="268" t="s">
        <v>97</v>
      </c>
      <c r="AC6" s="268" t="s">
        <v>180</v>
      </c>
      <c r="AD6" s="268" t="s">
        <v>119</v>
      </c>
      <c r="AE6" s="268" t="s">
        <v>241</v>
      </c>
      <c r="AF6" s="272">
        <v>38278</v>
      </c>
      <c r="AG6" s="273">
        <v>0.3875</v>
      </c>
      <c r="AH6" s="268" t="s">
        <v>100</v>
      </c>
      <c r="AI6" s="268">
        <v>1</v>
      </c>
      <c r="AJ6" s="268">
        <v>2</v>
      </c>
      <c r="AK6" s="268">
        <v>2</v>
      </c>
      <c r="AL6" s="268">
        <v>0</v>
      </c>
      <c r="AM6" s="268">
        <v>0</v>
      </c>
      <c r="AN6" s="268" t="s">
        <v>505</v>
      </c>
      <c r="AO6" s="268" t="s">
        <v>506</v>
      </c>
      <c r="AP6" s="268" t="s">
        <v>202</v>
      </c>
      <c r="AQ6" s="268"/>
      <c r="AR6" s="268" t="s">
        <v>103</v>
      </c>
      <c r="AS6" s="268"/>
      <c r="AT6" s="268" t="s">
        <v>95</v>
      </c>
      <c r="AU6" s="268" t="s">
        <v>95</v>
      </c>
      <c r="AV6" s="268" t="s">
        <v>95</v>
      </c>
      <c r="AW6" s="268"/>
      <c r="AX6" s="274" t="s">
        <v>507</v>
      </c>
      <c r="AY6" s="268"/>
      <c r="AZ6" s="268"/>
      <c r="BA6" s="268">
        <v>1</v>
      </c>
      <c r="BB6" s="268">
        <v>1</v>
      </c>
      <c r="BC6" s="268">
        <v>1</v>
      </c>
      <c r="BD6" s="268">
        <v>1</v>
      </c>
      <c r="BE6" s="268"/>
      <c r="BF6" s="268"/>
      <c r="BG6" s="268"/>
      <c r="BH6" s="268">
        <v>10</v>
      </c>
      <c r="BI6" s="268">
        <v>22</v>
      </c>
      <c r="BJ6" s="268">
        <v>26.2</v>
      </c>
      <c r="BK6" s="268">
        <v>21.9</v>
      </c>
      <c r="BL6" s="268">
        <v>22.6</v>
      </c>
      <c r="BM6" s="268">
        <v>26.3</v>
      </c>
      <c r="BN6" s="268">
        <v>16.2</v>
      </c>
      <c r="BO6" s="268">
        <v>3.15</v>
      </c>
      <c r="BP6" s="268" t="s">
        <v>508</v>
      </c>
      <c r="BQ6" s="268">
        <v>3.18</v>
      </c>
      <c r="BR6" s="268">
        <v>3.22</v>
      </c>
      <c r="BS6" s="268">
        <v>7.96</v>
      </c>
      <c r="BT6" s="268">
        <v>6.35</v>
      </c>
      <c r="BU6" s="268">
        <v>3.15</v>
      </c>
      <c r="BV6" s="268">
        <v>0</v>
      </c>
      <c r="BW6" s="268">
        <v>22.64</v>
      </c>
      <c r="BX6" s="268">
        <v>0.44</v>
      </c>
      <c r="BY6" s="268">
        <v>3.13</v>
      </c>
      <c r="BZ6" s="268">
        <v>-3.17</v>
      </c>
      <c r="CA6" s="268">
        <v>1.61</v>
      </c>
      <c r="CB6" s="268">
        <v>0.51</v>
      </c>
      <c r="CC6" s="268">
        <v>0.18</v>
      </c>
      <c r="CD6" s="268" t="s">
        <v>110</v>
      </c>
      <c r="CE6" s="268" t="s">
        <v>111</v>
      </c>
      <c r="CF6" s="268" t="s">
        <v>110</v>
      </c>
      <c r="CG6" s="268" t="s">
        <v>112</v>
      </c>
      <c r="CH6" s="268"/>
      <c r="CI6" s="276" t="s">
        <v>110</v>
      </c>
      <c r="CJ6" s="276" t="s">
        <v>110</v>
      </c>
      <c r="CK6" s="276" t="s">
        <v>100</v>
      </c>
      <c r="CL6" s="276" t="b">
        <v>0</v>
      </c>
      <c r="CM6" s="268"/>
      <c r="CN6" s="268" t="s">
        <v>103</v>
      </c>
      <c r="CO6" s="268"/>
      <c r="CP6" s="268" t="s">
        <v>113</v>
      </c>
      <c r="CQ6" s="268" t="s">
        <v>241</v>
      </c>
      <c r="CR6" s="283">
        <v>0.056394</v>
      </c>
      <c r="CS6" s="279">
        <v>1</v>
      </c>
      <c r="CT6" s="279" t="s">
        <v>736</v>
      </c>
      <c r="CU6" s="279" t="s">
        <v>736</v>
      </c>
      <c r="CV6" s="284">
        <v>1</v>
      </c>
      <c r="CW6" s="266">
        <v>1</v>
      </c>
      <c r="CX6" s="266">
        <v>3</v>
      </c>
      <c r="CY6" s="280"/>
      <c r="CZ6" s="281">
        <v>9</v>
      </c>
      <c r="DA6" s="279" t="s">
        <v>693</v>
      </c>
      <c r="DB6" s="266" t="s">
        <v>737</v>
      </c>
      <c r="DC6" s="266" t="s">
        <v>737</v>
      </c>
      <c r="DD6" s="266" t="s">
        <v>737</v>
      </c>
      <c r="DE6" s="266" t="s">
        <v>737</v>
      </c>
      <c r="DF6" s="266" t="s">
        <v>737</v>
      </c>
      <c r="DG6" s="266" t="s">
        <v>737</v>
      </c>
      <c r="DH6" s="267" t="s">
        <v>752</v>
      </c>
    </row>
    <row r="7" spans="1:112" s="268" customFormat="1" ht="12" customHeight="1">
      <c r="A7" s="268" t="s">
        <v>509</v>
      </c>
      <c r="B7" s="269" t="s">
        <v>133</v>
      </c>
      <c r="C7" s="270">
        <v>21.6</v>
      </c>
      <c r="D7" s="269" t="s">
        <v>510</v>
      </c>
      <c r="E7" s="268" t="s">
        <v>332</v>
      </c>
      <c r="F7" s="268" t="s">
        <v>332</v>
      </c>
      <c r="G7" s="268" t="s">
        <v>332</v>
      </c>
      <c r="H7" s="268" t="s">
        <v>134</v>
      </c>
      <c r="I7" s="268" t="s">
        <v>95</v>
      </c>
      <c r="J7" s="268" t="s">
        <v>95</v>
      </c>
      <c r="K7" s="268" t="s">
        <v>95</v>
      </c>
      <c r="L7" s="268" t="s">
        <v>95</v>
      </c>
      <c r="M7" s="268" t="s">
        <v>95</v>
      </c>
      <c r="N7" s="268" t="s">
        <v>95</v>
      </c>
      <c r="O7" s="268" t="s">
        <v>95</v>
      </c>
      <c r="P7" s="268" t="s">
        <v>95</v>
      </c>
      <c r="Q7" s="268" t="s">
        <v>95</v>
      </c>
      <c r="R7" s="268" t="s">
        <v>95</v>
      </c>
      <c r="S7" s="268" t="s">
        <v>95</v>
      </c>
      <c r="T7" s="268" t="s">
        <v>95</v>
      </c>
      <c r="U7" s="268" t="s">
        <v>95</v>
      </c>
      <c r="V7" s="268" t="s">
        <v>95</v>
      </c>
      <c r="W7" s="268" t="s">
        <v>95</v>
      </c>
      <c r="X7" s="268" t="s">
        <v>95</v>
      </c>
      <c r="Y7" s="271">
        <v>45.47779</v>
      </c>
      <c r="Z7" s="271">
        <v>-116.93112</v>
      </c>
      <c r="AA7" s="268" t="s">
        <v>96</v>
      </c>
      <c r="AB7" s="268" t="s">
        <v>97</v>
      </c>
      <c r="AC7" s="268" t="s">
        <v>180</v>
      </c>
      <c r="AD7" s="268" t="s">
        <v>119</v>
      </c>
      <c r="AE7" s="268" t="s">
        <v>241</v>
      </c>
      <c r="AF7" s="272">
        <v>38278</v>
      </c>
      <c r="AG7" s="273">
        <v>0.46458333333333335</v>
      </c>
      <c r="AH7" s="268" t="s">
        <v>100</v>
      </c>
      <c r="AI7" s="268">
        <v>2</v>
      </c>
      <c r="AJ7" s="268">
        <v>2</v>
      </c>
      <c r="AK7" s="268">
        <v>2</v>
      </c>
      <c r="AL7" s="268">
        <v>0</v>
      </c>
      <c r="AM7" s="268">
        <v>0</v>
      </c>
      <c r="AN7" s="268" t="s">
        <v>505</v>
      </c>
      <c r="AO7" s="268" t="s">
        <v>506</v>
      </c>
      <c r="AP7" s="268" t="s">
        <v>202</v>
      </c>
      <c r="AR7" s="268" t="s">
        <v>103</v>
      </c>
      <c r="AT7" s="268" t="s">
        <v>104</v>
      </c>
      <c r="AU7" s="268" t="s">
        <v>95</v>
      </c>
      <c r="AV7" s="268" t="s">
        <v>95</v>
      </c>
      <c r="AX7" s="274" t="s">
        <v>511</v>
      </c>
      <c r="AY7" s="268" t="s">
        <v>512</v>
      </c>
      <c r="BA7" s="268">
        <v>1</v>
      </c>
      <c r="BB7" s="268">
        <v>1</v>
      </c>
      <c r="BC7" s="268">
        <v>1</v>
      </c>
      <c r="BD7" s="268">
        <v>1</v>
      </c>
      <c r="BH7" s="268">
        <v>10</v>
      </c>
      <c r="BI7" s="268">
        <v>22</v>
      </c>
      <c r="BJ7" s="268">
        <v>26.2</v>
      </c>
      <c r="BK7" s="268">
        <v>21.9</v>
      </c>
      <c r="BL7" s="268">
        <v>22.6</v>
      </c>
      <c r="BM7" s="268">
        <v>26.3</v>
      </c>
      <c r="BN7" s="268">
        <v>16.2</v>
      </c>
      <c r="BQ7" s="268">
        <v>3.18</v>
      </c>
      <c r="BR7" s="268">
        <v>3.2</v>
      </c>
      <c r="BS7" s="268">
        <v>7.96</v>
      </c>
      <c r="BT7" s="268">
        <v>6.35</v>
      </c>
      <c r="BU7" s="268">
        <v>3.15</v>
      </c>
      <c r="BV7" s="268">
        <v>-3.15</v>
      </c>
      <c r="BW7" s="268">
        <v>22.64</v>
      </c>
      <c r="BX7" s="268">
        <v>0.44</v>
      </c>
      <c r="BY7" s="268">
        <v>3.15</v>
      </c>
      <c r="BZ7" s="268">
        <v>-3.17</v>
      </c>
      <c r="CA7" s="268">
        <v>1.61</v>
      </c>
      <c r="CB7" s="268">
        <v>0.51</v>
      </c>
      <c r="CC7" s="268">
        <v>0.09</v>
      </c>
      <c r="CD7" s="268" t="s">
        <v>110</v>
      </c>
      <c r="CE7" s="268" t="s">
        <v>111</v>
      </c>
      <c r="CF7" s="268" t="s">
        <v>110</v>
      </c>
      <c r="CG7" s="268" t="s">
        <v>147</v>
      </c>
      <c r="CI7" s="276" t="s">
        <v>110</v>
      </c>
      <c r="CJ7" s="276" t="s">
        <v>110</v>
      </c>
      <c r="CK7" s="276" t="s">
        <v>100</v>
      </c>
      <c r="CL7" s="276" t="b">
        <v>0</v>
      </c>
      <c r="CN7" s="268" t="s">
        <v>103</v>
      </c>
      <c r="CP7" s="268" t="s">
        <v>113</v>
      </c>
      <c r="CQ7" s="268" t="s">
        <v>241</v>
      </c>
      <c r="CR7" s="283">
        <v>0.056394</v>
      </c>
      <c r="CS7" s="279">
        <v>1</v>
      </c>
      <c r="CT7" s="279" t="s">
        <v>736</v>
      </c>
      <c r="CU7" s="279" t="s">
        <v>736</v>
      </c>
      <c r="CV7" s="266">
        <v>1</v>
      </c>
      <c r="CW7" s="266">
        <v>1</v>
      </c>
      <c r="CX7" s="266">
        <v>3</v>
      </c>
      <c r="CY7" s="280"/>
      <c r="CZ7" s="281">
        <v>9</v>
      </c>
      <c r="DA7" s="279" t="s">
        <v>693</v>
      </c>
      <c r="DB7" s="266" t="s">
        <v>737</v>
      </c>
      <c r="DC7" s="266" t="s">
        <v>737</v>
      </c>
      <c r="DD7" s="266" t="s">
        <v>737</v>
      </c>
      <c r="DE7" s="266" t="s">
        <v>737</v>
      </c>
      <c r="DF7" s="266" t="s">
        <v>737</v>
      </c>
      <c r="DG7" s="266" t="s">
        <v>737</v>
      </c>
      <c r="DH7" s="267" t="s">
        <v>752</v>
      </c>
    </row>
    <row r="8" spans="1:125" ht="12.75">
      <c r="A8" s="46" t="s">
        <v>611</v>
      </c>
      <c r="B8" s="47" t="s">
        <v>149</v>
      </c>
      <c r="C8" s="48">
        <v>0.5</v>
      </c>
      <c r="D8" s="47" t="s">
        <v>150</v>
      </c>
      <c r="E8" s="46" t="s">
        <v>151</v>
      </c>
      <c r="F8" s="46" t="s">
        <v>151</v>
      </c>
      <c r="G8" s="46" t="s">
        <v>151</v>
      </c>
      <c r="H8" s="46" t="s">
        <v>95</v>
      </c>
      <c r="I8" s="46" t="s">
        <v>95</v>
      </c>
      <c r="J8" s="46" t="s">
        <v>95</v>
      </c>
      <c r="K8" s="46" t="s">
        <v>95</v>
      </c>
      <c r="L8" s="46" t="s">
        <v>95</v>
      </c>
      <c r="M8" s="46" t="s">
        <v>95</v>
      </c>
      <c r="N8" s="46" t="s">
        <v>95</v>
      </c>
      <c r="O8" s="46" t="s">
        <v>95</v>
      </c>
      <c r="P8" s="46" t="s">
        <v>95</v>
      </c>
      <c r="Q8" s="46" t="s">
        <v>95</v>
      </c>
      <c r="R8" s="46" t="s">
        <v>95</v>
      </c>
      <c r="S8" s="46" t="s">
        <v>95</v>
      </c>
      <c r="T8" s="46" t="s">
        <v>95</v>
      </c>
      <c r="U8" s="46" t="s">
        <v>95</v>
      </c>
      <c r="V8" s="46" t="s">
        <v>95</v>
      </c>
      <c r="W8" s="46" t="s">
        <v>95</v>
      </c>
      <c r="X8" s="46" t="s">
        <v>95</v>
      </c>
      <c r="Y8" s="49">
        <v>45.34305</v>
      </c>
      <c r="Z8" s="49" t="s">
        <v>612</v>
      </c>
      <c r="AA8" s="46" t="s">
        <v>96</v>
      </c>
      <c r="AB8" s="46" t="s">
        <v>97</v>
      </c>
      <c r="AC8" s="46" t="s">
        <v>98</v>
      </c>
      <c r="AD8" s="46" t="s">
        <v>95</v>
      </c>
      <c r="AE8" s="46"/>
      <c r="AF8" s="50">
        <v>38588</v>
      </c>
      <c r="AG8" s="51">
        <v>0.48819444444444443</v>
      </c>
      <c r="AH8" s="46" t="s">
        <v>100</v>
      </c>
      <c r="AI8" s="46">
        <v>1</v>
      </c>
      <c r="AJ8" s="46">
        <v>1</v>
      </c>
      <c r="AK8" s="46">
        <v>0</v>
      </c>
      <c r="AL8" s="46">
        <v>0</v>
      </c>
      <c r="AM8" s="46">
        <v>0</v>
      </c>
      <c r="AN8" s="46" t="s">
        <v>95</v>
      </c>
      <c r="AO8" s="46" t="s">
        <v>95</v>
      </c>
      <c r="AP8" s="46" t="s">
        <v>95</v>
      </c>
      <c r="AQ8" s="46"/>
      <c r="AR8" s="46" t="s">
        <v>95</v>
      </c>
      <c r="AS8" s="46"/>
      <c r="AT8" s="46" t="s">
        <v>95</v>
      </c>
      <c r="AU8" s="46" t="s">
        <v>95</v>
      </c>
      <c r="AV8" s="46" t="s">
        <v>95</v>
      </c>
      <c r="AW8" s="46"/>
      <c r="AX8" s="52" t="s">
        <v>613</v>
      </c>
      <c r="AY8" s="46" t="s">
        <v>614</v>
      </c>
      <c r="AZ8" s="53"/>
      <c r="BA8">
        <v>1</v>
      </c>
      <c r="BB8">
        <v>1</v>
      </c>
      <c r="BC8">
        <v>1</v>
      </c>
      <c r="BD8">
        <v>1</v>
      </c>
      <c r="BE8" t="s">
        <v>615</v>
      </c>
      <c r="BF8" s="46"/>
      <c r="BG8" s="46"/>
      <c r="BH8" s="46"/>
      <c r="BI8" s="46"/>
      <c r="BJ8" s="46"/>
      <c r="BK8" s="46"/>
      <c r="BL8" s="46"/>
      <c r="BM8" s="46"/>
      <c r="BN8" s="46"/>
      <c r="BO8" s="46"/>
      <c r="BP8" s="46"/>
      <c r="BQ8" s="46"/>
      <c r="BR8" s="46"/>
      <c r="BS8" s="46"/>
      <c r="BT8" s="46"/>
      <c r="BU8" s="46"/>
      <c r="BV8" s="46"/>
      <c r="BW8" s="46"/>
      <c r="BX8" s="46"/>
      <c r="BY8" s="46"/>
      <c r="BZ8" s="46"/>
      <c r="CA8" s="46"/>
      <c r="CB8" s="46"/>
      <c r="CC8" s="46"/>
      <c r="CD8" t="s">
        <v>95</v>
      </c>
      <c r="CE8" t="s">
        <v>95</v>
      </c>
      <c r="CF8" t="s">
        <v>95</v>
      </c>
      <c r="CG8" t="s">
        <v>95</v>
      </c>
      <c r="CH8" s="46"/>
      <c r="CI8" s="89" t="s">
        <v>100</v>
      </c>
      <c r="CJ8" s="89" t="s">
        <v>110</v>
      </c>
      <c r="CK8" s="89" t="s">
        <v>100</v>
      </c>
      <c r="CL8" s="89" t="s">
        <v>113</v>
      </c>
      <c r="CM8" s="46"/>
      <c r="CN8" t="s">
        <v>113</v>
      </c>
      <c r="CO8" t="s">
        <v>191</v>
      </c>
      <c r="CP8" t="s">
        <v>113</v>
      </c>
      <c r="CQ8" t="s">
        <v>115</v>
      </c>
      <c r="CR8" s="81">
        <v>42.713</v>
      </c>
      <c r="CS8" s="72">
        <v>7</v>
      </c>
      <c r="CT8" s="85">
        <v>1</v>
      </c>
      <c r="CU8" s="85">
        <v>1</v>
      </c>
      <c r="CV8" s="73">
        <v>1</v>
      </c>
      <c r="CW8" s="73">
        <v>1</v>
      </c>
      <c r="CX8" s="73">
        <v>3</v>
      </c>
      <c r="CY8" s="74"/>
      <c r="CZ8" s="75">
        <v>63</v>
      </c>
      <c r="DA8" s="72" t="s">
        <v>693</v>
      </c>
      <c r="DB8" s="73" t="s">
        <v>737</v>
      </c>
      <c r="DC8" s="73" t="s">
        <v>737</v>
      </c>
      <c r="DD8" s="73" t="s">
        <v>737</v>
      </c>
      <c r="DE8" s="73" t="s">
        <v>737</v>
      </c>
      <c r="DF8" s="73" t="s">
        <v>737</v>
      </c>
      <c r="DG8" s="73" t="s">
        <v>737</v>
      </c>
      <c r="DH8" s="82"/>
      <c r="DI8" s="86"/>
      <c r="DJ8" s="46"/>
      <c r="DK8" s="46"/>
      <c r="DL8" s="46"/>
      <c r="DM8" s="46"/>
      <c r="DN8" s="46"/>
      <c r="DO8" s="46"/>
      <c r="DP8" s="46"/>
      <c r="DQ8" s="46"/>
      <c r="DR8" s="46"/>
      <c r="DS8" s="46"/>
      <c r="DT8" s="46"/>
      <c r="DU8" s="46"/>
    </row>
    <row r="9" spans="1:112" s="13" customFormat="1" ht="12.75">
      <c r="A9" t="s">
        <v>428</v>
      </c>
      <c r="B9" s="6" t="s">
        <v>429</v>
      </c>
      <c r="C9" s="7">
        <v>1.15</v>
      </c>
      <c r="D9" s="6" t="s">
        <v>422</v>
      </c>
      <c r="E9" t="s">
        <v>95</v>
      </c>
      <c r="F9" t="s">
        <v>151</v>
      </c>
      <c r="G9" t="s">
        <v>151</v>
      </c>
      <c r="H9" t="s">
        <v>259</v>
      </c>
      <c r="I9" t="s">
        <v>95</v>
      </c>
      <c r="J9" t="s">
        <v>95</v>
      </c>
      <c r="K9" t="s">
        <v>95</v>
      </c>
      <c r="L9" t="s">
        <v>95</v>
      </c>
      <c r="M9" t="s">
        <v>95</v>
      </c>
      <c r="N9" t="s">
        <v>95</v>
      </c>
      <c r="O9" t="s">
        <v>95</v>
      </c>
      <c r="P9" t="s">
        <v>95</v>
      </c>
      <c r="Q9" t="s">
        <v>95</v>
      </c>
      <c r="R9" t="s">
        <v>95</v>
      </c>
      <c r="S9" t="s">
        <v>95</v>
      </c>
      <c r="T9" t="s">
        <v>95</v>
      </c>
      <c r="U9" t="s">
        <v>95</v>
      </c>
      <c r="V9" t="s">
        <v>95</v>
      </c>
      <c r="W9" t="s">
        <v>95</v>
      </c>
      <c r="X9" t="s">
        <v>95</v>
      </c>
      <c r="Y9" s="8">
        <v>45.55285</v>
      </c>
      <c r="Z9" s="8">
        <v>-116.87076</v>
      </c>
      <c r="AA9" t="s">
        <v>96</v>
      </c>
      <c r="AB9" t="s">
        <v>97</v>
      </c>
      <c r="AC9" t="s">
        <v>98</v>
      </c>
      <c r="AD9" t="s">
        <v>119</v>
      </c>
      <c r="AE9"/>
      <c r="AF9" s="9">
        <v>38274</v>
      </c>
      <c r="AG9" s="10">
        <v>0.6125</v>
      </c>
      <c r="AH9" t="s">
        <v>100</v>
      </c>
      <c r="AI9">
        <v>1</v>
      </c>
      <c r="AJ9">
        <v>1</v>
      </c>
      <c r="AK9">
        <v>0</v>
      </c>
      <c r="AL9">
        <v>0</v>
      </c>
      <c r="AM9">
        <v>0</v>
      </c>
      <c r="AN9" t="s">
        <v>95</v>
      </c>
      <c r="AO9" t="s">
        <v>95</v>
      </c>
      <c r="AP9" t="s">
        <v>95</v>
      </c>
      <c r="AQ9"/>
      <c r="AR9" t="s">
        <v>95</v>
      </c>
      <c r="AS9"/>
      <c r="AT9" t="s">
        <v>95</v>
      </c>
      <c r="AU9" t="s">
        <v>95</v>
      </c>
      <c r="AV9" t="s">
        <v>95</v>
      </c>
      <c r="AW9"/>
      <c r="AX9" s="11" t="s">
        <v>430</v>
      </c>
      <c r="AY9"/>
      <c r="AZ9"/>
      <c r="BA9">
        <v>1</v>
      </c>
      <c r="BB9">
        <v>1</v>
      </c>
      <c r="BC9">
        <v>1</v>
      </c>
      <c r="BD9">
        <v>0</v>
      </c>
      <c r="BE9"/>
      <c r="BF9"/>
      <c r="BG9"/>
      <c r="BH9"/>
      <c r="BI9"/>
      <c r="BJ9"/>
      <c r="BK9"/>
      <c r="BL9"/>
      <c r="BM9"/>
      <c r="BN9"/>
      <c r="BO9"/>
      <c r="BP9"/>
      <c r="BQ9"/>
      <c r="BR9"/>
      <c r="BS9"/>
      <c r="BT9"/>
      <c r="BU9"/>
      <c r="BV9">
        <v>0</v>
      </c>
      <c r="BW9">
        <v>0</v>
      </c>
      <c r="BX9">
        <v>0</v>
      </c>
      <c r="BY9">
        <v>0</v>
      </c>
      <c r="BZ9">
        <v>0</v>
      </c>
      <c r="CA9">
        <v>0</v>
      </c>
      <c r="CB9">
        <v>0</v>
      </c>
      <c r="CC9">
        <v>0</v>
      </c>
      <c r="CD9" t="s">
        <v>95</v>
      </c>
      <c r="CE9" t="s">
        <v>95</v>
      </c>
      <c r="CF9" t="s">
        <v>95</v>
      </c>
      <c r="CG9" t="s">
        <v>95</v>
      </c>
      <c r="CH9"/>
      <c r="CI9" s="89" t="s">
        <v>100</v>
      </c>
      <c r="CJ9" s="89" t="s">
        <v>110</v>
      </c>
      <c r="CK9" s="89" t="s">
        <v>100</v>
      </c>
      <c r="CL9" s="89" t="s">
        <v>113</v>
      </c>
      <c r="CM9"/>
      <c r="CN9" t="s">
        <v>113</v>
      </c>
      <c r="CO9" t="s">
        <v>431</v>
      </c>
      <c r="CP9" t="s">
        <v>113</v>
      </c>
      <c r="CQ9" t="s">
        <v>115</v>
      </c>
      <c r="CR9" s="81">
        <v>47.1882</v>
      </c>
      <c r="CS9" s="72">
        <v>7</v>
      </c>
      <c r="CT9" s="85">
        <v>1</v>
      </c>
      <c r="CU9" s="85">
        <v>1</v>
      </c>
      <c r="CV9" s="73">
        <v>1</v>
      </c>
      <c r="CW9" s="73">
        <v>1</v>
      </c>
      <c r="CX9" s="73">
        <v>1</v>
      </c>
      <c r="CY9" s="74"/>
      <c r="CZ9" s="75">
        <v>21</v>
      </c>
      <c r="DA9" s="72" t="s">
        <v>693</v>
      </c>
      <c r="DB9" s="73" t="s">
        <v>737</v>
      </c>
      <c r="DC9" s="73" t="s">
        <v>737</v>
      </c>
      <c r="DD9" s="73" t="s">
        <v>737</v>
      </c>
      <c r="DE9" s="73" t="s">
        <v>737</v>
      </c>
      <c r="DF9" s="73" t="s">
        <v>737</v>
      </c>
      <c r="DG9" s="73" t="s">
        <v>737</v>
      </c>
      <c r="DH9" s="267" t="s">
        <v>750</v>
      </c>
    </row>
    <row r="10" spans="1:112" ht="12.75">
      <c r="A10" s="58" t="s">
        <v>644</v>
      </c>
      <c r="B10" s="59" t="s">
        <v>265</v>
      </c>
      <c r="C10" s="60">
        <v>1</v>
      </c>
      <c r="D10" s="59" t="s">
        <v>133</v>
      </c>
      <c r="E10" s="61" t="s">
        <v>151</v>
      </c>
      <c r="F10" s="61" t="s">
        <v>151</v>
      </c>
      <c r="G10" s="61" t="s">
        <v>151</v>
      </c>
      <c r="H10" s="61" t="s">
        <v>259</v>
      </c>
      <c r="I10" s="61" t="s">
        <v>95</v>
      </c>
      <c r="J10" s="61" t="s">
        <v>95</v>
      </c>
      <c r="K10" s="61" t="s">
        <v>95</v>
      </c>
      <c r="L10" s="61" t="s">
        <v>95</v>
      </c>
      <c r="M10" s="61" t="s">
        <v>95</v>
      </c>
      <c r="N10" s="61" t="s">
        <v>95</v>
      </c>
      <c r="O10" s="61" t="s">
        <v>95</v>
      </c>
      <c r="P10" s="61" t="s">
        <v>95</v>
      </c>
      <c r="Q10" s="61" t="s">
        <v>95</v>
      </c>
      <c r="R10" s="61" t="s">
        <v>95</v>
      </c>
      <c r="S10" s="61" t="s">
        <v>95</v>
      </c>
      <c r="T10" s="61" t="s">
        <v>95</v>
      </c>
      <c r="U10" s="61" t="s">
        <v>95</v>
      </c>
      <c r="V10" s="61" t="s">
        <v>95</v>
      </c>
      <c r="W10" s="61" t="s">
        <v>95</v>
      </c>
      <c r="X10" s="61" t="s">
        <v>95</v>
      </c>
      <c r="Y10" s="62">
        <v>45.55285</v>
      </c>
      <c r="Z10" s="62">
        <v>-116.87076</v>
      </c>
      <c r="AA10" s="61" t="s">
        <v>96</v>
      </c>
      <c r="AB10" s="61" t="s">
        <v>97</v>
      </c>
      <c r="AC10" s="61" t="s">
        <v>98</v>
      </c>
      <c r="AD10" s="61" t="s">
        <v>616</v>
      </c>
      <c r="AE10" s="61"/>
      <c r="AF10" s="63">
        <v>38869</v>
      </c>
      <c r="AG10" s="64">
        <v>0.4583333333333333</v>
      </c>
      <c r="AH10" s="61" t="s">
        <v>100</v>
      </c>
      <c r="AI10" s="61">
        <v>1</v>
      </c>
      <c r="AJ10" s="61">
        <v>8</v>
      </c>
      <c r="AK10" s="61">
        <v>0</v>
      </c>
      <c r="AL10" s="61">
        <v>0</v>
      </c>
      <c r="AM10" s="61">
        <v>0</v>
      </c>
      <c r="AN10" s="46" t="s">
        <v>202</v>
      </c>
      <c r="AO10" s="46" t="s">
        <v>95</v>
      </c>
      <c r="AP10" s="46" t="s">
        <v>95</v>
      </c>
      <c r="AQ10" s="46"/>
      <c r="AR10" s="46" t="s">
        <v>95</v>
      </c>
      <c r="AS10" s="61"/>
      <c r="AT10" s="46" t="s">
        <v>104</v>
      </c>
      <c r="AU10" s="46" t="s">
        <v>95</v>
      </c>
      <c r="AV10" s="46" t="s">
        <v>95</v>
      </c>
      <c r="AW10" s="61"/>
      <c r="AX10" s="65" t="s">
        <v>617</v>
      </c>
      <c r="AY10" s="61"/>
      <c r="AZ10" s="61"/>
      <c r="BA10" s="46">
        <v>1</v>
      </c>
      <c r="BB10" s="46">
        <v>1</v>
      </c>
      <c r="BC10" s="46">
        <v>1</v>
      </c>
      <c r="BD10" s="46">
        <v>1</v>
      </c>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t="s">
        <v>110</v>
      </c>
      <c r="CE10" s="61" t="s">
        <v>111</v>
      </c>
      <c r="CF10" s="61" t="s">
        <v>110</v>
      </c>
      <c r="CG10" s="61" t="s">
        <v>112</v>
      </c>
      <c r="CH10" s="61"/>
      <c r="CI10" s="89" t="s">
        <v>110</v>
      </c>
      <c r="CJ10" s="89" t="s">
        <v>110</v>
      </c>
      <c r="CK10" s="89" t="s">
        <v>100</v>
      </c>
      <c r="CL10" s="89" t="b">
        <v>0</v>
      </c>
      <c r="CM10" s="61"/>
      <c r="CN10" s="61" t="s">
        <v>103</v>
      </c>
      <c r="CO10" s="61"/>
      <c r="CP10" s="46" t="s">
        <v>113</v>
      </c>
      <c r="CQ10" s="46" t="s">
        <v>115</v>
      </c>
      <c r="CR10" s="81">
        <v>47.1882</v>
      </c>
      <c r="CS10" s="72">
        <v>7</v>
      </c>
      <c r="CT10" s="72" t="s">
        <v>736</v>
      </c>
      <c r="CU10" s="72" t="s">
        <v>736</v>
      </c>
      <c r="CV10" s="88">
        <v>1</v>
      </c>
      <c r="CW10" s="73">
        <v>1</v>
      </c>
      <c r="CX10" s="73">
        <v>1</v>
      </c>
      <c r="CY10" s="74"/>
      <c r="CZ10" s="75">
        <v>21</v>
      </c>
      <c r="DA10" s="72" t="s">
        <v>693</v>
      </c>
      <c r="DB10" s="73" t="s">
        <v>737</v>
      </c>
      <c r="DC10" s="73" t="s">
        <v>737</v>
      </c>
      <c r="DD10" s="73" t="s">
        <v>737</v>
      </c>
      <c r="DE10" s="73" t="s">
        <v>737</v>
      </c>
      <c r="DF10" s="73" t="s">
        <v>737</v>
      </c>
      <c r="DG10" s="73" t="s">
        <v>737</v>
      </c>
      <c r="DH10" s="267" t="s">
        <v>750</v>
      </c>
    </row>
    <row r="11" spans="1:112" ht="12.75">
      <c r="A11" s="58" t="s">
        <v>645</v>
      </c>
      <c r="B11" s="59" t="s">
        <v>265</v>
      </c>
      <c r="C11" s="60">
        <v>1</v>
      </c>
      <c r="D11" s="59" t="s">
        <v>133</v>
      </c>
      <c r="E11" s="61" t="s">
        <v>151</v>
      </c>
      <c r="F11" s="61" t="s">
        <v>151</v>
      </c>
      <c r="G11" s="61" t="s">
        <v>151</v>
      </c>
      <c r="H11" s="61" t="s">
        <v>259</v>
      </c>
      <c r="I11" s="61" t="s">
        <v>95</v>
      </c>
      <c r="J11" s="61" t="s">
        <v>95</v>
      </c>
      <c r="K11" s="61" t="s">
        <v>95</v>
      </c>
      <c r="L11" s="61" t="s">
        <v>95</v>
      </c>
      <c r="M11" s="61" t="s">
        <v>95</v>
      </c>
      <c r="N11" s="61" t="s">
        <v>95</v>
      </c>
      <c r="O11" s="61" t="s">
        <v>95</v>
      </c>
      <c r="P11" s="61" t="s">
        <v>95</v>
      </c>
      <c r="Q11" s="61" t="s">
        <v>95</v>
      </c>
      <c r="R11" s="61" t="s">
        <v>95</v>
      </c>
      <c r="S11" s="61" t="s">
        <v>95</v>
      </c>
      <c r="T11" s="61" t="s">
        <v>95</v>
      </c>
      <c r="U11" s="61" t="s">
        <v>95</v>
      </c>
      <c r="V11" s="61" t="s">
        <v>95</v>
      </c>
      <c r="W11" s="61" t="s">
        <v>95</v>
      </c>
      <c r="X11" s="61" t="s">
        <v>95</v>
      </c>
      <c r="Y11" s="62">
        <v>45.55285</v>
      </c>
      <c r="Z11" s="62">
        <v>-116.87076</v>
      </c>
      <c r="AA11" s="61" t="s">
        <v>96</v>
      </c>
      <c r="AB11" s="61" t="s">
        <v>97</v>
      </c>
      <c r="AC11" s="61" t="s">
        <v>98</v>
      </c>
      <c r="AD11" s="61" t="s">
        <v>616</v>
      </c>
      <c r="AE11" s="61"/>
      <c r="AF11" s="63">
        <v>38869</v>
      </c>
      <c r="AG11" s="64">
        <v>0.4583333333333333</v>
      </c>
      <c r="AH11" s="61" t="s">
        <v>100</v>
      </c>
      <c r="AI11" s="61">
        <v>2</v>
      </c>
      <c r="AJ11" s="66">
        <v>8</v>
      </c>
      <c r="AK11" s="61">
        <v>0</v>
      </c>
      <c r="AL11" s="61">
        <v>0</v>
      </c>
      <c r="AM11" s="61">
        <v>0</v>
      </c>
      <c r="AN11" s="46" t="s">
        <v>202</v>
      </c>
      <c r="AO11" s="46" t="s">
        <v>95</v>
      </c>
      <c r="AP11" s="46" t="s">
        <v>95</v>
      </c>
      <c r="AQ11" s="46"/>
      <c r="AR11" s="46" t="s">
        <v>103</v>
      </c>
      <c r="AS11" s="61"/>
      <c r="AT11" s="46" t="s">
        <v>104</v>
      </c>
      <c r="AU11" s="46" t="s">
        <v>95</v>
      </c>
      <c r="AV11" s="46" t="s">
        <v>95</v>
      </c>
      <c r="AW11" s="61"/>
      <c r="AX11" s="65" t="s">
        <v>617</v>
      </c>
      <c r="AY11" s="61"/>
      <c r="AZ11" s="61"/>
      <c r="BA11" s="46">
        <v>1</v>
      </c>
      <c r="BB11" s="46">
        <v>1</v>
      </c>
      <c r="BC11" s="46">
        <v>1</v>
      </c>
      <c r="BD11" s="46">
        <v>1</v>
      </c>
      <c r="BE11" s="61"/>
      <c r="BF11" s="61"/>
      <c r="BG11" s="61"/>
      <c r="BH11" s="61"/>
      <c r="BI11" s="61"/>
      <c r="BJ11" s="61"/>
      <c r="BK11" s="61"/>
      <c r="BL11" s="61"/>
      <c r="BM11" s="61"/>
      <c r="BN11" s="61"/>
      <c r="BO11" s="46">
        <v>4.87</v>
      </c>
      <c r="BP11" s="46" t="s">
        <v>176</v>
      </c>
      <c r="BQ11" s="46">
        <v>4.87</v>
      </c>
      <c r="BR11" s="46">
        <v>4.87</v>
      </c>
      <c r="BS11" s="46">
        <v>6</v>
      </c>
      <c r="BT11" s="46">
        <v>5.27</v>
      </c>
      <c r="BU11" s="46">
        <v>4.88</v>
      </c>
      <c r="BV11" s="46">
        <v>-0.01</v>
      </c>
      <c r="BW11" s="61"/>
      <c r="BX11" s="61"/>
      <c r="BY11" s="61"/>
      <c r="BZ11" s="61"/>
      <c r="CA11" s="61"/>
      <c r="CB11" s="61"/>
      <c r="CC11" s="61"/>
      <c r="CD11" s="61" t="s">
        <v>110</v>
      </c>
      <c r="CE11" s="61" t="s">
        <v>111</v>
      </c>
      <c r="CF11" s="61" t="s">
        <v>110</v>
      </c>
      <c r="CG11" s="61" t="s">
        <v>112</v>
      </c>
      <c r="CH11" s="61"/>
      <c r="CI11" s="89" t="s">
        <v>110</v>
      </c>
      <c r="CJ11" s="89" t="s">
        <v>110</v>
      </c>
      <c r="CK11" s="89" t="s">
        <v>100</v>
      </c>
      <c r="CL11" s="89" t="b">
        <v>0</v>
      </c>
      <c r="CM11" s="61"/>
      <c r="CN11" s="61" t="s">
        <v>103</v>
      </c>
      <c r="CO11" s="61"/>
      <c r="CP11" s="46" t="s">
        <v>113</v>
      </c>
      <c r="CQ11" s="46" t="s">
        <v>115</v>
      </c>
      <c r="CR11" s="81">
        <v>47.1882</v>
      </c>
      <c r="CS11" s="72">
        <v>7</v>
      </c>
      <c r="CT11" s="72" t="s">
        <v>736</v>
      </c>
      <c r="CU11" s="72" t="s">
        <v>736</v>
      </c>
      <c r="CV11" s="73">
        <v>1</v>
      </c>
      <c r="CW11" s="73">
        <v>1</v>
      </c>
      <c r="CX11" s="73">
        <v>1</v>
      </c>
      <c r="CY11" s="74"/>
      <c r="CZ11" s="75">
        <v>21</v>
      </c>
      <c r="DA11" s="72" t="s">
        <v>693</v>
      </c>
      <c r="DB11" s="73" t="s">
        <v>737</v>
      </c>
      <c r="DC11" s="73" t="s">
        <v>737</v>
      </c>
      <c r="DD11" s="73" t="s">
        <v>737</v>
      </c>
      <c r="DE11" s="73" t="s">
        <v>737</v>
      </c>
      <c r="DF11" s="73" t="s">
        <v>737</v>
      </c>
      <c r="DG11" s="73" t="s">
        <v>737</v>
      </c>
      <c r="DH11" s="267" t="s">
        <v>750</v>
      </c>
    </row>
    <row r="12" spans="1:112" ht="12.75">
      <c r="A12" s="58" t="s">
        <v>646</v>
      </c>
      <c r="B12" s="59" t="s">
        <v>265</v>
      </c>
      <c r="C12" s="60">
        <v>1</v>
      </c>
      <c r="D12" s="59" t="s">
        <v>133</v>
      </c>
      <c r="E12" s="61" t="s">
        <v>151</v>
      </c>
      <c r="F12" s="61" t="s">
        <v>151</v>
      </c>
      <c r="G12" s="61" t="s">
        <v>151</v>
      </c>
      <c r="H12" s="61" t="s">
        <v>259</v>
      </c>
      <c r="I12" s="61" t="s">
        <v>95</v>
      </c>
      <c r="J12" s="61" t="s">
        <v>95</v>
      </c>
      <c r="K12" s="61" t="s">
        <v>95</v>
      </c>
      <c r="L12" s="61" t="s">
        <v>95</v>
      </c>
      <c r="M12" s="61" t="s">
        <v>95</v>
      </c>
      <c r="N12" s="61" t="s">
        <v>95</v>
      </c>
      <c r="O12" s="61" t="s">
        <v>95</v>
      </c>
      <c r="P12" s="61" t="s">
        <v>95</v>
      </c>
      <c r="Q12" s="61" t="s">
        <v>95</v>
      </c>
      <c r="R12" s="61" t="s">
        <v>95</v>
      </c>
      <c r="S12" s="61" t="s">
        <v>95</v>
      </c>
      <c r="T12" s="61" t="s">
        <v>95</v>
      </c>
      <c r="U12" s="61" t="s">
        <v>95</v>
      </c>
      <c r="V12" s="61" t="s">
        <v>95</v>
      </c>
      <c r="W12" s="61" t="s">
        <v>95</v>
      </c>
      <c r="X12" s="61" t="s">
        <v>95</v>
      </c>
      <c r="Y12" s="62">
        <v>45.55285</v>
      </c>
      <c r="Z12" s="62">
        <v>-116.87076</v>
      </c>
      <c r="AA12" s="61" t="s">
        <v>96</v>
      </c>
      <c r="AB12" s="61" t="s">
        <v>97</v>
      </c>
      <c r="AC12" s="61" t="s">
        <v>98</v>
      </c>
      <c r="AD12" s="61" t="s">
        <v>616</v>
      </c>
      <c r="AE12" s="61"/>
      <c r="AF12" s="63">
        <v>38869</v>
      </c>
      <c r="AG12" s="64">
        <v>0.4583333333333333</v>
      </c>
      <c r="AH12" s="61" t="s">
        <v>100</v>
      </c>
      <c r="AI12" s="61">
        <v>3</v>
      </c>
      <c r="AJ12" s="66">
        <v>8</v>
      </c>
      <c r="AK12" s="61">
        <v>0</v>
      </c>
      <c r="AL12" s="61">
        <v>0</v>
      </c>
      <c r="AM12" s="61">
        <v>0</v>
      </c>
      <c r="AN12" s="46" t="s">
        <v>202</v>
      </c>
      <c r="AO12" s="46" t="s">
        <v>95</v>
      </c>
      <c r="AP12" s="46" t="s">
        <v>95</v>
      </c>
      <c r="AQ12" s="46"/>
      <c r="AR12" s="46" t="s">
        <v>103</v>
      </c>
      <c r="AS12" s="61"/>
      <c r="AT12" s="46" t="s">
        <v>104</v>
      </c>
      <c r="AU12" s="46" t="s">
        <v>95</v>
      </c>
      <c r="AV12" s="46" t="s">
        <v>95</v>
      </c>
      <c r="AW12" s="61"/>
      <c r="AX12" s="65" t="s">
        <v>617</v>
      </c>
      <c r="AY12" s="61"/>
      <c r="AZ12" s="61"/>
      <c r="BA12" s="46">
        <v>1</v>
      </c>
      <c r="BB12" s="46">
        <v>1</v>
      </c>
      <c r="BC12" s="46">
        <v>1</v>
      </c>
      <c r="BD12" s="46">
        <v>1</v>
      </c>
      <c r="BE12" s="61"/>
      <c r="BF12" s="61"/>
      <c r="BG12" s="61"/>
      <c r="BH12" s="61"/>
      <c r="BI12" s="61"/>
      <c r="BJ12" s="61"/>
      <c r="BK12" s="61"/>
      <c r="BL12" s="61"/>
      <c r="BM12" s="61"/>
      <c r="BN12" s="61"/>
      <c r="BO12" s="46">
        <v>4.87</v>
      </c>
      <c r="BP12" s="46" t="s">
        <v>176</v>
      </c>
      <c r="BQ12" s="46">
        <v>5.27</v>
      </c>
      <c r="BR12" s="46">
        <v>5.27</v>
      </c>
      <c r="BS12" s="46">
        <v>8.56</v>
      </c>
      <c r="BT12" s="46">
        <v>6.33</v>
      </c>
      <c r="BU12" s="46">
        <v>4.88</v>
      </c>
      <c r="BV12" s="46">
        <v>-0.01</v>
      </c>
      <c r="BW12" s="61"/>
      <c r="BX12" s="61"/>
      <c r="BY12" s="61"/>
      <c r="BZ12" s="61"/>
      <c r="CA12" s="61"/>
      <c r="CB12" s="61"/>
      <c r="CC12" s="61"/>
      <c r="CD12" s="61" t="s">
        <v>110</v>
      </c>
      <c r="CE12" s="61" t="s">
        <v>111</v>
      </c>
      <c r="CF12" s="61" t="s">
        <v>110</v>
      </c>
      <c r="CG12" s="61" t="s">
        <v>112</v>
      </c>
      <c r="CH12" s="61"/>
      <c r="CI12" s="89" t="s">
        <v>110</v>
      </c>
      <c r="CJ12" s="89" t="s">
        <v>110</v>
      </c>
      <c r="CK12" s="89" t="s">
        <v>100</v>
      </c>
      <c r="CL12" s="89" t="b">
        <v>0</v>
      </c>
      <c r="CM12" s="61"/>
      <c r="CN12" s="61" t="s">
        <v>103</v>
      </c>
      <c r="CO12" s="61"/>
      <c r="CP12" s="46" t="s">
        <v>113</v>
      </c>
      <c r="CQ12" s="46" t="s">
        <v>115</v>
      </c>
      <c r="CR12" s="81">
        <v>47.1882</v>
      </c>
      <c r="CS12" s="72">
        <v>7</v>
      </c>
      <c r="CT12" s="72" t="s">
        <v>736</v>
      </c>
      <c r="CU12" s="72" t="s">
        <v>736</v>
      </c>
      <c r="CV12" s="88">
        <v>1</v>
      </c>
      <c r="CW12" s="73">
        <v>1</v>
      </c>
      <c r="CX12" s="73">
        <v>1</v>
      </c>
      <c r="CY12" s="74"/>
      <c r="CZ12" s="75">
        <v>21</v>
      </c>
      <c r="DA12" s="72" t="s">
        <v>693</v>
      </c>
      <c r="DB12" s="73" t="s">
        <v>737</v>
      </c>
      <c r="DC12" s="73" t="s">
        <v>737</v>
      </c>
      <c r="DD12" s="73" t="s">
        <v>737</v>
      </c>
      <c r="DE12" s="73" t="s">
        <v>737</v>
      </c>
      <c r="DF12" s="73" t="s">
        <v>737</v>
      </c>
      <c r="DG12" s="73" t="s">
        <v>737</v>
      </c>
      <c r="DH12" s="267" t="s">
        <v>750</v>
      </c>
    </row>
    <row r="13" spans="1:112" ht="12.75">
      <c r="A13" s="58" t="s">
        <v>647</v>
      </c>
      <c r="B13" s="59" t="s">
        <v>265</v>
      </c>
      <c r="C13" s="60">
        <v>1</v>
      </c>
      <c r="D13" s="59" t="s">
        <v>133</v>
      </c>
      <c r="E13" s="61" t="s">
        <v>151</v>
      </c>
      <c r="F13" s="61" t="s">
        <v>151</v>
      </c>
      <c r="G13" s="61" t="s">
        <v>151</v>
      </c>
      <c r="H13" s="61" t="s">
        <v>259</v>
      </c>
      <c r="I13" s="61" t="s">
        <v>95</v>
      </c>
      <c r="J13" s="61" t="s">
        <v>95</v>
      </c>
      <c r="K13" s="61" t="s">
        <v>95</v>
      </c>
      <c r="L13" s="61" t="s">
        <v>95</v>
      </c>
      <c r="M13" s="61" t="s">
        <v>95</v>
      </c>
      <c r="N13" s="61" t="s">
        <v>95</v>
      </c>
      <c r="O13" s="61" t="s">
        <v>95</v>
      </c>
      <c r="P13" s="61" t="s">
        <v>95</v>
      </c>
      <c r="Q13" s="61" t="s">
        <v>95</v>
      </c>
      <c r="R13" s="61" t="s">
        <v>95</v>
      </c>
      <c r="S13" s="61" t="s">
        <v>95</v>
      </c>
      <c r="T13" s="61" t="s">
        <v>95</v>
      </c>
      <c r="U13" s="61" t="s">
        <v>95</v>
      </c>
      <c r="V13" s="61" t="s">
        <v>95</v>
      </c>
      <c r="W13" s="61" t="s">
        <v>95</v>
      </c>
      <c r="X13" s="61" t="s">
        <v>95</v>
      </c>
      <c r="Y13" s="62">
        <v>45.55285</v>
      </c>
      <c r="Z13" s="62">
        <v>-116.87076</v>
      </c>
      <c r="AA13" s="61" t="s">
        <v>96</v>
      </c>
      <c r="AB13" s="61" t="s">
        <v>97</v>
      </c>
      <c r="AC13" s="61" t="s">
        <v>98</v>
      </c>
      <c r="AD13" s="61" t="s">
        <v>616</v>
      </c>
      <c r="AE13" s="61"/>
      <c r="AF13" s="63">
        <v>38869</v>
      </c>
      <c r="AG13" s="64">
        <v>0.4583333333333333</v>
      </c>
      <c r="AH13" s="61" t="s">
        <v>100</v>
      </c>
      <c r="AI13" s="61">
        <v>4</v>
      </c>
      <c r="AJ13" s="66">
        <v>8</v>
      </c>
      <c r="AK13" s="61">
        <v>0</v>
      </c>
      <c r="AL13" s="61">
        <v>0</v>
      </c>
      <c r="AM13" s="61">
        <v>0</v>
      </c>
      <c r="AN13" s="46" t="s">
        <v>202</v>
      </c>
      <c r="AO13" s="46" t="s">
        <v>95</v>
      </c>
      <c r="AP13" s="46" t="s">
        <v>95</v>
      </c>
      <c r="AQ13" s="46"/>
      <c r="AR13" s="46" t="s">
        <v>103</v>
      </c>
      <c r="AS13" s="61"/>
      <c r="AT13" s="46" t="s">
        <v>104</v>
      </c>
      <c r="AU13" s="46" t="s">
        <v>95</v>
      </c>
      <c r="AV13" s="46" t="s">
        <v>95</v>
      </c>
      <c r="AW13" s="61"/>
      <c r="AX13" s="65" t="s">
        <v>617</v>
      </c>
      <c r="AY13" s="61"/>
      <c r="AZ13" s="61"/>
      <c r="BA13" s="46">
        <v>1</v>
      </c>
      <c r="BB13" s="46">
        <v>1</v>
      </c>
      <c r="BC13" s="46">
        <v>1</v>
      </c>
      <c r="BD13" s="46">
        <v>1</v>
      </c>
      <c r="BE13" s="61"/>
      <c r="BF13" s="61"/>
      <c r="BG13" s="61"/>
      <c r="BH13" s="61"/>
      <c r="BI13" s="61"/>
      <c r="BJ13" s="61"/>
      <c r="BK13" s="61"/>
      <c r="BL13" s="61"/>
      <c r="BM13" s="61"/>
      <c r="BN13" s="61"/>
      <c r="BO13" s="46">
        <v>4.87</v>
      </c>
      <c r="BP13" s="46" t="s">
        <v>176</v>
      </c>
      <c r="BQ13" s="46">
        <v>6.33</v>
      </c>
      <c r="BR13" s="46">
        <v>6.33</v>
      </c>
      <c r="BS13" s="46">
        <v>10.03</v>
      </c>
      <c r="BT13" s="46">
        <v>7.42</v>
      </c>
      <c r="BU13" s="46">
        <v>4.88</v>
      </c>
      <c r="BV13" s="46">
        <v>-0.01</v>
      </c>
      <c r="BW13" s="61"/>
      <c r="BX13" s="61"/>
      <c r="BY13" s="61"/>
      <c r="BZ13" s="61"/>
      <c r="CA13" s="61"/>
      <c r="CB13" s="61"/>
      <c r="CC13" s="61"/>
      <c r="CD13" s="61" t="s">
        <v>110</v>
      </c>
      <c r="CE13" s="61" t="s">
        <v>111</v>
      </c>
      <c r="CF13" s="61" t="s">
        <v>110</v>
      </c>
      <c r="CG13" s="61" t="s">
        <v>112</v>
      </c>
      <c r="CH13" s="61"/>
      <c r="CI13" s="89" t="s">
        <v>110</v>
      </c>
      <c r="CJ13" s="89" t="s">
        <v>110</v>
      </c>
      <c r="CK13" s="89" t="s">
        <v>100</v>
      </c>
      <c r="CL13" s="89" t="b">
        <v>0</v>
      </c>
      <c r="CM13" s="61"/>
      <c r="CN13" s="61" t="s">
        <v>103</v>
      </c>
      <c r="CO13" s="61"/>
      <c r="CP13" s="46" t="s">
        <v>113</v>
      </c>
      <c r="CQ13" s="46" t="s">
        <v>115</v>
      </c>
      <c r="CR13" s="81">
        <v>47.1882</v>
      </c>
      <c r="CS13" s="72">
        <v>7</v>
      </c>
      <c r="CT13" s="72" t="s">
        <v>736</v>
      </c>
      <c r="CU13" s="72" t="s">
        <v>736</v>
      </c>
      <c r="CV13" s="73">
        <v>1</v>
      </c>
      <c r="CW13" s="73">
        <v>1</v>
      </c>
      <c r="CX13" s="73">
        <v>1</v>
      </c>
      <c r="CY13" s="74"/>
      <c r="CZ13" s="75">
        <v>21</v>
      </c>
      <c r="DA13" s="72" t="s">
        <v>693</v>
      </c>
      <c r="DB13" s="73" t="s">
        <v>737</v>
      </c>
      <c r="DC13" s="73" t="s">
        <v>737</v>
      </c>
      <c r="DD13" s="73" t="s">
        <v>737</v>
      </c>
      <c r="DE13" s="73" t="s">
        <v>737</v>
      </c>
      <c r="DF13" s="73" t="s">
        <v>737</v>
      </c>
      <c r="DG13" s="73" t="s">
        <v>737</v>
      </c>
      <c r="DH13" s="267" t="s">
        <v>750</v>
      </c>
    </row>
    <row r="14" spans="1:112" ht="12.75">
      <c r="A14" s="58" t="s">
        <v>648</v>
      </c>
      <c r="B14" s="59" t="s">
        <v>265</v>
      </c>
      <c r="C14" s="60">
        <v>1</v>
      </c>
      <c r="D14" s="59" t="s">
        <v>133</v>
      </c>
      <c r="E14" s="61" t="s">
        <v>151</v>
      </c>
      <c r="F14" s="61" t="s">
        <v>151</v>
      </c>
      <c r="G14" s="61" t="s">
        <v>151</v>
      </c>
      <c r="H14" s="61" t="s">
        <v>259</v>
      </c>
      <c r="I14" s="61" t="s">
        <v>95</v>
      </c>
      <c r="J14" s="61" t="s">
        <v>95</v>
      </c>
      <c r="K14" s="61" t="s">
        <v>95</v>
      </c>
      <c r="L14" s="61" t="s">
        <v>95</v>
      </c>
      <c r="M14" s="61" t="s">
        <v>95</v>
      </c>
      <c r="N14" s="61" t="s">
        <v>95</v>
      </c>
      <c r="O14" s="61" t="s">
        <v>95</v>
      </c>
      <c r="P14" s="61" t="s">
        <v>95</v>
      </c>
      <c r="Q14" s="61" t="s">
        <v>95</v>
      </c>
      <c r="R14" s="61" t="s">
        <v>95</v>
      </c>
      <c r="S14" s="61" t="s">
        <v>95</v>
      </c>
      <c r="T14" s="61" t="s">
        <v>95</v>
      </c>
      <c r="U14" s="61" t="s">
        <v>95</v>
      </c>
      <c r="V14" s="61" t="s">
        <v>95</v>
      </c>
      <c r="W14" s="61" t="s">
        <v>95</v>
      </c>
      <c r="X14" s="61" t="s">
        <v>95</v>
      </c>
      <c r="Y14" s="62">
        <v>45.55285</v>
      </c>
      <c r="Z14" s="62">
        <v>-116.87076</v>
      </c>
      <c r="AA14" s="61" t="s">
        <v>96</v>
      </c>
      <c r="AB14" s="61" t="s">
        <v>97</v>
      </c>
      <c r="AC14" s="61" t="s">
        <v>98</v>
      </c>
      <c r="AD14" s="61" t="s">
        <v>616</v>
      </c>
      <c r="AE14" s="61"/>
      <c r="AF14" s="63">
        <v>38869</v>
      </c>
      <c r="AG14" s="64">
        <v>0.4583333333333333</v>
      </c>
      <c r="AH14" s="61" t="s">
        <v>100</v>
      </c>
      <c r="AI14" s="61">
        <v>5</v>
      </c>
      <c r="AJ14" s="66">
        <v>8</v>
      </c>
      <c r="AK14" s="61">
        <v>0</v>
      </c>
      <c r="AL14" s="61">
        <v>0</v>
      </c>
      <c r="AM14" s="61">
        <v>0</v>
      </c>
      <c r="AN14" s="46" t="s">
        <v>202</v>
      </c>
      <c r="AO14" s="46" t="s">
        <v>95</v>
      </c>
      <c r="AP14" s="46" t="s">
        <v>95</v>
      </c>
      <c r="AQ14" s="46"/>
      <c r="AR14" s="46" t="s">
        <v>103</v>
      </c>
      <c r="AS14" s="61"/>
      <c r="AT14" s="46" t="s">
        <v>104</v>
      </c>
      <c r="AU14" s="46" t="s">
        <v>95</v>
      </c>
      <c r="AV14" s="46" t="s">
        <v>95</v>
      </c>
      <c r="AW14" s="61"/>
      <c r="AX14" s="65" t="s">
        <v>617</v>
      </c>
      <c r="AY14" s="61"/>
      <c r="AZ14" s="61"/>
      <c r="BA14" s="46">
        <v>1</v>
      </c>
      <c r="BB14" s="46">
        <v>1</v>
      </c>
      <c r="BC14" s="46">
        <v>1</v>
      </c>
      <c r="BD14" s="46">
        <v>1</v>
      </c>
      <c r="BE14" s="61"/>
      <c r="BF14" s="61"/>
      <c r="BG14" s="61"/>
      <c r="BH14" s="61"/>
      <c r="BI14" s="61"/>
      <c r="BJ14" s="61"/>
      <c r="BK14" s="61"/>
      <c r="BL14" s="61"/>
      <c r="BM14" s="61"/>
      <c r="BN14" s="61"/>
      <c r="BO14" s="46">
        <v>4.87</v>
      </c>
      <c r="BP14" s="46" t="s">
        <v>176</v>
      </c>
      <c r="BQ14" s="46">
        <v>7.42</v>
      </c>
      <c r="BR14" s="46">
        <v>7.42</v>
      </c>
      <c r="BS14" s="46">
        <v>10.04</v>
      </c>
      <c r="BT14" s="46">
        <v>8.58</v>
      </c>
      <c r="BU14" s="46">
        <v>4.88</v>
      </c>
      <c r="BV14" s="46">
        <v>-0.01</v>
      </c>
      <c r="BW14" s="61"/>
      <c r="BX14" s="61"/>
      <c r="BY14" s="61"/>
      <c r="BZ14" s="61"/>
      <c r="CA14" s="61"/>
      <c r="CB14" s="61"/>
      <c r="CC14" s="61"/>
      <c r="CD14" s="61" t="s">
        <v>110</v>
      </c>
      <c r="CE14" s="61" t="s">
        <v>111</v>
      </c>
      <c r="CF14" s="61" t="s">
        <v>110</v>
      </c>
      <c r="CG14" s="61" t="s">
        <v>112</v>
      </c>
      <c r="CH14" s="61"/>
      <c r="CI14" s="89" t="s">
        <v>110</v>
      </c>
      <c r="CJ14" s="89" t="s">
        <v>110</v>
      </c>
      <c r="CK14" s="89" t="s">
        <v>100</v>
      </c>
      <c r="CL14" s="89" t="b">
        <v>0</v>
      </c>
      <c r="CM14" s="61"/>
      <c r="CN14" s="61" t="s">
        <v>103</v>
      </c>
      <c r="CO14" s="61"/>
      <c r="CP14" s="46" t="s">
        <v>113</v>
      </c>
      <c r="CQ14" s="46" t="s">
        <v>115</v>
      </c>
      <c r="CR14" s="81">
        <v>47.1882</v>
      </c>
      <c r="CS14" s="72">
        <v>7</v>
      </c>
      <c r="CT14" s="72" t="s">
        <v>736</v>
      </c>
      <c r="CU14" s="72" t="s">
        <v>736</v>
      </c>
      <c r="CV14" s="88">
        <v>1</v>
      </c>
      <c r="CW14" s="73">
        <v>1</v>
      </c>
      <c r="CX14" s="73">
        <v>1</v>
      </c>
      <c r="CY14" s="74"/>
      <c r="CZ14" s="75">
        <v>21</v>
      </c>
      <c r="DA14" s="72" t="s">
        <v>693</v>
      </c>
      <c r="DB14" s="73" t="s">
        <v>737</v>
      </c>
      <c r="DC14" s="73" t="s">
        <v>737</v>
      </c>
      <c r="DD14" s="73" t="s">
        <v>737</v>
      </c>
      <c r="DE14" s="73" t="s">
        <v>737</v>
      </c>
      <c r="DF14" s="73" t="s">
        <v>737</v>
      </c>
      <c r="DG14" s="73" t="s">
        <v>737</v>
      </c>
      <c r="DH14" s="267" t="s">
        <v>750</v>
      </c>
    </row>
    <row r="15" spans="1:112" ht="13.5" customHeight="1">
      <c r="A15" s="58" t="s">
        <v>649</v>
      </c>
      <c r="B15" s="59" t="s">
        <v>265</v>
      </c>
      <c r="C15" s="60">
        <v>1</v>
      </c>
      <c r="D15" s="59" t="s">
        <v>133</v>
      </c>
      <c r="E15" s="61" t="s">
        <v>151</v>
      </c>
      <c r="F15" s="61" t="s">
        <v>151</v>
      </c>
      <c r="G15" s="61" t="s">
        <v>151</v>
      </c>
      <c r="H15" s="61" t="s">
        <v>259</v>
      </c>
      <c r="I15" s="61" t="s">
        <v>95</v>
      </c>
      <c r="J15" s="61" t="s">
        <v>95</v>
      </c>
      <c r="K15" s="61" t="s">
        <v>95</v>
      </c>
      <c r="L15" s="61" t="s">
        <v>95</v>
      </c>
      <c r="M15" s="61" t="s">
        <v>95</v>
      </c>
      <c r="N15" s="61" t="s">
        <v>95</v>
      </c>
      <c r="O15" s="61" t="s">
        <v>95</v>
      </c>
      <c r="P15" s="61" t="s">
        <v>95</v>
      </c>
      <c r="Q15" s="61" t="s">
        <v>95</v>
      </c>
      <c r="R15" s="61" t="s">
        <v>95</v>
      </c>
      <c r="S15" s="61" t="s">
        <v>95</v>
      </c>
      <c r="T15" s="61" t="s">
        <v>95</v>
      </c>
      <c r="U15" s="61" t="s">
        <v>95</v>
      </c>
      <c r="V15" s="61" t="s">
        <v>95</v>
      </c>
      <c r="W15" s="61" t="s">
        <v>95</v>
      </c>
      <c r="X15" s="61" t="s">
        <v>95</v>
      </c>
      <c r="Y15" s="62">
        <v>45.55285</v>
      </c>
      <c r="Z15" s="62">
        <v>-116.87076</v>
      </c>
      <c r="AA15" s="61" t="s">
        <v>96</v>
      </c>
      <c r="AB15" s="61" t="s">
        <v>97</v>
      </c>
      <c r="AC15" s="61" t="s">
        <v>98</v>
      </c>
      <c r="AD15" s="61" t="s">
        <v>616</v>
      </c>
      <c r="AE15" s="61"/>
      <c r="AF15" s="63">
        <v>38869</v>
      </c>
      <c r="AG15" s="64">
        <v>0.4583333333333333</v>
      </c>
      <c r="AH15" s="61" t="s">
        <v>100</v>
      </c>
      <c r="AI15" s="61">
        <v>6</v>
      </c>
      <c r="AJ15" s="66">
        <v>8</v>
      </c>
      <c r="AK15" s="61">
        <v>0</v>
      </c>
      <c r="AL15" s="61">
        <v>0</v>
      </c>
      <c r="AM15" s="61">
        <v>0</v>
      </c>
      <c r="AN15" s="46" t="s">
        <v>202</v>
      </c>
      <c r="AO15" s="46" t="s">
        <v>95</v>
      </c>
      <c r="AP15" s="46" t="s">
        <v>95</v>
      </c>
      <c r="AQ15" s="46"/>
      <c r="AR15" s="46" t="s">
        <v>103</v>
      </c>
      <c r="AS15" s="61"/>
      <c r="AT15" s="46" t="s">
        <v>104</v>
      </c>
      <c r="AU15" s="46" t="s">
        <v>95</v>
      </c>
      <c r="AV15" s="46" t="s">
        <v>95</v>
      </c>
      <c r="AW15" s="61"/>
      <c r="AX15" s="65" t="s">
        <v>617</v>
      </c>
      <c r="AY15" s="61"/>
      <c r="AZ15" s="61"/>
      <c r="BA15" s="46">
        <v>1</v>
      </c>
      <c r="BB15" s="46">
        <v>1</v>
      </c>
      <c r="BC15" s="46">
        <v>1</v>
      </c>
      <c r="BD15" s="46">
        <v>1</v>
      </c>
      <c r="BE15" s="61"/>
      <c r="BF15" s="61"/>
      <c r="BG15" s="61"/>
      <c r="BH15" s="61"/>
      <c r="BI15" s="61"/>
      <c r="BJ15" s="61"/>
      <c r="BK15" s="61"/>
      <c r="BL15" s="61"/>
      <c r="BM15" s="61"/>
      <c r="BN15" s="61"/>
      <c r="BO15" s="46">
        <v>4.87</v>
      </c>
      <c r="BP15" s="46" t="s">
        <v>176</v>
      </c>
      <c r="BQ15" s="46">
        <v>8.58</v>
      </c>
      <c r="BR15" s="46">
        <v>8.58</v>
      </c>
      <c r="BS15" s="46">
        <v>12.08</v>
      </c>
      <c r="BT15" s="46">
        <v>9.55</v>
      </c>
      <c r="BU15" s="46">
        <v>4.88</v>
      </c>
      <c r="BV15" s="46">
        <v>-0.01</v>
      </c>
      <c r="BW15" s="61"/>
      <c r="BX15" s="61"/>
      <c r="BY15" s="61"/>
      <c r="BZ15" s="61"/>
      <c r="CA15" s="61"/>
      <c r="CB15" s="61"/>
      <c r="CC15" s="61"/>
      <c r="CD15" s="61" t="s">
        <v>110</v>
      </c>
      <c r="CE15" s="61" t="s">
        <v>111</v>
      </c>
      <c r="CF15" s="61" t="s">
        <v>110</v>
      </c>
      <c r="CG15" s="61" t="s">
        <v>112</v>
      </c>
      <c r="CH15" s="61"/>
      <c r="CI15" s="89" t="s">
        <v>110</v>
      </c>
      <c r="CJ15" s="89" t="s">
        <v>110</v>
      </c>
      <c r="CK15" s="89" t="s">
        <v>100</v>
      </c>
      <c r="CL15" s="89" t="b">
        <v>0</v>
      </c>
      <c r="CM15" s="61"/>
      <c r="CN15" s="61" t="s">
        <v>103</v>
      </c>
      <c r="CO15" s="61"/>
      <c r="CP15" s="46" t="s">
        <v>113</v>
      </c>
      <c r="CQ15" s="46" t="s">
        <v>115</v>
      </c>
      <c r="CR15" s="81">
        <v>47.1882</v>
      </c>
      <c r="CS15" s="72">
        <v>7</v>
      </c>
      <c r="CT15" s="72" t="s">
        <v>736</v>
      </c>
      <c r="CU15" s="72" t="s">
        <v>736</v>
      </c>
      <c r="CV15" s="73">
        <v>1</v>
      </c>
      <c r="CW15" s="73">
        <v>1</v>
      </c>
      <c r="CX15" s="73">
        <v>1</v>
      </c>
      <c r="CY15" s="74"/>
      <c r="CZ15" s="75">
        <v>21</v>
      </c>
      <c r="DA15" s="72" t="s">
        <v>693</v>
      </c>
      <c r="DB15" s="73" t="s">
        <v>737</v>
      </c>
      <c r="DC15" s="73" t="s">
        <v>737</v>
      </c>
      <c r="DD15" s="73" t="s">
        <v>737</v>
      </c>
      <c r="DE15" s="73" t="s">
        <v>737</v>
      </c>
      <c r="DF15" s="73" t="s">
        <v>737</v>
      </c>
      <c r="DG15" s="73" t="s">
        <v>737</v>
      </c>
      <c r="DH15" s="267" t="s">
        <v>750</v>
      </c>
    </row>
    <row r="16" spans="1:112" s="268" customFormat="1" ht="15" customHeight="1">
      <c r="A16" s="58" t="s">
        <v>650</v>
      </c>
      <c r="B16" s="59" t="s">
        <v>265</v>
      </c>
      <c r="C16" s="60">
        <v>1</v>
      </c>
      <c r="D16" s="59" t="s">
        <v>133</v>
      </c>
      <c r="E16" s="61" t="s">
        <v>151</v>
      </c>
      <c r="F16" s="61" t="s">
        <v>151</v>
      </c>
      <c r="G16" s="61" t="s">
        <v>151</v>
      </c>
      <c r="H16" s="61" t="s">
        <v>259</v>
      </c>
      <c r="I16" s="61" t="s">
        <v>95</v>
      </c>
      <c r="J16" s="61" t="s">
        <v>95</v>
      </c>
      <c r="K16" s="61" t="s">
        <v>95</v>
      </c>
      <c r="L16" s="61" t="s">
        <v>95</v>
      </c>
      <c r="M16" s="61" t="s">
        <v>95</v>
      </c>
      <c r="N16" s="61" t="s">
        <v>95</v>
      </c>
      <c r="O16" s="61" t="s">
        <v>95</v>
      </c>
      <c r="P16" s="61" t="s">
        <v>95</v>
      </c>
      <c r="Q16" s="61" t="s">
        <v>95</v>
      </c>
      <c r="R16" s="61" t="s">
        <v>95</v>
      </c>
      <c r="S16" s="61" t="s">
        <v>95</v>
      </c>
      <c r="T16" s="61" t="s">
        <v>95</v>
      </c>
      <c r="U16" s="61" t="s">
        <v>95</v>
      </c>
      <c r="V16" s="61" t="s">
        <v>95</v>
      </c>
      <c r="W16" s="61" t="s">
        <v>95</v>
      </c>
      <c r="X16" s="61" t="s">
        <v>95</v>
      </c>
      <c r="Y16" s="62">
        <v>45.55285</v>
      </c>
      <c r="Z16" s="62">
        <v>-116.87076</v>
      </c>
      <c r="AA16" s="61" t="s">
        <v>96</v>
      </c>
      <c r="AB16" s="61" t="s">
        <v>97</v>
      </c>
      <c r="AC16" s="61" t="s">
        <v>98</v>
      </c>
      <c r="AD16" s="61" t="s">
        <v>616</v>
      </c>
      <c r="AE16" s="61"/>
      <c r="AF16" s="63">
        <v>38869</v>
      </c>
      <c r="AG16" s="64">
        <v>0.4583333333333333</v>
      </c>
      <c r="AH16" s="61" t="s">
        <v>100</v>
      </c>
      <c r="AI16" s="61">
        <v>7</v>
      </c>
      <c r="AJ16" s="66">
        <v>8</v>
      </c>
      <c r="AK16" s="61">
        <v>0</v>
      </c>
      <c r="AL16" s="61">
        <v>0</v>
      </c>
      <c r="AM16" s="61">
        <v>0</v>
      </c>
      <c r="AN16" s="46" t="s">
        <v>202</v>
      </c>
      <c r="AO16" s="46" t="s">
        <v>95</v>
      </c>
      <c r="AP16" s="46" t="s">
        <v>95</v>
      </c>
      <c r="AQ16" s="46"/>
      <c r="AR16" s="46" t="s">
        <v>103</v>
      </c>
      <c r="AS16" s="61"/>
      <c r="AT16" s="46" t="s">
        <v>104</v>
      </c>
      <c r="AU16" s="46" t="s">
        <v>95</v>
      </c>
      <c r="AV16" s="46" t="s">
        <v>95</v>
      </c>
      <c r="AW16" s="61"/>
      <c r="AX16" s="65" t="s">
        <v>617</v>
      </c>
      <c r="AY16" s="61"/>
      <c r="AZ16" s="61"/>
      <c r="BA16" s="46">
        <v>1</v>
      </c>
      <c r="BB16" s="46">
        <v>1</v>
      </c>
      <c r="BC16" s="46">
        <v>1</v>
      </c>
      <c r="BD16" s="46">
        <v>1</v>
      </c>
      <c r="BE16" s="61"/>
      <c r="BF16" s="61"/>
      <c r="BG16" s="61"/>
      <c r="BH16" s="61"/>
      <c r="BI16" s="61"/>
      <c r="BJ16" s="61"/>
      <c r="BK16" s="61"/>
      <c r="BL16" s="61"/>
      <c r="BM16" s="61"/>
      <c r="BN16" s="61"/>
      <c r="BO16" s="46">
        <v>4.87</v>
      </c>
      <c r="BP16" s="46" t="s">
        <v>176</v>
      </c>
      <c r="BQ16" s="46">
        <v>9.55</v>
      </c>
      <c r="BR16" s="46">
        <v>9.55</v>
      </c>
      <c r="BS16" s="46">
        <v>12.09</v>
      </c>
      <c r="BT16" s="46">
        <v>10.54</v>
      </c>
      <c r="BU16" s="46">
        <v>4.88</v>
      </c>
      <c r="BV16" s="46">
        <v>-0.01</v>
      </c>
      <c r="BW16" s="61"/>
      <c r="BX16" s="61"/>
      <c r="BY16" s="61"/>
      <c r="BZ16" s="61"/>
      <c r="CA16" s="61"/>
      <c r="CB16" s="61"/>
      <c r="CC16" s="61"/>
      <c r="CD16" s="61" t="s">
        <v>110</v>
      </c>
      <c r="CE16" s="61" t="s">
        <v>111</v>
      </c>
      <c r="CF16" s="61" t="s">
        <v>110</v>
      </c>
      <c r="CG16" s="61" t="s">
        <v>112</v>
      </c>
      <c r="CH16" s="61"/>
      <c r="CI16" s="89" t="s">
        <v>110</v>
      </c>
      <c r="CJ16" s="89" t="s">
        <v>110</v>
      </c>
      <c r="CK16" s="89" t="s">
        <v>100</v>
      </c>
      <c r="CL16" s="89" t="b">
        <v>0</v>
      </c>
      <c r="CM16" s="61"/>
      <c r="CN16" s="61" t="s">
        <v>103</v>
      </c>
      <c r="CO16" s="61"/>
      <c r="CP16" s="46" t="s">
        <v>113</v>
      </c>
      <c r="CQ16" s="46" t="s">
        <v>115</v>
      </c>
      <c r="CR16" s="81">
        <v>47.1882</v>
      </c>
      <c r="CS16" s="72">
        <v>7</v>
      </c>
      <c r="CT16" s="72" t="s">
        <v>736</v>
      </c>
      <c r="CU16" s="72" t="s">
        <v>736</v>
      </c>
      <c r="CV16" s="88">
        <v>1</v>
      </c>
      <c r="CW16" s="73">
        <v>1</v>
      </c>
      <c r="CX16" s="73">
        <v>1</v>
      </c>
      <c r="CY16" s="74"/>
      <c r="CZ16" s="75">
        <v>21</v>
      </c>
      <c r="DA16" s="72" t="s">
        <v>693</v>
      </c>
      <c r="DB16" s="73" t="s">
        <v>737</v>
      </c>
      <c r="DC16" s="73" t="s">
        <v>737</v>
      </c>
      <c r="DD16" s="73" t="s">
        <v>737</v>
      </c>
      <c r="DE16" s="73" t="s">
        <v>737</v>
      </c>
      <c r="DF16" s="73" t="s">
        <v>737</v>
      </c>
      <c r="DG16" s="73" t="s">
        <v>737</v>
      </c>
      <c r="DH16" s="267" t="s">
        <v>750</v>
      </c>
    </row>
    <row r="17" spans="1:112" ht="12.75">
      <c r="A17" s="58" t="s">
        <v>651</v>
      </c>
      <c r="B17" s="59" t="s">
        <v>265</v>
      </c>
      <c r="C17" s="60">
        <v>2</v>
      </c>
      <c r="D17" s="59" t="s">
        <v>133</v>
      </c>
      <c r="E17" s="61" t="s">
        <v>151</v>
      </c>
      <c r="F17" s="61" t="s">
        <v>151</v>
      </c>
      <c r="G17" s="61" t="s">
        <v>151</v>
      </c>
      <c r="H17" s="61" t="s">
        <v>259</v>
      </c>
      <c r="I17" s="61" t="s">
        <v>95</v>
      </c>
      <c r="J17" s="61" t="s">
        <v>95</v>
      </c>
      <c r="K17" s="61" t="s">
        <v>95</v>
      </c>
      <c r="L17" s="61" t="s">
        <v>95</v>
      </c>
      <c r="M17" s="61" t="s">
        <v>95</v>
      </c>
      <c r="N17" s="61" t="s">
        <v>95</v>
      </c>
      <c r="O17" s="61" t="s">
        <v>95</v>
      </c>
      <c r="P17" s="61" t="s">
        <v>95</v>
      </c>
      <c r="Q17" s="61" t="s">
        <v>95</v>
      </c>
      <c r="R17" s="61" t="s">
        <v>95</v>
      </c>
      <c r="S17" s="61" t="s">
        <v>95</v>
      </c>
      <c r="T17" s="61" t="s">
        <v>95</v>
      </c>
      <c r="U17" s="61" t="s">
        <v>95</v>
      </c>
      <c r="V17" s="61" t="s">
        <v>95</v>
      </c>
      <c r="W17" s="61" t="s">
        <v>95</v>
      </c>
      <c r="X17" s="61" t="s">
        <v>95</v>
      </c>
      <c r="Y17" s="62">
        <v>45.55285</v>
      </c>
      <c r="Z17" s="62">
        <v>-116.87076</v>
      </c>
      <c r="AA17" s="61" t="s">
        <v>96</v>
      </c>
      <c r="AB17" s="61" t="s">
        <v>625</v>
      </c>
      <c r="AC17" s="61" t="s">
        <v>98</v>
      </c>
      <c r="AD17" s="61" t="s">
        <v>616</v>
      </c>
      <c r="AE17" s="67"/>
      <c r="AF17" s="63">
        <v>38869</v>
      </c>
      <c r="AG17" s="64">
        <v>0.4583333333333333</v>
      </c>
      <c r="AH17" s="61" t="s">
        <v>100</v>
      </c>
      <c r="AI17" s="61">
        <v>8</v>
      </c>
      <c r="AJ17" s="66">
        <v>8</v>
      </c>
      <c r="AK17" s="61">
        <v>0</v>
      </c>
      <c r="AL17" s="61">
        <v>0</v>
      </c>
      <c r="AM17" s="61">
        <v>0</v>
      </c>
      <c r="AN17" s="46" t="s">
        <v>202</v>
      </c>
      <c r="AO17" s="46" t="s">
        <v>95</v>
      </c>
      <c r="AP17" s="46" t="s">
        <v>95</v>
      </c>
      <c r="AQ17" s="46"/>
      <c r="AR17" s="46" t="s">
        <v>103</v>
      </c>
      <c r="AS17" s="67"/>
      <c r="AT17" s="46" t="s">
        <v>104</v>
      </c>
      <c r="AU17" s="46" t="s">
        <v>95</v>
      </c>
      <c r="AV17" s="46" t="s">
        <v>95</v>
      </c>
      <c r="AW17" s="67"/>
      <c r="AX17" s="65" t="s">
        <v>617</v>
      </c>
      <c r="AY17" s="67"/>
      <c r="AZ17" s="67"/>
      <c r="BA17" s="46">
        <v>1</v>
      </c>
      <c r="BB17" s="46">
        <v>1</v>
      </c>
      <c r="BC17" s="46">
        <v>1</v>
      </c>
      <c r="BD17" s="46">
        <v>1</v>
      </c>
      <c r="BE17" s="67"/>
      <c r="BF17" s="67"/>
      <c r="BG17" s="67"/>
      <c r="BH17" s="67"/>
      <c r="BI17" s="67"/>
      <c r="BJ17" s="67"/>
      <c r="BK17" s="67"/>
      <c r="BL17" s="67"/>
      <c r="BM17" s="67"/>
      <c r="BN17" s="67"/>
      <c r="BO17" s="46">
        <v>4.87</v>
      </c>
      <c r="BP17" s="46" t="s">
        <v>176</v>
      </c>
      <c r="BQ17" s="46">
        <v>10.54</v>
      </c>
      <c r="BR17" s="46">
        <v>10.54</v>
      </c>
      <c r="BS17" s="46">
        <v>12.09</v>
      </c>
      <c r="BT17" s="46">
        <v>11.34</v>
      </c>
      <c r="BU17" s="46">
        <v>4.88</v>
      </c>
      <c r="BV17" s="46">
        <v>-0.01</v>
      </c>
      <c r="BW17" s="67"/>
      <c r="BX17" s="67"/>
      <c r="BY17" s="67"/>
      <c r="BZ17" s="67"/>
      <c r="CA17" s="67"/>
      <c r="CB17" s="67"/>
      <c r="CC17" s="67"/>
      <c r="CD17" s="61" t="s">
        <v>110</v>
      </c>
      <c r="CE17" s="61" t="s">
        <v>626</v>
      </c>
      <c r="CF17" s="61" t="s">
        <v>110</v>
      </c>
      <c r="CG17" s="61" t="s">
        <v>112</v>
      </c>
      <c r="CH17" s="67"/>
      <c r="CI17" s="89" t="s">
        <v>110</v>
      </c>
      <c r="CJ17" s="89" t="s">
        <v>110</v>
      </c>
      <c r="CK17" s="89" t="s">
        <v>100</v>
      </c>
      <c r="CL17" s="89" t="b">
        <v>0</v>
      </c>
      <c r="CM17" s="67"/>
      <c r="CN17" s="61" t="s">
        <v>103</v>
      </c>
      <c r="CO17" s="67"/>
      <c r="CP17" s="46" t="s">
        <v>113</v>
      </c>
      <c r="CQ17" s="46" t="s">
        <v>115</v>
      </c>
      <c r="CR17" s="81">
        <v>47.1882</v>
      </c>
      <c r="CS17" s="72">
        <v>7</v>
      </c>
      <c r="CT17" s="72" t="s">
        <v>736</v>
      </c>
      <c r="CU17" s="72" t="s">
        <v>736</v>
      </c>
      <c r="CV17" s="73">
        <v>1</v>
      </c>
      <c r="CW17" s="73">
        <v>1</v>
      </c>
      <c r="CX17" s="73">
        <v>1</v>
      </c>
      <c r="CY17" s="74"/>
      <c r="CZ17" s="75">
        <v>21</v>
      </c>
      <c r="DA17" s="72" t="s">
        <v>693</v>
      </c>
      <c r="DB17" s="73" t="s">
        <v>737</v>
      </c>
      <c r="DC17" s="73" t="s">
        <v>737</v>
      </c>
      <c r="DD17" s="73" t="s">
        <v>737</v>
      </c>
      <c r="DE17" s="73" t="s">
        <v>737</v>
      </c>
      <c r="DF17" s="73" t="s">
        <v>737</v>
      </c>
      <c r="DG17" s="73" t="s">
        <v>737</v>
      </c>
      <c r="DH17" s="267" t="s">
        <v>750</v>
      </c>
    </row>
    <row r="20" spans="1:112" s="97" customFormat="1"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s="82"/>
      <c r="AY20"/>
      <c r="AZ20"/>
      <c r="BA20"/>
      <c r="BB20"/>
      <c r="BC20"/>
      <c r="BD20"/>
      <c r="BE20"/>
      <c r="BF20"/>
      <c r="BG20"/>
      <c r="BH20"/>
      <c r="BI20"/>
      <c r="BJ20"/>
      <c r="BK20"/>
      <c r="BL20"/>
      <c r="BM20"/>
      <c r="BN20"/>
      <c r="BO20"/>
      <c r="BP20"/>
      <c r="BQ20"/>
      <c r="BR20"/>
      <c r="BS20"/>
      <c r="BT20"/>
      <c r="BU20"/>
      <c r="BV20"/>
      <c r="BW20"/>
      <c r="BX20" s="82"/>
      <c r="BY20" s="82"/>
      <c r="BZ20"/>
      <c r="CA20"/>
      <c r="CB20"/>
      <c r="CC20" s="82"/>
      <c r="CD20"/>
      <c r="CE20"/>
      <c r="CF20"/>
      <c r="CG20"/>
      <c r="CH20"/>
      <c r="CI20"/>
      <c r="CJ20"/>
      <c r="CK20"/>
      <c r="CL20"/>
      <c r="CM20"/>
      <c r="CN20"/>
      <c r="CO20"/>
      <c r="CP20"/>
      <c r="CQ20"/>
      <c r="CR20" s="82"/>
      <c r="CS20" s="82"/>
      <c r="CT20" s="82"/>
      <c r="CU20" s="82"/>
      <c r="CV20" s="82"/>
      <c r="CW20" s="82"/>
      <c r="CX20" s="82"/>
      <c r="CY20" s="82"/>
      <c r="CZ20" s="82"/>
      <c r="DA20" s="82"/>
      <c r="DB20" s="82"/>
      <c r="DC20" s="82"/>
      <c r="DD20" s="82"/>
      <c r="DE20" s="82"/>
      <c r="DF20" s="82"/>
      <c r="DG20" s="82"/>
      <c r="DH20" s="82"/>
    </row>
    <row r="22" ht="13.5" thickBot="1"/>
    <row r="23" spans="98:104" ht="24.75" customHeight="1" thickBot="1">
      <c r="CT23" s="546" t="s">
        <v>672</v>
      </c>
      <c r="CU23" s="330" t="s">
        <v>0</v>
      </c>
      <c r="CV23" s="331" t="s">
        <v>756</v>
      </c>
      <c r="CW23" s="331"/>
      <c r="CX23" s="330" t="s">
        <v>757</v>
      </c>
      <c r="CY23" s="330" t="s">
        <v>758</v>
      </c>
      <c r="CZ23" s="330" t="s">
        <v>637</v>
      </c>
    </row>
    <row r="24" spans="98:104" ht="13.5" thickBot="1">
      <c r="CT24" s="547"/>
      <c r="CU24" s="332"/>
      <c r="CV24" s="333" t="s">
        <v>630</v>
      </c>
      <c r="CW24" s="333" t="s">
        <v>631</v>
      </c>
      <c r="CX24" s="332"/>
      <c r="CY24" s="332"/>
      <c r="CZ24" s="332"/>
    </row>
    <row r="25" spans="98:104" ht="38.25">
      <c r="CT25" s="341" t="s">
        <v>759</v>
      </c>
      <c r="CU25" s="334" t="s">
        <v>733</v>
      </c>
      <c r="CV25" s="334" t="s">
        <v>760</v>
      </c>
      <c r="CW25" s="334" t="s">
        <v>760</v>
      </c>
      <c r="CX25" s="335">
        <f>CR5+CR6</f>
        <v>60.531794</v>
      </c>
      <c r="CY25" s="336">
        <f>CZ5+CZ6</f>
        <v>72</v>
      </c>
      <c r="CZ25" s="334" t="s">
        <v>693</v>
      </c>
    </row>
    <row r="26" spans="98:104" ht="25.5">
      <c r="CT26" s="341" t="s">
        <v>94</v>
      </c>
      <c r="CU26" s="334" t="s">
        <v>611</v>
      </c>
      <c r="CV26" s="334" t="s">
        <v>760</v>
      </c>
      <c r="CW26" s="334" t="s">
        <v>760</v>
      </c>
      <c r="CX26" s="335">
        <f>CR8</f>
        <v>42.713</v>
      </c>
      <c r="CY26" s="336">
        <f>CZ8</f>
        <v>63</v>
      </c>
      <c r="CZ26" s="337" t="str">
        <f>DA6</f>
        <v>High</v>
      </c>
    </row>
    <row r="27" spans="98:104" ht="25.5">
      <c r="CT27" s="342" t="s">
        <v>265</v>
      </c>
      <c r="CU27" s="299" t="s">
        <v>692</v>
      </c>
      <c r="CV27" s="299" t="s">
        <v>760</v>
      </c>
      <c r="CW27" s="299" t="s">
        <v>760</v>
      </c>
      <c r="CX27" s="338">
        <f>CR10</f>
        <v>47.1882</v>
      </c>
      <c r="CY27" s="339">
        <f>CZ9</f>
        <v>21</v>
      </c>
      <c r="CZ27" s="340" t="str">
        <f>DA7</f>
        <v>High</v>
      </c>
    </row>
  </sheetData>
  <mergeCells count="1">
    <mergeCell ref="CT23:CT2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DU35"/>
  <sheetViews>
    <sheetView workbookViewId="0" topLeftCell="A1">
      <pane xSplit="1" ySplit="1" topLeftCell="CQ12" activePane="bottomRight" state="frozen"/>
      <selection pane="topLeft" activeCell="A1" sqref="A1"/>
      <selection pane="topRight" activeCell="B1" sqref="B1"/>
      <selection pane="bottomLeft" activeCell="A2" sqref="A2"/>
      <selection pane="bottomRight" activeCell="CU20" sqref="CU20:DA35"/>
    </sheetView>
  </sheetViews>
  <sheetFormatPr defaultColWidth="9.140625" defaultRowHeight="12.75"/>
  <sheetData>
    <row r="1" spans="1:112" ht="30" customHeight="1">
      <c r="A1" s="1" t="s">
        <v>0</v>
      </c>
      <c r="B1" s="2" t="s">
        <v>1</v>
      </c>
      <c r="C1" s="3" t="s">
        <v>2</v>
      </c>
      <c r="D1" s="2"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4" t="s">
        <v>24</v>
      </c>
      <c r="Z1" s="4"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42</v>
      </c>
      <c r="AT1" s="1" t="s">
        <v>44</v>
      </c>
      <c r="AU1" s="1" t="s">
        <v>45</v>
      </c>
      <c r="AV1" s="1" t="s">
        <v>46</v>
      </c>
      <c r="AW1" s="1" t="s">
        <v>42</v>
      </c>
      <c r="AX1" s="5" t="s">
        <v>47</v>
      </c>
      <c r="AY1" s="1" t="s">
        <v>48</v>
      </c>
      <c r="AZ1" t="s">
        <v>49</v>
      </c>
      <c r="BA1" t="s">
        <v>50</v>
      </c>
      <c r="BB1" t="s">
        <v>51</v>
      </c>
      <c r="BC1" t="s">
        <v>52</v>
      </c>
      <c r="BD1" t="s">
        <v>53</v>
      </c>
      <c r="BE1" t="s">
        <v>54</v>
      </c>
      <c r="BF1" t="s">
        <v>55</v>
      </c>
      <c r="BG1" t="s">
        <v>56</v>
      </c>
      <c r="BH1" s="1" t="s">
        <v>57</v>
      </c>
      <c r="BI1" s="1" t="s">
        <v>58</v>
      </c>
      <c r="BJ1" s="1" t="s">
        <v>59</v>
      </c>
      <c r="BK1" s="1" t="s">
        <v>60</v>
      </c>
      <c r="BL1" s="1" t="s">
        <v>61</v>
      </c>
      <c r="BM1" s="1" t="s">
        <v>62</v>
      </c>
      <c r="BN1" s="1" t="s">
        <v>63</v>
      </c>
      <c r="BO1" s="1" t="s">
        <v>64</v>
      </c>
      <c r="BP1" s="1" t="s">
        <v>65</v>
      </c>
      <c r="BQ1" s="1" t="s">
        <v>66</v>
      </c>
      <c r="BR1" s="1" t="s">
        <v>67</v>
      </c>
      <c r="BS1" s="1" t="s">
        <v>68</v>
      </c>
      <c r="BT1" s="1" t="s">
        <v>69</v>
      </c>
      <c r="BU1" s="1" t="s">
        <v>70</v>
      </c>
      <c r="BV1" s="1" t="s">
        <v>71</v>
      </c>
      <c r="BW1" s="1" t="s">
        <v>72</v>
      </c>
      <c r="BX1" s="1" t="s">
        <v>73</v>
      </c>
      <c r="BY1" s="1" t="s">
        <v>74</v>
      </c>
      <c r="BZ1" s="1" t="s">
        <v>75</v>
      </c>
      <c r="CA1" s="1" t="s">
        <v>76</v>
      </c>
      <c r="CB1" s="1" t="s">
        <v>77</v>
      </c>
      <c r="CC1" s="1" t="s">
        <v>78</v>
      </c>
      <c r="CD1" s="1" t="s">
        <v>79</v>
      </c>
      <c r="CE1" s="1" t="s">
        <v>80</v>
      </c>
      <c r="CF1" s="1" t="s">
        <v>81</v>
      </c>
      <c r="CG1" s="1" t="s">
        <v>82</v>
      </c>
      <c r="CH1" s="1" t="s">
        <v>47</v>
      </c>
      <c r="CI1" s="90" t="s">
        <v>33</v>
      </c>
      <c r="CJ1" s="90" t="s">
        <v>83</v>
      </c>
      <c r="CK1" s="90" t="s">
        <v>84</v>
      </c>
      <c r="CL1" s="90" t="s">
        <v>643</v>
      </c>
      <c r="CM1" s="1" t="s">
        <v>85</v>
      </c>
      <c r="CN1" s="1" t="s">
        <v>86</v>
      </c>
      <c r="CO1" s="1" t="s">
        <v>42</v>
      </c>
      <c r="CP1" s="1" t="s">
        <v>87</v>
      </c>
      <c r="CQ1" s="1" t="s">
        <v>88</v>
      </c>
      <c r="CR1" s="68" t="s">
        <v>628</v>
      </c>
      <c r="CS1" s="68" t="s">
        <v>629</v>
      </c>
      <c r="CT1" s="69" t="s">
        <v>630</v>
      </c>
      <c r="CU1" s="69" t="s">
        <v>631</v>
      </c>
      <c r="CV1" s="68" t="s">
        <v>632</v>
      </c>
      <c r="CW1" s="68" t="s">
        <v>633</v>
      </c>
      <c r="CX1" s="68" t="s">
        <v>634</v>
      </c>
      <c r="CY1" s="69" t="s">
        <v>635</v>
      </c>
      <c r="CZ1" s="69" t="s">
        <v>636</v>
      </c>
      <c r="DA1" s="70" t="s">
        <v>637</v>
      </c>
      <c r="DB1" s="68" t="s">
        <v>638</v>
      </c>
      <c r="DC1" s="68" t="s">
        <v>194</v>
      </c>
      <c r="DD1" s="68" t="s">
        <v>359</v>
      </c>
      <c r="DE1" s="68" t="s">
        <v>639</v>
      </c>
      <c r="DF1" s="70" t="s">
        <v>640</v>
      </c>
      <c r="DG1" s="70" t="s">
        <v>105</v>
      </c>
      <c r="DH1" s="70" t="s">
        <v>47</v>
      </c>
    </row>
    <row r="2" spans="1:125" s="13" customFormat="1" ht="12.75">
      <c r="A2" t="s">
        <v>230</v>
      </c>
      <c r="B2" s="6">
        <v>15</v>
      </c>
      <c r="C2" s="7">
        <v>0.1</v>
      </c>
      <c r="D2" s="6" t="s">
        <v>221</v>
      </c>
      <c r="E2" t="s">
        <v>93</v>
      </c>
      <c r="F2" t="s">
        <v>93</v>
      </c>
      <c r="G2" t="s">
        <v>93</v>
      </c>
      <c r="H2" t="s">
        <v>227</v>
      </c>
      <c r="I2" t="s">
        <v>95</v>
      </c>
      <c r="J2" t="s">
        <v>95</v>
      </c>
      <c r="K2" t="s">
        <v>95</v>
      </c>
      <c r="L2" t="s">
        <v>95</v>
      </c>
      <c r="M2" t="s">
        <v>95</v>
      </c>
      <c r="N2" t="s">
        <v>95</v>
      </c>
      <c r="O2" t="s">
        <v>95</v>
      </c>
      <c r="P2" t="s">
        <v>95</v>
      </c>
      <c r="Q2" t="s">
        <v>95</v>
      </c>
      <c r="R2" t="s">
        <v>95</v>
      </c>
      <c r="S2" t="s">
        <v>95</v>
      </c>
      <c r="T2" t="s">
        <v>95</v>
      </c>
      <c r="U2" t="s">
        <v>95</v>
      </c>
      <c r="V2" t="s">
        <v>95</v>
      </c>
      <c r="W2" t="s">
        <v>95</v>
      </c>
      <c r="X2" t="s">
        <v>95</v>
      </c>
      <c r="Y2" s="8">
        <v>45.15401</v>
      </c>
      <c r="Z2" s="8">
        <v>-117.03431</v>
      </c>
      <c r="AA2" t="s">
        <v>96</v>
      </c>
      <c r="AB2" t="s">
        <v>97</v>
      </c>
      <c r="AC2" t="s">
        <v>98</v>
      </c>
      <c r="AD2" t="s">
        <v>99</v>
      </c>
      <c r="AE2" t="s">
        <v>231</v>
      </c>
      <c r="AF2" s="9">
        <v>38244</v>
      </c>
      <c r="AG2" s="10">
        <v>0.6541666666666667</v>
      </c>
      <c r="AH2" t="s">
        <v>232</v>
      </c>
      <c r="AI2">
        <v>1</v>
      </c>
      <c r="AJ2">
        <v>1</v>
      </c>
      <c r="AK2">
        <v>0</v>
      </c>
      <c r="AL2">
        <v>0</v>
      </c>
      <c r="AM2">
        <v>0</v>
      </c>
      <c r="AN2" t="s">
        <v>95</v>
      </c>
      <c r="AO2" t="s">
        <v>95</v>
      </c>
      <c r="AP2" t="s">
        <v>95</v>
      </c>
      <c r="AQ2"/>
      <c r="AR2" t="s">
        <v>103</v>
      </c>
      <c r="AS2" t="s">
        <v>233</v>
      </c>
      <c r="AT2" t="s">
        <v>173</v>
      </c>
      <c r="AU2" t="s">
        <v>95</v>
      </c>
      <c r="AV2" t="s">
        <v>95</v>
      </c>
      <c r="AW2"/>
      <c r="AX2" s="11"/>
      <c r="AY2" t="s">
        <v>234</v>
      </c>
      <c r="AZ2"/>
      <c r="BA2">
        <v>1</v>
      </c>
      <c r="BB2">
        <v>1</v>
      </c>
      <c r="BC2">
        <v>1</v>
      </c>
      <c r="BD2">
        <v>1</v>
      </c>
      <c r="BE2"/>
      <c r="BF2"/>
      <c r="BG2"/>
      <c r="BH2">
        <v>10.4</v>
      </c>
      <c r="BI2"/>
      <c r="BJ2">
        <v>20.2</v>
      </c>
      <c r="BK2">
        <v>19.3</v>
      </c>
      <c r="BL2">
        <v>25</v>
      </c>
      <c r="BM2">
        <v>24.8</v>
      </c>
      <c r="BN2">
        <v>26.1</v>
      </c>
      <c r="BO2"/>
      <c r="BP2"/>
      <c r="BQ2"/>
      <c r="BR2"/>
      <c r="BS2"/>
      <c r="BT2"/>
      <c r="BU2"/>
      <c r="BV2">
        <v>0</v>
      </c>
      <c r="BW2">
        <v>23.08</v>
      </c>
      <c r="BX2">
        <v>0.45</v>
      </c>
      <c r="BY2">
        <v>0</v>
      </c>
      <c r="BZ2">
        <v>0</v>
      </c>
      <c r="CA2">
        <v>0</v>
      </c>
      <c r="CB2">
        <v>0</v>
      </c>
      <c r="CC2">
        <v>0</v>
      </c>
      <c r="CD2" t="s">
        <v>95</v>
      </c>
      <c r="CE2" t="s">
        <v>95</v>
      </c>
      <c r="CF2" t="s">
        <v>95</v>
      </c>
      <c r="CG2" t="s">
        <v>95</v>
      </c>
      <c r="CH2"/>
      <c r="CI2" s="89" t="s">
        <v>131</v>
      </c>
      <c r="CJ2" s="91" t="s">
        <v>110</v>
      </c>
      <c r="CK2" s="89" t="s">
        <v>738</v>
      </c>
      <c r="CL2" s="89" t="s">
        <v>113</v>
      </c>
      <c r="CM2"/>
      <c r="CN2" t="s">
        <v>113</v>
      </c>
      <c r="CO2" t="s">
        <v>235</v>
      </c>
      <c r="CP2" t="s">
        <v>113</v>
      </c>
      <c r="CQ2" t="s">
        <v>115</v>
      </c>
      <c r="CR2" s="81">
        <v>11.1823</v>
      </c>
      <c r="CS2" s="72">
        <v>7</v>
      </c>
      <c r="CT2" s="85">
        <v>1</v>
      </c>
      <c r="CU2" s="85">
        <v>1</v>
      </c>
      <c r="CV2" s="73">
        <v>2</v>
      </c>
      <c r="CW2" s="73">
        <v>1</v>
      </c>
      <c r="CX2" s="265">
        <v>3</v>
      </c>
      <c r="CY2" s="74"/>
      <c r="CZ2" s="75">
        <v>63</v>
      </c>
      <c r="DA2" s="72" t="s">
        <v>693</v>
      </c>
      <c r="DB2" s="73" t="s">
        <v>737</v>
      </c>
      <c r="DC2" s="73" t="s">
        <v>737</v>
      </c>
      <c r="DD2" s="73" t="s">
        <v>737</v>
      </c>
      <c r="DE2" s="73" t="s">
        <v>737</v>
      </c>
      <c r="DF2" s="73" t="s">
        <v>737</v>
      </c>
      <c r="DG2" s="73" t="s">
        <v>737</v>
      </c>
      <c r="DH2" s="267" t="s">
        <v>761</v>
      </c>
      <c r="DI2" s="46"/>
      <c r="DJ2" s="46"/>
      <c r="DK2" s="46"/>
      <c r="DL2" s="46"/>
      <c r="DM2" s="46"/>
      <c r="DN2" s="46"/>
      <c r="DO2" s="46"/>
      <c r="DP2" s="46"/>
      <c r="DQ2" s="46"/>
      <c r="DR2" s="46"/>
      <c r="DS2" s="46"/>
      <c r="DT2" s="46"/>
      <c r="DU2" s="46"/>
    </row>
    <row r="3" spans="1:125" ht="12.75">
      <c r="A3" s="38" t="s">
        <v>554</v>
      </c>
      <c r="B3" s="39">
        <v>3900</v>
      </c>
      <c r="C3" s="40">
        <v>1.9</v>
      </c>
      <c r="D3" s="39" t="s">
        <v>133</v>
      </c>
      <c r="E3" s="38" t="s">
        <v>93</v>
      </c>
      <c r="F3" s="38" t="s">
        <v>151</v>
      </c>
      <c r="G3" s="38" t="s">
        <v>151</v>
      </c>
      <c r="H3" s="38" t="s">
        <v>134</v>
      </c>
      <c r="I3" s="38" t="s">
        <v>95</v>
      </c>
      <c r="J3" s="38" t="s">
        <v>95</v>
      </c>
      <c r="K3" s="38" t="s">
        <v>95</v>
      </c>
      <c r="L3" s="38" t="s">
        <v>95</v>
      </c>
      <c r="M3" s="38" t="s">
        <v>95</v>
      </c>
      <c r="N3" s="38" t="s">
        <v>95</v>
      </c>
      <c r="O3" s="38" t="s">
        <v>95</v>
      </c>
      <c r="P3" s="38" t="s">
        <v>95</v>
      </c>
      <c r="Q3" s="38" t="s">
        <v>95</v>
      </c>
      <c r="R3" s="38" t="s">
        <v>95</v>
      </c>
      <c r="S3" s="38" t="s">
        <v>95</v>
      </c>
      <c r="T3" s="38" t="s">
        <v>95</v>
      </c>
      <c r="U3" s="38" t="s">
        <v>95</v>
      </c>
      <c r="V3" s="38" t="s">
        <v>95</v>
      </c>
      <c r="W3" s="38" t="s">
        <v>95</v>
      </c>
      <c r="X3" s="38" t="s">
        <v>95</v>
      </c>
      <c r="Y3" s="41">
        <v>45.31445</v>
      </c>
      <c r="Z3" s="41">
        <v>-117.08422</v>
      </c>
      <c r="AA3" s="38" t="s">
        <v>96</v>
      </c>
      <c r="AB3" s="38" t="s">
        <v>97</v>
      </c>
      <c r="AC3" s="38" t="s">
        <v>119</v>
      </c>
      <c r="AD3" s="38" t="s">
        <v>99</v>
      </c>
      <c r="AE3" s="38"/>
      <c r="AF3" s="42">
        <v>38307</v>
      </c>
      <c r="AG3" s="43">
        <v>0.4576388888888889</v>
      </c>
      <c r="AH3" s="38" t="s">
        <v>143</v>
      </c>
      <c r="AI3" s="38">
        <v>1</v>
      </c>
      <c r="AJ3" s="38">
        <v>1</v>
      </c>
      <c r="AK3" s="38">
        <v>0</v>
      </c>
      <c r="AL3" s="38">
        <v>0</v>
      </c>
      <c r="AM3" s="38">
        <v>0</v>
      </c>
      <c r="AN3" s="38" t="s">
        <v>202</v>
      </c>
      <c r="AO3" s="38" t="s">
        <v>95</v>
      </c>
      <c r="AP3" s="38" t="s">
        <v>95</v>
      </c>
      <c r="AQ3" s="38"/>
      <c r="AR3" s="38" t="s">
        <v>103</v>
      </c>
      <c r="AS3" s="38"/>
      <c r="AT3" s="38" t="s">
        <v>104</v>
      </c>
      <c r="AU3" s="38" t="s">
        <v>310</v>
      </c>
      <c r="AV3" s="38" t="s">
        <v>194</v>
      </c>
      <c r="AW3" s="38"/>
      <c r="AX3" s="44" t="s">
        <v>555</v>
      </c>
      <c r="AY3" s="38" t="s">
        <v>556</v>
      </c>
      <c r="AZ3" s="45" t="s">
        <v>184</v>
      </c>
      <c r="BA3" s="38"/>
      <c r="BB3" s="38"/>
      <c r="BC3" s="38"/>
      <c r="BD3" s="38"/>
      <c r="BE3" s="38"/>
      <c r="BF3" s="38"/>
      <c r="BG3" s="38"/>
      <c r="BH3" s="38">
        <v>6</v>
      </c>
      <c r="BI3" s="38">
        <v>40.5</v>
      </c>
      <c r="BJ3" s="38">
        <v>31.1</v>
      </c>
      <c r="BK3" s="38">
        <v>23.6</v>
      </c>
      <c r="BL3" s="38">
        <v>18.3</v>
      </c>
      <c r="BM3" s="38">
        <v>33.2</v>
      </c>
      <c r="BN3" s="38">
        <v>30.8</v>
      </c>
      <c r="BO3" s="38">
        <v>4.31</v>
      </c>
      <c r="BP3" s="38" t="s">
        <v>557</v>
      </c>
      <c r="BQ3" s="38">
        <v>10.88</v>
      </c>
      <c r="BR3" s="38">
        <v>12.76</v>
      </c>
      <c r="BS3" s="38">
        <v>14.52</v>
      </c>
      <c r="BT3" s="38">
        <v>13.3</v>
      </c>
      <c r="BU3" s="38">
        <v>4.31</v>
      </c>
      <c r="BV3" s="38">
        <v>0</v>
      </c>
      <c r="BW3" s="38">
        <v>27.4</v>
      </c>
      <c r="BX3" s="38">
        <v>0.22</v>
      </c>
      <c r="BY3" s="38">
        <v>0.54</v>
      </c>
      <c r="BZ3" s="38">
        <v>-2.42</v>
      </c>
      <c r="CA3" s="38">
        <v>1.22</v>
      </c>
      <c r="CB3" s="38">
        <v>2.26</v>
      </c>
      <c r="CC3" s="38">
        <v>4.64</v>
      </c>
      <c r="CD3" s="38" t="s">
        <v>110</v>
      </c>
      <c r="CE3" s="38" t="s">
        <v>111</v>
      </c>
      <c r="CF3" s="38" t="s">
        <v>110</v>
      </c>
      <c r="CG3" s="38" t="s">
        <v>139</v>
      </c>
      <c r="CH3" s="38"/>
      <c r="CI3" s="89" t="s">
        <v>110</v>
      </c>
      <c r="CJ3" s="89" t="s">
        <v>110</v>
      </c>
      <c r="CK3" s="89" t="s">
        <v>143</v>
      </c>
      <c r="CL3" s="89" t="b">
        <v>0</v>
      </c>
      <c r="CM3" s="38"/>
      <c r="CN3" s="38" t="s">
        <v>103</v>
      </c>
      <c r="CO3" s="38"/>
      <c r="CP3" t="s">
        <v>113</v>
      </c>
      <c r="CQ3" t="s">
        <v>115</v>
      </c>
      <c r="CR3" s="87">
        <v>6.48746</v>
      </c>
      <c r="CS3" s="72">
        <v>5</v>
      </c>
      <c r="CT3" s="72" t="s">
        <v>736</v>
      </c>
      <c r="CU3" s="72" t="s">
        <v>736</v>
      </c>
      <c r="CV3" s="88">
        <v>2</v>
      </c>
      <c r="CW3" s="73">
        <v>1.05</v>
      </c>
      <c r="CX3" s="73">
        <v>3</v>
      </c>
      <c r="CY3" s="74"/>
      <c r="CZ3" s="75">
        <v>47.25</v>
      </c>
      <c r="DA3" s="72" t="s">
        <v>693</v>
      </c>
      <c r="DB3" s="73" t="s">
        <v>737</v>
      </c>
      <c r="DC3" s="73" t="s">
        <v>739</v>
      </c>
      <c r="DD3" s="73" t="s">
        <v>737</v>
      </c>
      <c r="DE3" s="73" t="s">
        <v>737</v>
      </c>
      <c r="DF3" s="73" t="s">
        <v>737</v>
      </c>
      <c r="DG3" s="73" t="s">
        <v>737</v>
      </c>
      <c r="DH3" s="82"/>
      <c r="DI3" s="46"/>
      <c r="DJ3" s="46"/>
      <c r="DK3" s="46"/>
      <c r="DL3" s="46"/>
      <c r="DM3" s="46"/>
      <c r="DN3" s="46"/>
      <c r="DO3" s="46"/>
      <c r="DP3" s="46"/>
      <c r="DQ3" s="46"/>
      <c r="DR3" s="46"/>
      <c r="DS3" s="46"/>
      <c r="DT3" s="46"/>
      <c r="DU3" s="46"/>
    </row>
    <row r="4" spans="1:125" ht="12.75">
      <c r="A4" t="s">
        <v>90</v>
      </c>
      <c r="B4" s="6" t="s">
        <v>91</v>
      </c>
      <c r="C4" s="7">
        <v>0.1</v>
      </c>
      <c r="D4" s="6" t="s">
        <v>92</v>
      </c>
      <c r="E4" t="s">
        <v>93</v>
      </c>
      <c r="F4" t="s">
        <v>93</v>
      </c>
      <c r="G4" t="s">
        <v>93</v>
      </c>
      <c r="H4" t="s">
        <v>94</v>
      </c>
      <c r="I4" t="s">
        <v>95</v>
      </c>
      <c r="J4" t="s">
        <v>95</v>
      </c>
      <c r="K4" t="s">
        <v>95</v>
      </c>
      <c r="L4" t="s">
        <v>95</v>
      </c>
      <c r="M4" t="s">
        <v>95</v>
      </c>
      <c r="N4" t="s">
        <v>95</v>
      </c>
      <c r="O4" t="s">
        <v>95</v>
      </c>
      <c r="P4" t="s">
        <v>95</v>
      </c>
      <c r="Q4" t="s">
        <v>95</v>
      </c>
      <c r="R4" t="s">
        <v>95</v>
      </c>
      <c r="S4" t="s">
        <v>95</v>
      </c>
      <c r="T4" t="s">
        <v>95</v>
      </c>
      <c r="U4" t="s">
        <v>95</v>
      </c>
      <c r="V4" t="s">
        <v>95</v>
      </c>
      <c r="W4" t="s">
        <v>95</v>
      </c>
      <c r="X4" t="s">
        <v>95</v>
      </c>
      <c r="Y4" s="8">
        <v>45.17009</v>
      </c>
      <c r="Z4" s="8">
        <v>-117.08739</v>
      </c>
      <c r="AA4" t="s">
        <v>96</v>
      </c>
      <c r="AB4" t="s">
        <v>97</v>
      </c>
      <c r="AC4" t="s">
        <v>98</v>
      </c>
      <c r="AD4" t="s">
        <v>99</v>
      </c>
      <c r="AF4" s="9">
        <v>38224</v>
      </c>
      <c r="AG4" s="10">
        <v>0.44236111111111115</v>
      </c>
      <c r="AH4" t="s">
        <v>100</v>
      </c>
      <c r="AI4">
        <v>1</v>
      </c>
      <c r="AJ4">
        <v>1</v>
      </c>
      <c r="AK4">
        <v>0</v>
      </c>
      <c r="AL4">
        <v>0</v>
      </c>
      <c r="AM4">
        <v>0</v>
      </c>
      <c r="AN4" t="s">
        <v>101</v>
      </c>
      <c r="AO4" t="s">
        <v>95</v>
      </c>
      <c r="AP4" t="s">
        <v>95</v>
      </c>
      <c r="AQ4" t="s">
        <v>102</v>
      </c>
      <c r="AR4" t="s">
        <v>103</v>
      </c>
      <c r="AT4" t="s">
        <v>104</v>
      </c>
      <c r="AU4" t="s">
        <v>105</v>
      </c>
      <c r="AV4" t="s">
        <v>95</v>
      </c>
      <c r="AW4" t="s">
        <v>106</v>
      </c>
      <c r="AX4" s="11" t="s">
        <v>107</v>
      </c>
      <c r="BA4">
        <v>1</v>
      </c>
      <c r="BB4">
        <v>1</v>
      </c>
      <c r="BC4">
        <v>1</v>
      </c>
      <c r="BD4">
        <v>1</v>
      </c>
      <c r="BE4" t="s">
        <v>108</v>
      </c>
      <c r="BH4">
        <v>24.8</v>
      </c>
      <c r="BI4">
        <v>18</v>
      </c>
      <c r="BJ4">
        <v>44.2</v>
      </c>
      <c r="BK4">
        <v>41.9</v>
      </c>
      <c r="BL4">
        <v>33.4</v>
      </c>
      <c r="BM4">
        <v>35.7</v>
      </c>
      <c r="BN4">
        <v>38.7</v>
      </c>
      <c r="BO4">
        <v>3.93</v>
      </c>
      <c r="BP4" t="s">
        <v>109</v>
      </c>
      <c r="BQ4">
        <v>9.66</v>
      </c>
      <c r="BR4">
        <v>10.99</v>
      </c>
      <c r="BS4">
        <v>17.29</v>
      </c>
      <c r="BT4">
        <v>14.42</v>
      </c>
      <c r="BU4">
        <v>3.93</v>
      </c>
      <c r="BV4">
        <v>0</v>
      </c>
      <c r="BW4">
        <v>38.78</v>
      </c>
      <c r="BX4">
        <v>0.64</v>
      </c>
      <c r="BY4">
        <v>3.43</v>
      </c>
      <c r="BZ4">
        <v>-4.76</v>
      </c>
      <c r="CA4">
        <v>2.87</v>
      </c>
      <c r="CB4">
        <v>0.84</v>
      </c>
      <c r="CC4">
        <v>7.39</v>
      </c>
      <c r="CD4" t="s">
        <v>110</v>
      </c>
      <c r="CE4" t="s">
        <v>111</v>
      </c>
      <c r="CF4" t="s">
        <v>110</v>
      </c>
      <c r="CG4" t="s">
        <v>112</v>
      </c>
      <c r="CI4" s="89" t="s">
        <v>110</v>
      </c>
      <c r="CJ4" s="89" t="s">
        <v>110</v>
      </c>
      <c r="CK4" s="89" t="s">
        <v>100</v>
      </c>
      <c r="CL4" s="89" t="b">
        <v>0</v>
      </c>
      <c r="CM4" s="46"/>
      <c r="CN4" t="s">
        <v>113</v>
      </c>
      <c r="CO4" t="s">
        <v>114</v>
      </c>
      <c r="CP4" t="s">
        <v>113</v>
      </c>
      <c r="CQ4" t="s">
        <v>115</v>
      </c>
      <c r="CR4" s="71">
        <v>18.6442</v>
      </c>
      <c r="CS4" s="72">
        <v>7</v>
      </c>
      <c r="CT4" s="72" t="s">
        <v>736</v>
      </c>
      <c r="CU4" s="72" t="s">
        <v>736</v>
      </c>
      <c r="CV4" s="73">
        <v>2</v>
      </c>
      <c r="CW4" s="73">
        <v>1.05</v>
      </c>
      <c r="CX4" s="73">
        <v>2</v>
      </c>
      <c r="CY4" s="74"/>
      <c r="CZ4" s="75">
        <v>44.1</v>
      </c>
      <c r="DA4" s="72" t="s">
        <v>693</v>
      </c>
      <c r="DB4" s="73" t="s">
        <v>737</v>
      </c>
      <c r="DC4" s="73" t="s">
        <v>737</v>
      </c>
      <c r="DD4" s="73" t="s">
        <v>737</v>
      </c>
      <c r="DE4" s="73" t="s">
        <v>737</v>
      </c>
      <c r="DF4" s="73" t="s">
        <v>737</v>
      </c>
      <c r="DG4" s="73" t="s">
        <v>739</v>
      </c>
      <c r="DH4" s="73"/>
      <c r="DI4" s="46"/>
      <c r="DJ4" s="46"/>
      <c r="DK4" s="46"/>
      <c r="DL4" s="46"/>
      <c r="DM4" s="46"/>
      <c r="DO4" s="46"/>
      <c r="DP4" s="46"/>
      <c r="DQ4" s="46"/>
      <c r="DR4" s="46"/>
      <c r="DS4" s="46"/>
      <c r="DT4" s="46"/>
      <c r="DU4" s="46"/>
    </row>
    <row r="5" spans="1:112" ht="12.75" customHeight="1">
      <c r="A5" s="268" t="s">
        <v>158</v>
      </c>
      <c r="B5" s="269" t="s">
        <v>159</v>
      </c>
      <c r="C5" s="270">
        <v>1.6</v>
      </c>
      <c r="D5" s="269" t="s">
        <v>160</v>
      </c>
      <c r="E5" s="268" t="s">
        <v>93</v>
      </c>
      <c r="F5" s="268" t="s">
        <v>93</v>
      </c>
      <c r="G5" s="268" t="s">
        <v>93</v>
      </c>
      <c r="H5" s="268" t="s">
        <v>161</v>
      </c>
      <c r="I5" s="268" t="s">
        <v>95</v>
      </c>
      <c r="J5" s="268" t="s">
        <v>95</v>
      </c>
      <c r="K5" s="268" t="s">
        <v>95</v>
      </c>
      <c r="L5" s="268" t="s">
        <v>95</v>
      </c>
      <c r="M5" s="268" t="s">
        <v>95</v>
      </c>
      <c r="N5" s="268" t="s">
        <v>95</v>
      </c>
      <c r="O5" s="268" t="s">
        <v>95</v>
      </c>
      <c r="P5" s="268" t="s">
        <v>95</v>
      </c>
      <c r="Q5" s="268" t="s">
        <v>95</v>
      </c>
      <c r="R5" s="268" t="s">
        <v>95</v>
      </c>
      <c r="S5" s="268" t="s">
        <v>95</v>
      </c>
      <c r="T5" s="268" t="s">
        <v>95</v>
      </c>
      <c r="U5" s="268" t="s">
        <v>95</v>
      </c>
      <c r="V5" s="268" t="s">
        <v>95</v>
      </c>
      <c r="W5" s="268" t="s">
        <v>95</v>
      </c>
      <c r="X5" s="268" t="s">
        <v>95</v>
      </c>
      <c r="Y5" s="271">
        <v>45.28142</v>
      </c>
      <c r="Z5" s="271">
        <v>-116.99722</v>
      </c>
      <c r="AA5" s="268" t="s">
        <v>96</v>
      </c>
      <c r="AB5" s="268" t="s">
        <v>97</v>
      </c>
      <c r="AC5" s="268" t="s">
        <v>98</v>
      </c>
      <c r="AD5" s="268" t="s">
        <v>99</v>
      </c>
      <c r="AE5" s="268" t="s">
        <v>119</v>
      </c>
      <c r="AF5" s="272">
        <v>38229</v>
      </c>
      <c r="AG5" s="273">
        <v>0.5708333333333333</v>
      </c>
      <c r="AH5" s="268" t="s">
        <v>143</v>
      </c>
      <c r="AI5" s="268">
        <v>1</v>
      </c>
      <c r="AJ5" s="268">
        <v>1</v>
      </c>
      <c r="AK5" s="268">
        <v>0</v>
      </c>
      <c r="AL5" s="268">
        <v>0</v>
      </c>
      <c r="AM5" s="268">
        <v>0</v>
      </c>
      <c r="AN5" s="268" t="s">
        <v>144</v>
      </c>
      <c r="AO5" s="268" t="s">
        <v>95</v>
      </c>
      <c r="AP5" s="268" t="s">
        <v>95</v>
      </c>
      <c r="AQ5" s="268"/>
      <c r="AR5" s="268" t="s">
        <v>113</v>
      </c>
      <c r="AS5" s="268" t="s">
        <v>162</v>
      </c>
      <c r="AT5" s="268" t="s">
        <v>145</v>
      </c>
      <c r="AU5" s="268" t="s">
        <v>123</v>
      </c>
      <c r="AV5" s="268" t="s">
        <v>163</v>
      </c>
      <c r="AW5" s="268" t="s">
        <v>164</v>
      </c>
      <c r="AX5" s="274" t="s">
        <v>165</v>
      </c>
      <c r="AY5" s="268" t="s">
        <v>166</v>
      </c>
      <c r="AZ5" s="268"/>
      <c r="BA5" s="268">
        <v>1</v>
      </c>
      <c r="BB5" s="268">
        <v>1</v>
      </c>
      <c r="BC5" s="268">
        <v>1</v>
      </c>
      <c r="BD5" s="268">
        <v>1</v>
      </c>
      <c r="BE5" s="268" t="s">
        <v>167</v>
      </c>
      <c r="BF5" s="268"/>
      <c r="BG5" s="268"/>
      <c r="BH5" s="268">
        <v>7.9</v>
      </c>
      <c r="BI5" s="268">
        <v>43.3</v>
      </c>
      <c r="BJ5" s="268">
        <v>14.2</v>
      </c>
      <c r="BK5" s="268">
        <v>10.1</v>
      </c>
      <c r="BL5" s="268">
        <v>14.9</v>
      </c>
      <c r="BM5" s="268">
        <v>11.9</v>
      </c>
      <c r="BN5" s="268">
        <v>12.6</v>
      </c>
      <c r="BO5" s="268">
        <v>3.69</v>
      </c>
      <c r="BP5" s="275" t="s">
        <v>168</v>
      </c>
      <c r="BQ5" s="268">
        <v>8.95</v>
      </c>
      <c r="BR5" s="268">
        <v>10.96</v>
      </c>
      <c r="BS5" s="268">
        <v>12.31</v>
      </c>
      <c r="BT5" s="268">
        <v>11.25</v>
      </c>
      <c r="BU5" s="268">
        <v>3.69</v>
      </c>
      <c r="BV5" s="268">
        <v>0</v>
      </c>
      <c r="BW5" s="268">
        <v>12.74</v>
      </c>
      <c r="BX5" s="268">
        <v>0.62</v>
      </c>
      <c r="BY5" s="268">
        <v>0.29</v>
      </c>
      <c r="BZ5" s="268">
        <v>-2.3</v>
      </c>
      <c r="CA5" s="268">
        <v>1.06</v>
      </c>
      <c r="CB5" s="268">
        <v>3.66</v>
      </c>
      <c r="CC5" s="268">
        <v>4.64</v>
      </c>
      <c r="CD5" s="268" t="s">
        <v>169</v>
      </c>
      <c r="CE5" s="268" t="s">
        <v>95</v>
      </c>
      <c r="CF5" s="268" t="s">
        <v>169</v>
      </c>
      <c r="CG5" s="268" t="s">
        <v>95</v>
      </c>
      <c r="CH5" s="268"/>
      <c r="CI5" s="276" t="s">
        <v>169</v>
      </c>
      <c r="CJ5" s="277" t="s">
        <v>110</v>
      </c>
      <c r="CK5" s="276" t="s">
        <v>143</v>
      </c>
      <c r="CL5" s="276" t="s">
        <v>113</v>
      </c>
      <c r="CM5" s="268"/>
      <c r="CN5" s="268" t="s">
        <v>113</v>
      </c>
      <c r="CO5" s="268" t="s">
        <v>170</v>
      </c>
      <c r="CP5" s="268" t="s">
        <v>113</v>
      </c>
      <c r="CQ5" s="268" t="s">
        <v>115</v>
      </c>
      <c r="CR5" s="278">
        <v>8.34598</v>
      </c>
      <c r="CS5" s="279">
        <v>6</v>
      </c>
      <c r="CT5" s="279" t="s">
        <v>741</v>
      </c>
      <c r="CU5" s="279" t="s">
        <v>741</v>
      </c>
      <c r="CV5" s="266">
        <v>2</v>
      </c>
      <c r="CW5" s="266">
        <v>1.1</v>
      </c>
      <c r="CX5" s="266">
        <v>1</v>
      </c>
      <c r="CY5" s="280"/>
      <c r="CZ5" s="281">
        <v>9.9</v>
      </c>
      <c r="DA5" s="279" t="s">
        <v>693</v>
      </c>
      <c r="DB5" s="266" t="s">
        <v>737</v>
      </c>
      <c r="DC5" s="266" t="s">
        <v>737</v>
      </c>
      <c r="DD5" s="266" t="s">
        <v>737</v>
      </c>
      <c r="DE5" s="266" t="s">
        <v>740</v>
      </c>
      <c r="DF5" s="266" t="s">
        <v>737</v>
      </c>
      <c r="DG5" s="266" t="s">
        <v>737</v>
      </c>
      <c r="DH5" s="266" t="s">
        <v>725</v>
      </c>
    </row>
    <row r="6" spans="1:112" ht="12" customHeight="1">
      <c r="A6" s="268" t="s">
        <v>334</v>
      </c>
      <c r="B6" s="269" t="s">
        <v>335</v>
      </c>
      <c r="C6" s="270">
        <v>0.01</v>
      </c>
      <c r="D6" s="269" t="s">
        <v>133</v>
      </c>
      <c r="E6" s="268" t="s">
        <v>151</v>
      </c>
      <c r="F6" s="268" t="s">
        <v>151</v>
      </c>
      <c r="G6" s="268" t="s">
        <v>151</v>
      </c>
      <c r="H6" s="268" t="s">
        <v>302</v>
      </c>
      <c r="I6" s="268" t="s">
        <v>95</v>
      </c>
      <c r="J6" s="268" t="s">
        <v>95</v>
      </c>
      <c r="K6" s="268" t="s">
        <v>95</v>
      </c>
      <c r="L6" s="268" t="s">
        <v>95</v>
      </c>
      <c r="M6" s="268" t="s">
        <v>95</v>
      </c>
      <c r="N6" s="268" t="s">
        <v>95</v>
      </c>
      <c r="O6" s="268" t="s">
        <v>95</v>
      </c>
      <c r="P6" s="268" t="s">
        <v>95</v>
      </c>
      <c r="Q6" s="268" t="s">
        <v>95</v>
      </c>
      <c r="R6" s="268" t="s">
        <v>95</v>
      </c>
      <c r="S6" s="268" t="s">
        <v>95</v>
      </c>
      <c r="T6" s="268" t="s">
        <v>95</v>
      </c>
      <c r="U6" s="268" t="s">
        <v>95</v>
      </c>
      <c r="V6" s="268" t="s">
        <v>95</v>
      </c>
      <c r="W6" s="268" t="s">
        <v>95</v>
      </c>
      <c r="X6" s="268" t="s">
        <v>95</v>
      </c>
      <c r="Y6" s="271">
        <v>45.46692</v>
      </c>
      <c r="Z6" s="271">
        <v>-116.97107</v>
      </c>
      <c r="AA6" s="268" t="s">
        <v>96</v>
      </c>
      <c r="AB6" s="268" t="s">
        <v>97</v>
      </c>
      <c r="AC6" s="268" t="s">
        <v>99</v>
      </c>
      <c r="AD6" s="268" t="s">
        <v>119</v>
      </c>
      <c r="AE6" s="268" t="s">
        <v>231</v>
      </c>
      <c r="AF6" s="272">
        <v>38260</v>
      </c>
      <c r="AG6" s="273">
        <v>0.3993055555555556</v>
      </c>
      <c r="AH6" s="268" t="s">
        <v>143</v>
      </c>
      <c r="AI6" s="268">
        <v>1</v>
      </c>
      <c r="AJ6" s="268">
        <v>1</v>
      </c>
      <c r="AK6" s="268">
        <v>0</v>
      </c>
      <c r="AL6" s="268">
        <v>0</v>
      </c>
      <c r="AM6" s="268">
        <v>0</v>
      </c>
      <c r="AN6" s="268" t="s">
        <v>100</v>
      </c>
      <c r="AO6" s="268" t="s">
        <v>144</v>
      </c>
      <c r="AP6" s="268" t="s">
        <v>95</v>
      </c>
      <c r="AQ6" s="268" t="s">
        <v>336</v>
      </c>
      <c r="AR6" s="268" t="s">
        <v>103</v>
      </c>
      <c r="AS6" s="268"/>
      <c r="AT6" s="268" t="s">
        <v>145</v>
      </c>
      <c r="AU6" s="268" t="s">
        <v>123</v>
      </c>
      <c r="AV6" s="268" t="s">
        <v>95</v>
      </c>
      <c r="AW6" s="268"/>
      <c r="AX6" s="274" t="s">
        <v>337</v>
      </c>
      <c r="AY6" s="268"/>
      <c r="AZ6" s="268"/>
      <c r="BA6" s="268">
        <v>1</v>
      </c>
      <c r="BB6" s="268">
        <v>1</v>
      </c>
      <c r="BC6" s="268">
        <v>1</v>
      </c>
      <c r="BD6" s="268">
        <v>1</v>
      </c>
      <c r="BE6" s="268"/>
      <c r="BF6" s="268"/>
      <c r="BG6" s="268"/>
      <c r="BH6" s="268">
        <v>3.1</v>
      </c>
      <c r="BI6" s="268">
        <v>42.2</v>
      </c>
      <c r="BJ6" s="268">
        <v>9.2</v>
      </c>
      <c r="BK6" s="268">
        <v>8.8</v>
      </c>
      <c r="BL6" s="268">
        <v>11.4</v>
      </c>
      <c r="BM6" s="268">
        <v>11.3</v>
      </c>
      <c r="BN6" s="268">
        <v>14.2</v>
      </c>
      <c r="BO6" s="268">
        <v>3.3</v>
      </c>
      <c r="BP6" s="268" t="s">
        <v>176</v>
      </c>
      <c r="BQ6" s="268">
        <v>6.52</v>
      </c>
      <c r="BR6" s="268">
        <v>7.28</v>
      </c>
      <c r="BS6" s="268"/>
      <c r="BT6" s="268"/>
      <c r="BU6" s="268">
        <v>3.3</v>
      </c>
      <c r="BV6" s="268">
        <v>0</v>
      </c>
      <c r="BW6" s="268">
        <v>10.98</v>
      </c>
      <c r="BX6" s="268">
        <v>0.28</v>
      </c>
      <c r="BY6" s="268">
        <v>-7.28</v>
      </c>
      <c r="BZ6" s="268">
        <v>6.52</v>
      </c>
      <c r="CA6" s="268">
        <v>0</v>
      </c>
      <c r="CB6" s="268">
        <v>0</v>
      </c>
      <c r="CC6" s="268">
        <v>1.8</v>
      </c>
      <c r="CD6" s="268" t="s">
        <v>110</v>
      </c>
      <c r="CE6" s="268" t="s">
        <v>138</v>
      </c>
      <c r="CF6" s="268" t="s">
        <v>110</v>
      </c>
      <c r="CG6" s="268" t="s">
        <v>147</v>
      </c>
      <c r="CH6" s="268" t="s">
        <v>338</v>
      </c>
      <c r="CI6" s="276" t="s">
        <v>110</v>
      </c>
      <c r="CJ6" s="276" t="s">
        <v>110</v>
      </c>
      <c r="CK6" s="276" t="s">
        <v>143</v>
      </c>
      <c r="CL6" s="276" t="b">
        <v>0</v>
      </c>
      <c r="CM6" s="268"/>
      <c r="CN6" s="268" t="s">
        <v>103</v>
      </c>
      <c r="CO6" s="268"/>
      <c r="CP6" s="268" t="s">
        <v>113</v>
      </c>
      <c r="CQ6" s="268" t="s">
        <v>231</v>
      </c>
      <c r="CR6" s="282">
        <v>0.041374</v>
      </c>
      <c r="CS6" s="279">
        <v>1</v>
      </c>
      <c r="CT6" s="279" t="s">
        <v>736</v>
      </c>
      <c r="CU6" s="279" t="s">
        <v>736</v>
      </c>
      <c r="CV6" s="266">
        <v>2</v>
      </c>
      <c r="CW6" s="266">
        <v>1</v>
      </c>
      <c r="CX6" s="266">
        <v>1</v>
      </c>
      <c r="CY6" s="280"/>
      <c r="CZ6" s="281">
        <v>3</v>
      </c>
      <c r="DA6" s="279" t="s">
        <v>693</v>
      </c>
      <c r="DB6" s="266" t="s">
        <v>737</v>
      </c>
      <c r="DC6" s="266" t="s">
        <v>737</v>
      </c>
      <c r="DD6" s="266" t="s">
        <v>737</v>
      </c>
      <c r="DE6" s="266" t="s">
        <v>737</v>
      </c>
      <c r="DF6" s="266" t="s">
        <v>737</v>
      </c>
      <c r="DG6" s="266" t="s">
        <v>737</v>
      </c>
      <c r="DH6" s="267" t="s">
        <v>725</v>
      </c>
    </row>
    <row r="7" spans="1:125" ht="12.75">
      <c r="A7" t="s">
        <v>392</v>
      </c>
      <c r="B7" s="6" t="s">
        <v>393</v>
      </c>
      <c r="C7" s="7">
        <v>1.8</v>
      </c>
      <c r="D7" s="6" t="s">
        <v>394</v>
      </c>
      <c r="E7" t="s">
        <v>151</v>
      </c>
      <c r="F7" t="s">
        <v>151</v>
      </c>
      <c r="G7" t="s">
        <v>151</v>
      </c>
      <c r="H7" t="s">
        <v>259</v>
      </c>
      <c r="I7" t="s">
        <v>95</v>
      </c>
      <c r="J7" t="s">
        <v>95</v>
      </c>
      <c r="K7" t="s">
        <v>95</v>
      </c>
      <c r="L7" t="s">
        <v>95</v>
      </c>
      <c r="M7" t="s">
        <v>95</v>
      </c>
      <c r="N7" t="s">
        <v>95</v>
      </c>
      <c r="O7" t="s">
        <v>95</v>
      </c>
      <c r="P7" t="s">
        <v>95</v>
      </c>
      <c r="Q7" t="s">
        <v>95</v>
      </c>
      <c r="R7" t="s">
        <v>95</v>
      </c>
      <c r="S7" t="s">
        <v>95</v>
      </c>
      <c r="T7" t="s">
        <v>95</v>
      </c>
      <c r="U7" t="s">
        <v>95</v>
      </c>
      <c r="V7" t="s">
        <v>95</v>
      </c>
      <c r="W7" t="s">
        <v>95</v>
      </c>
      <c r="X7" t="s">
        <v>95</v>
      </c>
      <c r="Y7" s="8">
        <v>45.57615</v>
      </c>
      <c r="Z7" s="8">
        <v>-116.96734</v>
      </c>
      <c r="AA7" t="s">
        <v>96</v>
      </c>
      <c r="AB7" t="s">
        <v>97</v>
      </c>
      <c r="AC7" t="s">
        <v>99</v>
      </c>
      <c r="AD7" t="s">
        <v>180</v>
      </c>
      <c r="AF7" s="9">
        <v>38273</v>
      </c>
      <c r="AG7" s="10">
        <v>0.59375</v>
      </c>
      <c r="AH7" t="s">
        <v>143</v>
      </c>
      <c r="AI7">
        <v>1</v>
      </c>
      <c r="AJ7">
        <v>1</v>
      </c>
      <c r="AK7">
        <v>0</v>
      </c>
      <c r="AL7">
        <v>0</v>
      </c>
      <c r="AM7">
        <v>1</v>
      </c>
      <c r="AN7" t="s">
        <v>144</v>
      </c>
      <c r="AO7" t="s">
        <v>95</v>
      </c>
      <c r="AP7" t="s">
        <v>95</v>
      </c>
      <c r="AR7" t="s">
        <v>103</v>
      </c>
      <c r="AT7" t="s">
        <v>104</v>
      </c>
      <c r="AU7" t="s">
        <v>123</v>
      </c>
      <c r="AV7" t="s">
        <v>95</v>
      </c>
      <c r="AX7" s="11" t="s">
        <v>395</v>
      </c>
      <c r="AY7" t="s">
        <v>396</v>
      </c>
      <c r="BA7">
        <v>1</v>
      </c>
      <c r="BB7">
        <v>1</v>
      </c>
      <c r="BC7">
        <v>1</v>
      </c>
      <c r="BD7">
        <v>1</v>
      </c>
      <c r="BH7">
        <v>3</v>
      </c>
      <c r="BI7">
        <v>24</v>
      </c>
      <c r="BJ7">
        <v>7.3</v>
      </c>
      <c r="BK7">
        <v>9.6</v>
      </c>
      <c r="BL7">
        <v>8.9</v>
      </c>
      <c r="BM7">
        <v>8.6</v>
      </c>
      <c r="BN7">
        <v>5.1</v>
      </c>
      <c r="BO7">
        <v>4.64</v>
      </c>
      <c r="BP7" t="s">
        <v>185</v>
      </c>
      <c r="BQ7">
        <v>7.52</v>
      </c>
      <c r="BR7">
        <v>7.67</v>
      </c>
      <c r="BU7">
        <v>4.64</v>
      </c>
      <c r="BV7">
        <v>0</v>
      </c>
      <c r="BW7">
        <v>7.9</v>
      </c>
      <c r="BX7">
        <v>0.38</v>
      </c>
      <c r="BY7">
        <v>-7.67</v>
      </c>
      <c r="BZ7">
        <v>7.52</v>
      </c>
      <c r="CA7">
        <v>0</v>
      </c>
      <c r="CB7">
        <v>0</v>
      </c>
      <c r="CC7">
        <v>0.63</v>
      </c>
      <c r="CD7" t="s">
        <v>110</v>
      </c>
      <c r="CE7" t="s">
        <v>147</v>
      </c>
      <c r="CF7" t="s">
        <v>110</v>
      </c>
      <c r="CG7" t="s">
        <v>147</v>
      </c>
      <c r="CI7" s="89" t="s">
        <v>110</v>
      </c>
      <c r="CJ7" s="89" t="s">
        <v>110</v>
      </c>
      <c r="CK7" s="89" t="s">
        <v>143</v>
      </c>
      <c r="CL7" s="89" t="b">
        <v>0</v>
      </c>
      <c r="CN7" t="s">
        <v>103</v>
      </c>
      <c r="CP7" t="s">
        <v>113</v>
      </c>
      <c r="CQ7" t="s">
        <v>231</v>
      </c>
      <c r="CR7" s="87">
        <v>6.52139</v>
      </c>
      <c r="CS7" s="72">
        <v>5</v>
      </c>
      <c r="CT7" s="72" t="s">
        <v>736</v>
      </c>
      <c r="CU7" s="72" t="s">
        <v>736</v>
      </c>
      <c r="CV7" s="88">
        <v>2</v>
      </c>
      <c r="CW7" s="73">
        <v>1</v>
      </c>
      <c r="CX7" s="73">
        <v>1</v>
      </c>
      <c r="CY7" s="74"/>
      <c r="CZ7" s="75">
        <v>15</v>
      </c>
      <c r="DA7" s="72" t="s">
        <v>694</v>
      </c>
      <c r="DB7" s="73" t="s">
        <v>737</v>
      </c>
      <c r="DC7" s="73" t="s">
        <v>737</v>
      </c>
      <c r="DD7" s="73" t="s">
        <v>737</v>
      </c>
      <c r="DE7" s="73" t="s">
        <v>737</v>
      </c>
      <c r="DF7" s="73" t="s">
        <v>737</v>
      </c>
      <c r="DG7" s="73" t="s">
        <v>737</v>
      </c>
      <c r="DH7" s="82"/>
      <c r="DI7" s="46"/>
      <c r="DJ7" s="46"/>
      <c r="DK7" s="46"/>
      <c r="DL7" s="46"/>
      <c r="DM7" s="46"/>
      <c r="DN7" s="46"/>
      <c r="DO7" s="46"/>
      <c r="DP7" s="46"/>
      <c r="DQ7" s="46"/>
      <c r="DR7" s="46"/>
      <c r="DS7" s="46"/>
      <c r="DT7" s="46"/>
      <c r="DU7" s="46"/>
    </row>
    <row r="8" spans="1:112" s="268" customFormat="1" ht="12.75">
      <c r="A8" t="s">
        <v>249</v>
      </c>
      <c r="B8" s="6">
        <v>170</v>
      </c>
      <c r="C8" s="7">
        <v>0.5</v>
      </c>
      <c r="D8" s="6" t="s">
        <v>221</v>
      </c>
      <c r="E8" t="s">
        <v>93</v>
      </c>
      <c r="F8" t="s">
        <v>93</v>
      </c>
      <c r="G8" t="s">
        <v>93</v>
      </c>
      <c r="H8" t="s">
        <v>91</v>
      </c>
      <c r="I8" t="s">
        <v>95</v>
      </c>
      <c r="J8" t="s">
        <v>95</v>
      </c>
      <c r="K8" t="s">
        <v>95</v>
      </c>
      <c r="L8" t="s">
        <v>95</v>
      </c>
      <c r="M8" t="s">
        <v>95</v>
      </c>
      <c r="N8" t="s">
        <v>95</v>
      </c>
      <c r="O8" t="s">
        <v>95</v>
      </c>
      <c r="P8" t="s">
        <v>95</v>
      </c>
      <c r="Q8" t="s">
        <v>95</v>
      </c>
      <c r="R8" t="s">
        <v>95</v>
      </c>
      <c r="S8" t="s">
        <v>95</v>
      </c>
      <c r="T8" t="s">
        <v>95</v>
      </c>
      <c r="U8" t="s">
        <v>95</v>
      </c>
      <c r="V8" t="s">
        <v>95</v>
      </c>
      <c r="W8" t="s">
        <v>95</v>
      </c>
      <c r="X8" t="s">
        <v>95</v>
      </c>
      <c r="Y8" s="8">
        <v>45.1637</v>
      </c>
      <c r="Z8" s="8">
        <v>-117.03246</v>
      </c>
      <c r="AA8" t="s">
        <v>96</v>
      </c>
      <c r="AB8" t="s">
        <v>97</v>
      </c>
      <c r="AC8" t="s">
        <v>99</v>
      </c>
      <c r="AD8" t="s">
        <v>119</v>
      </c>
      <c r="AE8" t="s">
        <v>231</v>
      </c>
      <c r="AF8" s="9">
        <v>38245</v>
      </c>
      <c r="AG8" s="10">
        <v>0.576388888888889</v>
      </c>
      <c r="AH8" t="s">
        <v>143</v>
      </c>
      <c r="AI8">
        <v>1</v>
      </c>
      <c r="AJ8">
        <v>1</v>
      </c>
      <c r="AK8">
        <v>0</v>
      </c>
      <c r="AL8">
        <v>0</v>
      </c>
      <c r="AM8">
        <v>0</v>
      </c>
      <c r="AN8" t="s">
        <v>202</v>
      </c>
      <c r="AO8" t="s">
        <v>95</v>
      </c>
      <c r="AP8" t="s">
        <v>95</v>
      </c>
      <c r="AQ8"/>
      <c r="AR8" t="s">
        <v>103</v>
      </c>
      <c r="AS8"/>
      <c r="AT8" t="s">
        <v>104</v>
      </c>
      <c r="AU8" t="s">
        <v>123</v>
      </c>
      <c r="AV8" t="s">
        <v>182</v>
      </c>
      <c r="AW8"/>
      <c r="AX8" s="11"/>
      <c r="AY8"/>
      <c r="AZ8"/>
      <c r="BA8">
        <v>1</v>
      </c>
      <c r="BB8">
        <v>1</v>
      </c>
      <c r="BC8">
        <v>1</v>
      </c>
      <c r="BD8">
        <v>1</v>
      </c>
      <c r="BE8"/>
      <c r="BF8"/>
      <c r="BG8"/>
      <c r="BH8">
        <v>3</v>
      </c>
      <c r="BI8">
        <v>24.3</v>
      </c>
      <c r="BJ8">
        <v>7</v>
      </c>
      <c r="BK8">
        <v>7.8</v>
      </c>
      <c r="BL8">
        <v>7.1</v>
      </c>
      <c r="BM8">
        <v>5.2</v>
      </c>
      <c r="BN8">
        <v>5.6</v>
      </c>
      <c r="BO8">
        <v>4.97</v>
      </c>
      <c r="BP8" t="s">
        <v>185</v>
      </c>
      <c r="BQ8">
        <v>7.79</v>
      </c>
      <c r="BR8">
        <v>8.42</v>
      </c>
      <c r="BS8">
        <v>9.6</v>
      </c>
      <c r="BT8">
        <v>8.35</v>
      </c>
      <c r="BU8">
        <v>4.97</v>
      </c>
      <c r="BV8">
        <v>0</v>
      </c>
      <c r="BW8">
        <v>6.54</v>
      </c>
      <c r="BX8">
        <v>0.46</v>
      </c>
      <c r="BY8">
        <v>-0.07</v>
      </c>
      <c r="BZ8">
        <v>-0.56</v>
      </c>
      <c r="CA8">
        <v>1.25</v>
      </c>
      <c r="CB8">
        <v>-17.86</v>
      </c>
      <c r="CC8">
        <v>2.59</v>
      </c>
      <c r="CD8" t="s">
        <v>110</v>
      </c>
      <c r="CE8" t="s">
        <v>138</v>
      </c>
      <c r="CF8" t="s">
        <v>110</v>
      </c>
      <c r="CG8" t="s">
        <v>139</v>
      </c>
      <c r="CH8" t="s">
        <v>250</v>
      </c>
      <c r="CI8" s="89" t="s">
        <v>110</v>
      </c>
      <c r="CJ8" s="89" t="s">
        <v>110</v>
      </c>
      <c r="CK8" s="89" t="s">
        <v>143</v>
      </c>
      <c r="CL8" s="89" t="b">
        <v>0</v>
      </c>
      <c r="CM8"/>
      <c r="CN8" t="s">
        <v>113</v>
      </c>
      <c r="CO8" t="s">
        <v>251</v>
      </c>
      <c r="CP8" t="s">
        <v>113</v>
      </c>
      <c r="CQ8" t="s">
        <v>231</v>
      </c>
      <c r="CR8" s="81">
        <v>2.00669</v>
      </c>
      <c r="CS8" s="72">
        <v>3</v>
      </c>
      <c r="CT8" s="72" t="s">
        <v>736</v>
      </c>
      <c r="CU8" s="72" t="s">
        <v>736</v>
      </c>
      <c r="CV8" s="73">
        <v>2</v>
      </c>
      <c r="CW8" s="73">
        <v>1.05</v>
      </c>
      <c r="CX8" s="73">
        <v>1</v>
      </c>
      <c r="CY8" s="74"/>
      <c r="CZ8" s="75">
        <v>9.45</v>
      </c>
      <c r="DA8" s="72" t="s">
        <v>671</v>
      </c>
      <c r="DB8" s="73" t="s">
        <v>739</v>
      </c>
      <c r="DC8" s="73" t="s">
        <v>737</v>
      </c>
      <c r="DD8" s="73" t="s">
        <v>737</v>
      </c>
      <c r="DE8" s="73" t="s">
        <v>737</v>
      </c>
      <c r="DF8" s="73" t="s">
        <v>737</v>
      </c>
      <c r="DG8" s="73" t="s">
        <v>737</v>
      </c>
      <c r="DH8" s="267" t="s">
        <v>754</v>
      </c>
    </row>
    <row r="9" spans="1:112" s="143" customFormat="1" ht="12.75">
      <c r="A9" s="92" t="s">
        <v>623</v>
      </c>
      <c r="B9" s="93">
        <v>3900100</v>
      </c>
      <c r="C9" s="93"/>
      <c r="D9" s="94" t="s">
        <v>133</v>
      </c>
      <c r="E9" s="21" t="s">
        <v>93</v>
      </c>
      <c r="F9" s="21" t="s">
        <v>93</v>
      </c>
      <c r="G9" s="21" t="s">
        <v>93</v>
      </c>
      <c r="H9" s="94" t="s">
        <v>658</v>
      </c>
      <c r="I9" s="95" t="s">
        <v>94</v>
      </c>
      <c r="J9" s="95" t="s">
        <v>95</v>
      </c>
      <c r="K9" s="95" t="s">
        <v>95</v>
      </c>
      <c r="L9" s="95" t="s">
        <v>95</v>
      </c>
      <c r="M9" s="95" t="s">
        <v>95</v>
      </c>
      <c r="N9" s="95" t="s">
        <v>95</v>
      </c>
      <c r="O9" s="95" t="s">
        <v>95</v>
      </c>
      <c r="P9" s="95" t="s">
        <v>95</v>
      </c>
      <c r="Q9" s="95" t="s">
        <v>95</v>
      </c>
      <c r="R9" s="95" t="s">
        <v>95</v>
      </c>
      <c r="S9" s="95" t="s">
        <v>95</v>
      </c>
      <c r="T9" s="95" t="s">
        <v>95</v>
      </c>
      <c r="U9" s="95" t="s">
        <v>95</v>
      </c>
      <c r="V9" s="95" t="s">
        <v>95</v>
      </c>
      <c r="W9" s="95" t="s">
        <v>95</v>
      </c>
      <c r="X9" s="95" t="s">
        <v>95</v>
      </c>
      <c r="Y9" s="96">
        <v>45.16957178416666</v>
      </c>
      <c r="Z9" s="96">
        <v>-117.07697138972222</v>
      </c>
      <c r="AA9" s="95" t="s">
        <v>96</v>
      </c>
      <c r="AB9" s="95" t="s">
        <v>668</v>
      </c>
      <c r="AC9" s="95" t="s">
        <v>98</v>
      </c>
      <c r="AD9" s="95"/>
      <c r="AE9" s="97"/>
      <c r="AF9" s="98"/>
      <c r="AG9" s="99"/>
      <c r="AH9" s="21" t="s">
        <v>143</v>
      </c>
      <c r="AI9" s="21">
        <v>1</v>
      </c>
      <c r="AJ9" s="21">
        <v>1</v>
      </c>
      <c r="AK9" s="21">
        <v>0</v>
      </c>
      <c r="AL9" s="21">
        <v>0</v>
      </c>
      <c r="AM9" s="21">
        <v>0</v>
      </c>
      <c r="AN9" s="21" t="s">
        <v>202</v>
      </c>
      <c r="AO9" s="21" t="s">
        <v>95</v>
      </c>
      <c r="AP9" s="21" t="s">
        <v>95</v>
      </c>
      <c r="AQ9" s="21"/>
      <c r="AR9" s="21"/>
      <c r="AS9" s="97"/>
      <c r="AT9" s="21" t="s">
        <v>104</v>
      </c>
      <c r="AU9" s="21" t="s">
        <v>359</v>
      </c>
      <c r="AV9" s="21" t="s">
        <v>163</v>
      </c>
      <c r="AW9" s="95" t="s">
        <v>670</v>
      </c>
      <c r="AX9" s="21" t="s">
        <v>659</v>
      </c>
      <c r="AY9" s="97"/>
      <c r="AZ9" s="97"/>
      <c r="BA9" s="21"/>
      <c r="BB9" s="21"/>
      <c r="BC9" s="21"/>
      <c r="BD9" s="21"/>
      <c r="BE9" s="97"/>
      <c r="BF9" s="97"/>
      <c r="BG9" s="97"/>
      <c r="BH9" s="97"/>
      <c r="BI9" s="97"/>
      <c r="BJ9" s="97"/>
      <c r="BK9" s="97"/>
      <c r="BL9" s="97"/>
      <c r="BM9" s="97"/>
      <c r="BN9" s="97"/>
      <c r="BO9" s="21"/>
      <c r="BP9" s="21"/>
      <c r="BQ9" s="21"/>
      <c r="BR9" s="21"/>
      <c r="BS9" s="21"/>
      <c r="BT9" s="21"/>
      <c r="BU9" s="21"/>
      <c r="BV9" s="21"/>
      <c r="BW9" s="97"/>
      <c r="BX9" s="23">
        <v>0.3</v>
      </c>
      <c r="BY9" s="23">
        <v>2.4</v>
      </c>
      <c r="BZ9" s="97"/>
      <c r="CA9" s="97"/>
      <c r="CB9" s="97"/>
      <c r="CC9" s="93">
        <v>5.5</v>
      </c>
      <c r="CD9" s="95" t="s">
        <v>110</v>
      </c>
      <c r="CE9" s="95" t="s">
        <v>665</v>
      </c>
      <c r="CF9" s="95" t="s">
        <v>110</v>
      </c>
      <c r="CG9" s="95" t="s">
        <v>112</v>
      </c>
      <c r="CH9" s="97"/>
      <c r="CI9" s="101" t="s">
        <v>110</v>
      </c>
      <c r="CJ9" s="101" t="s">
        <v>110</v>
      </c>
      <c r="CK9" s="101" t="s">
        <v>143</v>
      </c>
      <c r="CL9" s="101" t="b">
        <v>0</v>
      </c>
      <c r="CM9" s="97"/>
      <c r="CN9" s="95" t="s">
        <v>103</v>
      </c>
      <c r="CO9" s="97"/>
      <c r="CP9" s="21" t="s">
        <v>113</v>
      </c>
      <c r="CQ9" s="21" t="s">
        <v>115</v>
      </c>
      <c r="CR9" s="106">
        <v>1.82959</v>
      </c>
      <c r="CS9" s="107">
        <v>2</v>
      </c>
      <c r="CT9" s="72" t="s">
        <v>736</v>
      </c>
      <c r="CU9" s="72" t="s">
        <v>736</v>
      </c>
      <c r="CV9" s="105">
        <v>2</v>
      </c>
      <c r="CW9" s="105">
        <v>1.15</v>
      </c>
      <c r="CX9" s="250">
        <v>0.5</v>
      </c>
      <c r="CY9" s="108"/>
      <c r="CZ9" s="109">
        <v>3.45</v>
      </c>
      <c r="DA9" s="72" t="s">
        <v>671</v>
      </c>
      <c r="DB9" s="73" t="s">
        <v>737</v>
      </c>
      <c r="DC9" s="73" t="s">
        <v>737</v>
      </c>
      <c r="DD9" s="73" t="s">
        <v>739</v>
      </c>
      <c r="DE9" s="73" t="s">
        <v>740</v>
      </c>
      <c r="DF9" s="73" t="s">
        <v>737</v>
      </c>
      <c r="DG9" s="73" t="s">
        <v>737</v>
      </c>
      <c r="DH9" s="105"/>
    </row>
    <row r="10" spans="1:112" s="143" customFormat="1" ht="12.75">
      <c r="A10" t="s">
        <v>281</v>
      </c>
      <c r="B10" s="6" t="s">
        <v>257</v>
      </c>
      <c r="C10" s="7">
        <v>5</v>
      </c>
      <c r="D10" s="6" t="s">
        <v>270</v>
      </c>
      <c r="E10" t="s">
        <v>226</v>
      </c>
      <c r="F10" t="s">
        <v>151</v>
      </c>
      <c r="G10" t="s">
        <v>151</v>
      </c>
      <c r="H10" t="s">
        <v>271</v>
      </c>
      <c r="I10" t="s">
        <v>95</v>
      </c>
      <c r="J10" t="s">
        <v>95</v>
      </c>
      <c r="K10" t="s">
        <v>95</v>
      </c>
      <c r="L10" t="s">
        <v>95</v>
      </c>
      <c r="M10" t="s">
        <v>95</v>
      </c>
      <c r="N10" t="s">
        <v>95</v>
      </c>
      <c r="O10" t="s">
        <v>95</v>
      </c>
      <c r="P10" t="s">
        <v>95</v>
      </c>
      <c r="Q10" t="s">
        <v>95</v>
      </c>
      <c r="R10" t="s">
        <v>95</v>
      </c>
      <c r="S10" t="s">
        <v>95</v>
      </c>
      <c r="T10" t="s">
        <v>95</v>
      </c>
      <c r="U10" t="s">
        <v>95</v>
      </c>
      <c r="V10" t="s">
        <v>95</v>
      </c>
      <c r="W10" t="s">
        <v>95</v>
      </c>
      <c r="X10" t="s">
        <v>95</v>
      </c>
      <c r="Y10" s="8">
        <v>45.55181</v>
      </c>
      <c r="Z10" s="8">
        <v>-116.93091</v>
      </c>
      <c r="AA10" t="s">
        <v>96</v>
      </c>
      <c r="AB10" t="s">
        <v>97</v>
      </c>
      <c r="AC10" t="s">
        <v>99</v>
      </c>
      <c r="AD10" t="s">
        <v>119</v>
      </c>
      <c r="AE10" t="s">
        <v>231</v>
      </c>
      <c r="AF10" s="9">
        <v>38272</v>
      </c>
      <c r="AG10" s="10">
        <v>0.5465277777777778</v>
      </c>
      <c r="AH10" t="s">
        <v>120</v>
      </c>
      <c r="AI10">
        <v>1</v>
      </c>
      <c r="AJ10">
        <v>1</v>
      </c>
      <c r="AK10">
        <v>0</v>
      </c>
      <c r="AL10">
        <v>0</v>
      </c>
      <c r="AM10">
        <v>0</v>
      </c>
      <c r="AN10" t="s">
        <v>101</v>
      </c>
      <c r="AO10" t="s">
        <v>95</v>
      </c>
      <c r="AP10" t="s">
        <v>95</v>
      </c>
      <c r="AQ10" t="s">
        <v>282</v>
      </c>
      <c r="AR10" t="s">
        <v>103</v>
      </c>
      <c r="AS10"/>
      <c r="AT10" t="s">
        <v>104</v>
      </c>
      <c r="AU10" t="s">
        <v>163</v>
      </c>
      <c r="AV10" t="s">
        <v>95</v>
      </c>
      <c r="AW10"/>
      <c r="AX10" s="11"/>
      <c r="AY10"/>
      <c r="AZ10"/>
      <c r="BA10">
        <v>1</v>
      </c>
      <c r="BB10">
        <v>1</v>
      </c>
      <c r="BC10">
        <v>1</v>
      </c>
      <c r="BD10">
        <v>1</v>
      </c>
      <c r="BE10"/>
      <c r="BF10"/>
      <c r="BG10"/>
      <c r="BH10">
        <v>4.8</v>
      </c>
      <c r="BI10">
        <v>29.6</v>
      </c>
      <c r="BJ10">
        <v>9.4</v>
      </c>
      <c r="BK10">
        <v>5.4</v>
      </c>
      <c r="BL10">
        <v>6</v>
      </c>
      <c r="BM10">
        <v>8.8</v>
      </c>
      <c r="BN10">
        <v>6.4</v>
      </c>
      <c r="BO10">
        <v>4.31</v>
      </c>
      <c r="BP10" t="s">
        <v>283</v>
      </c>
      <c r="BQ10">
        <v>7.12</v>
      </c>
      <c r="BR10">
        <v>10.43</v>
      </c>
      <c r="BS10"/>
      <c r="BT10"/>
      <c r="BU10">
        <v>4.3</v>
      </c>
      <c r="BV10">
        <v>0.01</v>
      </c>
      <c r="BW10">
        <v>7.2</v>
      </c>
      <c r="BX10">
        <v>0.67</v>
      </c>
      <c r="BY10">
        <v>-10.43</v>
      </c>
      <c r="BZ10">
        <v>7.12</v>
      </c>
      <c r="CA10">
        <v>0</v>
      </c>
      <c r="CB10">
        <v>0</v>
      </c>
      <c r="CC10">
        <v>11.18</v>
      </c>
      <c r="CD10" t="s">
        <v>110</v>
      </c>
      <c r="CE10" t="s">
        <v>138</v>
      </c>
      <c r="CF10" t="s">
        <v>110</v>
      </c>
      <c r="CG10" t="s">
        <v>139</v>
      </c>
      <c r="CH10" t="s">
        <v>284</v>
      </c>
      <c r="CI10" s="89" t="s">
        <v>110</v>
      </c>
      <c r="CJ10" s="89" t="s">
        <v>110</v>
      </c>
      <c r="CK10" s="89" t="s">
        <v>120</v>
      </c>
      <c r="CL10" s="89" t="b">
        <v>0</v>
      </c>
      <c r="CM10"/>
      <c r="CN10" t="s">
        <v>103</v>
      </c>
      <c r="CO10"/>
      <c r="CP10" t="s">
        <v>113</v>
      </c>
      <c r="CQ10" t="s">
        <v>193</v>
      </c>
      <c r="CR10" s="87">
        <v>1.08223</v>
      </c>
      <c r="CS10" s="72">
        <v>2</v>
      </c>
      <c r="CT10" s="72" t="s">
        <v>736</v>
      </c>
      <c r="CU10" s="72" t="s">
        <v>736</v>
      </c>
      <c r="CV10" s="88">
        <v>2</v>
      </c>
      <c r="CW10" s="73">
        <v>1.1</v>
      </c>
      <c r="CX10" s="250">
        <v>0.5</v>
      </c>
      <c r="CY10" s="74"/>
      <c r="CZ10" s="75">
        <v>3.3</v>
      </c>
      <c r="DA10" s="72" t="s">
        <v>671</v>
      </c>
      <c r="DB10" s="73" t="s">
        <v>737</v>
      </c>
      <c r="DC10" s="73" t="s">
        <v>737</v>
      </c>
      <c r="DD10" s="73" t="s">
        <v>737</v>
      </c>
      <c r="DE10" s="73" t="s">
        <v>740</v>
      </c>
      <c r="DF10" s="73" t="s">
        <v>737</v>
      </c>
      <c r="DG10" s="73" t="s">
        <v>737</v>
      </c>
      <c r="DH10" s="82"/>
    </row>
    <row r="11" spans="1:112" ht="12.75">
      <c r="A11" s="92" t="s">
        <v>624</v>
      </c>
      <c r="B11" s="93">
        <v>3900140</v>
      </c>
      <c r="C11" s="93"/>
      <c r="D11" s="94" t="s">
        <v>133</v>
      </c>
      <c r="E11" s="21" t="s">
        <v>93</v>
      </c>
      <c r="F11" s="21" t="s">
        <v>93</v>
      </c>
      <c r="G11" s="21" t="s">
        <v>93</v>
      </c>
      <c r="H11" s="94" t="s">
        <v>660</v>
      </c>
      <c r="I11" s="95" t="s">
        <v>94</v>
      </c>
      <c r="J11" s="95" t="s">
        <v>95</v>
      </c>
      <c r="K11" s="95" t="s">
        <v>95</v>
      </c>
      <c r="L11" s="95" t="s">
        <v>95</v>
      </c>
      <c r="M11" s="95" t="s">
        <v>95</v>
      </c>
      <c r="N11" s="95" t="s">
        <v>95</v>
      </c>
      <c r="O11" s="95" t="s">
        <v>95</v>
      </c>
      <c r="P11" s="95" t="s">
        <v>95</v>
      </c>
      <c r="Q11" s="95" t="s">
        <v>95</v>
      </c>
      <c r="R11" s="95" t="s">
        <v>95</v>
      </c>
      <c r="S11" s="95" t="s">
        <v>95</v>
      </c>
      <c r="T11" s="95" t="s">
        <v>95</v>
      </c>
      <c r="U11" s="95" t="s">
        <v>95</v>
      </c>
      <c r="V11" s="95" t="s">
        <v>95</v>
      </c>
      <c r="W11" s="95" t="s">
        <v>95</v>
      </c>
      <c r="X11" s="95" t="s">
        <v>95</v>
      </c>
      <c r="Y11" s="96">
        <v>45.225849083611116</v>
      </c>
      <c r="Z11" s="96">
        <v>-117.00592500055555</v>
      </c>
      <c r="AA11" s="95" t="s">
        <v>96</v>
      </c>
      <c r="AB11" s="95" t="s">
        <v>669</v>
      </c>
      <c r="AC11" s="95" t="s">
        <v>98</v>
      </c>
      <c r="AD11" s="95"/>
      <c r="AE11" s="97"/>
      <c r="AF11" s="98"/>
      <c r="AG11" s="99"/>
      <c r="AH11" s="21" t="s">
        <v>143</v>
      </c>
      <c r="AI11" s="21">
        <v>1</v>
      </c>
      <c r="AJ11" s="21">
        <v>1</v>
      </c>
      <c r="AK11" s="21">
        <v>0</v>
      </c>
      <c r="AL11" s="21">
        <v>0</v>
      </c>
      <c r="AM11" s="21">
        <v>0</v>
      </c>
      <c r="AN11" s="21" t="s">
        <v>202</v>
      </c>
      <c r="AO11" s="21" t="s">
        <v>95</v>
      </c>
      <c r="AP11" s="21" t="s">
        <v>95</v>
      </c>
      <c r="AQ11" s="21"/>
      <c r="AR11" s="21"/>
      <c r="AS11" s="97"/>
      <c r="AT11" s="21" t="s">
        <v>104</v>
      </c>
      <c r="AU11" s="21" t="s">
        <v>359</v>
      </c>
      <c r="AV11" s="21" t="s">
        <v>95</v>
      </c>
      <c r="AW11" s="97"/>
      <c r="AX11" s="21" t="s">
        <v>661</v>
      </c>
      <c r="AY11" s="97"/>
      <c r="AZ11" s="97"/>
      <c r="BA11" s="21"/>
      <c r="BB11" s="21"/>
      <c r="BC11" s="21"/>
      <c r="BD11" s="21"/>
      <c r="BE11" s="97"/>
      <c r="BF11" s="97"/>
      <c r="BG11" s="97"/>
      <c r="BH11" s="97"/>
      <c r="BI11" s="97"/>
      <c r="BJ11" s="97"/>
      <c r="BK11" s="97"/>
      <c r="BL11" s="97"/>
      <c r="BM11" s="97"/>
      <c r="BN11" s="97"/>
      <c r="BO11" s="21"/>
      <c r="BP11" s="21"/>
      <c r="BQ11" s="21"/>
      <c r="BR11" s="21"/>
      <c r="BS11" s="21"/>
      <c r="BT11" s="21"/>
      <c r="BU11" s="21"/>
      <c r="BV11" s="21"/>
      <c r="BW11" s="97"/>
      <c r="BX11" s="23">
        <v>0.34</v>
      </c>
      <c r="BY11" s="23">
        <v>0.93</v>
      </c>
      <c r="BZ11" s="97"/>
      <c r="CA11" s="97"/>
      <c r="CB11" s="97"/>
      <c r="CC11" s="93">
        <v>10.6</v>
      </c>
      <c r="CD11" s="95" t="s">
        <v>110</v>
      </c>
      <c r="CE11" s="95" t="s">
        <v>665</v>
      </c>
      <c r="CF11" s="95" t="s">
        <v>110</v>
      </c>
      <c r="CG11" s="95" t="s">
        <v>112</v>
      </c>
      <c r="CH11" s="97"/>
      <c r="CI11" s="101" t="s">
        <v>110</v>
      </c>
      <c r="CJ11" s="101" t="s">
        <v>110</v>
      </c>
      <c r="CK11" s="101" t="s">
        <v>143</v>
      </c>
      <c r="CL11" s="101" t="b">
        <v>0</v>
      </c>
      <c r="CM11" s="97"/>
      <c r="CN11" s="95" t="s">
        <v>103</v>
      </c>
      <c r="CO11" s="97"/>
      <c r="CP11" s="21" t="s">
        <v>113</v>
      </c>
      <c r="CQ11" s="21" t="s">
        <v>115</v>
      </c>
      <c r="CR11" s="106">
        <v>1.75345</v>
      </c>
      <c r="CS11" s="107">
        <v>2</v>
      </c>
      <c r="CT11" s="72" t="s">
        <v>736</v>
      </c>
      <c r="CU11" s="72" t="s">
        <v>736</v>
      </c>
      <c r="CV11" s="105">
        <v>2</v>
      </c>
      <c r="CW11" s="105">
        <v>1.05</v>
      </c>
      <c r="CX11" s="105">
        <v>1</v>
      </c>
      <c r="CY11" s="108"/>
      <c r="CZ11" s="109">
        <v>6.3</v>
      </c>
      <c r="DA11" s="72" t="s">
        <v>671</v>
      </c>
      <c r="DB11" s="73" t="s">
        <v>737</v>
      </c>
      <c r="DC11" s="73" t="s">
        <v>737</v>
      </c>
      <c r="DD11" s="73" t="s">
        <v>739</v>
      </c>
      <c r="DE11" s="73" t="s">
        <v>737</v>
      </c>
      <c r="DF11" s="73" t="s">
        <v>737</v>
      </c>
      <c r="DG11" s="73" t="s">
        <v>737</v>
      </c>
      <c r="DH11" s="105"/>
    </row>
    <row r="12" spans="1:112" ht="12.75">
      <c r="A12" t="s">
        <v>260</v>
      </c>
      <c r="B12" s="6" t="s">
        <v>257</v>
      </c>
      <c r="C12" s="7">
        <v>1</v>
      </c>
      <c r="D12" s="6" t="s">
        <v>261</v>
      </c>
      <c r="E12" t="s">
        <v>226</v>
      </c>
      <c r="F12" t="s">
        <v>151</v>
      </c>
      <c r="G12" t="s">
        <v>151</v>
      </c>
      <c r="H12" t="s">
        <v>91</v>
      </c>
      <c r="I12" t="s">
        <v>95</v>
      </c>
      <c r="J12" t="s">
        <v>95</v>
      </c>
      <c r="K12" t="s">
        <v>95</v>
      </c>
      <c r="L12" t="s">
        <v>95</v>
      </c>
      <c r="M12" t="s">
        <v>95</v>
      </c>
      <c r="N12" t="s">
        <v>95</v>
      </c>
      <c r="O12" t="s">
        <v>95</v>
      </c>
      <c r="P12" t="s">
        <v>95</v>
      </c>
      <c r="Q12" t="s">
        <v>95</v>
      </c>
      <c r="R12" t="s">
        <v>95</v>
      </c>
      <c r="S12" t="s">
        <v>95</v>
      </c>
      <c r="T12" t="s">
        <v>95</v>
      </c>
      <c r="U12" t="s">
        <v>95</v>
      </c>
      <c r="V12" t="s">
        <v>95</v>
      </c>
      <c r="W12" t="s">
        <v>95</v>
      </c>
      <c r="X12" t="s">
        <v>95</v>
      </c>
      <c r="Y12" s="8">
        <v>45.5603</v>
      </c>
      <c r="Z12" s="8">
        <v>-116.88666</v>
      </c>
      <c r="AA12" t="s">
        <v>96</v>
      </c>
      <c r="AB12" t="s">
        <v>97</v>
      </c>
      <c r="AC12" t="s">
        <v>99</v>
      </c>
      <c r="AD12" t="s">
        <v>119</v>
      </c>
      <c r="AE12" t="s">
        <v>231</v>
      </c>
      <c r="AF12" s="9">
        <v>38272</v>
      </c>
      <c r="AG12" s="10">
        <v>0.4298611111111111</v>
      </c>
      <c r="AH12" t="s">
        <v>143</v>
      </c>
      <c r="AI12">
        <v>1</v>
      </c>
      <c r="AJ12">
        <v>1</v>
      </c>
      <c r="AK12">
        <v>0</v>
      </c>
      <c r="AL12">
        <v>0</v>
      </c>
      <c r="AM12">
        <v>0</v>
      </c>
      <c r="AN12" t="s">
        <v>101</v>
      </c>
      <c r="AO12" t="s">
        <v>95</v>
      </c>
      <c r="AP12" t="s">
        <v>95</v>
      </c>
      <c r="AR12" t="s">
        <v>103</v>
      </c>
      <c r="AT12" t="s">
        <v>173</v>
      </c>
      <c r="AU12" t="s">
        <v>123</v>
      </c>
      <c r="AV12" t="s">
        <v>95</v>
      </c>
      <c r="AX12" s="11" t="s">
        <v>262</v>
      </c>
      <c r="BA12">
        <v>1</v>
      </c>
      <c r="BB12">
        <v>1</v>
      </c>
      <c r="BC12">
        <v>1</v>
      </c>
      <c r="BD12">
        <v>1</v>
      </c>
      <c r="BH12">
        <v>1.8</v>
      </c>
      <c r="BI12">
        <v>40.2</v>
      </c>
      <c r="BJ12">
        <v>5.5</v>
      </c>
      <c r="BK12">
        <v>6.8</v>
      </c>
      <c r="BL12">
        <v>5.2</v>
      </c>
      <c r="BM12">
        <v>5.9</v>
      </c>
      <c r="BN12">
        <v>5.8</v>
      </c>
      <c r="BO12">
        <v>7.18</v>
      </c>
      <c r="BP12" t="s">
        <v>176</v>
      </c>
      <c r="BQ12">
        <v>9.06</v>
      </c>
      <c r="BR12">
        <v>11.28</v>
      </c>
      <c r="BS12">
        <v>11.62</v>
      </c>
      <c r="BT12">
        <v>11.43</v>
      </c>
      <c r="BU12">
        <v>7.17</v>
      </c>
      <c r="BV12">
        <v>0.01</v>
      </c>
      <c r="BW12">
        <v>5.84</v>
      </c>
      <c r="BX12">
        <v>0.31</v>
      </c>
      <c r="BY12">
        <v>0.15</v>
      </c>
      <c r="BZ12">
        <v>-2.37</v>
      </c>
      <c r="CA12">
        <v>0.19</v>
      </c>
      <c r="CB12">
        <v>1.27</v>
      </c>
      <c r="CC12">
        <v>5.52</v>
      </c>
      <c r="CD12" t="s">
        <v>110</v>
      </c>
      <c r="CE12" t="s">
        <v>147</v>
      </c>
      <c r="CF12" t="s">
        <v>110</v>
      </c>
      <c r="CG12" t="s">
        <v>139</v>
      </c>
      <c r="CI12" s="89" t="s">
        <v>110</v>
      </c>
      <c r="CJ12" s="89" t="s">
        <v>110</v>
      </c>
      <c r="CK12" s="89" t="s">
        <v>143</v>
      </c>
      <c r="CL12" s="89" t="b">
        <v>0</v>
      </c>
      <c r="CN12" t="s">
        <v>113</v>
      </c>
      <c r="CO12" t="s">
        <v>263</v>
      </c>
      <c r="CP12" t="s">
        <v>113</v>
      </c>
      <c r="CQ12" t="s">
        <v>231</v>
      </c>
      <c r="CR12" s="87">
        <v>1.36922</v>
      </c>
      <c r="CS12" s="72">
        <v>2</v>
      </c>
      <c r="CT12" s="72" t="s">
        <v>736</v>
      </c>
      <c r="CU12" s="72" t="s">
        <v>736</v>
      </c>
      <c r="CV12" s="88">
        <v>2</v>
      </c>
      <c r="CW12" s="73">
        <v>1</v>
      </c>
      <c r="CX12" s="73">
        <v>1</v>
      </c>
      <c r="CY12" s="74"/>
      <c r="CZ12" s="75">
        <v>6</v>
      </c>
      <c r="DA12" s="72" t="s">
        <v>671</v>
      </c>
      <c r="DB12" s="73" t="s">
        <v>737</v>
      </c>
      <c r="DC12" s="73" t="s">
        <v>737</v>
      </c>
      <c r="DD12" s="73" t="s">
        <v>737</v>
      </c>
      <c r="DE12" s="73" t="s">
        <v>737</v>
      </c>
      <c r="DF12" s="73" t="s">
        <v>737</v>
      </c>
      <c r="DG12" s="73" t="s">
        <v>737</v>
      </c>
      <c r="DH12" s="82"/>
    </row>
    <row r="13" spans="1:112" ht="12.75">
      <c r="A13" s="92" t="s">
        <v>621</v>
      </c>
      <c r="B13" s="93">
        <v>3900000</v>
      </c>
      <c r="C13" s="93"/>
      <c r="D13" s="94" t="s">
        <v>133</v>
      </c>
      <c r="E13" s="21" t="s">
        <v>93</v>
      </c>
      <c r="F13" s="21" t="s">
        <v>93</v>
      </c>
      <c r="G13" s="21" t="s">
        <v>93</v>
      </c>
      <c r="H13" s="94" t="s">
        <v>655</v>
      </c>
      <c r="I13" s="21" t="s">
        <v>134</v>
      </c>
      <c r="J13" s="95" t="s">
        <v>95</v>
      </c>
      <c r="K13" s="95" t="s">
        <v>95</v>
      </c>
      <c r="L13" s="95" t="s">
        <v>95</v>
      </c>
      <c r="M13" s="95" t="s">
        <v>95</v>
      </c>
      <c r="N13" s="95" t="s">
        <v>95</v>
      </c>
      <c r="O13" s="95" t="s">
        <v>95</v>
      </c>
      <c r="P13" s="95" t="s">
        <v>95</v>
      </c>
      <c r="Q13" s="95" t="s">
        <v>95</v>
      </c>
      <c r="R13" s="95" t="s">
        <v>95</v>
      </c>
      <c r="S13" s="95" t="s">
        <v>95</v>
      </c>
      <c r="T13" s="95" t="s">
        <v>95</v>
      </c>
      <c r="U13" s="95" t="s">
        <v>95</v>
      </c>
      <c r="V13" s="95" t="s">
        <v>95</v>
      </c>
      <c r="W13" s="95" t="s">
        <v>95</v>
      </c>
      <c r="X13" s="95" t="s">
        <v>95</v>
      </c>
      <c r="Y13" s="96">
        <v>45.20149601333333</v>
      </c>
      <c r="Z13" s="96">
        <v>-117.07047602833333</v>
      </c>
      <c r="AA13" s="95" t="s">
        <v>96</v>
      </c>
      <c r="AB13" s="95" t="s">
        <v>666</v>
      </c>
      <c r="AC13" s="95" t="s">
        <v>98</v>
      </c>
      <c r="AD13" s="95"/>
      <c r="AE13" s="97"/>
      <c r="AF13" s="98"/>
      <c r="AG13" s="99"/>
      <c r="AH13" s="21" t="s">
        <v>143</v>
      </c>
      <c r="AI13" s="21">
        <v>1</v>
      </c>
      <c r="AJ13" s="21">
        <v>1</v>
      </c>
      <c r="AK13" s="21">
        <v>0</v>
      </c>
      <c r="AL13" s="21">
        <v>0</v>
      </c>
      <c r="AM13" s="21">
        <v>0</v>
      </c>
      <c r="AN13" s="21" t="s">
        <v>95</v>
      </c>
      <c r="AO13" s="21" t="s">
        <v>95</v>
      </c>
      <c r="AP13" s="21" t="s">
        <v>95</v>
      </c>
      <c r="AQ13" s="21"/>
      <c r="AR13" s="21"/>
      <c r="AS13" s="97"/>
      <c r="AT13" s="21" t="s">
        <v>104</v>
      </c>
      <c r="AU13" s="21" t="s">
        <v>95</v>
      </c>
      <c r="AV13" s="21" t="s">
        <v>95</v>
      </c>
      <c r="AW13" s="97"/>
      <c r="AX13" s="100"/>
      <c r="AY13" s="97"/>
      <c r="AZ13" s="97"/>
      <c r="BA13" s="21"/>
      <c r="BB13" s="21"/>
      <c r="BC13" s="21"/>
      <c r="BD13" s="21"/>
      <c r="BE13" s="97"/>
      <c r="BF13" s="97"/>
      <c r="BG13" s="97"/>
      <c r="BH13" s="97"/>
      <c r="BI13" s="97"/>
      <c r="BJ13" s="97"/>
      <c r="BK13" s="97"/>
      <c r="BL13" s="97"/>
      <c r="BM13" s="97"/>
      <c r="BN13" s="97"/>
      <c r="BO13" s="21"/>
      <c r="BP13" s="21"/>
      <c r="BQ13" s="21"/>
      <c r="BR13" s="21"/>
      <c r="BS13" s="21"/>
      <c r="BT13" s="21"/>
      <c r="BU13" s="21"/>
      <c r="BV13" s="21"/>
      <c r="BW13" s="97"/>
      <c r="BX13" s="23">
        <v>1.03</v>
      </c>
      <c r="BY13" s="23">
        <v>0.05</v>
      </c>
      <c r="BZ13" s="97"/>
      <c r="CA13" s="97"/>
      <c r="CB13" s="97"/>
      <c r="CC13" s="93">
        <v>6.1</v>
      </c>
      <c r="CD13" s="21" t="s">
        <v>110</v>
      </c>
      <c r="CE13" s="21" t="s">
        <v>138</v>
      </c>
      <c r="CF13" s="21" t="s">
        <v>110</v>
      </c>
      <c r="CG13" s="21" t="s">
        <v>139</v>
      </c>
      <c r="CH13" s="97"/>
      <c r="CI13" s="101" t="s">
        <v>110</v>
      </c>
      <c r="CJ13" s="101" t="s">
        <v>110</v>
      </c>
      <c r="CK13" s="101" t="s">
        <v>143</v>
      </c>
      <c r="CL13" s="101" t="b">
        <v>0</v>
      </c>
      <c r="CM13" s="97"/>
      <c r="CN13" s="95" t="s">
        <v>103</v>
      </c>
      <c r="CO13" s="97"/>
      <c r="CP13" s="21" t="s">
        <v>113</v>
      </c>
      <c r="CQ13" s="21" t="s">
        <v>115</v>
      </c>
      <c r="CR13" s="106">
        <v>0.291839</v>
      </c>
      <c r="CS13" s="107">
        <v>1</v>
      </c>
      <c r="CT13" s="72" t="s">
        <v>736</v>
      </c>
      <c r="CU13" s="72" t="s">
        <v>736</v>
      </c>
      <c r="CV13" s="105">
        <v>2</v>
      </c>
      <c r="CW13" s="105">
        <v>1</v>
      </c>
      <c r="CX13" s="250">
        <v>0.5</v>
      </c>
      <c r="CY13" s="108"/>
      <c r="CZ13" s="109">
        <v>1.5</v>
      </c>
      <c r="DA13" s="72" t="s">
        <v>671</v>
      </c>
      <c r="DB13" s="73" t="s">
        <v>737</v>
      </c>
      <c r="DC13" s="73" t="s">
        <v>737</v>
      </c>
      <c r="DD13" s="73" t="s">
        <v>737</v>
      </c>
      <c r="DE13" s="73" t="s">
        <v>737</v>
      </c>
      <c r="DF13" s="73" t="s">
        <v>737</v>
      </c>
      <c r="DG13" s="73" t="s">
        <v>737</v>
      </c>
      <c r="DH13" s="105"/>
    </row>
    <row r="14" spans="1:112" ht="12.75">
      <c r="A14" s="92" t="s">
        <v>622</v>
      </c>
      <c r="B14" s="93">
        <v>3900060</v>
      </c>
      <c r="C14" s="93"/>
      <c r="D14" s="94" t="s">
        <v>133</v>
      </c>
      <c r="E14" s="21" t="s">
        <v>93</v>
      </c>
      <c r="F14" s="21" t="s">
        <v>93</v>
      </c>
      <c r="G14" s="21" t="s">
        <v>93</v>
      </c>
      <c r="H14" s="94" t="s">
        <v>657</v>
      </c>
      <c r="I14" s="95" t="s">
        <v>656</v>
      </c>
      <c r="J14" s="95" t="s">
        <v>95</v>
      </c>
      <c r="K14" s="95" t="s">
        <v>95</v>
      </c>
      <c r="L14" s="95" t="s">
        <v>95</v>
      </c>
      <c r="M14" s="95" t="s">
        <v>95</v>
      </c>
      <c r="N14" s="95" t="s">
        <v>95</v>
      </c>
      <c r="O14" s="95" t="s">
        <v>95</v>
      </c>
      <c r="P14" s="95" t="s">
        <v>95</v>
      </c>
      <c r="Q14" s="95" t="s">
        <v>95</v>
      </c>
      <c r="R14" s="95" t="s">
        <v>95</v>
      </c>
      <c r="S14" s="95" t="s">
        <v>95</v>
      </c>
      <c r="T14" s="95" t="s">
        <v>95</v>
      </c>
      <c r="U14" s="95" t="s">
        <v>95</v>
      </c>
      <c r="V14" s="95" t="s">
        <v>95</v>
      </c>
      <c r="W14" s="95" t="s">
        <v>95</v>
      </c>
      <c r="X14" s="95" t="s">
        <v>95</v>
      </c>
      <c r="Y14" s="104">
        <v>45.19702612166666</v>
      </c>
      <c r="Z14" s="104">
        <v>-117.07137363194444</v>
      </c>
      <c r="AA14" s="95" t="s">
        <v>96</v>
      </c>
      <c r="AB14" s="95" t="s">
        <v>667</v>
      </c>
      <c r="AC14" s="95" t="s">
        <v>98</v>
      </c>
      <c r="AD14" s="95"/>
      <c r="AE14" s="97"/>
      <c r="AF14" s="98"/>
      <c r="AG14" s="99"/>
      <c r="AH14" s="21" t="s">
        <v>143</v>
      </c>
      <c r="AI14" s="21">
        <v>1</v>
      </c>
      <c r="AJ14" s="21">
        <v>1</v>
      </c>
      <c r="AK14" s="21">
        <v>0</v>
      </c>
      <c r="AL14" s="21">
        <v>0</v>
      </c>
      <c r="AM14" s="21">
        <v>0</v>
      </c>
      <c r="AN14" s="21" t="s">
        <v>95</v>
      </c>
      <c r="AO14" s="21" t="s">
        <v>95</v>
      </c>
      <c r="AP14" s="21" t="s">
        <v>95</v>
      </c>
      <c r="AQ14" s="21"/>
      <c r="AR14" s="21"/>
      <c r="AS14" s="97"/>
      <c r="AT14" s="21" t="s">
        <v>104</v>
      </c>
      <c r="AU14" s="21" t="s">
        <v>95</v>
      </c>
      <c r="AV14" s="21" t="s">
        <v>95</v>
      </c>
      <c r="AW14" s="97"/>
      <c r="AX14" s="100"/>
      <c r="AY14" s="97"/>
      <c r="AZ14" s="97"/>
      <c r="BA14" s="21"/>
      <c r="BB14" s="21"/>
      <c r="BC14" s="21"/>
      <c r="BD14" s="21"/>
      <c r="BE14" s="97"/>
      <c r="BF14" s="97"/>
      <c r="BG14" s="97"/>
      <c r="BH14" s="97"/>
      <c r="BI14" s="97"/>
      <c r="BJ14" s="97"/>
      <c r="BK14" s="97"/>
      <c r="BL14" s="97"/>
      <c r="BM14" s="97"/>
      <c r="BN14" s="97"/>
      <c r="BO14" s="21"/>
      <c r="BP14" s="21"/>
      <c r="BQ14" s="21"/>
      <c r="BR14" s="21"/>
      <c r="BS14" s="21"/>
      <c r="BT14" s="21"/>
      <c r="BU14" s="21"/>
      <c r="BV14" s="21"/>
      <c r="BW14" s="97"/>
      <c r="BX14" s="155">
        <v>0.45</v>
      </c>
      <c r="BY14" s="155" t="s">
        <v>652</v>
      </c>
      <c r="BZ14" s="97"/>
      <c r="CA14" s="97"/>
      <c r="CB14" s="97"/>
      <c r="CC14" s="93">
        <v>13.6</v>
      </c>
      <c r="CD14" s="21" t="s">
        <v>110</v>
      </c>
      <c r="CE14" s="21" t="s">
        <v>138</v>
      </c>
      <c r="CF14" s="21" t="s">
        <v>110</v>
      </c>
      <c r="CG14" s="21" t="s">
        <v>139</v>
      </c>
      <c r="CH14" s="97"/>
      <c r="CI14" s="101" t="s">
        <v>110</v>
      </c>
      <c r="CJ14" s="101" t="s">
        <v>110</v>
      </c>
      <c r="CK14" s="101" t="s">
        <v>143</v>
      </c>
      <c r="CL14" s="101" t="b">
        <v>0</v>
      </c>
      <c r="CM14" s="97"/>
      <c r="CN14" s="95" t="s">
        <v>103</v>
      </c>
      <c r="CO14" s="97"/>
      <c r="CP14" s="21" t="s">
        <v>113</v>
      </c>
      <c r="CQ14" s="21" t="s">
        <v>115</v>
      </c>
      <c r="CR14" s="106">
        <v>0.2033725</v>
      </c>
      <c r="CS14" s="107">
        <v>1</v>
      </c>
      <c r="CT14" s="72" t="s">
        <v>736</v>
      </c>
      <c r="CU14" s="72" t="s">
        <v>736</v>
      </c>
      <c r="CV14" s="105">
        <v>2</v>
      </c>
      <c r="CW14" s="105">
        <v>1</v>
      </c>
      <c r="CX14" s="250">
        <v>0.5</v>
      </c>
      <c r="CY14" s="108"/>
      <c r="CZ14" s="109">
        <v>1.5</v>
      </c>
      <c r="DA14" s="72" t="s">
        <v>671</v>
      </c>
      <c r="DB14" s="73" t="s">
        <v>737</v>
      </c>
      <c r="DC14" s="73" t="s">
        <v>737</v>
      </c>
      <c r="DD14" s="73" t="s">
        <v>737</v>
      </c>
      <c r="DE14" s="73" t="s">
        <v>737</v>
      </c>
      <c r="DF14" s="73" t="s">
        <v>737</v>
      </c>
      <c r="DG14" s="73" t="s">
        <v>737</v>
      </c>
      <c r="DH14" s="105"/>
    </row>
    <row r="15" spans="1:112" ht="12.75">
      <c r="A15" t="s">
        <v>264</v>
      </c>
      <c r="B15" s="6" t="s">
        <v>257</v>
      </c>
      <c r="C15" s="7">
        <v>1.1</v>
      </c>
      <c r="D15" s="6" t="s">
        <v>265</v>
      </c>
      <c r="E15" t="s">
        <v>226</v>
      </c>
      <c r="F15" t="s">
        <v>151</v>
      </c>
      <c r="G15" t="s">
        <v>151</v>
      </c>
      <c r="H15" t="s">
        <v>91</v>
      </c>
      <c r="I15" t="s">
        <v>95</v>
      </c>
      <c r="J15" t="s">
        <v>95</v>
      </c>
      <c r="K15" t="s">
        <v>95</v>
      </c>
      <c r="L15" t="s">
        <v>95</v>
      </c>
      <c r="M15" t="s">
        <v>95</v>
      </c>
      <c r="N15" t="s">
        <v>95</v>
      </c>
      <c r="O15" t="s">
        <v>95</v>
      </c>
      <c r="P15" t="s">
        <v>95</v>
      </c>
      <c r="Q15" t="s">
        <v>95</v>
      </c>
      <c r="R15" t="s">
        <v>95</v>
      </c>
      <c r="S15" t="s">
        <v>95</v>
      </c>
      <c r="T15" t="s">
        <v>95</v>
      </c>
      <c r="U15" t="s">
        <v>95</v>
      </c>
      <c r="V15" t="s">
        <v>95</v>
      </c>
      <c r="W15" t="s">
        <v>95</v>
      </c>
      <c r="X15" t="s">
        <v>95</v>
      </c>
      <c r="Y15" s="8">
        <v>45.56135</v>
      </c>
      <c r="Z15" s="8">
        <v>-116.88882</v>
      </c>
      <c r="AA15" t="s">
        <v>96</v>
      </c>
      <c r="AB15" t="s">
        <v>97</v>
      </c>
      <c r="AC15" t="s">
        <v>99</v>
      </c>
      <c r="AD15" t="s">
        <v>119</v>
      </c>
      <c r="AE15" t="s">
        <v>231</v>
      </c>
      <c r="AF15" s="9">
        <v>38272</v>
      </c>
      <c r="AG15" s="10">
        <v>0.4583333333333333</v>
      </c>
      <c r="AH15" t="s">
        <v>143</v>
      </c>
      <c r="AI15">
        <v>1</v>
      </c>
      <c r="AJ15">
        <v>1</v>
      </c>
      <c r="AK15">
        <v>0</v>
      </c>
      <c r="AL15">
        <v>0</v>
      </c>
      <c r="AM15">
        <v>0</v>
      </c>
      <c r="AN15" t="s">
        <v>101</v>
      </c>
      <c r="AO15" t="s">
        <v>95</v>
      </c>
      <c r="AP15" t="s">
        <v>95</v>
      </c>
      <c r="AR15" t="s">
        <v>103</v>
      </c>
      <c r="AT15" t="s">
        <v>145</v>
      </c>
      <c r="AU15" t="s">
        <v>123</v>
      </c>
      <c r="AV15" t="s">
        <v>95</v>
      </c>
      <c r="AX15" s="11" t="s">
        <v>266</v>
      </c>
      <c r="BA15">
        <v>1</v>
      </c>
      <c r="BB15">
        <v>1</v>
      </c>
      <c r="BC15">
        <v>1</v>
      </c>
      <c r="BD15">
        <v>1</v>
      </c>
      <c r="BH15">
        <v>1.3</v>
      </c>
      <c r="BI15">
        <v>40</v>
      </c>
      <c r="BJ15">
        <v>5</v>
      </c>
      <c r="BK15">
        <v>6</v>
      </c>
      <c r="BL15">
        <v>5.2</v>
      </c>
      <c r="BM15">
        <v>6.4</v>
      </c>
      <c r="BN15">
        <v>6.2</v>
      </c>
      <c r="BO15">
        <v>5.72</v>
      </c>
      <c r="BP15" t="s">
        <v>176</v>
      </c>
      <c r="BQ15">
        <v>6.72</v>
      </c>
      <c r="BR15">
        <v>10.03</v>
      </c>
      <c r="BS15">
        <v>0</v>
      </c>
      <c r="BT15">
        <v>0</v>
      </c>
      <c r="BU15">
        <v>5.72</v>
      </c>
      <c r="BV15">
        <v>0</v>
      </c>
      <c r="BW15">
        <v>5.76</v>
      </c>
      <c r="BX15">
        <v>0.23</v>
      </c>
      <c r="BY15">
        <v>-10.03</v>
      </c>
      <c r="BZ15">
        <v>6.72</v>
      </c>
      <c r="CA15">
        <v>0</v>
      </c>
      <c r="CB15">
        <v>0</v>
      </c>
      <c r="CC15">
        <v>8.27</v>
      </c>
      <c r="CD15" t="s">
        <v>110</v>
      </c>
      <c r="CE15" t="s">
        <v>147</v>
      </c>
      <c r="CF15" t="s">
        <v>110</v>
      </c>
      <c r="CG15" t="s">
        <v>139</v>
      </c>
      <c r="CH15" t="s">
        <v>267</v>
      </c>
      <c r="CI15" s="89" t="s">
        <v>110</v>
      </c>
      <c r="CJ15" s="89" t="s">
        <v>110</v>
      </c>
      <c r="CK15" s="89" t="s">
        <v>143</v>
      </c>
      <c r="CL15" s="89" t="b">
        <v>0</v>
      </c>
      <c r="CN15" t="s">
        <v>103</v>
      </c>
      <c r="CP15" t="s">
        <v>113</v>
      </c>
      <c r="CQ15" t="s">
        <v>231</v>
      </c>
      <c r="CR15" s="81">
        <v>0.849736</v>
      </c>
      <c r="CS15" s="72">
        <v>1</v>
      </c>
      <c r="CT15" s="72" t="s">
        <v>736</v>
      </c>
      <c r="CU15" s="72" t="s">
        <v>736</v>
      </c>
      <c r="CV15" s="73">
        <v>2</v>
      </c>
      <c r="CW15" s="73">
        <v>1</v>
      </c>
      <c r="CX15" s="73">
        <v>1</v>
      </c>
      <c r="CY15" s="74"/>
      <c r="CZ15" s="75">
        <v>3</v>
      </c>
      <c r="DA15" s="72" t="s">
        <v>671</v>
      </c>
      <c r="DB15" s="73" t="s">
        <v>737</v>
      </c>
      <c r="DC15" s="73" t="s">
        <v>737</v>
      </c>
      <c r="DD15" s="73" t="s">
        <v>737</v>
      </c>
      <c r="DE15" s="73" t="s">
        <v>737</v>
      </c>
      <c r="DF15" s="73" t="s">
        <v>737</v>
      </c>
      <c r="DG15" s="73" t="s">
        <v>737</v>
      </c>
      <c r="DH15" s="82"/>
    </row>
    <row r="16" spans="102:107" ht="12.75">
      <c r="CX16" s="350"/>
      <c r="CY16" s="89"/>
      <c r="CZ16" s="89"/>
      <c r="DA16" s="345"/>
      <c r="DB16" s="343"/>
      <c r="DC16" s="344"/>
    </row>
    <row r="17" spans="101:107" ht="12.75">
      <c r="CW17" s="349"/>
      <c r="CX17" s="350"/>
      <c r="CY17" s="89"/>
      <c r="CZ17" s="89"/>
      <c r="DA17" s="345"/>
      <c r="DB17" s="343"/>
      <c r="DC17" s="344"/>
    </row>
    <row r="18" spans="101:107" ht="12.75">
      <c r="CW18" s="326"/>
      <c r="CX18" s="346"/>
      <c r="CY18" s="346"/>
      <c r="CZ18" s="346"/>
      <c r="DA18" s="351"/>
      <c r="DB18" s="347"/>
      <c r="DC18" s="348"/>
    </row>
    <row r="19" ht="13.5" thickBot="1"/>
    <row r="20" spans="99:105" ht="39" thickBot="1">
      <c r="CU20" s="546" t="s">
        <v>672</v>
      </c>
      <c r="CV20" s="330" t="s">
        <v>0</v>
      </c>
      <c r="CW20" s="331" t="s">
        <v>756</v>
      </c>
      <c r="CX20" s="331"/>
      <c r="CY20" s="330" t="s">
        <v>757</v>
      </c>
      <c r="CZ20" s="330" t="s">
        <v>758</v>
      </c>
      <c r="DA20" s="330" t="s">
        <v>637</v>
      </c>
    </row>
    <row r="21" spans="99:105" ht="13.5" thickBot="1">
      <c r="CU21" s="547"/>
      <c r="CV21" s="332"/>
      <c r="CW21" s="333" t="s">
        <v>630</v>
      </c>
      <c r="CX21" s="333" t="s">
        <v>631</v>
      </c>
      <c r="CY21" s="332"/>
      <c r="CZ21" s="332"/>
      <c r="DA21" s="332"/>
    </row>
    <row r="22" spans="99:105" ht="14.25">
      <c r="CU22" t="s">
        <v>227</v>
      </c>
      <c r="CV22" t="str">
        <f aca="true" t="shared" si="0" ref="CV22:CV28">A2</f>
        <v>BS019</v>
      </c>
      <c r="CW22" t="s">
        <v>769</v>
      </c>
      <c r="CX22" t="s">
        <v>769</v>
      </c>
      <c r="CY22" s="158">
        <f aca="true" t="shared" si="1" ref="CY22:CY28">CR2</f>
        <v>11.1823</v>
      </c>
      <c r="CZ22" s="324">
        <f aca="true" t="shared" si="2" ref="CZ22:DA28">CZ2</f>
        <v>63</v>
      </c>
      <c r="DA22" s="325" t="str">
        <f t="shared" si="2"/>
        <v>High</v>
      </c>
    </row>
    <row r="23" spans="99:105" ht="12.75">
      <c r="CU23" t="s">
        <v>759</v>
      </c>
      <c r="CV23" t="str">
        <f t="shared" si="0"/>
        <v>BS125</v>
      </c>
      <c r="CW23" t="s">
        <v>760</v>
      </c>
      <c r="CX23" t="s">
        <v>760</v>
      </c>
      <c r="CY23" s="158">
        <f t="shared" si="1"/>
        <v>6.48746</v>
      </c>
      <c r="CZ23" s="324">
        <f t="shared" si="2"/>
        <v>47.25</v>
      </c>
      <c r="DA23" s="325" t="str">
        <f t="shared" si="2"/>
        <v>High</v>
      </c>
    </row>
    <row r="24" spans="99:105" ht="12.75">
      <c r="CU24" t="s">
        <v>762</v>
      </c>
      <c r="CV24" t="str">
        <f t="shared" si="0"/>
        <v>BS001</v>
      </c>
      <c r="CW24" t="s">
        <v>760</v>
      </c>
      <c r="CX24" t="s">
        <v>760</v>
      </c>
      <c r="CY24" s="158">
        <f t="shared" si="1"/>
        <v>18.6442</v>
      </c>
      <c r="CZ24" s="324">
        <f t="shared" si="2"/>
        <v>44.1</v>
      </c>
      <c r="DA24" s="325" t="str">
        <f t="shared" si="2"/>
        <v>High</v>
      </c>
    </row>
    <row r="25" spans="99:105" ht="12.75">
      <c r="CU25" t="s">
        <v>684</v>
      </c>
      <c r="CV25" t="str">
        <f t="shared" si="0"/>
        <v>BS009</v>
      </c>
      <c r="CW25" t="s">
        <v>760</v>
      </c>
      <c r="CX25" t="s">
        <v>760</v>
      </c>
      <c r="CY25" s="158">
        <f t="shared" si="1"/>
        <v>8.34598</v>
      </c>
      <c r="CZ25" s="324">
        <f t="shared" si="2"/>
        <v>9.9</v>
      </c>
      <c r="DA25" s="405" t="str">
        <f t="shared" si="2"/>
        <v>High</v>
      </c>
    </row>
    <row r="26" spans="99:105" ht="12.75">
      <c r="CU26" t="s">
        <v>529</v>
      </c>
      <c r="CV26" t="str">
        <f t="shared" si="0"/>
        <v>BS040</v>
      </c>
      <c r="CW26" t="s">
        <v>760</v>
      </c>
      <c r="CX26" t="s">
        <v>760</v>
      </c>
      <c r="CY26" s="158">
        <f t="shared" si="1"/>
        <v>0.041374</v>
      </c>
      <c r="CZ26" s="324">
        <f t="shared" si="2"/>
        <v>3</v>
      </c>
      <c r="DA26" s="405" t="str">
        <f t="shared" si="2"/>
        <v>High</v>
      </c>
    </row>
    <row r="27" spans="99:105" ht="12.75">
      <c r="CU27" t="s">
        <v>265</v>
      </c>
      <c r="CV27" t="str">
        <f t="shared" si="0"/>
        <v>BS053</v>
      </c>
      <c r="CW27" t="s">
        <v>760</v>
      </c>
      <c r="CX27" t="s">
        <v>760</v>
      </c>
      <c r="CY27" s="158">
        <f t="shared" si="1"/>
        <v>6.52139</v>
      </c>
      <c r="CZ27" s="324">
        <f t="shared" si="2"/>
        <v>15</v>
      </c>
      <c r="DA27" s="325" t="str">
        <f t="shared" si="2"/>
        <v>Medium</v>
      </c>
    </row>
    <row r="28" spans="99:105" ht="12.75">
      <c r="CU28" t="s">
        <v>763</v>
      </c>
      <c r="CV28" t="str">
        <f t="shared" si="0"/>
        <v>BS023</v>
      </c>
      <c r="CW28" t="s">
        <v>760</v>
      </c>
      <c r="CX28" t="s">
        <v>760</v>
      </c>
      <c r="CY28" s="158">
        <f t="shared" si="1"/>
        <v>2.00669</v>
      </c>
      <c r="CZ28" s="324">
        <f t="shared" si="2"/>
        <v>9.45</v>
      </c>
      <c r="DA28" s="325" t="str">
        <f t="shared" si="2"/>
        <v>Beneficial</v>
      </c>
    </row>
    <row r="29" spans="99:105" ht="12.75">
      <c r="CU29" t="s">
        <v>660</v>
      </c>
      <c r="CV29" t="str">
        <f>A11</f>
        <v>BS160</v>
      </c>
      <c r="CW29" t="s">
        <v>760</v>
      </c>
      <c r="CX29" t="s">
        <v>760</v>
      </c>
      <c r="CY29" s="158">
        <f>CR11</f>
        <v>1.75345</v>
      </c>
      <c r="CZ29" s="324">
        <f>CZ11</f>
        <v>6.3</v>
      </c>
      <c r="DA29" s="325" t="str">
        <f>DA11</f>
        <v>Beneficial</v>
      </c>
    </row>
    <row r="30" spans="99:105" ht="12.75">
      <c r="CU30" t="s">
        <v>696</v>
      </c>
      <c r="CV30" t="str">
        <f>A12</f>
        <v>BS026</v>
      </c>
      <c r="CW30" t="s">
        <v>760</v>
      </c>
      <c r="CX30" t="s">
        <v>760</v>
      </c>
      <c r="CY30" s="158">
        <f>CR12</f>
        <v>1.36922</v>
      </c>
      <c r="CZ30" s="324">
        <f>CZ12</f>
        <v>6</v>
      </c>
      <c r="DA30" s="325" t="str">
        <f>DA12</f>
        <v>Beneficial</v>
      </c>
    </row>
    <row r="31" spans="99:105" ht="12.75">
      <c r="CU31" t="s">
        <v>689</v>
      </c>
      <c r="CV31" t="str">
        <f>A9</f>
        <v>BS159</v>
      </c>
      <c r="CW31" t="s">
        <v>760</v>
      </c>
      <c r="CX31" t="s">
        <v>760</v>
      </c>
      <c r="CY31" s="158">
        <f>CR9</f>
        <v>1.82959</v>
      </c>
      <c r="CZ31" s="324">
        <f>CZ9</f>
        <v>3.45</v>
      </c>
      <c r="DA31" s="325" t="str">
        <f>DA9</f>
        <v>Beneficial</v>
      </c>
    </row>
    <row r="32" spans="99:105" ht="12.75">
      <c r="CU32" t="s">
        <v>271</v>
      </c>
      <c r="CV32" t="str">
        <f>A10</f>
        <v>BS032</v>
      </c>
      <c r="CW32" t="s">
        <v>760</v>
      </c>
      <c r="CX32" t="s">
        <v>760</v>
      </c>
      <c r="CY32" s="158">
        <f>CR10</f>
        <v>1.08223</v>
      </c>
      <c r="CZ32" s="324">
        <f>CZ10</f>
        <v>3.3</v>
      </c>
      <c r="DA32" s="325" t="str">
        <f>DA10</f>
        <v>Beneficial</v>
      </c>
    </row>
    <row r="33" spans="99:105" ht="12.75">
      <c r="CU33" s="349" t="s">
        <v>696</v>
      </c>
      <c r="CV33" s="349" t="str">
        <f>A15</f>
        <v>BS027</v>
      </c>
      <c r="CW33" s="349" t="s">
        <v>760</v>
      </c>
      <c r="CX33" s="349" t="s">
        <v>760</v>
      </c>
      <c r="CY33" s="407">
        <f>CR15</f>
        <v>0.849736</v>
      </c>
      <c r="CZ33" s="408">
        <f>CZ15</f>
        <v>3</v>
      </c>
      <c r="DA33" s="411" t="str">
        <f>DA15</f>
        <v>Beneficial</v>
      </c>
    </row>
    <row r="34" spans="99:105" ht="12.75">
      <c r="CU34" s="349" t="s">
        <v>685</v>
      </c>
      <c r="CV34" s="349" t="str">
        <f>A13</f>
        <v>BS157</v>
      </c>
      <c r="CW34" s="349" t="s">
        <v>760</v>
      </c>
      <c r="CX34" s="349" t="s">
        <v>760</v>
      </c>
      <c r="CY34" s="407">
        <f>CR13</f>
        <v>0.291839</v>
      </c>
      <c r="CZ34" s="408">
        <f>CZ13</f>
        <v>1.5</v>
      </c>
      <c r="DA34" s="411" t="str">
        <f>DA13</f>
        <v>Beneficial</v>
      </c>
    </row>
    <row r="35" spans="99:105" ht="12.75">
      <c r="CU35" s="326" t="s">
        <v>764</v>
      </c>
      <c r="CV35" s="326" t="str">
        <f>A14</f>
        <v>BS158</v>
      </c>
      <c r="CW35" s="326" t="s">
        <v>760</v>
      </c>
      <c r="CX35" s="326" t="s">
        <v>760</v>
      </c>
      <c r="CY35" s="327">
        <f>CR14</f>
        <v>0.2033725</v>
      </c>
      <c r="CZ35" s="328">
        <f>CZ14</f>
        <v>1.5</v>
      </c>
      <c r="DA35" s="329" t="str">
        <f>DA14</f>
        <v>Beneficial</v>
      </c>
    </row>
  </sheetData>
  <mergeCells count="1">
    <mergeCell ref="CU20:CU2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H27"/>
  <sheetViews>
    <sheetView workbookViewId="0" topLeftCell="A1">
      <pane xSplit="1" ySplit="1" topLeftCell="CQ2" activePane="bottomRight" state="frozen"/>
      <selection pane="topLeft" activeCell="A1" sqref="A1"/>
      <selection pane="topRight" activeCell="B1" sqref="B1"/>
      <selection pane="bottomLeft" activeCell="A2" sqref="A2"/>
      <selection pane="bottomRight" activeCell="DE16" sqref="DE16"/>
    </sheetView>
  </sheetViews>
  <sheetFormatPr defaultColWidth="9.140625" defaultRowHeight="12.75"/>
  <sheetData>
    <row r="1" spans="1:112" ht="30" customHeight="1">
      <c r="A1" s="1" t="s">
        <v>0</v>
      </c>
      <c r="B1" s="2" t="s">
        <v>1</v>
      </c>
      <c r="C1" s="3" t="s">
        <v>2</v>
      </c>
      <c r="D1" s="2"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4" t="s">
        <v>24</v>
      </c>
      <c r="Z1" s="4"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42</v>
      </c>
      <c r="AT1" s="1" t="s">
        <v>44</v>
      </c>
      <c r="AU1" s="1" t="s">
        <v>45</v>
      </c>
      <c r="AV1" s="1" t="s">
        <v>46</v>
      </c>
      <c r="AW1" s="1" t="s">
        <v>42</v>
      </c>
      <c r="AX1" s="5" t="s">
        <v>47</v>
      </c>
      <c r="AY1" s="1" t="s">
        <v>48</v>
      </c>
      <c r="AZ1" t="s">
        <v>49</v>
      </c>
      <c r="BA1" t="s">
        <v>50</v>
      </c>
      <c r="BB1" t="s">
        <v>51</v>
      </c>
      <c r="BC1" t="s">
        <v>52</v>
      </c>
      <c r="BD1" t="s">
        <v>53</v>
      </c>
      <c r="BE1" t="s">
        <v>54</v>
      </c>
      <c r="BF1" t="s">
        <v>55</v>
      </c>
      <c r="BG1" t="s">
        <v>56</v>
      </c>
      <c r="BH1" s="1" t="s">
        <v>57</v>
      </c>
      <c r="BI1" s="1" t="s">
        <v>58</v>
      </c>
      <c r="BJ1" s="1" t="s">
        <v>59</v>
      </c>
      <c r="BK1" s="1" t="s">
        <v>60</v>
      </c>
      <c r="BL1" s="1" t="s">
        <v>61</v>
      </c>
      <c r="BM1" s="1" t="s">
        <v>62</v>
      </c>
      <c r="BN1" s="1" t="s">
        <v>63</v>
      </c>
      <c r="BO1" s="1" t="s">
        <v>64</v>
      </c>
      <c r="BP1" s="1" t="s">
        <v>65</v>
      </c>
      <c r="BQ1" s="1" t="s">
        <v>66</v>
      </c>
      <c r="BR1" s="1" t="s">
        <v>67</v>
      </c>
      <c r="BS1" s="1" t="s">
        <v>68</v>
      </c>
      <c r="BT1" s="1" t="s">
        <v>69</v>
      </c>
      <c r="BU1" s="1" t="s">
        <v>70</v>
      </c>
      <c r="BV1" s="1" t="s">
        <v>71</v>
      </c>
      <c r="BW1" s="1" t="s">
        <v>72</v>
      </c>
      <c r="BX1" s="1" t="s">
        <v>73</v>
      </c>
      <c r="BY1" s="1" t="s">
        <v>74</v>
      </c>
      <c r="BZ1" s="1" t="s">
        <v>75</v>
      </c>
      <c r="CA1" s="1" t="s">
        <v>76</v>
      </c>
      <c r="CB1" s="1" t="s">
        <v>77</v>
      </c>
      <c r="CC1" s="1" t="s">
        <v>78</v>
      </c>
      <c r="CD1" s="1" t="s">
        <v>79</v>
      </c>
      <c r="CE1" s="1" t="s">
        <v>80</v>
      </c>
      <c r="CF1" s="1" t="s">
        <v>81</v>
      </c>
      <c r="CG1" s="1" t="s">
        <v>82</v>
      </c>
      <c r="CH1" s="1" t="s">
        <v>47</v>
      </c>
      <c r="CI1" s="90" t="s">
        <v>33</v>
      </c>
      <c r="CJ1" s="90" t="s">
        <v>83</v>
      </c>
      <c r="CK1" s="90" t="s">
        <v>84</v>
      </c>
      <c r="CL1" s="90" t="s">
        <v>643</v>
      </c>
      <c r="CM1" s="1" t="s">
        <v>85</v>
      </c>
      <c r="CN1" s="1" t="s">
        <v>86</v>
      </c>
      <c r="CO1" s="1" t="s">
        <v>42</v>
      </c>
      <c r="CP1" s="1" t="s">
        <v>87</v>
      </c>
      <c r="CQ1" s="1" t="s">
        <v>88</v>
      </c>
      <c r="CR1" s="68" t="s">
        <v>628</v>
      </c>
      <c r="CS1" s="68" t="s">
        <v>629</v>
      </c>
      <c r="CT1" s="69" t="s">
        <v>630</v>
      </c>
      <c r="CU1" s="69" t="s">
        <v>631</v>
      </c>
      <c r="CV1" s="68" t="s">
        <v>632</v>
      </c>
      <c r="CW1" s="68" t="s">
        <v>633</v>
      </c>
      <c r="CX1" s="68" t="s">
        <v>634</v>
      </c>
      <c r="CY1" s="69" t="s">
        <v>635</v>
      </c>
      <c r="CZ1" s="69" t="s">
        <v>636</v>
      </c>
      <c r="DA1" s="70" t="s">
        <v>637</v>
      </c>
      <c r="DB1" s="68" t="s">
        <v>638</v>
      </c>
      <c r="DC1" s="68" t="s">
        <v>194</v>
      </c>
      <c r="DD1" s="68" t="s">
        <v>359</v>
      </c>
      <c r="DE1" s="68" t="s">
        <v>639</v>
      </c>
      <c r="DF1" s="70" t="s">
        <v>640</v>
      </c>
      <c r="DG1" s="70" t="s">
        <v>105</v>
      </c>
      <c r="DH1" s="70" t="s">
        <v>47</v>
      </c>
    </row>
    <row r="2" spans="1:112" ht="12.75" customHeight="1">
      <c r="A2" s="268" t="s">
        <v>339</v>
      </c>
      <c r="B2" s="269" t="s">
        <v>340</v>
      </c>
      <c r="C2" s="270">
        <v>0.03</v>
      </c>
      <c r="D2" s="269" t="s">
        <v>133</v>
      </c>
      <c r="E2" s="268" t="s">
        <v>151</v>
      </c>
      <c r="F2" s="268" t="s">
        <v>151</v>
      </c>
      <c r="G2" s="268" t="s">
        <v>151</v>
      </c>
      <c r="H2" s="268" t="s">
        <v>302</v>
      </c>
      <c r="I2" s="268" t="s">
        <v>95</v>
      </c>
      <c r="J2" s="268" t="s">
        <v>95</v>
      </c>
      <c r="K2" s="268" t="s">
        <v>95</v>
      </c>
      <c r="L2" s="268" t="s">
        <v>95</v>
      </c>
      <c r="M2" s="268" t="s">
        <v>95</v>
      </c>
      <c r="N2" s="268" t="s">
        <v>95</v>
      </c>
      <c r="O2" s="268" t="s">
        <v>95</v>
      </c>
      <c r="P2" s="268" t="s">
        <v>95</v>
      </c>
      <c r="Q2" s="268" t="s">
        <v>95</v>
      </c>
      <c r="R2" s="268" t="s">
        <v>95</v>
      </c>
      <c r="S2" s="268" t="s">
        <v>95</v>
      </c>
      <c r="T2" s="268" t="s">
        <v>95</v>
      </c>
      <c r="U2" s="268" t="s">
        <v>95</v>
      </c>
      <c r="V2" s="268" t="s">
        <v>95</v>
      </c>
      <c r="W2" s="268" t="s">
        <v>95</v>
      </c>
      <c r="X2" s="268" t="s">
        <v>95</v>
      </c>
      <c r="Y2" s="271">
        <v>45.46725</v>
      </c>
      <c r="Z2" s="271">
        <v>-116.97191</v>
      </c>
      <c r="AA2" s="268" t="s">
        <v>96</v>
      </c>
      <c r="AB2" s="268" t="s">
        <v>97</v>
      </c>
      <c r="AC2" s="268" t="s">
        <v>99</v>
      </c>
      <c r="AD2" s="268" t="s">
        <v>119</v>
      </c>
      <c r="AE2" s="268" t="s">
        <v>231</v>
      </c>
      <c r="AF2" s="272">
        <v>38260</v>
      </c>
      <c r="AG2" s="273">
        <v>0.4138888888888889</v>
      </c>
      <c r="AH2" s="268" t="s">
        <v>143</v>
      </c>
      <c r="AI2" s="268">
        <v>1</v>
      </c>
      <c r="AJ2" s="268">
        <v>1</v>
      </c>
      <c r="AK2" s="268">
        <v>0</v>
      </c>
      <c r="AL2" s="268">
        <v>0</v>
      </c>
      <c r="AM2" s="268">
        <v>0</v>
      </c>
      <c r="AN2" s="268" t="s">
        <v>144</v>
      </c>
      <c r="AO2" s="268" t="s">
        <v>95</v>
      </c>
      <c r="AP2" s="268" t="s">
        <v>95</v>
      </c>
      <c r="AQ2" s="268"/>
      <c r="AR2" s="268" t="s">
        <v>103</v>
      </c>
      <c r="AS2" s="268"/>
      <c r="AT2" s="268" t="s">
        <v>104</v>
      </c>
      <c r="AU2" s="268" t="s">
        <v>163</v>
      </c>
      <c r="AV2" s="268" t="s">
        <v>182</v>
      </c>
      <c r="AW2" s="275" t="s">
        <v>341</v>
      </c>
      <c r="AX2" s="274"/>
      <c r="AY2" s="268"/>
      <c r="AZ2" s="268"/>
      <c r="BA2" s="268">
        <v>1</v>
      </c>
      <c r="BB2" s="268">
        <v>1</v>
      </c>
      <c r="BC2" s="268">
        <v>1</v>
      </c>
      <c r="BD2" s="268">
        <v>1</v>
      </c>
      <c r="BE2" s="268" t="s">
        <v>342</v>
      </c>
      <c r="BF2" s="268"/>
      <c r="BG2" s="268"/>
      <c r="BH2" s="268">
        <v>3</v>
      </c>
      <c r="BI2" s="268">
        <v>25.4</v>
      </c>
      <c r="BJ2" s="268">
        <v>9.2</v>
      </c>
      <c r="BK2" s="268">
        <v>8.8</v>
      </c>
      <c r="BL2" s="268">
        <v>11.4</v>
      </c>
      <c r="BM2" s="268">
        <v>11.3</v>
      </c>
      <c r="BN2" s="268">
        <v>14.2</v>
      </c>
      <c r="BO2" s="268">
        <v>5</v>
      </c>
      <c r="BP2" s="268" t="s">
        <v>176</v>
      </c>
      <c r="BQ2" s="268">
        <v>7.41</v>
      </c>
      <c r="BR2" s="268">
        <v>8.65</v>
      </c>
      <c r="BS2" s="268">
        <v>8.95</v>
      </c>
      <c r="BT2" s="268">
        <v>8.74</v>
      </c>
      <c r="BU2" s="268">
        <v>5</v>
      </c>
      <c r="BV2" s="268">
        <v>0</v>
      </c>
      <c r="BW2" s="268">
        <v>10.98</v>
      </c>
      <c r="BX2" s="268">
        <v>0.27</v>
      </c>
      <c r="BY2" s="268">
        <v>0.09</v>
      </c>
      <c r="BZ2" s="268">
        <v>-1.33</v>
      </c>
      <c r="CA2" s="268">
        <v>0.21</v>
      </c>
      <c r="CB2" s="268">
        <v>2.33</v>
      </c>
      <c r="CC2" s="268">
        <v>4.88</v>
      </c>
      <c r="CD2" s="268" t="s">
        <v>110</v>
      </c>
      <c r="CE2" s="268" t="s">
        <v>138</v>
      </c>
      <c r="CF2" s="268" t="s">
        <v>110</v>
      </c>
      <c r="CG2" s="268" t="s">
        <v>139</v>
      </c>
      <c r="CH2" s="268" t="s">
        <v>343</v>
      </c>
      <c r="CI2" s="276" t="s">
        <v>110</v>
      </c>
      <c r="CJ2" s="276" t="s">
        <v>110</v>
      </c>
      <c r="CK2" s="276" t="s">
        <v>143</v>
      </c>
      <c r="CL2" s="276" t="b">
        <v>0</v>
      </c>
      <c r="CM2" s="268"/>
      <c r="CN2" s="268" t="s">
        <v>113</v>
      </c>
      <c r="CO2" s="268" t="s">
        <v>344</v>
      </c>
      <c r="CP2" s="268" t="s">
        <v>113</v>
      </c>
      <c r="CQ2" s="268" t="s">
        <v>231</v>
      </c>
      <c r="CR2" s="283">
        <v>3.957331</v>
      </c>
      <c r="CS2" s="279">
        <v>3</v>
      </c>
      <c r="CT2" s="279" t="s">
        <v>736</v>
      </c>
      <c r="CU2" s="279" t="s">
        <v>736</v>
      </c>
      <c r="CV2" s="284">
        <v>3</v>
      </c>
      <c r="CW2" s="266">
        <v>1.15</v>
      </c>
      <c r="CX2" s="266">
        <v>1</v>
      </c>
      <c r="CY2" s="280"/>
      <c r="CZ2" s="281">
        <v>10.35</v>
      </c>
      <c r="DA2" s="279" t="s">
        <v>693</v>
      </c>
      <c r="DB2" s="266" t="s">
        <v>739</v>
      </c>
      <c r="DC2" s="266" t="s">
        <v>737</v>
      </c>
      <c r="DD2" s="266" t="s">
        <v>737</v>
      </c>
      <c r="DE2" s="266" t="s">
        <v>740</v>
      </c>
      <c r="DF2" s="266" t="s">
        <v>737</v>
      </c>
      <c r="DG2" s="266" t="s">
        <v>737</v>
      </c>
      <c r="DH2" s="267" t="s">
        <v>725</v>
      </c>
    </row>
    <row r="3" spans="1:112" ht="12.75">
      <c r="A3" t="s">
        <v>141</v>
      </c>
      <c r="B3" s="6" t="s">
        <v>142</v>
      </c>
      <c r="C3" s="7">
        <v>0.1</v>
      </c>
      <c r="D3" s="6">
        <v>3900</v>
      </c>
      <c r="E3" t="s">
        <v>93</v>
      </c>
      <c r="F3" t="s">
        <v>93</v>
      </c>
      <c r="G3" t="s">
        <v>93</v>
      </c>
      <c r="H3" t="s">
        <v>134</v>
      </c>
      <c r="I3" t="s">
        <v>95</v>
      </c>
      <c r="J3" t="s">
        <v>95</v>
      </c>
      <c r="K3" t="s">
        <v>95</v>
      </c>
      <c r="L3" t="s">
        <v>95</v>
      </c>
      <c r="M3" t="s">
        <v>95</v>
      </c>
      <c r="N3" t="s">
        <v>95</v>
      </c>
      <c r="O3" t="s">
        <v>95</v>
      </c>
      <c r="P3" t="s">
        <v>95</v>
      </c>
      <c r="Q3" t="s">
        <v>95</v>
      </c>
      <c r="R3" t="s">
        <v>95</v>
      </c>
      <c r="S3" t="s">
        <v>95</v>
      </c>
      <c r="T3" t="s">
        <v>95</v>
      </c>
      <c r="U3" t="s">
        <v>95</v>
      </c>
      <c r="V3" t="s">
        <v>95</v>
      </c>
      <c r="W3" t="s">
        <v>95</v>
      </c>
      <c r="X3" t="s">
        <v>95</v>
      </c>
      <c r="Y3" s="8">
        <v>45.2655</v>
      </c>
      <c r="Z3" s="8">
        <v>-117.08858</v>
      </c>
      <c r="AA3" t="s">
        <v>96</v>
      </c>
      <c r="AB3" t="s">
        <v>97</v>
      </c>
      <c r="AC3" t="s">
        <v>119</v>
      </c>
      <c r="AD3" t="s">
        <v>99</v>
      </c>
      <c r="AF3" s="9">
        <v>38224</v>
      </c>
      <c r="AG3" s="10">
        <v>0.6548611111111111</v>
      </c>
      <c r="AH3" t="s">
        <v>143</v>
      </c>
      <c r="AI3">
        <v>1</v>
      </c>
      <c r="AJ3">
        <v>1</v>
      </c>
      <c r="AK3">
        <v>0</v>
      </c>
      <c r="AL3">
        <v>0</v>
      </c>
      <c r="AM3">
        <v>0</v>
      </c>
      <c r="AN3" t="s">
        <v>144</v>
      </c>
      <c r="AO3" t="s">
        <v>95</v>
      </c>
      <c r="AP3" t="s">
        <v>95</v>
      </c>
      <c r="AR3" t="s">
        <v>95</v>
      </c>
      <c r="AT3" t="s">
        <v>145</v>
      </c>
      <c r="AU3" t="s">
        <v>123</v>
      </c>
      <c r="AV3" t="s">
        <v>95</v>
      </c>
      <c r="AX3" s="11"/>
      <c r="BA3">
        <v>1</v>
      </c>
      <c r="BB3">
        <v>1</v>
      </c>
      <c r="BC3">
        <v>1</v>
      </c>
      <c r="BD3">
        <v>1</v>
      </c>
      <c r="BH3">
        <v>6.4</v>
      </c>
      <c r="BI3">
        <v>46.4</v>
      </c>
      <c r="BJ3">
        <v>16.5</v>
      </c>
      <c r="BK3">
        <v>15.1</v>
      </c>
      <c r="BL3">
        <v>12.4</v>
      </c>
      <c r="BM3">
        <v>15.3</v>
      </c>
      <c r="BN3">
        <v>15.4</v>
      </c>
      <c r="BO3">
        <v>5.45</v>
      </c>
      <c r="BP3" t="s">
        <v>146</v>
      </c>
      <c r="BQ3">
        <v>11.66</v>
      </c>
      <c r="BR3">
        <v>11.72</v>
      </c>
      <c r="BS3">
        <v>11.72</v>
      </c>
      <c r="BT3">
        <v>11.2</v>
      </c>
      <c r="BU3">
        <v>5.44</v>
      </c>
      <c r="BV3">
        <v>0.01</v>
      </c>
      <c r="BW3">
        <v>14.94</v>
      </c>
      <c r="BX3">
        <v>0.43</v>
      </c>
      <c r="BY3">
        <v>-0.52</v>
      </c>
      <c r="BZ3">
        <v>0.46</v>
      </c>
      <c r="CA3">
        <v>0.52</v>
      </c>
      <c r="CB3">
        <v>-1</v>
      </c>
      <c r="CC3">
        <v>0.13</v>
      </c>
      <c r="CD3" t="s">
        <v>110</v>
      </c>
      <c r="CE3" t="s">
        <v>147</v>
      </c>
      <c r="CF3" t="s">
        <v>131</v>
      </c>
      <c r="CG3" t="s">
        <v>147</v>
      </c>
      <c r="CI3" s="89" t="s">
        <v>110</v>
      </c>
      <c r="CJ3" s="89" t="s">
        <v>110</v>
      </c>
      <c r="CK3" s="89" t="s">
        <v>143</v>
      </c>
      <c r="CL3" s="89" t="b">
        <v>0</v>
      </c>
      <c r="CN3" t="s">
        <v>103</v>
      </c>
      <c r="CP3" t="s">
        <v>113</v>
      </c>
      <c r="CQ3" t="s">
        <v>115</v>
      </c>
      <c r="CR3" s="71">
        <v>3.806</v>
      </c>
      <c r="CS3" s="72">
        <v>3</v>
      </c>
      <c r="CT3" s="72" t="s">
        <v>736</v>
      </c>
      <c r="CU3" s="72" t="s">
        <v>737</v>
      </c>
      <c r="CV3" s="73">
        <v>3</v>
      </c>
      <c r="CW3" s="73">
        <v>1</v>
      </c>
      <c r="CX3" s="73">
        <v>2</v>
      </c>
      <c r="CY3" s="74"/>
      <c r="CZ3" s="75">
        <v>9</v>
      </c>
      <c r="DA3" s="72" t="s">
        <v>671</v>
      </c>
      <c r="DB3" s="73" t="s">
        <v>737</v>
      </c>
      <c r="DC3" s="73" t="s">
        <v>737</v>
      </c>
      <c r="DD3" s="73" t="s">
        <v>737</v>
      </c>
      <c r="DE3" s="73" t="s">
        <v>737</v>
      </c>
      <c r="DF3" s="73" t="s">
        <v>737</v>
      </c>
      <c r="DG3" s="73" t="s">
        <v>737</v>
      </c>
      <c r="DH3" s="267" t="s">
        <v>726</v>
      </c>
    </row>
    <row r="4" spans="1:112" s="268" customFormat="1" ht="12.75">
      <c r="A4" t="s">
        <v>214</v>
      </c>
      <c r="B4" s="6" t="s">
        <v>215</v>
      </c>
      <c r="C4" s="7">
        <v>2.3</v>
      </c>
      <c r="D4" s="6">
        <v>3915</v>
      </c>
      <c r="E4" t="s">
        <v>93</v>
      </c>
      <c r="F4" t="s">
        <v>93</v>
      </c>
      <c r="G4" t="s">
        <v>93</v>
      </c>
      <c r="H4" t="s">
        <v>91</v>
      </c>
      <c r="I4" t="s">
        <v>95</v>
      </c>
      <c r="J4" t="s">
        <v>95</v>
      </c>
      <c r="K4" t="s">
        <v>95</v>
      </c>
      <c r="L4" t="s">
        <v>95</v>
      </c>
      <c r="M4" t="s">
        <v>95</v>
      </c>
      <c r="N4" t="s">
        <v>95</v>
      </c>
      <c r="O4" t="s">
        <v>95</v>
      </c>
      <c r="P4" t="s">
        <v>95</v>
      </c>
      <c r="Q4" t="s">
        <v>95</v>
      </c>
      <c r="R4" t="s">
        <v>95</v>
      </c>
      <c r="S4" t="s">
        <v>95</v>
      </c>
      <c r="T4" t="s">
        <v>95</v>
      </c>
      <c r="U4" t="s">
        <v>95</v>
      </c>
      <c r="V4" t="s">
        <v>95</v>
      </c>
      <c r="W4" t="s">
        <v>95</v>
      </c>
      <c r="X4" t="s">
        <v>95</v>
      </c>
      <c r="Y4" s="8">
        <v>45.2605</v>
      </c>
      <c r="Z4" s="8">
        <v>-117.03548</v>
      </c>
      <c r="AA4" t="s">
        <v>96</v>
      </c>
      <c r="AB4" t="s">
        <v>97</v>
      </c>
      <c r="AC4" t="s">
        <v>98</v>
      </c>
      <c r="AD4" t="s">
        <v>99</v>
      </c>
      <c r="AE4" t="s">
        <v>216</v>
      </c>
      <c r="AF4" s="9">
        <v>38244</v>
      </c>
      <c r="AG4" s="10">
        <v>0.5215277777777778</v>
      </c>
      <c r="AH4" t="s">
        <v>143</v>
      </c>
      <c r="AI4">
        <v>1</v>
      </c>
      <c r="AJ4">
        <v>1</v>
      </c>
      <c r="AK4">
        <v>0</v>
      </c>
      <c r="AL4">
        <v>0</v>
      </c>
      <c r="AM4">
        <v>0</v>
      </c>
      <c r="AN4" t="s">
        <v>144</v>
      </c>
      <c r="AO4" t="s">
        <v>95</v>
      </c>
      <c r="AP4" t="s">
        <v>95</v>
      </c>
      <c r="AQ4"/>
      <c r="AR4" t="s">
        <v>103</v>
      </c>
      <c r="AS4"/>
      <c r="AT4" t="s">
        <v>104</v>
      </c>
      <c r="AU4" t="s">
        <v>123</v>
      </c>
      <c r="AV4" t="s">
        <v>95</v>
      </c>
      <c r="AW4"/>
      <c r="AX4" s="11" t="s">
        <v>217</v>
      </c>
      <c r="AY4"/>
      <c r="AZ4"/>
      <c r="BA4">
        <v>1</v>
      </c>
      <c r="BB4">
        <v>1</v>
      </c>
      <c r="BC4">
        <v>0</v>
      </c>
      <c r="BD4">
        <v>1</v>
      </c>
      <c r="BE4"/>
      <c r="BF4"/>
      <c r="BG4"/>
      <c r="BH4">
        <v>3</v>
      </c>
      <c r="BI4">
        <v>52.7</v>
      </c>
      <c r="BJ4">
        <v>6.7</v>
      </c>
      <c r="BK4">
        <v>8.5</v>
      </c>
      <c r="BL4">
        <v>6.8</v>
      </c>
      <c r="BM4">
        <v>5.8</v>
      </c>
      <c r="BN4">
        <v>8.5</v>
      </c>
      <c r="BO4">
        <v>8.91</v>
      </c>
      <c r="BP4" t="s">
        <v>218</v>
      </c>
      <c r="BQ4">
        <v>11.97</v>
      </c>
      <c r="BR4">
        <v>15.72</v>
      </c>
      <c r="BS4">
        <v>15.72</v>
      </c>
      <c r="BT4">
        <v>14.88</v>
      </c>
      <c r="BU4">
        <v>8.91</v>
      </c>
      <c r="BV4">
        <v>0</v>
      </c>
      <c r="BW4">
        <v>7.26</v>
      </c>
      <c r="BX4">
        <v>0.41</v>
      </c>
      <c r="BY4">
        <v>-0.84</v>
      </c>
      <c r="BZ4">
        <v>-2.91</v>
      </c>
      <c r="CA4">
        <v>0.84</v>
      </c>
      <c r="CB4">
        <v>-1</v>
      </c>
      <c r="CC4">
        <v>7.12</v>
      </c>
      <c r="CD4" t="s">
        <v>110</v>
      </c>
      <c r="CE4" t="s">
        <v>138</v>
      </c>
      <c r="CF4" t="s">
        <v>110</v>
      </c>
      <c r="CG4" t="s">
        <v>139</v>
      </c>
      <c r="CH4"/>
      <c r="CI4" s="89" t="s">
        <v>110</v>
      </c>
      <c r="CJ4" s="89" t="s">
        <v>110</v>
      </c>
      <c r="CK4" s="89" t="s">
        <v>143</v>
      </c>
      <c r="CL4" s="89" t="b">
        <v>0</v>
      </c>
      <c r="CM4"/>
      <c r="CN4" t="s">
        <v>103</v>
      </c>
      <c r="CO4"/>
      <c r="CP4" t="s">
        <v>113</v>
      </c>
      <c r="CQ4" t="s">
        <v>115</v>
      </c>
      <c r="CR4" s="71">
        <v>1.06738</v>
      </c>
      <c r="CS4" s="72">
        <v>2</v>
      </c>
      <c r="CT4" s="72" t="s">
        <v>736</v>
      </c>
      <c r="CU4" s="72" t="s">
        <v>736</v>
      </c>
      <c r="CV4" s="73">
        <v>3</v>
      </c>
      <c r="CW4" s="73">
        <v>1</v>
      </c>
      <c r="CX4" s="250">
        <v>0.5</v>
      </c>
      <c r="CY4" s="74"/>
      <c r="CZ4" s="75">
        <v>3</v>
      </c>
      <c r="DA4" s="72" t="s">
        <v>671</v>
      </c>
      <c r="DB4" s="73" t="s">
        <v>737</v>
      </c>
      <c r="DC4" s="73" t="s">
        <v>737</v>
      </c>
      <c r="DD4" s="73" t="s">
        <v>737</v>
      </c>
      <c r="DE4" s="73" t="s">
        <v>737</v>
      </c>
      <c r="DF4" s="73" t="s">
        <v>737</v>
      </c>
      <c r="DG4" s="73" t="s">
        <v>737</v>
      </c>
      <c r="DH4" s="266" t="s">
        <v>727</v>
      </c>
    </row>
    <row r="5" spans="1:112" s="46" customFormat="1" ht="12.75">
      <c r="A5" s="13" t="s">
        <v>236</v>
      </c>
      <c r="B5" s="14">
        <v>3925</v>
      </c>
      <c r="C5" s="15">
        <v>2.1</v>
      </c>
      <c r="D5" s="14" t="s">
        <v>221</v>
      </c>
      <c r="E5" s="13" t="s">
        <v>93</v>
      </c>
      <c r="F5" s="13" t="s">
        <v>93</v>
      </c>
      <c r="G5" s="13" t="s">
        <v>93</v>
      </c>
      <c r="H5" s="13" t="s">
        <v>237</v>
      </c>
      <c r="I5" s="13" t="s">
        <v>95</v>
      </c>
      <c r="J5" s="13" t="s">
        <v>95</v>
      </c>
      <c r="K5" s="13" t="s">
        <v>95</v>
      </c>
      <c r="L5" s="13" t="s">
        <v>95</v>
      </c>
      <c r="M5" s="13" t="s">
        <v>95</v>
      </c>
      <c r="N5" s="13" t="s">
        <v>95</v>
      </c>
      <c r="O5" s="13" t="s">
        <v>95</v>
      </c>
      <c r="P5" s="13" t="s">
        <v>95</v>
      </c>
      <c r="Q5" s="13" t="s">
        <v>95</v>
      </c>
      <c r="R5" s="13" t="s">
        <v>95</v>
      </c>
      <c r="S5" s="13" t="s">
        <v>95</v>
      </c>
      <c r="T5" s="13" t="s">
        <v>95</v>
      </c>
      <c r="U5" s="13" t="s">
        <v>95</v>
      </c>
      <c r="V5" s="13" t="s">
        <v>95</v>
      </c>
      <c r="W5" s="13" t="s">
        <v>95</v>
      </c>
      <c r="X5" s="13" t="s">
        <v>95</v>
      </c>
      <c r="Y5" s="16">
        <v>45.13503</v>
      </c>
      <c r="Z5" s="16">
        <v>-117.02113</v>
      </c>
      <c r="AA5" s="13" t="s">
        <v>96</v>
      </c>
      <c r="AB5" s="13" t="s">
        <v>97</v>
      </c>
      <c r="AC5" s="13" t="s">
        <v>119</v>
      </c>
      <c r="AD5" s="13" t="s">
        <v>99</v>
      </c>
      <c r="AE5" s="13" t="s">
        <v>231</v>
      </c>
      <c r="AF5" s="17">
        <v>38245</v>
      </c>
      <c r="AG5" s="18">
        <v>0.4222222222222222</v>
      </c>
      <c r="AH5" s="13" t="s">
        <v>143</v>
      </c>
      <c r="AI5" s="13">
        <v>1</v>
      </c>
      <c r="AJ5" s="13">
        <v>2</v>
      </c>
      <c r="AK5" s="13">
        <v>0</v>
      </c>
      <c r="AL5" s="13">
        <v>0</v>
      </c>
      <c r="AM5" s="13">
        <v>0</v>
      </c>
      <c r="AN5" s="13" t="s">
        <v>121</v>
      </c>
      <c r="AO5" s="13" t="s">
        <v>95</v>
      </c>
      <c r="AP5" s="13" t="s">
        <v>95</v>
      </c>
      <c r="AQ5" s="13"/>
      <c r="AR5" s="13" t="s">
        <v>95</v>
      </c>
      <c r="AS5" s="13"/>
      <c r="AT5" s="13" t="s">
        <v>145</v>
      </c>
      <c r="AU5" s="13" t="s">
        <v>123</v>
      </c>
      <c r="AV5" s="13" t="s">
        <v>95</v>
      </c>
      <c r="AW5" s="13"/>
      <c r="AX5" s="19" t="s">
        <v>238</v>
      </c>
      <c r="AY5" s="13" t="s">
        <v>239</v>
      </c>
      <c r="AZ5" s="20" t="s">
        <v>184</v>
      </c>
      <c r="BA5" s="13"/>
      <c r="BB5" s="13"/>
      <c r="BC5" s="13"/>
      <c r="BD5" s="13"/>
      <c r="BE5" s="13"/>
      <c r="BF5" s="13"/>
      <c r="BG5" s="13"/>
      <c r="BH5" s="13">
        <v>1.2</v>
      </c>
      <c r="BI5" s="13">
        <v>21.8</v>
      </c>
      <c r="BJ5" s="13">
        <v>4.8</v>
      </c>
      <c r="BK5" s="13">
        <v>3.9</v>
      </c>
      <c r="BL5" s="13">
        <v>3.5</v>
      </c>
      <c r="BM5" s="13">
        <v>3.2</v>
      </c>
      <c r="BN5" s="13">
        <v>5.1</v>
      </c>
      <c r="BO5" s="13">
        <v>4.12</v>
      </c>
      <c r="BP5" s="13" t="s">
        <v>207</v>
      </c>
      <c r="BQ5" s="13">
        <v>5.37</v>
      </c>
      <c r="BR5" s="13">
        <v>6.38</v>
      </c>
      <c r="BS5" s="13">
        <v>6.38</v>
      </c>
      <c r="BT5" s="13">
        <v>6.38</v>
      </c>
      <c r="BU5" s="13">
        <v>4.12</v>
      </c>
      <c r="BV5" s="13">
        <v>0</v>
      </c>
      <c r="BW5" s="13">
        <v>4.1</v>
      </c>
      <c r="BX5" s="13">
        <v>0.29</v>
      </c>
      <c r="BY5" s="13">
        <v>0</v>
      </c>
      <c r="BZ5" s="13">
        <v>-1.01</v>
      </c>
      <c r="CA5" s="13">
        <v>0</v>
      </c>
      <c r="CB5" s="13">
        <v>0</v>
      </c>
      <c r="CC5" s="13">
        <v>4.63</v>
      </c>
      <c r="CD5" s="13" t="s">
        <v>110</v>
      </c>
      <c r="CE5" s="13" t="s">
        <v>138</v>
      </c>
      <c r="CF5" s="13" t="s">
        <v>110</v>
      </c>
      <c r="CG5" s="13" t="s">
        <v>139</v>
      </c>
      <c r="CH5" s="13"/>
      <c r="CI5" s="89" t="s">
        <v>110</v>
      </c>
      <c r="CJ5" s="89" t="s">
        <v>110</v>
      </c>
      <c r="CK5" s="89" t="s">
        <v>143</v>
      </c>
      <c r="CL5" s="89" t="b">
        <v>0</v>
      </c>
      <c r="CM5" s="13"/>
      <c r="CN5" s="13" t="s">
        <v>113</v>
      </c>
      <c r="CO5" s="13" t="s">
        <v>240</v>
      </c>
      <c r="CP5" t="s">
        <v>113</v>
      </c>
      <c r="CQ5" t="s">
        <v>241</v>
      </c>
      <c r="CR5" s="87">
        <v>0.554564</v>
      </c>
      <c r="CS5" s="72">
        <v>1</v>
      </c>
      <c r="CT5" s="72" t="s">
        <v>736</v>
      </c>
      <c r="CU5" s="72" t="s">
        <v>736</v>
      </c>
      <c r="CV5" s="88">
        <v>3</v>
      </c>
      <c r="CW5" s="73">
        <v>1</v>
      </c>
      <c r="CX5" s="250">
        <v>0.5</v>
      </c>
      <c r="CY5" s="74"/>
      <c r="CZ5" s="75">
        <v>1.5</v>
      </c>
      <c r="DA5" s="72" t="s">
        <v>671</v>
      </c>
      <c r="DB5" s="73" t="s">
        <v>737</v>
      </c>
      <c r="DC5" s="73" t="s">
        <v>737</v>
      </c>
      <c r="DD5" s="73" t="s">
        <v>737</v>
      </c>
      <c r="DE5" s="73" t="s">
        <v>737</v>
      </c>
      <c r="DF5" s="73" t="s">
        <v>737</v>
      </c>
      <c r="DG5" s="73" t="s">
        <v>737</v>
      </c>
      <c r="DH5" s="82"/>
    </row>
    <row r="6" spans="1:112" s="61" customFormat="1" ht="12.75">
      <c r="A6" s="13" t="s">
        <v>242</v>
      </c>
      <c r="B6" s="14">
        <v>3925</v>
      </c>
      <c r="C6" s="15">
        <v>2.1</v>
      </c>
      <c r="D6" s="14" t="s">
        <v>221</v>
      </c>
      <c r="E6" s="13" t="s">
        <v>93</v>
      </c>
      <c r="F6" s="13" t="s">
        <v>93</v>
      </c>
      <c r="G6" s="13" t="s">
        <v>93</v>
      </c>
      <c r="H6" s="13" t="s">
        <v>237</v>
      </c>
      <c r="I6" s="13" t="s">
        <v>95</v>
      </c>
      <c r="J6" s="13" t="s">
        <v>95</v>
      </c>
      <c r="K6" s="13" t="s">
        <v>95</v>
      </c>
      <c r="L6" s="13" t="s">
        <v>95</v>
      </c>
      <c r="M6" s="13" t="s">
        <v>95</v>
      </c>
      <c r="N6" s="13" t="s">
        <v>95</v>
      </c>
      <c r="O6" s="13" t="s">
        <v>95</v>
      </c>
      <c r="P6" s="13" t="s">
        <v>95</v>
      </c>
      <c r="Q6" s="13" t="s">
        <v>95</v>
      </c>
      <c r="R6" s="13" t="s">
        <v>95</v>
      </c>
      <c r="S6" s="13" t="s">
        <v>95</v>
      </c>
      <c r="T6" s="13" t="s">
        <v>95</v>
      </c>
      <c r="U6" s="13" t="s">
        <v>95</v>
      </c>
      <c r="V6" s="13" t="s">
        <v>95</v>
      </c>
      <c r="W6" s="13" t="s">
        <v>95</v>
      </c>
      <c r="X6" s="13" t="s">
        <v>95</v>
      </c>
      <c r="Y6" s="16">
        <v>45.13503</v>
      </c>
      <c r="Z6" s="16">
        <v>-117.02113</v>
      </c>
      <c r="AA6" s="13" t="s">
        <v>96</v>
      </c>
      <c r="AB6" s="13" t="s">
        <v>97</v>
      </c>
      <c r="AC6" s="13" t="s">
        <v>119</v>
      </c>
      <c r="AD6" s="13" t="s">
        <v>180</v>
      </c>
      <c r="AE6" s="13" t="s">
        <v>241</v>
      </c>
      <c r="AF6" s="17">
        <v>38245</v>
      </c>
      <c r="AG6" s="18">
        <v>0.47222222222222227</v>
      </c>
      <c r="AH6" s="13" t="s">
        <v>143</v>
      </c>
      <c r="AI6" s="13">
        <v>2</v>
      </c>
      <c r="AJ6" s="13">
        <v>2</v>
      </c>
      <c r="AK6" s="13">
        <v>0</v>
      </c>
      <c r="AL6" s="13">
        <v>0</v>
      </c>
      <c r="AM6" s="13">
        <v>0</v>
      </c>
      <c r="AN6" s="13" t="s">
        <v>121</v>
      </c>
      <c r="AO6" s="13" t="s">
        <v>95</v>
      </c>
      <c r="AP6" s="13" t="s">
        <v>95</v>
      </c>
      <c r="AQ6" s="13"/>
      <c r="AR6" s="13" t="s">
        <v>103</v>
      </c>
      <c r="AS6" s="13"/>
      <c r="AT6" s="13" t="s">
        <v>145</v>
      </c>
      <c r="AU6" s="13" t="s">
        <v>123</v>
      </c>
      <c r="AV6" s="13" t="s">
        <v>95</v>
      </c>
      <c r="AW6" s="13"/>
      <c r="AX6" s="19"/>
      <c r="AY6" s="13"/>
      <c r="AZ6" s="20" t="s">
        <v>184</v>
      </c>
      <c r="BA6" s="13"/>
      <c r="BB6" s="13"/>
      <c r="BC6" s="13"/>
      <c r="BD6" s="13"/>
      <c r="BE6" s="13"/>
      <c r="BF6" s="13"/>
      <c r="BG6" s="13"/>
      <c r="BH6" s="13">
        <v>1.2</v>
      </c>
      <c r="BI6" s="13">
        <v>21.3</v>
      </c>
      <c r="BJ6" s="13">
        <v>4.8</v>
      </c>
      <c r="BK6" s="13">
        <v>3.9</v>
      </c>
      <c r="BL6" s="13">
        <v>3.5</v>
      </c>
      <c r="BM6" s="13">
        <v>3.2</v>
      </c>
      <c r="BN6" s="13">
        <v>5.1</v>
      </c>
      <c r="BO6" s="13">
        <v>4.12</v>
      </c>
      <c r="BP6" s="13" t="s">
        <v>207</v>
      </c>
      <c r="BQ6" s="13">
        <v>5.36</v>
      </c>
      <c r="BR6" s="13">
        <v>6.89</v>
      </c>
      <c r="BS6" s="13">
        <v>6.89</v>
      </c>
      <c r="BT6" s="13">
        <v>6.89</v>
      </c>
      <c r="BU6" s="13">
        <v>4.12</v>
      </c>
      <c r="BV6" s="13">
        <v>0</v>
      </c>
      <c r="BW6" s="13">
        <v>4.1</v>
      </c>
      <c r="BX6" s="13">
        <v>0.29</v>
      </c>
      <c r="BY6" s="13">
        <v>0</v>
      </c>
      <c r="BZ6" s="13">
        <v>-1.53</v>
      </c>
      <c r="CA6" s="13">
        <v>0</v>
      </c>
      <c r="CB6" s="13">
        <v>0</v>
      </c>
      <c r="CC6" s="13">
        <v>7.18</v>
      </c>
      <c r="CD6" s="13" t="s">
        <v>110</v>
      </c>
      <c r="CE6" s="13" t="s">
        <v>138</v>
      </c>
      <c r="CF6" s="13" t="s">
        <v>110</v>
      </c>
      <c r="CG6" s="13" t="s">
        <v>139</v>
      </c>
      <c r="CH6" s="13"/>
      <c r="CI6" s="89" t="s">
        <v>110</v>
      </c>
      <c r="CJ6" s="89" t="s">
        <v>110</v>
      </c>
      <c r="CK6" s="89" t="s">
        <v>143</v>
      </c>
      <c r="CL6" s="89" t="b">
        <v>0</v>
      </c>
      <c r="CM6" s="13"/>
      <c r="CN6" s="13" t="s">
        <v>113</v>
      </c>
      <c r="CO6" s="13" t="s">
        <v>243</v>
      </c>
      <c r="CP6" t="s">
        <v>113</v>
      </c>
      <c r="CQ6" t="s">
        <v>241</v>
      </c>
      <c r="CR6" s="87">
        <v>0.554564</v>
      </c>
      <c r="CS6" s="72">
        <v>1</v>
      </c>
      <c r="CT6" s="72" t="s">
        <v>736</v>
      </c>
      <c r="CU6" s="72" t="s">
        <v>736</v>
      </c>
      <c r="CV6" s="73">
        <v>3</v>
      </c>
      <c r="CW6" s="73">
        <v>1</v>
      </c>
      <c r="CX6" s="250">
        <v>0.5</v>
      </c>
      <c r="CY6" s="74"/>
      <c r="CZ6" s="75">
        <v>1.5</v>
      </c>
      <c r="DA6" s="72" t="s">
        <v>671</v>
      </c>
      <c r="DB6" s="73" t="s">
        <v>737</v>
      </c>
      <c r="DC6" s="73" t="s">
        <v>737</v>
      </c>
      <c r="DD6" s="73" t="s">
        <v>737</v>
      </c>
      <c r="DE6" s="73" t="s">
        <v>737</v>
      </c>
      <c r="DF6" s="73" t="s">
        <v>737</v>
      </c>
      <c r="DG6" s="73" t="s">
        <v>737</v>
      </c>
      <c r="DH6" s="82"/>
    </row>
    <row r="7" spans="1:112" s="61" customFormat="1" ht="12.75" customHeight="1">
      <c r="A7" t="s">
        <v>285</v>
      </c>
      <c r="B7" s="6" t="s">
        <v>257</v>
      </c>
      <c r="C7" s="7">
        <v>6.1</v>
      </c>
      <c r="D7" s="6" t="s">
        <v>261</v>
      </c>
      <c r="E7" t="s">
        <v>226</v>
      </c>
      <c r="F7" t="s">
        <v>151</v>
      </c>
      <c r="G7" t="s">
        <v>151</v>
      </c>
      <c r="H7" t="s">
        <v>271</v>
      </c>
      <c r="I7" t="s">
        <v>95</v>
      </c>
      <c r="J7" t="s">
        <v>95</v>
      </c>
      <c r="K7" t="s">
        <v>95</v>
      </c>
      <c r="L7" t="s">
        <v>95</v>
      </c>
      <c r="M7" t="s">
        <v>95</v>
      </c>
      <c r="N7" t="s">
        <v>95</v>
      </c>
      <c r="O7" t="s">
        <v>95</v>
      </c>
      <c r="P7" t="s">
        <v>95</v>
      </c>
      <c r="Q7" t="s">
        <v>95</v>
      </c>
      <c r="R7" t="s">
        <v>95</v>
      </c>
      <c r="S7" t="s">
        <v>95</v>
      </c>
      <c r="T7" t="s">
        <v>95</v>
      </c>
      <c r="U7" t="s">
        <v>95</v>
      </c>
      <c r="V7" t="s">
        <v>95</v>
      </c>
      <c r="W7" t="s">
        <v>95</v>
      </c>
      <c r="X7" t="s">
        <v>95</v>
      </c>
      <c r="Y7" s="8">
        <v>45.54012</v>
      </c>
      <c r="Z7" s="8">
        <v>-116.92372</v>
      </c>
      <c r="AA7" t="s">
        <v>96</v>
      </c>
      <c r="AB7" t="s">
        <v>97</v>
      </c>
      <c r="AC7" t="s">
        <v>99</v>
      </c>
      <c r="AD7" t="s">
        <v>119</v>
      </c>
      <c r="AE7" t="s">
        <v>231</v>
      </c>
      <c r="AF7" s="9">
        <v>38272</v>
      </c>
      <c r="AG7" s="10">
        <v>0.5722222222222222</v>
      </c>
      <c r="AH7" t="s">
        <v>120</v>
      </c>
      <c r="AI7">
        <v>1</v>
      </c>
      <c r="AJ7">
        <v>1</v>
      </c>
      <c r="AK7">
        <v>0</v>
      </c>
      <c r="AL7">
        <v>0</v>
      </c>
      <c r="AM7">
        <v>0</v>
      </c>
      <c r="AN7" t="s">
        <v>202</v>
      </c>
      <c r="AO7" t="s">
        <v>95</v>
      </c>
      <c r="AP7" t="s">
        <v>95</v>
      </c>
      <c r="AQ7"/>
      <c r="AR7" t="s">
        <v>103</v>
      </c>
      <c r="AS7"/>
      <c r="AT7" t="s">
        <v>145</v>
      </c>
      <c r="AU7" t="s">
        <v>286</v>
      </c>
      <c r="AV7" t="s">
        <v>100</v>
      </c>
      <c r="AW7" t="s">
        <v>287</v>
      </c>
      <c r="AX7" s="11" t="s">
        <v>288</v>
      </c>
      <c r="AY7" s="12" t="s">
        <v>289</v>
      </c>
      <c r="AZ7" s="12"/>
      <c r="BA7">
        <v>1</v>
      </c>
      <c r="BB7">
        <v>1</v>
      </c>
      <c r="BC7">
        <v>1</v>
      </c>
      <c r="BD7">
        <v>1</v>
      </c>
      <c r="BE7"/>
      <c r="BF7" s="12"/>
      <c r="BG7" s="12"/>
      <c r="BH7">
        <v>1.2</v>
      </c>
      <c r="BI7">
        <v>23</v>
      </c>
      <c r="BJ7">
        <v>11</v>
      </c>
      <c r="BK7">
        <v>7.9</v>
      </c>
      <c r="BL7">
        <v>7.4</v>
      </c>
      <c r="BM7">
        <v>6.2</v>
      </c>
      <c r="BN7">
        <v>7.5</v>
      </c>
      <c r="BO7">
        <v>6.98</v>
      </c>
      <c r="BP7" t="s">
        <v>176</v>
      </c>
      <c r="BQ7">
        <v>7.49</v>
      </c>
      <c r="BR7">
        <v>7.54</v>
      </c>
      <c r="BS7">
        <v>8.02</v>
      </c>
      <c r="BT7">
        <v>7.84</v>
      </c>
      <c r="BU7">
        <v>6.99</v>
      </c>
      <c r="BV7">
        <v>-0.01</v>
      </c>
      <c r="BW7">
        <v>8</v>
      </c>
      <c r="BX7">
        <v>0.15</v>
      </c>
      <c r="BY7">
        <v>0.3</v>
      </c>
      <c r="BZ7">
        <v>-0.35</v>
      </c>
      <c r="CA7">
        <v>0.18</v>
      </c>
      <c r="CB7">
        <v>0.6</v>
      </c>
      <c r="CC7">
        <v>0.22</v>
      </c>
      <c r="CD7" t="s">
        <v>110</v>
      </c>
      <c r="CE7" t="s">
        <v>147</v>
      </c>
      <c r="CF7" t="s">
        <v>110</v>
      </c>
      <c r="CG7" t="s">
        <v>147</v>
      </c>
      <c r="CH7"/>
      <c r="CI7" s="89" t="s">
        <v>110</v>
      </c>
      <c r="CJ7" s="89" t="s">
        <v>110</v>
      </c>
      <c r="CK7" s="89" t="s">
        <v>120</v>
      </c>
      <c r="CL7" s="89" t="b">
        <v>0</v>
      </c>
      <c r="CM7"/>
      <c r="CN7" t="s">
        <v>103</v>
      </c>
      <c r="CO7"/>
      <c r="CP7" t="s">
        <v>113</v>
      </c>
      <c r="CQ7" t="s">
        <v>231</v>
      </c>
      <c r="CR7" s="81">
        <v>0.949912</v>
      </c>
      <c r="CS7" s="72">
        <v>1</v>
      </c>
      <c r="CT7" s="72" t="s">
        <v>736</v>
      </c>
      <c r="CU7" s="72" t="s">
        <v>736</v>
      </c>
      <c r="CV7" s="73">
        <v>3</v>
      </c>
      <c r="CW7" s="73">
        <v>1</v>
      </c>
      <c r="CX7" s="250">
        <v>0.5</v>
      </c>
      <c r="CY7" s="74"/>
      <c r="CZ7" s="75">
        <v>1.5</v>
      </c>
      <c r="DA7" s="72" t="s">
        <v>671</v>
      </c>
      <c r="DB7" s="73" t="s">
        <v>737</v>
      </c>
      <c r="DC7" s="73" t="s">
        <v>737</v>
      </c>
      <c r="DD7" s="73" t="s">
        <v>737</v>
      </c>
      <c r="DE7" s="73" t="s">
        <v>737</v>
      </c>
      <c r="DF7" s="73" t="s">
        <v>737</v>
      </c>
      <c r="DG7" s="73" t="s">
        <v>737</v>
      </c>
      <c r="DH7" s="82"/>
    </row>
    <row r="8" spans="1:112" s="61" customFormat="1" ht="12.75" customHeight="1">
      <c r="A8" t="s">
        <v>294</v>
      </c>
      <c r="B8" s="6" t="s">
        <v>291</v>
      </c>
      <c r="C8" s="7">
        <v>0.6</v>
      </c>
      <c r="D8" s="6" t="s">
        <v>257</v>
      </c>
      <c r="E8" t="s">
        <v>226</v>
      </c>
      <c r="F8" t="s">
        <v>151</v>
      </c>
      <c r="G8" t="s">
        <v>151</v>
      </c>
      <c r="H8" t="s">
        <v>91</v>
      </c>
      <c r="I8" t="s">
        <v>95</v>
      </c>
      <c r="J8" t="s">
        <v>95</v>
      </c>
      <c r="K8" t="s">
        <v>95</v>
      </c>
      <c r="L8" t="s">
        <v>95</v>
      </c>
      <c r="M8" t="s">
        <v>95</v>
      </c>
      <c r="N8" t="s">
        <v>95</v>
      </c>
      <c r="O8" t="s">
        <v>95</v>
      </c>
      <c r="P8" t="s">
        <v>95</v>
      </c>
      <c r="Q8" t="s">
        <v>95</v>
      </c>
      <c r="R8" t="s">
        <v>95</v>
      </c>
      <c r="S8" t="s">
        <v>95</v>
      </c>
      <c r="T8" t="s">
        <v>95</v>
      </c>
      <c r="U8" t="s">
        <v>95</v>
      </c>
      <c r="V8" t="s">
        <v>95</v>
      </c>
      <c r="W8" t="s">
        <v>95</v>
      </c>
      <c r="X8" t="s">
        <v>95</v>
      </c>
      <c r="Y8" s="8">
        <v>45.54691</v>
      </c>
      <c r="Z8" s="8">
        <v>-116.97013</v>
      </c>
      <c r="AA8" t="s">
        <v>96</v>
      </c>
      <c r="AB8" t="s">
        <v>97</v>
      </c>
      <c r="AC8" t="s">
        <v>99</v>
      </c>
      <c r="AD8" t="s">
        <v>119</v>
      </c>
      <c r="AE8" t="s">
        <v>295</v>
      </c>
      <c r="AF8" s="9">
        <v>38272</v>
      </c>
      <c r="AG8" s="10">
        <v>0.6229166666666667</v>
      </c>
      <c r="AH8" t="s">
        <v>120</v>
      </c>
      <c r="AI8">
        <v>1</v>
      </c>
      <c r="AJ8">
        <v>1</v>
      </c>
      <c r="AK8">
        <v>0</v>
      </c>
      <c r="AL8">
        <v>0</v>
      </c>
      <c r="AM8">
        <v>0</v>
      </c>
      <c r="AN8" t="s">
        <v>144</v>
      </c>
      <c r="AO8" t="s">
        <v>95</v>
      </c>
      <c r="AP8" t="s">
        <v>95</v>
      </c>
      <c r="AQ8"/>
      <c r="AR8" t="s">
        <v>103</v>
      </c>
      <c r="AS8"/>
      <c r="AT8" t="s">
        <v>173</v>
      </c>
      <c r="AU8" t="s">
        <v>100</v>
      </c>
      <c r="AV8" t="s">
        <v>95</v>
      </c>
      <c r="AW8" t="s">
        <v>296</v>
      </c>
      <c r="AX8" s="11" t="s">
        <v>297</v>
      </c>
      <c r="AY8" t="s">
        <v>298</v>
      </c>
      <c r="AZ8"/>
      <c r="BA8">
        <v>1</v>
      </c>
      <c r="BB8">
        <v>1</v>
      </c>
      <c r="BC8">
        <v>1</v>
      </c>
      <c r="BD8">
        <v>1</v>
      </c>
      <c r="BE8"/>
      <c r="BF8"/>
      <c r="BG8"/>
      <c r="BH8">
        <v>1.5</v>
      </c>
      <c r="BI8">
        <v>16</v>
      </c>
      <c r="BJ8">
        <v>6.8</v>
      </c>
      <c r="BK8">
        <v>6.9</v>
      </c>
      <c r="BL8">
        <v>7.6</v>
      </c>
      <c r="BM8">
        <v>7.4</v>
      </c>
      <c r="BN8">
        <v>7.2</v>
      </c>
      <c r="BO8">
        <v>5.56</v>
      </c>
      <c r="BP8" t="s">
        <v>176</v>
      </c>
      <c r="BQ8">
        <v>6.76</v>
      </c>
      <c r="BR8">
        <v>6.58</v>
      </c>
      <c r="BS8"/>
      <c r="BT8"/>
      <c r="BU8">
        <v>5.56</v>
      </c>
      <c r="BV8">
        <v>0</v>
      </c>
      <c r="BW8">
        <v>7.18</v>
      </c>
      <c r="BX8">
        <v>0.21</v>
      </c>
      <c r="BY8">
        <v>-6.58</v>
      </c>
      <c r="BZ8">
        <v>6.76</v>
      </c>
      <c r="CA8">
        <v>0</v>
      </c>
      <c r="CB8">
        <v>0</v>
      </c>
      <c r="CC8">
        <v>-1.12</v>
      </c>
      <c r="CD8" t="s">
        <v>110</v>
      </c>
      <c r="CE8" t="s">
        <v>147</v>
      </c>
      <c r="CF8" t="s">
        <v>110</v>
      </c>
      <c r="CG8" t="s">
        <v>147</v>
      </c>
      <c r="CH8" t="s">
        <v>299</v>
      </c>
      <c r="CI8" s="89" t="s">
        <v>110</v>
      </c>
      <c r="CJ8" s="89" t="s">
        <v>110</v>
      </c>
      <c r="CK8" s="89" t="s">
        <v>120</v>
      </c>
      <c r="CL8" s="89" t="b">
        <v>0</v>
      </c>
      <c r="CM8"/>
      <c r="CN8" t="s">
        <v>103</v>
      </c>
      <c r="CO8"/>
      <c r="CP8" t="s">
        <v>113</v>
      </c>
      <c r="CQ8" t="s">
        <v>231</v>
      </c>
      <c r="CR8" s="87">
        <v>0.789684</v>
      </c>
      <c r="CS8" s="72">
        <v>1</v>
      </c>
      <c r="CT8" s="72" t="s">
        <v>736</v>
      </c>
      <c r="CU8" s="72" t="s">
        <v>736</v>
      </c>
      <c r="CV8" s="88">
        <v>3</v>
      </c>
      <c r="CW8" s="73">
        <v>1</v>
      </c>
      <c r="CX8" s="250">
        <v>0.5</v>
      </c>
      <c r="CY8" s="74"/>
      <c r="CZ8" s="75">
        <v>1.5</v>
      </c>
      <c r="DA8" s="72" t="s">
        <v>671</v>
      </c>
      <c r="DB8" s="73" t="s">
        <v>737</v>
      </c>
      <c r="DC8" s="73" t="s">
        <v>737</v>
      </c>
      <c r="DD8" s="73" t="s">
        <v>737</v>
      </c>
      <c r="DE8" s="73" t="s">
        <v>737</v>
      </c>
      <c r="DF8" s="73" t="s">
        <v>737</v>
      </c>
      <c r="DG8" s="73" t="s">
        <v>737</v>
      </c>
      <c r="DH8" s="82"/>
    </row>
    <row r="9" spans="1:112" s="61" customFormat="1" ht="12.75" customHeight="1">
      <c r="A9" s="92" t="s">
        <v>700</v>
      </c>
      <c r="B9" s="93"/>
      <c r="C9" s="93"/>
      <c r="D9" s="94"/>
      <c r="E9" s="21"/>
      <c r="F9" s="21"/>
      <c r="G9" s="21"/>
      <c r="H9" s="94" t="s">
        <v>653</v>
      </c>
      <c r="I9" s="21" t="s">
        <v>134</v>
      </c>
      <c r="J9" s="95"/>
      <c r="K9" s="95"/>
      <c r="L9" s="95"/>
      <c r="M9" s="95"/>
      <c r="N9" s="95"/>
      <c r="O9" s="95"/>
      <c r="P9" s="95"/>
      <c r="Q9" s="95"/>
      <c r="R9" s="95"/>
      <c r="S9" s="95"/>
      <c r="T9" s="95"/>
      <c r="U9" s="95"/>
      <c r="V9" s="95"/>
      <c r="W9" s="95"/>
      <c r="X9" s="95"/>
      <c r="Y9" s="102"/>
      <c r="Z9" s="102"/>
      <c r="AA9" s="95"/>
      <c r="AB9" s="95"/>
      <c r="AC9" s="95"/>
      <c r="AD9" s="95"/>
      <c r="AE9" s="97"/>
      <c r="AF9" s="98"/>
      <c r="AG9" s="99"/>
      <c r="AH9" s="21"/>
      <c r="AI9" s="21"/>
      <c r="AJ9" s="21"/>
      <c r="AK9" s="21"/>
      <c r="AL9" s="21"/>
      <c r="AM9" s="21"/>
      <c r="AN9" s="21"/>
      <c r="AO9" s="21"/>
      <c r="AP9" s="21"/>
      <c r="AQ9" s="21"/>
      <c r="AR9" s="21"/>
      <c r="AS9" s="97"/>
      <c r="AT9" s="21"/>
      <c r="AU9" s="21"/>
      <c r="AV9" s="21"/>
      <c r="AW9" s="97"/>
      <c r="AX9" s="103"/>
      <c r="AY9" s="97"/>
      <c r="AZ9" s="97"/>
      <c r="BA9" s="21"/>
      <c r="BB9" s="21"/>
      <c r="BC9" s="21"/>
      <c r="BD9" s="21"/>
      <c r="BE9" s="97"/>
      <c r="BF9" s="97"/>
      <c r="BG9" s="97"/>
      <c r="BH9" s="97"/>
      <c r="BI9" s="97"/>
      <c r="BJ9" s="97"/>
      <c r="BK9" s="97"/>
      <c r="BL9" s="97"/>
      <c r="BM9" s="97"/>
      <c r="BN9" s="97"/>
      <c r="BO9" s="21"/>
      <c r="BP9" s="21"/>
      <c r="BQ9" s="21"/>
      <c r="BR9" s="21"/>
      <c r="BS9" s="21"/>
      <c r="BT9" s="21"/>
      <c r="BU9" s="21"/>
      <c r="BV9" s="21"/>
      <c r="BW9" s="97"/>
      <c r="BX9" s="23"/>
      <c r="BY9" s="23"/>
      <c r="BZ9" s="97"/>
      <c r="CA9" s="97"/>
      <c r="CB9" s="97"/>
      <c r="CC9" s="156"/>
      <c r="CD9" s="95"/>
      <c r="CE9" s="95"/>
      <c r="CF9" s="95"/>
      <c r="CG9" s="95"/>
      <c r="CH9" s="97"/>
      <c r="CI9" s="101"/>
      <c r="CJ9" s="101"/>
      <c r="CK9" s="101"/>
      <c r="CL9" s="101"/>
      <c r="CM9" s="97"/>
      <c r="CN9" s="95"/>
      <c r="CO9" s="97"/>
      <c r="CP9" s="21"/>
      <c r="CQ9" s="21"/>
      <c r="CR9" s="106">
        <v>0.456456</v>
      </c>
      <c r="CS9" s="107">
        <v>1</v>
      </c>
      <c r="CT9" s="72">
        <v>1</v>
      </c>
      <c r="CU9" s="72">
        <v>1</v>
      </c>
      <c r="CV9" s="105">
        <v>3</v>
      </c>
      <c r="CW9" s="105">
        <v>1</v>
      </c>
      <c r="CX9" s="105">
        <v>1</v>
      </c>
      <c r="CY9" s="108"/>
      <c r="CZ9" s="109">
        <v>3</v>
      </c>
      <c r="DA9" s="72" t="s">
        <v>671</v>
      </c>
      <c r="DB9" s="73" t="s">
        <v>737</v>
      </c>
      <c r="DC9" s="73" t="s">
        <v>737</v>
      </c>
      <c r="DD9" s="73" t="s">
        <v>737</v>
      </c>
      <c r="DE9" s="73" t="s">
        <v>737</v>
      </c>
      <c r="DF9" s="73" t="s">
        <v>737</v>
      </c>
      <c r="DG9" s="73" t="s">
        <v>737</v>
      </c>
      <c r="DH9" s="105"/>
    </row>
    <row r="10" spans="1:112" s="61" customFormat="1" ht="12.75" customHeight="1">
      <c r="A10" s="92" t="s">
        <v>701</v>
      </c>
      <c r="B10" s="93"/>
      <c r="C10" s="93"/>
      <c r="D10" s="94"/>
      <c r="E10" s="21"/>
      <c r="F10" s="21"/>
      <c r="G10" s="21"/>
      <c r="H10" s="94"/>
      <c r="I10" s="21"/>
      <c r="J10" s="95"/>
      <c r="K10" s="95"/>
      <c r="L10" s="95"/>
      <c r="M10" s="95"/>
      <c r="N10" s="95"/>
      <c r="O10" s="95"/>
      <c r="P10" s="95"/>
      <c r="Q10" s="95"/>
      <c r="R10" s="95"/>
      <c r="S10" s="95"/>
      <c r="T10" s="95"/>
      <c r="U10" s="95"/>
      <c r="V10" s="95"/>
      <c r="W10" s="95"/>
      <c r="X10" s="95"/>
      <c r="Y10" s="102"/>
      <c r="Z10" s="102"/>
      <c r="AA10" s="95"/>
      <c r="AB10" s="95"/>
      <c r="AC10" s="95"/>
      <c r="AD10" s="95"/>
      <c r="AE10" s="97"/>
      <c r="AF10" s="98"/>
      <c r="AG10" s="99"/>
      <c r="AH10" s="21"/>
      <c r="AI10" s="21"/>
      <c r="AJ10" s="21"/>
      <c r="AK10" s="21"/>
      <c r="AL10" s="21"/>
      <c r="AM10" s="21"/>
      <c r="AN10" s="21"/>
      <c r="AO10" s="21"/>
      <c r="AP10" s="21"/>
      <c r="AQ10" s="21"/>
      <c r="AR10" s="21"/>
      <c r="AS10" s="97"/>
      <c r="AT10" s="21"/>
      <c r="AU10" s="21"/>
      <c r="AV10" s="21"/>
      <c r="AW10" s="97"/>
      <c r="AX10" s="103"/>
      <c r="AY10" s="97"/>
      <c r="AZ10" s="97"/>
      <c r="BA10" s="21"/>
      <c r="BB10" s="21"/>
      <c r="BC10" s="21"/>
      <c r="BD10" s="21"/>
      <c r="BE10" s="97"/>
      <c r="BF10" s="97"/>
      <c r="BG10" s="97"/>
      <c r="BH10" s="97"/>
      <c r="BI10" s="97"/>
      <c r="BJ10" s="97"/>
      <c r="BK10" s="97"/>
      <c r="BL10" s="97"/>
      <c r="BM10" s="97"/>
      <c r="BN10" s="97"/>
      <c r="BO10" s="21"/>
      <c r="BP10" s="21"/>
      <c r="BQ10" s="21"/>
      <c r="BR10" s="21"/>
      <c r="BS10" s="21"/>
      <c r="BT10" s="21"/>
      <c r="BU10" s="21"/>
      <c r="BV10" s="21"/>
      <c r="BW10" s="97"/>
      <c r="BX10" s="23"/>
      <c r="BY10" s="23"/>
      <c r="BZ10" s="97"/>
      <c r="CA10" s="97"/>
      <c r="CB10" s="97"/>
      <c r="CC10" s="156"/>
      <c r="CD10" s="95"/>
      <c r="CE10" s="95"/>
      <c r="CF10" s="95"/>
      <c r="CG10" s="95"/>
      <c r="CH10" s="97"/>
      <c r="CI10" s="101"/>
      <c r="CJ10" s="101"/>
      <c r="CK10" s="101"/>
      <c r="CL10" s="101"/>
      <c r="CM10" s="97"/>
      <c r="CN10" s="95"/>
      <c r="CO10" s="97"/>
      <c r="CP10" s="21"/>
      <c r="CQ10" s="21"/>
      <c r="CR10" s="106">
        <v>0.048353</v>
      </c>
      <c r="CS10" s="107">
        <v>1</v>
      </c>
      <c r="CT10" s="72">
        <v>1</v>
      </c>
      <c r="CU10" s="72">
        <v>1</v>
      </c>
      <c r="CV10" s="105">
        <v>3</v>
      </c>
      <c r="CW10" s="105">
        <v>1</v>
      </c>
      <c r="CX10" s="105">
        <v>1</v>
      </c>
      <c r="CY10" s="108"/>
      <c r="CZ10" s="109">
        <v>3</v>
      </c>
      <c r="DA10" s="72" t="s">
        <v>671</v>
      </c>
      <c r="DB10" s="73" t="s">
        <v>737</v>
      </c>
      <c r="DC10" s="73" t="s">
        <v>737</v>
      </c>
      <c r="DD10" s="73" t="s">
        <v>737</v>
      </c>
      <c r="DE10" s="73" t="s">
        <v>737</v>
      </c>
      <c r="DF10" s="73" t="s">
        <v>737</v>
      </c>
      <c r="DG10" s="73" t="s">
        <v>737</v>
      </c>
      <c r="DH10" s="105"/>
    </row>
    <row r="11" spans="1:112" ht="12.75">
      <c r="A11" t="s">
        <v>116</v>
      </c>
      <c r="B11" s="6" t="s">
        <v>117</v>
      </c>
      <c r="C11" s="7">
        <v>2.3</v>
      </c>
      <c r="D11" s="6" t="s">
        <v>118</v>
      </c>
      <c r="E11" t="s">
        <v>93</v>
      </c>
      <c r="F11" t="s">
        <v>93</v>
      </c>
      <c r="G11" t="s">
        <v>93</v>
      </c>
      <c r="H11" t="s">
        <v>94</v>
      </c>
      <c r="I11" t="s">
        <v>95</v>
      </c>
      <c r="J11" t="s">
        <v>95</v>
      </c>
      <c r="K11" t="s">
        <v>95</v>
      </c>
      <c r="L11" t="s">
        <v>95</v>
      </c>
      <c r="M11" t="s">
        <v>95</v>
      </c>
      <c r="N11" t="s">
        <v>95</v>
      </c>
      <c r="O11" t="s">
        <v>95</v>
      </c>
      <c r="P11" t="s">
        <v>95</v>
      </c>
      <c r="Q11" t="s">
        <v>95</v>
      </c>
      <c r="R11" t="s">
        <v>95</v>
      </c>
      <c r="S11" t="s">
        <v>95</v>
      </c>
      <c r="T11" t="s">
        <v>95</v>
      </c>
      <c r="U11" t="s">
        <v>95</v>
      </c>
      <c r="V11" t="s">
        <v>95</v>
      </c>
      <c r="W11" t="s">
        <v>95</v>
      </c>
      <c r="X11" t="s">
        <v>95</v>
      </c>
      <c r="Y11" s="8">
        <v>45.16985</v>
      </c>
      <c r="Z11" s="8">
        <v>-117.09024</v>
      </c>
      <c r="AA11" t="s">
        <v>96</v>
      </c>
      <c r="AB11" t="s">
        <v>97</v>
      </c>
      <c r="AC11" t="s">
        <v>99</v>
      </c>
      <c r="AD11" t="s">
        <v>119</v>
      </c>
      <c r="AF11" s="9">
        <v>38224</v>
      </c>
      <c r="AG11" s="10">
        <v>0.5298611111111111</v>
      </c>
      <c r="AH11" t="s">
        <v>120</v>
      </c>
      <c r="AI11">
        <v>1</v>
      </c>
      <c r="AJ11">
        <v>1</v>
      </c>
      <c r="AK11">
        <v>0</v>
      </c>
      <c r="AL11">
        <v>0</v>
      </c>
      <c r="AM11">
        <v>0</v>
      </c>
      <c r="AN11" t="s">
        <v>121</v>
      </c>
      <c r="AO11" t="s">
        <v>95</v>
      </c>
      <c r="AP11" t="s">
        <v>95</v>
      </c>
      <c r="AQ11" t="s">
        <v>122</v>
      </c>
      <c r="AR11" t="s">
        <v>103</v>
      </c>
      <c r="AT11" t="s">
        <v>104</v>
      </c>
      <c r="AU11" t="s">
        <v>123</v>
      </c>
      <c r="AV11" t="s">
        <v>95</v>
      </c>
      <c r="AX11" s="11" t="s">
        <v>124</v>
      </c>
      <c r="AY11" t="s">
        <v>125</v>
      </c>
      <c r="BA11">
        <v>1</v>
      </c>
      <c r="BB11">
        <v>1</v>
      </c>
      <c r="BC11">
        <v>1</v>
      </c>
      <c r="BD11">
        <v>1</v>
      </c>
      <c r="BH11">
        <v>4.7</v>
      </c>
      <c r="BI11">
        <v>35.7</v>
      </c>
      <c r="BJ11">
        <v>17.8</v>
      </c>
      <c r="BK11">
        <v>12.3</v>
      </c>
      <c r="BL11">
        <v>13.7</v>
      </c>
      <c r="BM11">
        <v>13.4</v>
      </c>
      <c r="BN11">
        <v>16.8</v>
      </c>
      <c r="BO11">
        <v>3.68</v>
      </c>
      <c r="BP11" t="s">
        <v>126</v>
      </c>
      <c r="BQ11">
        <v>8.27</v>
      </c>
      <c r="BR11">
        <v>12.14</v>
      </c>
      <c r="BS11">
        <v>16.5</v>
      </c>
      <c r="BT11">
        <v>16.98</v>
      </c>
      <c r="BU11">
        <v>3.68</v>
      </c>
      <c r="BV11">
        <v>0</v>
      </c>
      <c r="BW11">
        <v>14.8</v>
      </c>
      <c r="BX11">
        <v>0.32</v>
      </c>
      <c r="BY11">
        <v>4.84</v>
      </c>
      <c r="BZ11">
        <v>-8.71</v>
      </c>
      <c r="CA11">
        <v>-0.48</v>
      </c>
      <c r="CB11">
        <v>-0.1</v>
      </c>
      <c r="CC11">
        <v>10.84</v>
      </c>
      <c r="CD11" t="s">
        <v>110</v>
      </c>
      <c r="CE11" t="s">
        <v>111</v>
      </c>
      <c r="CF11" t="s">
        <v>110</v>
      </c>
      <c r="CG11" t="s">
        <v>112</v>
      </c>
      <c r="CH11" t="s">
        <v>127</v>
      </c>
      <c r="CI11" s="89" t="str">
        <f>IF(CD11="Red","Red",IF(CD11="Green","Green",IF(CD11="Grey","Grey",IF(AH11="Bridge","Bridge",IF(AH11="Ford","Ford",IF(AH11="Open Bottom","Open Bottom",IF(AH11="Other","Other","Green")))))))</f>
        <v>Red</v>
      </c>
      <c r="CJ11" s="89" t="str">
        <f>IF(CI11="Red","Red",IF(CI11="Green","Green",IF(CI11="Grey","Grey",IF(CL11="False","Green",IF(CL11="Yes","Red","Green")))))</f>
        <v>Red</v>
      </c>
      <c r="CK11" s="89" t="str">
        <f>IF(AH11="Bridge","Bridge",IF(AH11="Ford","Ford",IF(AH11="Circular","Circular",IF(AH11="Squashed Pipe-Arch","Squashed Pipe-Arch",IF(AH11="Open-Bottom","Open Bottom Arch",IF(AH11="Other","Other","Other"))))))</f>
        <v>Squashed Pipe-Arch</v>
      </c>
      <c r="CL11" s="89" t="b">
        <f>IF(AND(CI11&lt;&gt;"Red",CN11="Yes"),"Yes")</f>
        <v>0</v>
      </c>
      <c r="CN11" t="s">
        <v>103</v>
      </c>
      <c r="CO11" t="s">
        <v>128</v>
      </c>
      <c r="CP11" t="s">
        <v>113</v>
      </c>
      <c r="CQ11" t="s">
        <v>115</v>
      </c>
      <c r="CR11" s="76">
        <v>3.07363</v>
      </c>
      <c r="CS11" s="77">
        <f>IF(AND(CR11&gt;0,CR11&lt;=1),1,IF(AND(CR11&gt;1,CR11&lt;=2),2,IF(AND(CR11&gt;2,CR11&lt;=4),3,IF(AND(CR11&gt;4,CR11&lt;=6),4,IF(AND(CR11&gt;6,CR11&lt;=8),5,IF(AND(CR11&gt;8,CR11&lt;=10),6,IF(AND(CR11&gt;10),7,)))))))</f>
        <v>3</v>
      </c>
      <c r="CT11" s="72" t="str">
        <f>IF(CD11="Red","1",IF(CD11="Grey","0.5","0"))</f>
        <v>1</v>
      </c>
      <c r="CU11" s="72" t="str">
        <f>IF(CF11="Red","1",IF(CF11="Grey","0.5","0"))</f>
        <v>1</v>
      </c>
      <c r="CV11" s="78">
        <v>3</v>
      </c>
      <c r="CW11" s="78">
        <f>1+DB11+DC11+DD11+DE11+DF11+DG11</f>
        <v>1</v>
      </c>
      <c r="CX11" s="250">
        <v>0.5</v>
      </c>
      <c r="CY11" s="79"/>
      <c r="CZ11" s="80">
        <f>CS11*((CT11*1.5)+(1.5*CU11))*CX11*CW11</f>
        <v>4.5</v>
      </c>
      <c r="DA11" s="72" t="str">
        <f>IF(AND(CZ11&gt;0,CZ11&lt;10),"Beneficial",IF(AND(CZ11&gt;=10,CZ11&lt;20),"Medium",IF(AND(CZ11&gt;=20),"High",)))</f>
        <v>Beneficial</v>
      </c>
      <c r="DB11" s="73" t="str">
        <f>IF(AU11="Poor Alignment with Stream","0.05",IF(AV11="Poor Alignment with Stream","0.05","0"))</f>
        <v>0</v>
      </c>
      <c r="DC11" s="73" t="str">
        <f>IF(AU11="Breaks Inside Culvert","0.05",IF(AV11="Breaks Inside Culvert","0.05","0"))</f>
        <v>0</v>
      </c>
      <c r="DD11" s="73" t="str">
        <f>IF(AU11="Fill Eroding","0.05",IF(AV11="Fill Eroding","0.05","0"))</f>
        <v>0</v>
      </c>
      <c r="DE11" s="73" t="str">
        <f>IF(AU11="Water Flowing Under Culvert","0.1",IF(AV11="Water Flowing Under Culvert","0.1","0"))</f>
        <v>0</v>
      </c>
      <c r="DF11" s="73" t="str">
        <f>IF(AU11="Bottom Rusted Through","0.05",IF(AV11="Bottom Rusted Through","0.05","0"))</f>
        <v>0</v>
      </c>
      <c r="DG11" s="73" t="str">
        <f>IF(AU11="Debris Plugging Inlet","0.05",IF(AV11="Debris Plugging Inlet","0.05","0"))</f>
        <v>0</v>
      </c>
      <c r="DH11" s="78"/>
    </row>
    <row r="14" ht="13.5" thickBot="1"/>
    <row r="15" spans="99:105" ht="13.5" thickBot="1">
      <c r="CU15" s="546" t="s">
        <v>672</v>
      </c>
      <c r="CV15" s="548" t="s">
        <v>0</v>
      </c>
      <c r="CW15" s="550" t="s">
        <v>756</v>
      </c>
      <c r="CX15" s="550"/>
      <c r="CY15" s="548" t="s">
        <v>757</v>
      </c>
      <c r="CZ15" s="548" t="s">
        <v>758</v>
      </c>
      <c r="DA15" s="548" t="s">
        <v>637</v>
      </c>
    </row>
    <row r="16" spans="99:105" ht="13.5" thickBot="1">
      <c r="CU16" s="547"/>
      <c r="CV16" s="549"/>
      <c r="CW16" s="333" t="s">
        <v>630</v>
      </c>
      <c r="CX16" s="333" t="s">
        <v>631</v>
      </c>
      <c r="CY16" s="549"/>
      <c r="CZ16" s="549"/>
      <c r="DA16" s="549"/>
    </row>
    <row r="17" spans="99:105" ht="12.75">
      <c r="CU17" t="s">
        <v>529</v>
      </c>
      <c r="CV17" t="str">
        <f>A2</f>
        <v>BS041</v>
      </c>
      <c r="CW17" t="s">
        <v>760</v>
      </c>
      <c r="CX17" t="s">
        <v>760</v>
      </c>
      <c r="CY17" s="158">
        <f>CR2</f>
        <v>3.957331</v>
      </c>
      <c r="CZ17" s="324">
        <f>CZ2</f>
        <v>10.35</v>
      </c>
      <c r="DA17" s="405" t="str">
        <f>DA2</f>
        <v>High</v>
      </c>
    </row>
    <row r="18" spans="99:105" ht="12.75">
      <c r="CU18" t="s">
        <v>762</v>
      </c>
      <c r="CV18" t="str">
        <f>A3</f>
        <v>BS005</v>
      </c>
      <c r="CW18" t="s">
        <v>760</v>
      </c>
      <c r="CX18" t="s">
        <v>760</v>
      </c>
      <c r="CY18" s="158">
        <f>CR3</f>
        <v>3.806</v>
      </c>
      <c r="CZ18" s="324">
        <f>CZ3</f>
        <v>9</v>
      </c>
      <c r="DA18" s="406" t="str">
        <f>DA3</f>
        <v>Beneficial</v>
      </c>
    </row>
    <row r="19" spans="99:105" ht="12.75">
      <c r="CU19" t="s">
        <v>770</v>
      </c>
      <c r="CV19" t="s">
        <v>116</v>
      </c>
      <c r="CW19" t="s">
        <v>760</v>
      </c>
      <c r="CX19" t="s">
        <v>760</v>
      </c>
      <c r="CY19" s="158">
        <f>CR11</f>
        <v>3.07363</v>
      </c>
      <c r="CZ19" s="324">
        <f>CZ11</f>
        <v>4.5</v>
      </c>
      <c r="DA19" s="406" t="str">
        <f>DA11</f>
        <v>Beneficial</v>
      </c>
    </row>
    <row r="20" spans="99:105" ht="12.75">
      <c r="CU20" t="s">
        <v>691</v>
      </c>
      <c r="CV20" t="str">
        <f>A4</f>
        <v>BS016</v>
      </c>
      <c r="CW20" t="s">
        <v>760</v>
      </c>
      <c r="CX20" t="s">
        <v>760</v>
      </c>
      <c r="CY20" s="158">
        <f>CR4</f>
        <v>1.06738</v>
      </c>
      <c r="CZ20" s="324">
        <f>CZ4</f>
        <v>3</v>
      </c>
      <c r="DA20" s="406" t="str">
        <f>DA4</f>
        <v>Beneficial</v>
      </c>
    </row>
    <row r="21" spans="99:105" ht="12.75">
      <c r="CU21" s="349" t="s">
        <v>699</v>
      </c>
      <c r="CV21" s="349" t="str">
        <f>A9</f>
        <v>WVIC1</v>
      </c>
      <c r="CW21" s="349" t="s">
        <v>760</v>
      </c>
      <c r="CX21" s="349" t="s">
        <v>760</v>
      </c>
      <c r="CY21" s="407">
        <f>CR9</f>
        <v>0.456456</v>
      </c>
      <c r="CZ21" s="408">
        <f>CZ9</f>
        <v>3</v>
      </c>
      <c r="DA21" s="409" t="str">
        <f>DA9</f>
        <v>Beneficial</v>
      </c>
    </row>
    <row r="22" spans="99:105" ht="12.75">
      <c r="CU22" s="349" t="s">
        <v>698</v>
      </c>
      <c r="CV22" s="349" t="str">
        <f>A10</f>
        <v>WVIC2</v>
      </c>
      <c r="CW22" s="349" t="s">
        <v>760</v>
      </c>
      <c r="CX22" s="349" t="s">
        <v>760</v>
      </c>
      <c r="CY22" s="407">
        <f>CR10</f>
        <v>0.048353</v>
      </c>
      <c r="CZ22" s="408">
        <f>CZ10</f>
        <v>3</v>
      </c>
      <c r="DA22" s="409" t="str">
        <f>DA10</f>
        <v>Beneficial</v>
      </c>
    </row>
    <row r="23" spans="99:107" ht="12.75">
      <c r="CU23" s="349" t="s">
        <v>766</v>
      </c>
      <c r="CV23" s="349" t="str">
        <f>A5</f>
        <v>BS020-1</v>
      </c>
      <c r="CW23" s="349" t="s">
        <v>760</v>
      </c>
      <c r="CX23" s="349" t="s">
        <v>760</v>
      </c>
      <c r="CY23" s="407">
        <f>CR5</f>
        <v>0.554564</v>
      </c>
      <c r="CZ23" s="408">
        <f>CZ5</f>
        <v>1.5</v>
      </c>
      <c r="DA23" s="409" t="str">
        <f>DA5</f>
        <v>Beneficial</v>
      </c>
      <c r="DC23">
        <f>250*0.000621371</f>
        <v>0.15534275</v>
      </c>
    </row>
    <row r="24" spans="99:105" ht="12.75">
      <c r="CU24" s="349" t="s">
        <v>271</v>
      </c>
      <c r="CV24" s="349" t="str">
        <f>A7</f>
        <v>BS033</v>
      </c>
      <c r="CW24" s="349" t="s">
        <v>760</v>
      </c>
      <c r="CX24" s="349" t="s">
        <v>760</v>
      </c>
      <c r="CY24" s="407">
        <f>CR7</f>
        <v>0.949912</v>
      </c>
      <c r="CZ24" s="408">
        <f>CZ7</f>
        <v>1.5</v>
      </c>
      <c r="DA24" s="409" t="str">
        <f>DA7</f>
        <v>Beneficial</v>
      </c>
    </row>
    <row r="25" spans="99:105" ht="12.75">
      <c r="CU25" s="326" t="s">
        <v>695</v>
      </c>
      <c r="CV25" s="326" t="str">
        <f>A8</f>
        <v>BS035</v>
      </c>
      <c r="CW25" s="326" t="s">
        <v>760</v>
      </c>
      <c r="CX25" s="326" t="s">
        <v>760</v>
      </c>
      <c r="CY25" s="327">
        <f>CR8</f>
        <v>0.789684</v>
      </c>
      <c r="CZ25" s="328">
        <f>CZ8</f>
        <v>1.5</v>
      </c>
      <c r="DA25" s="410" t="str">
        <f>DA8</f>
        <v>Beneficial</v>
      </c>
    </row>
    <row r="26" spans="103:105" ht="12.75">
      <c r="CY26" s="158"/>
      <c r="CZ26" s="324"/>
      <c r="DA26" s="405"/>
    </row>
    <row r="27" spans="103:105" ht="12.75">
      <c r="CY27" s="158"/>
      <c r="CZ27" s="324"/>
      <c r="DA27" s="405"/>
    </row>
  </sheetData>
  <mergeCells count="6">
    <mergeCell ref="CU15:CU16"/>
    <mergeCell ref="DA15:DA16"/>
    <mergeCell ref="CZ15:CZ16"/>
    <mergeCell ref="CY15:CY16"/>
    <mergeCell ref="CW15:CX15"/>
    <mergeCell ref="CV15:CV1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DU8"/>
  <sheetViews>
    <sheetView workbookViewId="0" topLeftCell="A1">
      <pane xSplit="1" ySplit="2" topLeftCell="CT3" activePane="bottomRight" state="frozen"/>
      <selection pane="topLeft" activeCell="A1" sqref="A1"/>
      <selection pane="topRight" activeCell="B1" sqref="B1"/>
      <selection pane="bottomLeft" activeCell="A2" sqref="A2"/>
      <selection pane="bottomRight" activeCell="CW18" sqref="CW18"/>
    </sheetView>
  </sheetViews>
  <sheetFormatPr defaultColWidth="9.140625" defaultRowHeight="12.75"/>
  <sheetData>
    <row r="1" spans="1:112" ht="30" customHeight="1">
      <c r="A1" s="1" t="s">
        <v>0</v>
      </c>
      <c r="B1" s="2" t="s">
        <v>1</v>
      </c>
      <c r="C1" s="3" t="s">
        <v>2</v>
      </c>
      <c r="D1" s="2"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4" t="s">
        <v>24</v>
      </c>
      <c r="Z1" s="4"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42</v>
      </c>
      <c r="AT1" s="1" t="s">
        <v>44</v>
      </c>
      <c r="AU1" s="1" t="s">
        <v>45</v>
      </c>
      <c r="AV1" s="1" t="s">
        <v>46</v>
      </c>
      <c r="AW1" s="1" t="s">
        <v>42</v>
      </c>
      <c r="AX1" s="5" t="s">
        <v>47</v>
      </c>
      <c r="AY1" s="1" t="s">
        <v>48</v>
      </c>
      <c r="AZ1" t="s">
        <v>49</v>
      </c>
      <c r="BA1" t="s">
        <v>50</v>
      </c>
      <c r="BB1" t="s">
        <v>51</v>
      </c>
      <c r="BC1" t="s">
        <v>52</v>
      </c>
      <c r="BD1" t="s">
        <v>53</v>
      </c>
      <c r="BE1" t="s">
        <v>54</v>
      </c>
      <c r="BF1" t="s">
        <v>55</v>
      </c>
      <c r="BG1" t="s">
        <v>56</v>
      </c>
      <c r="BH1" s="1" t="s">
        <v>57</v>
      </c>
      <c r="BI1" s="1" t="s">
        <v>58</v>
      </c>
      <c r="BJ1" s="1" t="s">
        <v>59</v>
      </c>
      <c r="BK1" s="1" t="s">
        <v>60</v>
      </c>
      <c r="BL1" s="1" t="s">
        <v>61</v>
      </c>
      <c r="BM1" s="1" t="s">
        <v>62</v>
      </c>
      <c r="BN1" s="1" t="s">
        <v>63</v>
      </c>
      <c r="BO1" s="1" t="s">
        <v>64</v>
      </c>
      <c r="BP1" s="1" t="s">
        <v>65</v>
      </c>
      <c r="BQ1" s="1" t="s">
        <v>66</v>
      </c>
      <c r="BR1" s="1" t="s">
        <v>67</v>
      </c>
      <c r="BS1" s="1" t="s">
        <v>68</v>
      </c>
      <c r="BT1" s="1" t="s">
        <v>69</v>
      </c>
      <c r="BU1" s="1" t="s">
        <v>70</v>
      </c>
      <c r="BV1" s="1" t="s">
        <v>71</v>
      </c>
      <c r="BW1" s="1" t="s">
        <v>72</v>
      </c>
      <c r="BX1" s="1" t="s">
        <v>73</v>
      </c>
      <c r="BY1" s="1" t="s">
        <v>74</v>
      </c>
      <c r="BZ1" s="1" t="s">
        <v>75</v>
      </c>
      <c r="CA1" s="1" t="s">
        <v>76</v>
      </c>
      <c r="CB1" s="1" t="s">
        <v>77</v>
      </c>
      <c r="CC1" s="1" t="s">
        <v>78</v>
      </c>
      <c r="CD1" s="1" t="s">
        <v>79</v>
      </c>
      <c r="CE1" s="1" t="s">
        <v>80</v>
      </c>
      <c r="CF1" s="1" t="s">
        <v>81</v>
      </c>
      <c r="CG1" s="1" t="s">
        <v>82</v>
      </c>
      <c r="CH1" s="1" t="s">
        <v>47</v>
      </c>
      <c r="CI1" s="90" t="s">
        <v>33</v>
      </c>
      <c r="CJ1" s="90" t="s">
        <v>83</v>
      </c>
      <c r="CK1" s="90" t="s">
        <v>84</v>
      </c>
      <c r="CL1" s="90" t="s">
        <v>643</v>
      </c>
      <c r="CM1" s="1" t="s">
        <v>85</v>
      </c>
      <c r="CN1" s="1" t="s">
        <v>86</v>
      </c>
      <c r="CO1" s="1" t="s">
        <v>42</v>
      </c>
      <c r="CP1" s="1" t="s">
        <v>87</v>
      </c>
      <c r="CQ1" s="1" t="s">
        <v>88</v>
      </c>
      <c r="CR1" s="68" t="s">
        <v>628</v>
      </c>
      <c r="CS1" s="68" t="s">
        <v>629</v>
      </c>
      <c r="CT1" s="69" t="s">
        <v>630</v>
      </c>
      <c r="CU1" s="69" t="s">
        <v>631</v>
      </c>
      <c r="CV1" s="68" t="s">
        <v>632</v>
      </c>
      <c r="CW1" s="68" t="s">
        <v>633</v>
      </c>
      <c r="CX1" s="68" t="s">
        <v>634</v>
      </c>
      <c r="CY1" s="69" t="s">
        <v>635</v>
      </c>
      <c r="CZ1" s="69" t="s">
        <v>636</v>
      </c>
      <c r="DA1" s="70" t="s">
        <v>637</v>
      </c>
      <c r="DB1" s="68" t="s">
        <v>638</v>
      </c>
      <c r="DC1" s="68" t="s">
        <v>194</v>
      </c>
      <c r="DD1" s="68" t="s">
        <v>359</v>
      </c>
      <c r="DE1" s="68" t="s">
        <v>639</v>
      </c>
      <c r="DF1" s="70" t="s">
        <v>640</v>
      </c>
      <c r="DG1" s="70" t="s">
        <v>105</v>
      </c>
      <c r="DH1" s="70" t="s">
        <v>47</v>
      </c>
    </row>
    <row r="2" spans="1:112" ht="12.75">
      <c r="A2" s="92" t="s">
        <v>618</v>
      </c>
      <c r="B2" s="137">
        <v>3920</v>
      </c>
      <c r="C2" s="138">
        <v>4.7</v>
      </c>
      <c r="D2" s="137" t="s">
        <v>716</v>
      </c>
      <c r="E2" s="136" t="s">
        <v>93</v>
      </c>
      <c r="F2" s="136" t="s">
        <v>93</v>
      </c>
      <c r="G2" s="136" t="s">
        <v>93</v>
      </c>
      <c r="H2" s="136" t="s">
        <v>698</v>
      </c>
      <c r="I2" s="136" t="s">
        <v>134</v>
      </c>
      <c r="J2" s="136" t="s">
        <v>95</v>
      </c>
      <c r="K2" s="136" t="s">
        <v>95</v>
      </c>
      <c r="L2" s="136" t="s">
        <v>95</v>
      </c>
      <c r="M2" s="136" t="s">
        <v>95</v>
      </c>
      <c r="N2" s="136" t="s">
        <v>95</v>
      </c>
      <c r="O2" s="136" t="s">
        <v>95</v>
      </c>
      <c r="P2" s="136" t="s">
        <v>95</v>
      </c>
      <c r="Q2" s="136" t="s">
        <v>95</v>
      </c>
      <c r="R2" s="136" t="s">
        <v>95</v>
      </c>
      <c r="S2" s="136" t="s">
        <v>95</v>
      </c>
      <c r="T2" s="136" t="s">
        <v>95</v>
      </c>
      <c r="U2" s="136" t="s">
        <v>95</v>
      </c>
      <c r="V2" s="136" t="s">
        <v>95</v>
      </c>
      <c r="W2" s="136" t="s">
        <v>95</v>
      </c>
      <c r="X2" s="136" t="s">
        <v>95</v>
      </c>
      <c r="Y2" s="139">
        <v>45.27826</v>
      </c>
      <c r="Z2" s="139">
        <v>-117.13096</v>
      </c>
      <c r="AA2" s="136" t="s">
        <v>96</v>
      </c>
      <c r="AB2" s="136" t="s">
        <v>97</v>
      </c>
      <c r="AC2" s="136" t="s">
        <v>99</v>
      </c>
      <c r="AD2" s="136" t="s">
        <v>119</v>
      </c>
      <c r="AE2" s="136"/>
      <c r="AF2" s="140">
        <v>38252</v>
      </c>
      <c r="AG2" s="141">
        <v>0.6625</v>
      </c>
      <c r="AH2" s="136" t="s">
        <v>143</v>
      </c>
      <c r="AI2" s="136">
        <v>1</v>
      </c>
      <c r="AJ2" s="136">
        <v>1</v>
      </c>
      <c r="AK2" s="136">
        <v>0</v>
      </c>
      <c r="AL2" s="136">
        <v>0</v>
      </c>
      <c r="AM2" s="136">
        <v>0</v>
      </c>
      <c r="AN2" s="136" t="s">
        <v>100</v>
      </c>
      <c r="AO2" s="136" t="s">
        <v>95</v>
      </c>
      <c r="AP2" s="136" t="s">
        <v>95</v>
      </c>
      <c r="AQ2" s="136"/>
      <c r="AR2" s="136"/>
      <c r="AS2" s="136"/>
      <c r="AT2" s="136"/>
      <c r="AU2" s="136"/>
      <c r="AV2" s="136"/>
      <c r="AW2" s="136"/>
      <c r="AX2" s="142"/>
      <c r="AY2" s="136"/>
      <c r="AZ2" s="136"/>
      <c r="BA2" s="136"/>
      <c r="BB2" s="136"/>
      <c r="BC2" s="136"/>
      <c r="BD2" s="136"/>
      <c r="BE2" s="136"/>
      <c r="BF2" s="136"/>
      <c r="BG2" s="136"/>
      <c r="BH2" s="136">
        <v>7.6</v>
      </c>
      <c r="BI2" s="136">
        <v>59</v>
      </c>
      <c r="BJ2" s="136">
        <v>12.2</v>
      </c>
      <c r="BK2" s="136">
        <v>15.3</v>
      </c>
      <c r="BL2" s="136">
        <v>14</v>
      </c>
      <c r="BM2" s="136">
        <v>15.4</v>
      </c>
      <c r="BN2" s="136">
        <v>11.3</v>
      </c>
      <c r="BO2" s="136">
        <v>8.17</v>
      </c>
      <c r="BP2" s="136" t="s">
        <v>713</v>
      </c>
      <c r="BQ2" s="136">
        <v>12.96</v>
      </c>
      <c r="BR2" s="136">
        <v>17.56</v>
      </c>
      <c r="BS2" s="136">
        <v>19.14</v>
      </c>
      <c r="BT2" s="136">
        <v>17.38</v>
      </c>
      <c r="BU2" s="136">
        <v>8.17</v>
      </c>
      <c r="BV2" s="136">
        <v>0</v>
      </c>
      <c r="BW2" s="1">
        <v>13.64</v>
      </c>
      <c r="BX2" s="1">
        <v>0.56</v>
      </c>
      <c r="BY2" s="1">
        <v>-0.18</v>
      </c>
      <c r="BZ2" s="1">
        <v>-4.42</v>
      </c>
      <c r="CA2" s="1">
        <v>1.76</v>
      </c>
      <c r="CB2" s="1">
        <v>-9.78</v>
      </c>
      <c r="CC2" s="1">
        <v>7.8</v>
      </c>
      <c r="CD2" s="136" t="s">
        <v>110</v>
      </c>
      <c r="CE2" s="136" t="s">
        <v>138</v>
      </c>
      <c r="CF2" s="136" t="s">
        <v>110</v>
      </c>
      <c r="CG2" s="136" t="s">
        <v>139</v>
      </c>
      <c r="CH2" s="136"/>
      <c r="CI2" s="89" t="s">
        <v>110</v>
      </c>
      <c r="CJ2" s="89" t="s">
        <v>110</v>
      </c>
      <c r="CK2" s="89" t="s">
        <v>143</v>
      </c>
      <c r="CL2" s="89" t="b">
        <v>0</v>
      </c>
      <c r="CM2" s="136"/>
      <c r="CN2" s="136" t="s">
        <v>113</v>
      </c>
      <c r="CO2" s="136" t="s">
        <v>712</v>
      </c>
      <c r="CP2" s="136" t="s">
        <v>113</v>
      </c>
      <c r="CQ2" s="136" t="s">
        <v>241</v>
      </c>
      <c r="CR2" s="106">
        <v>15.4182</v>
      </c>
      <c r="CS2" s="107">
        <v>7</v>
      </c>
      <c r="CT2" s="72" t="s">
        <v>736</v>
      </c>
      <c r="CU2" s="72" t="s">
        <v>736</v>
      </c>
      <c r="CV2" s="105">
        <v>4</v>
      </c>
      <c r="CW2" s="105">
        <v>1</v>
      </c>
      <c r="CX2" s="105">
        <v>2</v>
      </c>
      <c r="CY2" s="108"/>
      <c r="CZ2" s="109">
        <v>42</v>
      </c>
      <c r="DA2" s="72" t="s">
        <v>693</v>
      </c>
      <c r="DB2" s="73" t="s">
        <v>737</v>
      </c>
      <c r="DC2" s="73" t="s">
        <v>737</v>
      </c>
      <c r="DD2" s="73" t="s">
        <v>737</v>
      </c>
      <c r="DE2" s="73" t="s">
        <v>737</v>
      </c>
      <c r="DF2" s="73" t="s">
        <v>737</v>
      </c>
      <c r="DG2" s="73" t="s">
        <v>737</v>
      </c>
      <c r="DH2" s="288" t="s">
        <v>734</v>
      </c>
    </row>
    <row r="3" spans="1:125" ht="12.75">
      <c r="A3" s="268" t="s">
        <v>300</v>
      </c>
      <c r="B3" s="269" t="s">
        <v>301</v>
      </c>
      <c r="C3" s="270">
        <v>2.3</v>
      </c>
      <c r="D3" s="269" t="s">
        <v>133</v>
      </c>
      <c r="E3" s="268" t="s">
        <v>151</v>
      </c>
      <c r="F3" s="268" t="s">
        <v>151</v>
      </c>
      <c r="G3" s="268" t="s">
        <v>151</v>
      </c>
      <c r="H3" s="268" t="s">
        <v>302</v>
      </c>
      <c r="I3" s="268" t="s">
        <v>95</v>
      </c>
      <c r="J3" s="268" t="s">
        <v>95</v>
      </c>
      <c r="K3" s="268" t="s">
        <v>95</v>
      </c>
      <c r="L3" s="268" t="s">
        <v>95</v>
      </c>
      <c r="M3" s="268" t="s">
        <v>95</v>
      </c>
      <c r="N3" s="268" t="s">
        <v>95</v>
      </c>
      <c r="O3" s="268" t="s">
        <v>95</v>
      </c>
      <c r="P3" s="268" t="s">
        <v>95</v>
      </c>
      <c r="Q3" s="268" t="s">
        <v>95</v>
      </c>
      <c r="R3" s="268" t="s">
        <v>95</v>
      </c>
      <c r="S3" s="268" t="s">
        <v>95</v>
      </c>
      <c r="T3" s="268" t="s">
        <v>95</v>
      </c>
      <c r="U3" s="268" t="s">
        <v>95</v>
      </c>
      <c r="V3" s="268" t="s">
        <v>95</v>
      </c>
      <c r="W3" s="268" t="s">
        <v>95</v>
      </c>
      <c r="X3" s="268" t="s">
        <v>95</v>
      </c>
      <c r="Y3" s="271">
        <v>45.47328</v>
      </c>
      <c r="Z3" s="271">
        <v>-117.0107</v>
      </c>
      <c r="AA3" s="268" t="s">
        <v>96</v>
      </c>
      <c r="AB3" s="268" t="s">
        <v>97</v>
      </c>
      <c r="AC3" s="268" t="s">
        <v>98</v>
      </c>
      <c r="AD3" s="268" t="s">
        <v>119</v>
      </c>
      <c r="AE3" s="268"/>
      <c r="AF3" s="272">
        <v>38259</v>
      </c>
      <c r="AG3" s="273">
        <v>0.41041666666666665</v>
      </c>
      <c r="AH3" s="268" t="s">
        <v>100</v>
      </c>
      <c r="AI3" s="268">
        <v>1</v>
      </c>
      <c r="AJ3" s="268">
        <v>2</v>
      </c>
      <c r="AK3" s="268">
        <v>0</v>
      </c>
      <c r="AL3" s="268">
        <v>0</v>
      </c>
      <c r="AM3" s="268">
        <v>0</v>
      </c>
      <c r="AN3" s="268" t="s">
        <v>95</v>
      </c>
      <c r="AO3" s="268" t="s">
        <v>95</v>
      </c>
      <c r="AP3" s="268" t="s">
        <v>95</v>
      </c>
      <c r="AQ3" s="268"/>
      <c r="AR3" s="268" t="s">
        <v>95</v>
      </c>
      <c r="AS3" s="268"/>
      <c r="AT3" s="268" t="s">
        <v>95</v>
      </c>
      <c r="AU3" s="268" t="s">
        <v>95</v>
      </c>
      <c r="AV3" s="268" t="s">
        <v>95</v>
      </c>
      <c r="AW3" s="268"/>
      <c r="AX3" s="274" t="s">
        <v>303</v>
      </c>
      <c r="AY3" s="268"/>
      <c r="AZ3" s="268"/>
      <c r="BA3" s="268">
        <v>1</v>
      </c>
      <c r="BB3" s="268">
        <v>1</v>
      </c>
      <c r="BC3" s="268">
        <v>1</v>
      </c>
      <c r="BD3" s="268">
        <v>1</v>
      </c>
      <c r="BE3" s="268" t="s">
        <v>304</v>
      </c>
      <c r="BF3" s="268"/>
      <c r="BG3" s="268"/>
      <c r="BH3" s="268"/>
      <c r="BI3" s="268"/>
      <c r="BJ3" s="268"/>
      <c r="BK3" s="268"/>
      <c r="BL3" s="268"/>
      <c r="BM3" s="268"/>
      <c r="BN3" s="268"/>
      <c r="BO3" s="268"/>
      <c r="BP3" s="268"/>
      <c r="BQ3" s="268"/>
      <c r="BR3" s="268"/>
      <c r="BS3" s="268"/>
      <c r="BT3" s="268"/>
      <c r="BU3" s="268"/>
      <c r="BV3" s="268">
        <v>0</v>
      </c>
      <c r="BW3" s="268">
        <v>0</v>
      </c>
      <c r="BX3" s="268">
        <v>0</v>
      </c>
      <c r="BY3" s="268">
        <v>0</v>
      </c>
      <c r="BZ3" s="268">
        <v>0</v>
      </c>
      <c r="CA3" s="268">
        <v>0</v>
      </c>
      <c r="CB3" s="268">
        <v>0</v>
      </c>
      <c r="CC3" s="268">
        <v>0</v>
      </c>
      <c r="CD3" s="268" t="s">
        <v>95</v>
      </c>
      <c r="CE3" s="268" t="s">
        <v>95</v>
      </c>
      <c r="CF3" s="268" t="s">
        <v>95</v>
      </c>
      <c r="CG3" s="268" t="s">
        <v>95</v>
      </c>
      <c r="CH3" s="268"/>
      <c r="CI3" s="276" t="s">
        <v>100</v>
      </c>
      <c r="CJ3" s="276" t="s">
        <v>110</v>
      </c>
      <c r="CK3" s="276" t="s">
        <v>100</v>
      </c>
      <c r="CL3" s="276" t="s">
        <v>113</v>
      </c>
      <c r="CM3" s="268"/>
      <c r="CN3" s="268" t="s">
        <v>113</v>
      </c>
      <c r="CO3" s="268" t="s">
        <v>305</v>
      </c>
      <c r="CP3" s="268" t="s">
        <v>113</v>
      </c>
      <c r="CQ3" s="268" t="s">
        <v>241</v>
      </c>
      <c r="CR3" s="282">
        <v>1.33272</v>
      </c>
      <c r="CS3" s="279">
        <v>2</v>
      </c>
      <c r="CT3" s="285">
        <v>1</v>
      </c>
      <c r="CU3" s="285">
        <v>1</v>
      </c>
      <c r="CV3" s="266">
        <v>4</v>
      </c>
      <c r="CW3" s="266">
        <v>1</v>
      </c>
      <c r="CX3" s="266">
        <v>1</v>
      </c>
      <c r="CY3" s="280"/>
      <c r="CZ3" s="281">
        <v>6</v>
      </c>
      <c r="DA3" s="279" t="s">
        <v>694</v>
      </c>
      <c r="DB3" s="266" t="s">
        <v>737</v>
      </c>
      <c r="DC3" s="266" t="s">
        <v>737</v>
      </c>
      <c r="DD3" s="266" t="s">
        <v>737</v>
      </c>
      <c r="DE3" s="266" t="s">
        <v>737</v>
      </c>
      <c r="DF3" s="266" t="s">
        <v>737</v>
      </c>
      <c r="DG3" s="266" t="s">
        <v>737</v>
      </c>
      <c r="DH3" s="267" t="s">
        <v>729</v>
      </c>
      <c r="DI3" s="46"/>
      <c r="DL3" s="46"/>
      <c r="DM3" s="46"/>
      <c r="DN3" s="46"/>
      <c r="DO3" s="46"/>
      <c r="DP3" s="46"/>
      <c r="DQ3" s="46"/>
      <c r="DR3" s="46"/>
      <c r="DS3" s="46"/>
      <c r="DT3" s="46"/>
      <c r="DU3" s="46"/>
    </row>
    <row r="4" spans="1:112" ht="12.75">
      <c r="A4" t="s">
        <v>306</v>
      </c>
      <c r="B4" s="6" t="s">
        <v>307</v>
      </c>
      <c r="C4" s="7">
        <v>2.3</v>
      </c>
      <c r="D4" s="6" t="s">
        <v>133</v>
      </c>
      <c r="E4" t="s">
        <v>151</v>
      </c>
      <c r="F4" t="s">
        <v>151</v>
      </c>
      <c r="G4" t="s">
        <v>151</v>
      </c>
      <c r="H4" t="s">
        <v>302</v>
      </c>
      <c r="I4" t="s">
        <v>95</v>
      </c>
      <c r="J4" t="s">
        <v>95</v>
      </c>
      <c r="K4" t="s">
        <v>95</v>
      </c>
      <c r="L4" t="s">
        <v>95</v>
      </c>
      <c r="M4" t="s">
        <v>95</v>
      </c>
      <c r="N4" t="s">
        <v>95</v>
      </c>
      <c r="O4" t="s">
        <v>95</v>
      </c>
      <c r="P4" t="s">
        <v>95</v>
      </c>
      <c r="Q4" t="s">
        <v>95</v>
      </c>
      <c r="R4" t="s">
        <v>95</v>
      </c>
      <c r="S4" t="s">
        <v>95</v>
      </c>
      <c r="T4" t="s">
        <v>95</v>
      </c>
      <c r="U4" t="s">
        <v>95</v>
      </c>
      <c r="V4" t="s">
        <v>95</v>
      </c>
      <c r="W4" t="s">
        <v>95</v>
      </c>
      <c r="X4" t="s">
        <v>95</v>
      </c>
      <c r="Y4" s="8">
        <v>45.47328</v>
      </c>
      <c r="Z4" s="8">
        <v>-117.0107</v>
      </c>
      <c r="AA4" t="s">
        <v>96</v>
      </c>
      <c r="AB4" t="s">
        <v>97</v>
      </c>
      <c r="AC4" t="s">
        <v>98</v>
      </c>
      <c r="AD4" t="s">
        <v>119</v>
      </c>
      <c r="AE4" t="s">
        <v>308</v>
      </c>
      <c r="AF4" s="9">
        <v>38259</v>
      </c>
      <c r="AG4" s="10">
        <v>0.43402777777777773</v>
      </c>
      <c r="AH4" t="s">
        <v>143</v>
      </c>
      <c r="AI4">
        <v>2</v>
      </c>
      <c r="AJ4">
        <v>2</v>
      </c>
      <c r="AK4">
        <v>0</v>
      </c>
      <c r="AL4">
        <v>0</v>
      </c>
      <c r="AM4">
        <v>0</v>
      </c>
      <c r="AN4" t="s">
        <v>101</v>
      </c>
      <c r="AO4" t="s">
        <v>309</v>
      </c>
      <c r="AP4" t="s">
        <v>95</v>
      </c>
      <c r="AR4" t="s">
        <v>103</v>
      </c>
      <c r="AT4" t="s">
        <v>145</v>
      </c>
      <c r="AU4" t="s">
        <v>123</v>
      </c>
      <c r="AV4" t="s">
        <v>310</v>
      </c>
      <c r="AW4" t="s">
        <v>311</v>
      </c>
      <c r="AX4" s="11" t="s">
        <v>312</v>
      </c>
      <c r="BA4">
        <v>1</v>
      </c>
      <c r="BB4">
        <v>1</v>
      </c>
      <c r="BC4">
        <v>1</v>
      </c>
      <c r="BD4">
        <v>1</v>
      </c>
      <c r="BH4">
        <v>3.7</v>
      </c>
      <c r="BI4">
        <v>30</v>
      </c>
      <c r="BO4">
        <v>3.17</v>
      </c>
      <c r="BP4" t="s">
        <v>313</v>
      </c>
      <c r="BQ4">
        <v>12.68</v>
      </c>
      <c r="BR4">
        <v>13.14</v>
      </c>
      <c r="BS4">
        <v>14.98</v>
      </c>
      <c r="BT4">
        <v>14.85</v>
      </c>
      <c r="BU4">
        <v>3.17</v>
      </c>
      <c r="BV4">
        <v>0</v>
      </c>
      <c r="BW4">
        <v>0</v>
      </c>
      <c r="BX4">
        <v>0</v>
      </c>
      <c r="BY4">
        <v>1.71</v>
      </c>
      <c r="BZ4">
        <v>-2.17</v>
      </c>
      <c r="CA4">
        <v>0.13</v>
      </c>
      <c r="CB4">
        <v>0.08</v>
      </c>
      <c r="CC4">
        <v>1.53</v>
      </c>
      <c r="CD4" t="s">
        <v>110</v>
      </c>
      <c r="CE4" t="s">
        <v>111</v>
      </c>
      <c r="CF4" t="s">
        <v>110</v>
      </c>
      <c r="CG4" t="s">
        <v>112</v>
      </c>
      <c r="CH4" t="s">
        <v>314</v>
      </c>
      <c r="CI4" s="89" t="s">
        <v>110</v>
      </c>
      <c r="CJ4" s="89" t="s">
        <v>110</v>
      </c>
      <c r="CK4" s="89" t="s">
        <v>143</v>
      </c>
      <c r="CL4" s="89" t="b">
        <v>0</v>
      </c>
      <c r="CN4" t="s">
        <v>103</v>
      </c>
      <c r="CP4" t="s">
        <v>113</v>
      </c>
      <c r="CQ4" t="s">
        <v>231</v>
      </c>
      <c r="CR4" s="81">
        <v>1.33272</v>
      </c>
      <c r="CS4" s="72">
        <v>2</v>
      </c>
      <c r="CT4" s="72" t="s">
        <v>736</v>
      </c>
      <c r="CU4" s="72" t="s">
        <v>736</v>
      </c>
      <c r="CV4" s="88">
        <v>4</v>
      </c>
      <c r="CW4" s="73">
        <v>1</v>
      </c>
      <c r="CX4" s="73">
        <v>1</v>
      </c>
      <c r="CY4" s="74"/>
      <c r="CZ4" s="75">
        <v>6</v>
      </c>
      <c r="DA4" s="72" t="s">
        <v>671</v>
      </c>
      <c r="DB4" s="73" t="s">
        <v>737</v>
      </c>
      <c r="DC4" s="73" t="s">
        <v>737</v>
      </c>
      <c r="DD4" s="73" t="s">
        <v>737</v>
      </c>
      <c r="DE4" s="73" t="s">
        <v>737</v>
      </c>
      <c r="DF4" s="73" t="s">
        <v>737</v>
      </c>
      <c r="DG4" s="73" t="s">
        <v>737</v>
      </c>
      <c r="DH4" s="82"/>
    </row>
    <row r="5" spans="1:112" ht="12.75" customHeight="1">
      <c r="A5" t="s">
        <v>132</v>
      </c>
      <c r="B5" s="6">
        <v>3900</v>
      </c>
      <c r="C5" s="7">
        <v>7.5</v>
      </c>
      <c r="D5" s="6" t="s">
        <v>133</v>
      </c>
      <c r="E5" t="s">
        <v>93</v>
      </c>
      <c r="F5" t="s">
        <v>93</v>
      </c>
      <c r="G5" t="s">
        <v>93</v>
      </c>
      <c r="H5" t="s">
        <v>134</v>
      </c>
      <c r="I5" t="s">
        <v>95</v>
      </c>
      <c r="J5" t="s">
        <v>95</v>
      </c>
      <c r="K5" t="s">
        <v>95</v>
      </c>
      <c r="L5" t="s">
        <v>95</v>
      </c>
      <c r="M5" t="s">
        <v>95</v>
      </c>
      <c r="N5" t="s">
        <v>95</v>
      </c>
      <c r="O5" t="s">
        <v>95</v>
      </c>
      <c r="P5" t="s">
        <v>95</v>
      </c>
      <c r="Q5" t="s">
        <v>95</v>
      </c>
      <c r="R5" t="s">
        <v>95</v>
      </c>
      <c r="S5" t="s">
        <v>95</v>
      </c>
      <c r="T5" t="s">
        <v>95</v>
      </c>
      <c r="U5" t="s">
        <v>95</v>
      </c>
      <c r="V5" t="s">
        <v>95</v>
      </c>
      <c r="W5" t="s">
        <v>95</v>
      </c>
      <c r="X5" t="s">
        <v>95</v>
      </c>
      <c r="Y5" s="8">
        <v>45.23574</v>
      </c>
      <c r="Z5" s="8">
        <v>-117.08416</v>
      </c>
      <c r="AA5" t="s">
        <v>96</v>
      </c>
      <c r="AB5" t="s">
        <v>97</v>
      </c>
      <c r="AC5" t="s">
        <v>119</v>
      </c>
      <c r="AD5" t="s">
        <v>99</v>
      </c>
      <c r="AF5" s="9">
        <v>38224</v>
      </c>
      <c r="AG5" s="10">
        <v>0.6</v>
      </c>
      <c r="AH5" t="s">
        <v>100</v>
      </c>
      <c r="AI5">
        <v>1</v>
      </c>
      <c r="AJ5">
        <v>1</v>
      </c>
      <c r="AK5">
        <v>0</v>
      </c>
      <c r="AL5">
        <v>0</v>
      </c>
      <c r="AM5">
        <v>0</v>
      </c>
      <c r="AN5" t="s">
        <v>95</v>
      </c>
      <c r="AO5" t="s">
        <v>95</v>
      </c>
      <c r="AP5" t="s">
        <v>95</v>
      </c>
      <c r="AQ5" t="s">
        <v>135</v>
      </c>
      <c r="AR5" t="s">
        <v>95</v>
      </c>
      <c r="AT5" t="s">
        <v>104</v>
      </c>
      <c r="AU5" t="s">
        <v>95</v>
      </c>
      <c r="AV5" t="s">
        <v>95</v>
      </c>
      <c r="AX5" s="11" t="s">
        <v>136</v>
      </c>
      <c r="BA5">
        <v>1</v>
      </c>
      <c r="BB5">
        <v>1</v>
      </c>
      <c r="BC5">
        <v>1</v>
      </c>
      <c r="BD5">
        <v>1</v>
      </c>
      <c r="BH5">
        <v>10</v>
      </c>
      <c r="BI5">
        <v>11</v>
      </c>
      <c r="BO5">
        <v>4.83</v>
      </c>
      <c r="BP5" t="s">
        <v>137</v>
      </c>
      <c r="BQ5">
        <v>9.61</v>
      </c>
      <c r="BR5">
        <v>10.25</v>
      </c>
      <c r="BT5">
        <v>0</v>
      </c>
      <c r="BU5">
        <v>4.83</v>
      </c>
      <c r="BV5">
        <v>0</v>
      </c>
      <c r="BW5">
        <v>0</v>
      </c>
      <c r="BX5">
        <v>0</v>
      </c>
      <c r="BY5">
        <v>-10.25</v>
      </c>
      <c r="BZ5">
        <v>9.61</v>
      </c>
      <c r="CA5">
        <v>0</v>
      </c>
      <c r="CB5">
        <v>0</v>
      </c>
      <c r="CC5">
        <v>5.82</v>
      </c>
      <c r="CD5" t="s">
        <v>110</v>
      </c>
      <c r="CE5" t="s">
        <v>138</v>
      </c>
      <c r="CF5" t="s">
        <v>110</v>
      </c>
      <c r="CG5" t="s">
        <v>139</v>
      </c>
      <c r="CI5" s="89" t="s">
        <v>110</v>
      </c>
      <c r="CJ5" s="89" t="s">
        <v>110</v>
      </c>
      <c r="CK5" s="89" t="s">
        <v>100</v>
      </c>
      <c r="CL5" s="89" t="b">
        <v>0</v>
      </c>
      <c r="CN5" t="s">
        <v>113</v>
      </c>
      <c r="CO5" t="s">
        <v>140</v>
      </c>
      <c r="CP5" t="s">
        <v>113</v>
      </c>
      <c r="CQ5" t="s">
        <v>115</v>
      </c>
      <c r="CR5" s="81">
        <v>0.321331</v>
      </c>
      <c r="CS5" s="72">
        <v>1</v>
      </c>
      <c r="CT5" s="72" t="s">
        <v>736</v>
      </c>
      <c r="CU5" s="72" t="s">
        <v>736</v>
      </c>
      <c r="CV5" s="73">
        <v>4</v>
      </c>
      <c r="CW5" s="73">
        <v>1</v>
      </c>
      <c r="CX5" s="73">
        <v>2</v>
      </c>
      <c r="CY5" s="74"/>
      <c r="CZ5" s="75">
        <v>6</v>
      </c>
      <c r="DA5" s="385" t="s">
        <v>693</v>
      </c>
      <c r="DB5" s="73" t="s">
        <v>737</v>
      </c>
      <c r="DC5" s="73" t="s">
        <v>737</v>
      </c>
      <c r="DD5" s="73" t="s">
        <v>737</v>
      </c>
      <c r="DE5" s="73" t="s">
        <v>737</v>
      </c>
      <c r="DF5" s="73" t="s">
        <v>737</v>
      </c>
      <c r="DG5" s="73" t="s">
        <v>737</v>
      </c>
      <c r="DH5" s="267" t="s">
        <v>725</v>
      </c>
    </row>
    <row r="6" spans="1:112" s="61" customFormat="1" ht="12.75" customHeight="1">
      <c r="A6" s="92" t="s">
        <v>619</v>
      </c>
      <c r="B6" s="93">
        <v>3920000</v>
      </c>
      <c r="C6" s="93"/>
      <c r="D6" s="94" t="s">
        <v>133</v>
      </c>
      <c r="E6" s="21" t="s">
        <v>93</v>
      </c>
      <c r="F6" s="21" t="s">
        <v>93</v>
      </c>
      <c r="G6" s="21" t="s">
        <v>93</v>
      </c>
      <c r="H6" s="94" t="s">
        <v>653</v>
      </c>
      <c r="I6" s="21" t="s">
        <v>134</v>
      </c>
      <c r="J6" s="95" t="s">
        <v>95</v>
      </c>
      <c r="K6" s="95" t="s">
        <v>95</v>
      </c>
      <c r="L6" s="95" t="s">
        <v>95</v>
      </c>
      <c r="M6" s="95" t="s">
        <v>95</v>
      </c>
      <c r="N6" s="95" t="s">
        <v>95</v>
      </c>
      <c r="O6" s="95" t="s">
        <v>95</v>
      </c>
      <c r="P6" s="95" t="s">
        <v>95</v>
      </c>
      <c r="Q6" s="95" t="s">
        <v>95</v>
      </c>
      <c r="R6" s="95" t="s">
        <v>95</v>
      </c>
      <c r="S6" s="95" t="s">
        <v>95</v>
      </c>
      <c r="T6" s="95" t="s">
        <v>95</v>
      </c>
      <c r="U6" s="95" t="s">
        <v>95</v>
      </c>
      <c r="V6" s="95" t="s">
        <v>95</v>
      </c>
      <c r="W6" s="95" t="s">
        <v>95</v>
      </c>
      <c r="X6" s="95" t="s">
        <v>95</v>
      </c>
      <c r="Y6" s="102">
        <v>45.263035324722225</v>
      </c>
      <c r="Z6" s="102">
        <v>-117.11516660055555</v>
      </c>
      <c r="AA6" s="95" t="s">
        <v>96</v>
      </c>
      <c r="AB6" s="95" t="s">
        <v>662</v>
      </c>
      <c r="AC6" s="95" t="s">
        <v>98</v>
      </c>
      <c r="AD6" s="95"/>
      <c r="AE6" s="97"/>
      <c r="AF6" s="98"/>
      <c r="AG6" s="99"/>
      <c r="AH6" s="21" t="s">
        <v>143</v>
      </c>
      <c r="AI6" s="21">
        <v>1</v>
      </c>
      <c r="AJ6" s="21">
        <v>1</v>
      </c>
      <c r="AK6" s="21">
        <v>0</v>
      </c>
      <c r="AL6" s="21">
        <v>0</v>
      </c>
      <c r="AM6" s="21">
        <v>0</v>
      </c>
      <c r="AN6" s="21" t="s">
        <v>202</v>
      </c>
      <c r="AO6" s="21" t="s">
        <v>95</v>
      </c>
      <c r="AP6" s="21" t="s">
        <v>95</v>
      </c>
      <c r="AQ6" s="21"/>
      <c r="AR6" s="21" t="s">
        <v>103</v>
      </c>
      <c r="AS6" s="97"/>
      <c r="AT6" s="21" t="s">
        <v>104</v>
      </c>
      <c r="AU6" s="21" t="s">
        <v>95</v>
      </c>
      <c r="AV6" s="21" t="s">
        <v>95</v>
      </c>
      <c r="AW6" s="97"/>
      <c r="AX6" s="103" t="s">
        <v>664</v>
      </c>
      <c r="AY6" s="97"/>
      <c r="AZ6" s="97"/>
      <c r="BA6" s="21"/>
      <c r="BB6" s="21"/>
      <c r="BC6" s="21"/>
      <c r="BD6" s="21"/>
      <c r="BE6" s="97"/>
      <c r="BF6" s="97"/>
      <c r="BG6" s="97"/>
      <c r="BH6" s="97"/>
      <c r="BI6" s="97"/>
      <c r="BJ6" s="97"/>
      <c r="BK6" s="97"/>
      <c r="BL6" s="97"/>
      <c r="BM6" s="97"/>
      <c r="BN6" s="97"/>
      <c r="BO6" s="21"/>
      <c r="BP6" s="21"/>
      <c r="BQ6" s="21"/>
      <c r="BR6" s="21"/>
      <c r="BS6" s="21"/>
      <c r="BT6" s="21"/>
      <c r="BU6" s="21"/>
      <c r="BV6" s="21"/>
      <c r="BW6" s="97"/>
      <c r="BX6" s="23">
        <v>0.51</v>
      </c>
      <c r="BY6" s="23">
        <v>0.86</v>
      </c>
      <c r="BZ6" s="97"/>
      <c r="CA6" s="97"/>
      <c r="CB6" s="97"/>
      <c r="CC6" s="156">
        <v>20.7</v>
      </c>
      <c r="CD6" s="95" t="s">
        <v>110</v>
      </c>
      <c r="CE6" s="95" t="s">
        <v>665</v>
      </c>
      <c r="CF6" s="95" t="s">
        <v>110</v>
      </c>
      <c r="CG6" s="95" t="s">
        <v>112</v>
      </c>
      <c r="CH6" s="97"/>
      <c r="CI6" s="101" t="s">
        <v>110</v>
      </c>
      <c r="CJ6" s="101" t="s">
        <v>110</v>
      </c>
      <c r="CK6" s="101" t="s">
        <v>143</v>
      </c>
      <c r="CL6" s="101" t="b">
        <v>0</v>
      </c>
      <c r="CM6" s="97"/>
      <c r="CN6" s="95" t="s">
        <v>103</v>
      </c>
      <c r="CO6" s="97"/>
      <c r="CP6" s="21" t="s">
        <v>113</v>
      </c>
      <c r="CQ6" s="21" t="s">
        <v>115</v>
      </c>
      <c r="CR6" s="106">
        <v>0.842532</v>
      </c>
      <c r="CS6" s="107">
        <v>1</v>
      </c>
      <c r="CT6" s="72" t="s">
        <v>736</v>
      </c>
      <c r="CU6" s="72" t="s">
        <v>736</v>
      </c>
      <c r="CV6" s="105">
        <v>4</v>
      </c>
      <c r="CW6" s="105">
        <v>1</v>
      </c>
      <c r="CX6" s="250">
        <v>0.5</v>
      </c>
      <c r="CY6" s="108"/>
      <c r="CZ6" s="109">
        <v>1.5</v>
      </c>
      <c r="DA6" s="72" t="s">
        <v>671</v>
      </c>
      <c r="DB6" s="73" t="s">
        <v>737</v>
      </c>
      <c r="DC6" s="73" t="s">
        <v>737</v>
      </c>
      <c r="DD6" s="73" t="s">
        <v>737</v>
      </c>
      <c r="DE6" s="73" t="s">
        <v>737</v>
      </c>
      <c r="DF6" s="73" t="s">
        <v>737</v>
      </c>
      <c r="DG6" s="73" t="s">
        <v>737</v>
      </c>
      <c r="DH6" s="288" t="s">
        <v>734</v>
      </c>
    </row>
    <row r="7" spans="1:112" s="61" customFormat="1" ht="12.75" customHeight="1">
      <c r="A7" s="92" t="s">
        <v>767</v>
      </c>
      <c r="B7" s="93"/>
      <c r="C7" s="93"/>
      <c r="D7" s="94"/>
      <c r="E7" s="21"/>
      <c r="F7" s="21"/>
      <c r="G7" s="21"/>
      <c r="H7" s="94"/>
      <c r="I7" s="21"/>
      <c r="J7" s="95"/>
      <c r="K7" s="95"/>
      <c r="L7" s="95"/>
      <c r="M7" s="95"/>
      <c r="N7" s="95"/>
      <c r="O7" s="95"/>
      <c r="P7" s="95"/>
      <c r="Q7" s="95"/>
      <c r="R7" s="95"/>
      <c r="S7" s="95"/>
      <c r="T7" s="95"/>
      <c r="U7" s="95"/>
      <c r="V7" s="95"/>
      <c r="W7" s="95"/>
      <c r="X7" s="95"/>
      <c r="Y7" s="102"/>
      <c r="Z7" s="102"/>
      <c r="AA7" s="95"/>
      <c r="AB7" s="95"/>
      <c r="AC7" s="95"/>
      <c r="AD7" s="95"/>
      <c r="AE7" s="97"/>
      <c r="AF7" s="98"/>
      <c r="AG7" s="99"/>
      <c r="AH7" s="21"/>
      <c r="AI7" s="21"/>
      <c r="AJ7" s="21"/>
      <c r="AK7" s="21"/>
      <c r="AL7" s="21"/>
      <c r="AM7" s="21"/>
      <c r="AN7" s="21"/>
      <c r="AO7" s="21"/>
      <c r="AP7" s="21"/>
      <c r="AQ7" s="21"/>
      <c r="AR7" s="21"/>
      <c r="AS7" s="97"/>
      <c r="AT7" s="21"/>
      <c r="AU7" s="21"/>
      <c r="AV7" s="21"/>
      <c r="AW7" s="97"/>
      <c r="AX7" s="103"/>
      <c r="AY7" s="97"/>
      <c r="AZ7" s="97"/>
      <c r="BA7" s="21"/>
      <c r="BB7" s="21"/>
      <c r="BC7" s="21"/>
      <c r="BD7" s="21"/>
      <c r="BE7" s="97"/>
      <c r="BF7" s="97"/>
      <c r="BG7" s="97"/>
      <c r="BH7" s="97"/>
      <c r="BI7" s="97"/>
      <c r="BJ7" s="97"/>
      <c r="BK7" s="97"/>
      <c r="BL7" s="97"/>
      <c r="BM7" s="97"/>
      <c r="BN7" s="97"/>
      <c r="BO7" s="21"/>
      <c r="BP7" s="21"/>
      <c r="BQ7" s="21"/>
      <c r="BR7" s="21"/>
      <c r="BS7" s="21"/>
      <c r="BT7" s="21"/>
      <c r="BU7" s="21"/>
      <c r="BV7" s="21"/>
      <c r="BW7" s="97"/>
      <c r="BX7" s="23"/>
      <c r="BY7" s="23"/>
      <c r="BZ7" s="97"/>
      <c r="CA7" s="97"/>
      <c r="CB7" s="97"/>
      <c r="CC7" s="156"/>
      <c r="CD7" s="95"/>
      <c r="CE7" s="95"/>
      <c r="CF7" s="95"/>
      <c r="CG7" s="95"/>
      <c r="CH7" s="97"/>
      <c r="CI7" s="101"/>
      <c r="CJ7" s="101"/>
      <c r="CK7" s="101"/>
      <c r="CL7" s="101"/>
      <c r="CM7" s="97"/>
      <c r="CN7" s="95"/>
      <c r="CO7" s="97"/>
      <c r="CP7" s="21"/>
      <c r="CQ7" s="21"/>
      <c r="CR7" s="106"/>
      <c r="CS7" s="107"/>
      <c r="CT7" s="72"/>
      <c r="CU7" s="72"/>
      <c r="CV7" s="105">
        <v>4</v>
      </c>
      <c r="CW7" s="105"/>
      <c r="CX7" s="105"/>
      <c r="CY7" s="108"/>
      <c r="CZ7" s="109">
        <v>3</v>
      </c>
      <c r="DA7" s="72" t="s">
        <v>671</v>
      </c>
      <c r="DB7" s="73"/>
      <c r="DC7" s="73"/>
      <c r="DD7" s="73"/>
      <c r="DE7" s="73"/>
      <c r="DF7" s="73"/>
      <c r="DG7" s="73"/>
      <c r="DH7" s="105"/>
    </row>
    <row r="8" spans="1:112" s="61" customFormat="1" ht="12.75" customHeight="1">
      <c r="A8" s="92" t="s">
        <v>768</v>
      </c>
      <c r="B8" s="93"/>
      <c r="C8" s="93"/>
      <c r="D8" s="94"/>
      <c r="E8" s="21"/>
      <c r="F8" s="21"/>
      <c r="G8" s="21"/>
      <c r="H8" s="94"/>
      <c r="I8" s="21"/>
      <c r="J8" s="95"/>
      <c r="K8" s="95"/>
      <c r="L8" s="95"/>
      <c r="M8" s="95"/>
      <c r="N8" s="95"/>
      <c r="O8" s="95"/>
      <c r="P8" s="95"/>
      <c r="Q8" s="95"/>
      <c r="R8" s="95"/>
      <c r="S8" s="95"/>
      <c r="T8" s="95"/>
      <c r="U8" s="95"/>
      <c r="V8" s="95"/>
      <c r="W8" s="95"/>
      <c r="X8" s="95"/>
      <c r="Y8" s="102"/>
      <c r="Z8" s="102"/>
      <c r="AA8" s="95"/>
      <c r="AB8" s="95"/>
      <c r="AC8" s="95"/>
      <c r="AD8" s="95"/>
      <c r="AE8" s="97"/>
      <c r="AF8" s="98"/>
      <c r="AG8" s="99"/>
      <c r="AH8" s="21"/>
      <c r="AI8" s="21"/>
      <c r="AJ8" s="21"/>
      <c r="AK8" s="21"/>
      <c r="AL8" s="21"/>
      <c r="AM8" s="21"/>
      <c r="AN8" s="21"/>
      <c r="AO8" s="21"/>
      <c r="AP8" s="21"/>
      <c r="AQ8" s="21"/>
      <c r="AR8" s="21"/>
      <c r="AS8" s="97"/>
      <c r="AT8" s="21"/>
      <c r="AU8" s="21"/>
      <c r="AV8" s="21"/>
      <c r="AW8" s="97"/>
      <c r="AX8" s="103"/>
      <c r="AY8" s="97"/>
      <c r="AZ8" s="97"/>
      <c r="BA8" s="21"/>
      <c r="BB8" s="21"/>
      <c r="BC8" s="21"/>
      <c r="BD8" s="21"/>
      <c r="BE8" s="97"/>
      <c r="BF8" s="97"/>
      <c r="BG8" s="97"/>
      <c r="BH8" s="97"/>
      <c r="BI8" s="97"/>
      <c r="BJ8" s="97"/>
      <c r="BK8" s="97"/>
      <c r="BL8" s="97"/>
      <c r="BM8" s="97"/>
      <c r="BN8" s="97"/>
      <c r="BO8" s="21"/>
      <c r="BP8" s="21"/>
      <c r="BQ8" s="21"/>
      <c r="BR8" s="21"/>
      <c r="BS8" s="21"/>
      <c r="BT8" s="21"/>
      <c r="BU8" s="21"/>
      <c r="BV8" s="21"/>
      <c r="BW8" s="97"/>
      <c r="BX8" s="23"/>
      <c r="BY8" s="23"/>
      <c r="BZ8" s="97"/>
      <c r="CA8" s="97"/>
      <c r="CB8" s="97"/>
      <c r="CC8" s="156"/>
      <c r="CD8" s="95"/>
      <c r="CE8" s="95"/>
      <c r="CF8" s="95"/>
      <c r="CG8" s="95"/>
      <c r="CH8" s="97"/>
      <c r="CI8" s="101"/>
      <c r="CJ8" s="101"/>
      <c r="CK8" s="101"/>
      <c r="CL8" s="101"/>
      <c r="CM8" s="97"/>
      <c r="CN8" s="95"/>
      <c r="CO8" s="97"/>
      <c r="CP8" s="21"/>
      <c r="CQ8" s="21"/>
      <c r="CR8" s="106"/>
      <c r="CS8" s="107"/>
      <c r="CT8" s="72"/>
      <c r="CU8" s="72"/>
      <c r="CV8" s="105">
        <v>4</v>
      </c>
      <c r="CW8" s="105"/>
      <c r="CX8" s="105"/>
      <c r="CY8" s="108"/>
      <c r="CZ8" s="109">
        <v>3</v>
      </c>
      <c r="DA8" s="72" t="s">
        <v>671</v>
      </c>
      <c r="DB8" s="73"/>
      <c r="DC8" s="73"/>
      <c r="DD8" s="73"/>
      <c r="DE8" s="73"/>
      <c r="DF8" s="73"/>
      <c r="DG8" s="73"/>
      <c r="DH8" s="105"/>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DU8"/>
  <sheetViews>
    <sheetView workbookViewId="0" topLeftCell="A1">
      <pane xSplit="1" ySplit="1" topLeftCell="CR2" activePane="bottomRight" state="frozen"/>
      <selection pane="topLeft" activeCell="A1" sqref="A1"/>
      <selection pane="topRight" activeCell="B1" sqref="B1"/>
      <selection pane="bottomLeft" activeCell="A2" sqref="A2"/>
      <selection pane="bottomRight" activeCell="CR15" sqref="CR15"/>
    </sheetView>
  </sheetViews>
  <sheetFormatPr defaultColWidth="9.140625" defaultRowHeight="12.75"/>
  <sheetData>
    <row r="1" spans="1:112" ht="30" customHeight="1">
      <c r="A1" s="1" t="s">
        <v>0</v>
      </c>
      <c r="B1" s="2" t="s">
        <v>1</v>
      </c>
      <c r="C1" s="3" t="s">
        <v>2</v>
      </c>
      <c r="D1" s="2"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4" t="s">
        <v>24</v>
      </c>
      <c r="Z1" s="4"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42</v>
      </c>
      <c r="AT1" s="1" t="s">
        <v>44</v>
      </c>
      <c r="AU1" s="1" t="s">
        <v>45</v>
      </c>
      <c r="AV1" s="1" t="s">
        <v>46</v>
      </c>
      <c r="AW1" s="1" t="s">
        <v>42</v>
      </c>
      <c r="AX1" s="5" t="s">
        <v>47</v>
      </c>
      <c r="AY1" s="1" t="s">
        <v>48</v>
      </c>
      <c r="AZ1" t="s">
        <v>49</v>
      </c>
      <c r="BA1" t="s">
        <v>50</v>
      </c>
      <c r="BB1" t="s">
        <v>51</v>
      </c>
      <c r="BC1" t="s">
        <v>52</v>
      </c>
      <c r="BD1" t="s">
        <v>53</v>
      </c>
      <c r="BE1" t="s">
        <v>54</v>
      </c>
      <c r="BF1" t="s">
        <v>55</v>
      </c>
      <c r="BG1" t="s">
        <v>56</v>
      </c>
      <c r="BH1" s="1" t="s">
        <v>57</v>
      </c>
      <c r="BI1" s="1" t="s">
        <v>58</v>
      </c>
      <c r="BJ1" s="1" t="s">
        <v>59</v>
      </c>
      <c r="BK1" s="1" t="s">
        <v>60</v>
      </c>
      <c r="BL1" s="1" t="s">
        <v>61</v>
      </c>
      <c r="BM1" s="1" t="s">
        <v>62</v>
      </c>
      <c r="BN1" s="1" t="s">
        <v>63</v>
      </c>
      <c r="BO1" s="1" t="s">
        <v>64</v>
      </c>
      <c r="BP1" s="1" t="s">
        <v>65</v>
      </c>
      <c r="BQ1" s="1" t="s">
        <v>66</v>
      </c>
      <c r="BR1" s="1" t="s">
        <v>67</v>
      </c>
      <c r="BS1" s="1" t="s">
        <v>68</v>
      </c>
      <c r="BT1" s="1" t="s">
        <v>69</v>
      </c>
      <c r="BU1" s="1" t="s">
        <v>70</v>
      </c>
      <c r="BV1" s="1" t="s">
        <v>71</v>
      </c>
      <c r="BW1" s="1" t="s">
        <v>72</v>
      </c>
      <c r="BX1" s="1" t="s">
        <v>73</v>
      </c>
      <c r="BY1" s="1" t="s">
        <v>74</v>
      </c>
      <c r="BZ1" s="1" t="s">
        <v>75</v>
      </c>
      <c r="CA1" s="1" t="s">
        <v>76</v>
      </c>
      <c r="CB1" s="1" t="s">
        <v>77</v>
      </c>
      <c r="CC1" s="1" t="s">
        <v>78</v>
      </c>
      <c r="CD1" s="1" t="s">
        <v>79</v>
      </c>
      <c r="CE1" s="1" t="s">
        <v>80</v>
      </c>
      <c r="CF1" s="1" t="s">
        <v>81</v>
      </c>
      <c r="CG1" s="1" t="s">
        <v>82</v>
      </c>
      <c r="CH1" s="1" t="s">
        <v>47</v>
      </c>
      <c r="CI1" s="90" t="s">
        <v>33</v>
      </c>
      <c r="CJ1" s="90" t="s">
        <v>83</v>
      </c>
      <c r="CK1" s="90" t="s">
        <v>84</v>
      </c>
      <c r="CL1" s="90" t="s">
        <v>643</v>
      </c>
      <c r="CM1" s="1" t="s">
        <v>85</v>
      </c>
      <c r="CN1" s="1" t="s">
        <v>86</v>
      </c>
      <c r="CO1" s="1" t="s">
        <v>42</v>
      </c>
      <c r="CP1" s="1" t="s">
        <v>87</v>
      </c>
      <c r="CQ1" s="1" t="s">
        <v>88</v>
      </c>
      <c r="CR1" s="68" t="s">
        <v>628</v>
      </c>
      <c r="CS1" s="68" t="s">
        <v>629</v>
      </c>
      <c r="CT1" s="69" t="s">
        <v>630</v>
      </c>
      <c r="CU1" s="69" t="s">
        <v>631</v>
      </c>
      <c r="CV1" s="68" t="s">
        <v>632</v>
      </c>
      <c r="CW1" s="68" t="s">
        <v>633</v>
      </c>
      <c r="CX1" s="68" t="s">
        <v>634</v>
      </c>
      <c r="CY1" s="69" t="s">
        <v>635</v>
      </c>
      <c r="CZ1" s="69" t="s">
        <v>636</v>
      </c>
      <c r="DA1" s="70" t="s">
        <v>637</v>
      </c>
      <c r="DB1" s="68" t="s">
        <v>638</v>
      </c>
      <c r="DC1" s="68" t="s">
        <v>194</v>
      </c>
      <c r="DD1" s="68" t="s">
        <v>359</v>
      </c>
      <c r="DE1" s="68" t="s">
        <v>639</v>
      </c>
      <c r="DF1" s="70" t="s">
        <v>640</v>
      </c>
      <c r="DG1" s="70" t="s">
        <v>105</v>
      </c>
      <c r="DH1" s="70" t="s">
        <v>47</v>
      </c>
    </row>
    <row r="2" spans="1:125" ht="12.75">
      <c r="A2" t="s">
        <v>200</v>
      </c>
      <c r="B2" s="6">
        <v>3920</v>
      </c>
      <c r="C2" s="7">
        <v>12.2</v>
      </c>
      <c r="D2" s="6" t="s">
        <v>201</v>
      </c>
      <c r="E2" t="s">
        <v>93</v>
      </c>
      <c r="F2" t="s">
        <v>93</v>
      </c>
      <c r="G2" t="s">
        <v>93</v>
      </c>
      <c r="H2" t="s">
        <v>91</v>
      </c>
      <c r="I2" t="s">
        <v>95</v>
      </c>
      <c r="J2" t="s">
        <v>95</v>
      </c>
      <c r="K2" t="s">
        <v>95</v>
      </c>
      <c r="L2" t="s">
        <v>95</v>
      </c>
      <c r="M2" t="s">
        <v>95</v>
      </c>
      <c r="N2" t="s">
        <v>95</v>
      </c>
      <c r="O2" t="s">
        <v>95</v>
      </c>
      <c r="P2" t="s">
        <v>95</v>
      </c>
      <c r="Q2" t="s">
        <v>95</v>
      </c>
      <c r="R2" t="s">
        <v>95</v>
      </c>
      <c r="S2" t="s">
        <v>95</v>
      </c>
      <c r="T2" t="s">
        <v>95</v>
      </c>
      <c r="U2" t="s">
        <v>95</v>
      </c>
      <c r="V2" t="s">
        <v>95</v>
      </c>
      <c r="W2" t="s">
        <v>95</v>
      </c>
      <c r="X2" t="s">
        <v>95</v>
      </c>
      <c r="Y2" s="8">
        <v>45.23383</v>
      </c>
      <c r="Z2" s="8">
        <v>-117.0866</v>
      </c>
      <c r="AA2" t="s">
        <v>96</v>
      </c>
      <c r="AB2" t="s">
        <v>97</v>
      </c>
      <c r="AC2" t="s">
        <v>119</v>
      </c>
      <c r="AD2" t="s">
        <v>99</v>
      </c>
      <c r="AE2" t="s">
        <v>115</v>
      </c>
      <c r="AF2" s="9">
        <v>38243</v>
      </c>
      <c r="AG2" s="10">
        <v>0.5743055555555555</v>
      </c>
      <c r="AH2" t="s">
        <v>100</v>
      </c>
      <c r="AI2">
        <v>1</v>
      </c>
      <c r="AJ2">
        <v>1</v>
      </c>
      <c r="AK2">
        <v>0</v>
      </c>
      <c r="AL2">
        <v>0</v>
      </c>
      <c r="AM2">
        <v>0</v>
      </c>
      <c r="AN2" t="s">
        <v>202</v>
      </c>
      <c r="AO2" t="s">
        <v>95</v>
      </c>
      <c r="AP2" t="s">
        <v>95</v>
      </c>
      <c r="AR2" t="s">
        <v>113</v>
      </c>
      <c r="AS2" t="s">
        <v>203</v>
      </c>
      <c r="AT2" t="s">
        <v>145</v>
      </c>
      <c r="AU2" t="s">
        <v>163</v>
      </c>
      <c r="AV2" t="s">
        <v>95</v>
      </c>
      <c r="AW2" t="s">
        <v>204</v>
      </c>
      <c r="AX2" s="11" t="s">
        <v>205</v>
      </c>
      <c r="AY2" t="s">
        <v>206</v>
      </c>
      <c r="BA2">
        <v>1</v>
      </c>
      <c r="BB2">
        <v>1</v>
      </c>
      <c r="BC2">
        <v>1</v>
      </c>
      <c r="BD2">
        <v>1</v>
      </c>
      <c r="BH2">
        <v>6</v>
      </c>
      <c r="BI2">
        <v>42.5</v>
      </c>
      <c r="BJ2">
        <v>13.3</v>
      </c>
      <c r="BK2">
        <v>14.1</v>
      </c>
      <c r="BL2">
        <v>23.5</v>
      </c>
      <c r="BM2">
        <v>18.2</v>
      </c>
      <c r="BN2">
        <v>22.5</v>
      </c>
      <c r="BO2">
        <v>5.41</v>
      </c>
      <c r="BP2" t="s">
        <v>207</v>
      </c>
      <c r="BQ2">
        <v>8.91</v>
      </c>
      <c r="BR2">
        <v>12.2</v>
      </c>
      <c r="BU2">
        <v>5.41</v>
      </c>
      <c r="BV2">
        <v>0</v>
      </c>
      <c r="BW2">
        <v>18.32</v>
      </c>
      <c r="BX2">
        <v>0.33</v>
      </c>
      <c r="BY2">
        <v>-12.2</v>
      </c>
      <c r="BZ2">
        <v>8.91</v>
      </c>
      <c r="CA2">
        <v>0</v>
      </c>
      <c r="CB2">
        <v>0</v>
      </c>
      <c r="CC2">
        <v>7.74</v>
      </c>
      <c r="CD2" t="s">
        <v>110</v>
      </c>
      <c r="CE2" t="s">
        <v>138</v>
      </c>
      <c r="CF2" t="s">
        <v>110</v>
      </c>
      <c r="CG2" t="s">
        <v>139</v>
      </c>
      <c r="CI2" s="89" t="s">
        <v>110</v>
      </c>
      <c r="CJ2" s="89" t="s">
        <v>110</v>
      </c>
      <c r="CK2" s="89" t="s">
        <v>100</v>
      </c>
      <c r="CL2" s="89" t="b">
        <v>0</v>
      </c>
      <c r="CN2" t="s">
        <v>113</v>
      </c>
      <c r="CO2" t="s">
        <v>208</v>
      </c>
      <c r="CP2" t="s">
        <v>113</v>
      </c>
      <c r="CQ2" t="s">
        <v>115</v>
      </c>
      <c r="CR2" s="71">
        <v>7.78423</v>
      </c>
      <c r="CS2" s="72">
        <v>5</v>
      </c>
      <c r="CT2" s="72" t="s">
        <v>736</v>
      </c>
      <c r="CU2" s="72" t="s">
        <v>736</v>
      </c>
      <c r="CV2" s="73">
        <v>5</v>
      </c>
      <c r="CW2" s="73">
        <v>1.1</v>
      </c>
      <c r="CX2" s="73">
        <v>2</v>
      </c>
      <c r="CY2" s="74"/>
      <c r="CZ2" s="75">
        <v>33</v>
      </c>
      <c r="DA2" s="72" t="s">
        <v>693</v>
      </c>
      <c r="DB2" s="73" t="s">
        <v>737</v>
      </c>
      <c r="DC2" s="73" t="s">
        <v>737</v>
      </c>
      <c r="DD2" s="73" t="s">
        <v>737</v>
      </c>
      <c r="DE2" s="73" t="s">
        <v>740</v>
      </c>
      <c r="DF2" s="73" t="s">
        <v>737</v>
      </c>
      <c r="DG2" s="73" t="s">
        <v>737</v>
      </c>
      <c r="DH2" s="73"/>
      <c r="DI2" s="46"/>
      <c r="DJ2" s="46"/>
      <c r="DK2" s="46"/>
      <c r="DL2" s="46"/>
      <c r="DM2" s="46"/>
      <c r="DN2" s="46"/>
      <c r="DO2" s="46"/>
      <c r="DP2" s="46"/>
      <c r="DQ2" s="46"/>
      <c r="DR2" s="46"/>
      <c r="DS2" s="46"/>
      <c r="DT2" s="46"/>
      <c r="DU2" s="46"/>
    </row>
    <row r="3" spans="1:112" ht="12.75">
      <c r="A3" t="s">
        <v>192</v>
      </c>
      <c r="B3" s="6">
        <v>3920</v>
      </c>
      <c r="C3" s="7">
        <v>12.2</v>
      </c>
      <c r="D3" s="6" t="s">
        <v>133</v>
      </c>
      <c r="E3" t="s">
        <v>93</v>
      </c>
      <c r="F3" t="s">
        <v>93</v>
      </c>
      <c r="G3" t="s">
        <v>93</v>
      </c>
      <c r="H3" t="s">
        <v>100</v>
      </c>
      <c r="I3" t="s">
        <v>95</v>
      </c>
      <c r="J3" t="s">
        <v>95</v>
      </c>
      <c r="K3" t="s">
        <v>95</v>
      </c>
      <c r="L3" t="s">
        <v>95</v>
      </c>
      <c r="M3" t="s">
        <v>95</v>
      </c>
      <c r="N3" t="s">
        <v>95</v>
      </c>
      <c r="O3" t="s">
        <v>95</v>
      </c>
      <c r="P3" t="s">
        <v>95</v>
      </c>
      <c r="Q3" t="s">
        <v>95</v>
      </c>
      <c r="R3" t="s">
        <v>95</v>
      </c>
      <c r="S3" t="s">
        <v>95</v>
      </c>
      <c r="T3" t="s">
        <v>95</v>
      </c>
      <c r="U3" t="s">
        <v>95</v>
      </c>
      <c r="V3" t="s">
        <v>95</v>
      </c>
      <c r="W3" t="s">
        <v>95</v>
      </c>
      <c r="X3" t="s">
        <v>95</v>
      </c>
      <c r="Y3" s="8">
        <v>45.23383</v>
      </c>
      <c r="Z3" s="8">
        <v>-117.0866</v>
      </c>
      <c r="AA3" t="s">
        <v>96</v>
      </c>
      <c r="AB3" t="s">
        <v>97</v>
      </c>
      <c r="AC3" t="s">
        <v>98</v>
      </c>
      <c r="AD3" t="s">
        <v>99</v>
      </c>
      <c r="AE3" t="s">
        <v>193</v>
      </c>
      <c r="AF3" s="9">
        <v>38243</v>
      </c>
      <c r="AG3" s="10">
        <v>0.5458333333333333</v>
      </c>
      <c r="AH3" t="s">
        <v>120</v>
      </c>
      <c r="AI3">
        <v>1</v>
      </c>
      <c r="AJ3">
        <v>2</v>
      </c>
      <c r="AK3">
        <v>1</v>
      </c>
      <c r="AL3">
        <v>0</v>
      </c>
      <c r="AM3">
        <v>0</v>
      </c>
      <c r="AN3" t="s">
        <v>121</v>
      </c>
      <c r="AO3" t="s">
        <v>95</v>
      </c>
      <c r="AP3" t="s">
        <v>95</v>
      </c>
      <c r="AR3" t="s">
        <v>103</v>
      </c>
      <c r="AT3" t="s">
        <v>145</v>
      </c>
      <c r="AU3" t="s">
        <v>194</v>
      </c>
      <c r="AV3" t="s">
        <v>95</v>
      </c>
      <c r="AW3" t="s">
        <v>195</v>
      </c>
      <c r="AX3" s="11" t="s">
        <v>196</v>
      </c>
      <c r="AY3" t="s">
        <v>197</v>
      </c>
      <c r="BA3">
        <v>1</v>
      </c>
      <c r="BB3">
        <v>1</v>
      </c>
      <c r="BC3">
        <v>1</v>
      </c>
      <c r="BD3">
        <v>1</v>
      </c>
      <c r="BH3">
        <v>5.8</v>
      </c>
      <c r="BI3">
        <v>42.8</v>
      </c>
      <c r="BJ3">
        <v>13.3</v>
      </c>
      <c r="BK3">
        <v>14.1</v>
      </c>
      <c r="BL3">
        <v>23.5</v>
      </c>
      <c r="BM3">
        <v>18.2</v>
      </c>
      <c r="BN3">
        <v>22.5</v>
      </c>
      <c r="BO3">
        <v>5.41</v>
      </c>
      <c r="BP3" t="s">
        <v>198</v>
      </c>
      <c r="BQ3">
        <v>10.31</v>
      </c>
      <c r="BR3">
        <v>12.67</v>
      </c>
      <c r="BS3">
        <v>0</v>
      </c>
      <c r="BU3">
        <v>5.41</v>
      </c>
      <c r="BV3">
        <v>0</v>
      </c>
      <c r="BW3">
        <v>18.32</v>
      </c>
      <c r="BX3">
        <v>0.32</v>
      </c>
      <c r="BY3">
        <v>-12.67</v>
      </c>
      <c r="BZ3">
        <v>10.31</v>
      </c>
      <c r="CA3">
        <v>0</v>
      </c>
      <c r="CB3">
        <v>0</v>
      </c>
      <c r="CC3">
        <v>5.51</v>
      </c>
      <c r="CD3" t="s">
        <v>110</v>
      </c>
      <c r="CE3" t="s">
        <v>138</v>
      </c>
      <c r="CF3" t="s">
        <v>110</v>
      </c>
      <c r="CG3" t="s">
        <v>139</v>
      </c>
      <c r="CI3" s="89" t="s">
        <v>110</v>
      </c>
      <c r="CJ3" s="89" t="s">
        <v>110</v>
      </c>
      <c r="CK3" s="89" t="s">
        <v>120</v>
      </c>
      <c r="CL3" s="89" t="b">
        <v>0</v>
      </c>
      <c r="CN3" t="s">
        <v>113</v>
      </c>
      <c r="CO3" t="s">
        <v>199</v>
      </c>
      <c r="CP3" t="s">
        <v>113</v>
      </c>
      <c r="CQ3" t="s">
        <v>115</v>
      </c>
      <c r="CR3" s="71">
        <v>7.78423</v>
      </c>
      <c r="CS3" s="72">
        <v>5</v>
      </c>
      <c r="CT3" s="72" t="s">
        <v>736</v>
      </c>
      <c r="CU3" s="72" t="s">
        <v>736</v>
      </c>
      <c r="CV3" s="73">
        <v>5</v>
      </c>
      <c r="CW3" s="73">
        <v>1.05</v>
      </c>
      <c r="CX3" s="73">
        <v>2</v>
      </c>
      <c r="CY3" s="74"/>
      <c r="CZ3" s="75">
        <v>31.5</v>
      </c>
      <c r="DA3" s="72" t="s">
        <v>693</v>
      </c>
      <c r="DB3" s="73" t="s">
        <v>737</v>
      </c>
      <c r="DC3" s="73" t="s">
        <v>739</v>
      </c>
      <c r="DD3" s="73" t="s">
        <v>737</v>
      </c>
      <c r="DE3" s="73" t="s">
        <v>737</v>
      </c>
      <c r="DF3" s="73" t="s">
        <v>737</v>
      </c>
      <c r="DG3" s="73" t="s">
        <v>737</v>
      </c>
      <c r="DH3" s="73"/>
    </row>
    <row r="4" spans="1:112" ht="12.75">
      <c r="A4" t="s">
        <v>209</v>
      </c>
      <c r="B4" s="6">
        <v>3920</v>
      </c>
      <c r="C4" s="7">
        <v>11.2</v>
      </c>
      <c r="D4" s="6" t="s">
        <v>133</v>
      </c>
      <c r="E4" t="s">
        <v>93</v>
      </c>
      <c r="F4" t="s">
        <v>93</v>
      </c>
      <c r="G4" t="s">
        <v>93</v>
      </c>
      <c r="H4" t="s">
        <v>100</v>
      </c>
      <c r="I4" t="s">
        <v>95</v>
      </c>
      <c r="J4" t="s">
        <v>95</v>
      </c>
      <c r="K4" t="s">
        <v>95</v>
      </c>
      <c r="L4" t="s">
        <v>95</v>
      </c>
      <c r="M4" t="s">
        <v>95</v>
      </c>
      <c r="N4" t="s">
        <v>95</v>
      </c>
      <c r="O4" t="s">
        <v>95</v>
      </c>
      <c r="P4" t="s">
        <v>95</v>
      </c>
      <c r="Q4" t="s">
        <v>95</v>
      </c>
      <c r="R4" t="s">
        <v>95</v>
      </c>
      <c r="S4" t="s">
        <v>95</v>
      </c>
      <c r="T4" t="s">
        <v>95</v>
      </c>
      <c r="U4" t="s">
        <v>95</v>
      </c>
      <c r="V4" t="s">
        <v>95</v>
      </c>
      <c r="W4" t="s">
        <v>95</v>
      </c>
      <c r="X4" t="s">
        <v>95</v>
      </c>
      <c r="Y4" s="8">
        <v>45.24325</v>
      </c>
      <c r="Z4" s="8">
        <v>-117.09719</v>
      </c>
      <c r="AA4" t="s">
        <v>96</v>
      </c>
      <c r="AB4" t="s">
        <v>97</v>
      </c>
      <c r="AC4" t="s">
        <v>98</v>
      </c>
      <c r="AD4" t="s">
        <v>99</v>
      </c>
      <c r="AE4" t="s">
        <v>193</v>
      </c>
      <c r="AF4" s="9">
        <v>38243</v>
      </c>
      <c r="AG4" s="10">
        <v>0.6298611111111111</v>
      </c>
      <c r="AH4" t="s">
        <v>143</v>
      </c>
      <c r="AI4">
        <v>1</v>
      </c>
      <c r="AJ4">
        <v>1</v>
      </c>
      <c r="AK4">
        <v>0</v>
      </c>
      <c r="AL4">
        <v>0</v>
      </c>
      <c r="AM4">
        <v>0</v>
      </c>
      <c r="AN4" t="s">
        <v>202</v>
      </c>
      <c r="AO4" t="s">
        <v>95</v>
      </c>
      <c r="AP4" t="s">
        <v>95</v>
      </c>
      <c r="AQ4" t="s">
        <v>210</v>
      </c>
      <c r="AR4" t="s">
        <v>103</v>
      </c>
      <c r="AT4" t="s">
        <v>104</v>
      </c>
      <c r="AU4" t="s">
        <v>123</v>
      </c>
      <c r="AV4" t="s">
        <v>95</v>
      </c>
      <c r="AX4" s="11"/>
      <c r="BA4">
        <v>1</v>
      </c>
      <c r="BB4">
        <v>1</v>
      </c>
      <c r="BC4">
        <v>1</v>
      </c>
      <c r="BD4">
        <v>1</v>
      </c>
      <c r="BH4">
        <v>3.5</v>
      </c>
      <c r="BI4">
        <v>36</v>
      </c>
      <c r="BJ4">
        <v>11</v>
      </c>
      <c r="BK4">
        <v>7</v>
      </c>
      <c r="BL4">
        <v>11.1</v>
      </c>
      <c r="BM4">
        <v>7.7</v>
      </c>
      <c r="BN4">
        <v>6.2</v>
      </c>
      <c r="BO4">
        <v>6.89</v>
      </c>
      <c r="BP4" t="s">
        <v>211</v>
      </c>
      <c r="BQ4">
        <v>10.5</v>
      </c>
      <c r="BR4">
        <v>12.99</v>
      </c>
      <c r="BS4">
        <v>14.71</v>
      </c>
      <c r="BT4">
        <v>13.21</v>
      </c>
      <c r="BU4">
        <v>6.9</v>
      </c>
      <c r="BV4">
        <v>-0.01</v>
      </c>
      <c r="BW4">
        <v>8.6</v>
      </c>
      <c r="BX4">
        <v>0.41</v>
      </c>
      <c r="BY4">
        <v>0.22</v>
      </c>
      <c r="BZ4">
        <v>-2.71</v>
      </c>
      <c r="CA4">
        <v>1.5</v>
      </c>
      <c r="CB4">
        <v>6.82</v>
      </c>
      <c r="CC4">
        <v>6.92</v>
      </c>
      <c r="CD4" t="s">
        <v>110</v>
      </c>
      <c r="CE4" t="s">
        <v>138</v>
      </c>
      <c r="CF4" t="s">
        <v>110</v>
      </c>
      <c r="CG4" t="s">
        <v>139</v>
      </c>
      <c r="CI4" s="89" t="s">
        <v>110</v>
      </c>
      <c r="CJ4" s="89" t="s">
        <v>110</v>
      </c>
      <c r="CK4" s="89" t="s">
        <v>143</v>
      </c>
      <c r="CL4" s="89" t="b">
        <v>0</v>
      </c>
      <c r="CN4" t="s">
        <v>103</v>
      </c>
      <c r="CP4" t="s">
        <v>113</v>
      </c>
      <c r="CQ4" t="s">
        <v>115</v>
      </c>
      <c r="CR4" s="76">
        <v>3.40957</v>
      </c>
      <c r="CS4" s="77">
        <v>3</v>
      </c>
      <c r="CT4" s="72" t="s">
        <v>736</v>
      </c>
      <c r="CU4" s="72" t="s">
        <v>736</v>
      </c>
      <c r="CV4" s="78">
        <v>5</v>
      </c>
      <c r="CW4" s="78">
        <v>1</v>
      </c>
      <c r="CX4" s="250">
        <v>0.5</v>
      </c>
      <c r="CY4" s="79"/>
      <c r="CZ4" s="80">
        <v>4.5</v>
      </c>
      <c r="DA4" s="72" t="s">
        <v>671</v>
      </c>
      <c r="DB4" s="73" t="s">
        <v>737</v>
      </c>
      <c r="DC4" s="73" t="s">
        <v>737</v>
      </c>
      <c r="DD4" s="73" t="s">
        <v>737</v>
      </c>
      <c r="DE4" s="73" t="s">
        <v>737</v>
      </c>
      <c r="DF4" s="73" t="s">
        <v>737</v>
      </c>
      <c r="DG4" s="73" t="s">
        <v>737</v>
      </c>
      <c r="DH4" s="288" t="s">
        <v>735</v>
      </c>
    </row>
    <row r="5" spans="1:112" s="38" customFormat="1" ht="12.75">
      <c r="A5" t="s">
        <v>186</v>
      </c>
      <c r="B5" s="6" t="s">
        <v>118</v>
      </c>
      <c r="C5" s="7">
        <v>0.05</v>
      </c>
      <c r="D5" s="6" t="s">
        <v>187</v>
      </c>
      <c r="E5" t="s">
        <v>95</v>
      </c>
      <c r="F5" t="s">
        <v>93</v>
      </c>
      <c r="G5" t="s">
        <v>93</v>
      </c>
      <c r="H5" t="s">
        <v>91</v>
      </c>
      <c r="I5" t="s">
        <v>95</v>
      </c>
      <c r="J5" t="s">
        <v>95</v>
      </c>
      <c r="K5" t="s">
        <v>95</v>
      </c>
      <c r="L5" t="s">
        <v>95</v>
      </c>
      <c r="M5" t="s">
        <v>95</v>
      </c>
      <c r="N5" t="s">
        <v>95</v>
      </c>
      <c r="O5" t="s">
        <v>95</v>
      </c>
      <c r="P5" t="s">
        <v>95</v>
      </c>
      <c r="Q5" t="s">
        <v>95</v>
      </c>
      <c r="R5" t="s">
        <v>95</v>
      </c>
      <c r="S5" t="s">
        <v>95</v>
      </c>
      <c r="T5" t="s">
        <v>95</v>
      </c>
      <c r="U5" t="s">
        <v>95</v>
      </c>
      <c r="V5" t="s">
        <v>95</v>
      </c>
      <c r="W5" t="s">
        <v>95</v>
      </c>
      <c r="X5" t="s">
        <v>95</v>
      </c>
      <c r="Y5" s="8">
        <v>45.25766</v>
      </c>
      <c r="Z5" s="8">
        <v>-117.09987</v>
      </c>
      <c r="AA5" t="s">
        <v>96</v>
      </c>
      <c r="AB5" t="s">
        <v>97</v>
      </c>
      <c r="AC5" t="s">
        <v>99</v>
      </c>
      <c r="AD5" t="s">
        <v>180</v>
      </c>
      <c r="AE5"/>
      <c r="AF5" s="9">
        <v>38243</v>
      </c>
      <c r="AG5" s="10">
        <v>0.47291666666666665</v>
      </c>
      <c r="AH5" t="s">
        <v>100</v>
      </c>
      <c r="AI5">
        <v>1</v>
      </c>
      <c r="AJ5">
        <v>1</v>
      </c>
      <c r="AK5">
        <v>0</v>
      </c>
      <c r="AL5">
        <v>0</v>
      </c>
      <c r="AM5">
        <v>0</v>
      </c>
      <c r="AN5" t="s">
        <v>95</v>
      </c>
      <c r="AO5" t="s">
        <v>95</v>
      </c>
      <c r="AP5" t="s">
        <v>95</v>
      </c>
      <c r="AQ5" t="s">
        <v>188</v>
      </c>
      <c r="AR5" t="s">
        <v>95</v>
      </c>
      <c r="AS5"/>
      <c r="AT5" t="s">
        <v>95</v>
      </c>
      <c r="AU5" t="s">
        <v>95</v>
      </c>
      <c r="AV5" t="s">
        <v>95</v>
      </c>
      <c r="AW5"/>
      <c r="AX5" s="11" t="s">
        <v>189</v>
      </c>
      <c r="AY5"/>
      <c r="AZ5"/>
      <c r="BA5">
        <v>0</v>
      </c>
      <c r="BB5">
        <v>0</v>
      </c>
      <c r="BC5">
        <v>0</v>
      </c>
      <c r="BD5">
        <v>0</v>
      </c>
      <c r="BE5" t="s">
        <v>190</v>
      </c>
      <c r="BF5"/>
      <c r="BG5"/>
      <c r="BH5"/>
      <c r="BI5"/>
      <c r="BJ5"/>
      <c r="BK5"/>
      <c r="BL5"/>
      <c r="BM5"/>
      <c r="BN5"/>
      <c r="BO5"/>
      <c r="BP5"/>
      <c r="BQ5"/>
      <c r="BR5"/>
      <c r="BS5"/>
      <c r="BT5"/>
      <c r="BU5"/>
      <c r="BV5">
        <v>0</v>
      </c>
      <c r="BW5">
        <v>0</v>
      </c>
      <c r="BX5">
        <v>0</v>
      </c>
      <c r="BY5">
        <v>0</v>
      </c>
      <c r="BZ5">
        <v>0</v>
      </c>
      <c r="CA5">
        <v>0</v>
      </c>
      <c r="CB5">
        <v>0</v>
      </c>
      <c r="CC5">
        <v>0</v>
      </c>
      <c r="CD5" t="s">
        <v>95</v>
      </c>
      <c r="CE5" t="s">
        <v>95</v>
      </c>
      <c r="CF5" t="s">
        <v>95</v>
      </c>
      <c r="CG5" t="s">
        <v>95</v>
      </c>
      <c r="CH5"/>
      <c r="CI5" s="89" t="s">
        <v>100</v>
      </c>
      <c r="CJ5" s="89" t="s">
        <v>110</v>
      </c>
      <c r="CK5" s="89" t="s">
        <v>100</v>
      </c>
      <c r="CL5" s="89" t="s">
        <v>113</v>
      </c>
      <c r="CM5"/>
      <c r="CN5" t="s">
        <v>113</v>
      </c>
      <c r="CO5" t="s">
        <v>191</v>
      </c>
      <c r="CP5" t="s">
        <v>113</v>
      </c>
      <c r="CQ5" t="s">
        <v>115</v>
      </c>
      <c r="CR5" s="71">
        <v>0.216112</v>
      </c>
      <c r="CS5" s="72">
        <v>1</v>
      </c>
      <c r="CT5" s="85">
        <v>1</v>
      </c>
      <c r="CU5" s="85">
        <v>1</v>
      </c>
      <c r="CV5" s="73">
        <v>5</v>
      </c>
      <c r="CW5" s="73">
        <v>1</v>
      </c>
      <c r="CX5" s="73">
        <v>1</v>
      </c>
      <c r="CY5" s="74"/>
      <c r="CZ5" s="75">
        <v>3</v>
      </c>
      <c r="DA5" s="72" t="s">
        <v>671</v>
      </c>
      <c r="DB5" s="73" t="s">
        <v>737</v>
      </c>
      <c r="DC5" s="73" t="s">
        <v>737</v>
      </c>
      <c r="DD5" s="73" t="s">
        <v>737</v>
      </c>
      <c r="DE5" s="73" t="s">
        <v>737</v>
      </c>
      <c r="DF5" s="73" t="s">
        <v>737</v>
      </c>
      <c r="DG5" s="73" t="s">
        <v>737</v>
      </c>
      <c r="DH5" s="288" t="s">
        <v>735</v>
      </c>
    </row>
    <row r="6" spans="1:112" s="286" customFormat="1" ht="12.75" customHeight="1">
      <c r="A6" t="s">
        <v>321</v>
      </c>
      <c r="B6" s="6" t="s">
        <v>316</v>
      </c>
      <c r="C6" s="7">
        <v>0</v>
      </c>
      <c r="D6" s="6" t="s">
        <v>322</v>
      </c>
      <c r="E6" t="s">
        <v>151</v>
      </c>
      <c r="F6" t="s">
        <v>151</v>
      </c>
      <c r="G6" t="s">
        <v>151</v>
      </c>
      <c r="H6" t="s">
        <v>302</v>
      </c>
      <c r="I6" t="s">
        <v>95</v>
      </c>
      <c r="J6" t="s">
        <v>95</v>
      </c>
      <c r="K6" t="s">
        <v>95</v>
      </c>
      <c r="L6" t="s">
        <v>95</v>
      </c>
      <c r="M6" t="s">
        <v>95</v>
      </c>
      <c r="N6" t="s">
        <v>95</v>
      </c>
      <c r="O6" t="s">
        <v>95</v>
      </c>
      <c r="P6" t="s">
        <v>95</v>
      </c>
      <c r="Q6" t="s">
        <v>95</v>
      </c>
      <c r="R6" t="s">
        <v>95</v>
      </c>
      <c r="S6" t="s">
        <v>95</v>
      </c>
      <c r="T6" t="s">
        <v>95</v>
      </c>
      <c r="U6" t="s">
        <v>95</v>
      </c>
      <c r="V6" t="s">
        <v>95</v>
      </c>
      <c r="W6" t="s">
        <v>95</v>
      </c>
      <c r="X6" t="s">
        <v>95</v>
      </c>
      <c r="Y6" s="8">
        <v>45.47401</v>
      </c>
      <c r="Z6" s="8">
        <v>-117.01887</v>
      </c>
      <c r="AA6" t="s">
        <v>96</v>
      </c>
      <c r="AB6" t="s">
        <v>97</v>
      </c>
      <c r="AC6" t="s">
        <v>98</v>
      </c>
      <c r="AD6" t="s">
        <v>119</v>
      </c>
      <c r="AE6" t="s">
        <v>308</v>
      </c>
      <c r="AF6" s="9">
        <v>38259</v>
      </c>
      <c r="AG6" s="10">
        <v>0.4916666666666667</v>
      </c>
      <c r="AH6" t="s">
        <v>143</v>
      </c>
      <c r="AI6">
        <v>2</v>
      </c>
      <c r="AJ6">
        <v>2</v>
      </c>
      <c r="AK6">
        <v>0</v>
      </c>
      <c r="AL6">
        <v>0</v>
      </c>
      <c r="AM6">
        <v>0</v>
      </c>
      <c r="AN6" t="s">
        <v>144</v>
      </c>
      <c r="AO6" t="s">
        <v>95</v>
      </c>
      <c r="AP6" t="s">
        <v>95</v>
      </c>
      <c r="AQ6"/>
      <c r="AR6" t="s">
        <v>103</v>
      </c>
      <c r="AS6"/>
      <c r="AT6" t="s">
        <v>145</v>
      </c>
      <c r="AU6" t="s">
        <v>123</v>
      </c>
      <c r="AV6" t="s">
        <v>95</v>
      </c>
      <c r="AW6"/>
      <c r="AX6" s="11" t="s">
        <v>323</v>
      </c>
      <c r="AY6" t="s">
        <v>324</v>
      </c>
      <c r="AZ6"/>
      <c r="BA6">
        <v>1</v>
      </c>
      <c r="BB6">
        <v>1</v>
      </c>
      <c r="BC6">
        <v>1</v>
      </c>
      <c r="BD6">
        <v>1</v>
      </c>
      <c r="BE6"/>
      <c r="BF6"/>
      <c r="BG6"/>
      <c r="BH6">
        <v>2</v>
      </c>
      <c r="BI6">
        <v>182.5</v>
      </c>
      <c r="BJ6">
        <v>5.1</v>
      </c>
      <c r="BK6">
        <v>5.3</v>
      </c>
      <c r="BL6">
        <v>5</v>
      </c>
      <c r="BM6">
        <v>5.7</v>
      </c>
      <c r="BN6">
        <v>5.8</v>
      </c>
      <c r="BO6">
        <v>4.3</v>
      </c>
      <c r="BP6" t="s">
        <v>325</v>
      </c>
      <c r="BQ6">
        <v>8.42</v>
      </c>
      <c r="BR6">
        <v>15.62</v>
      </c>
      <c r="BS6">
        <v>15.8</v>
      </c>
      <c r="BT6">
        <v>15.89</v>
      </c>
      <c r="BU6">
        <v>4.3</v>
      </c>
      <c r="BV6">
        <v>0</v>
      </c>
      <c r="BW6">
        <v>5.38</v>
      </c>
      <c r="BX6">
        <v>0.37</v>
      </c>
      <c r="BY6">
        <v>0.27</v>
      </c>
      <c r="BZ6">
        <v>-7.47</v>
      </c>
      <c r="CA6">
        <v>-0.09</v>
      </c>
      <c r="CB6">
        <v>-0.33</v>
      </c>
      <c r="CC6">
        <v>3.95</v>
      </c>
      <c r="CD6" t="s">
        <v>110</v>
      </c>
      <c r="CE6" t="s">
        <v>138</v>
      </c>
      <c r="CF6" t="s">
        <v>110</v>
      </c>
      <c r="CG6" t="s">
        <v>139</v>
      </c>
      <c r="CH6"/>
      <c r="CI6" s="89" t="s">
        <v>110</v>
      </c>
      <c r="CJ6" s="89" t="s">
        <v>110</v>
      </c>
      <c r="CK6" s="89" t="s">
        <v>143</v>
      </c>
      <c r="CL6" s="89" t="b">
        <v>0</v>
      </c>
      <c r="CM6"/>
      <c r="CN6" t="s">
        <v>103</v>
      </c>
      <c r="CO6"/>
      <c r="CP6" t="s">
        <v>113</v>
      </c>
      <c r="CQ6" t="s">
        <v>241</v>
      </c>
      <c r="CR6" s="81">
        <v>0.173037</v>
      </c>
      <c r="CS6" s="72">
        <v>1</v>
      </c>
      <c r="CT6" s="72" t="s">
        <v>736</v>
      </c>
      <c r="CU6" s="72" t="s">
        <v>736</v>
      </c>
      <c r="CV6" s="88">
        <v>5</v>
      </c>
      <c r="CW6" s="73">
        <v>1</v>
      </c>
      <c r="CX6" s="73">
        <v>1</v>
      </c>
      <c r="CY6" s="74"/>
      <c r="CZ6" s="75">
        <v>3</v>
      </c>
      <c r="DA6" s="72" t="s">
        <v>671</v>
      </c>
      <c r="DB6" s="73" t="s">
        <v>737</v>
      </c>
      <c r="DC6" s="73" t="s">
        <v>737</v>
      </c>
      <c r="DD6" s="73" t="s">
        <v>737</v>
      </c>
      <c r="DE6" s="73" t="s">
        <v>737</v>
      </c>
      <c r="DF6" s="73" t="s">
        <v>737</v>
      </c>
      <c r="DG6" s="73" t="s">
        <v>737</v>
      </c>
      <c r="DH6" s="82"/>
    </row>
    <row r="7" spans="1:112" s="97" customFormat="1" ht="12.75" customHeight="1">
      <c r="A7" t="s">
        <v>315</v>
      </c>
      <c r="B7" s="6" t="s">
        <v>316</v>
      </c>
      <c r="C7" s="7">
        <v>0</v>
      </c>
      <c r="D7" s="6" t="s">
        <v>317</v>
      </c>
      <c r="E7" t="s">
        <v>151</v>
      </c>
      <c r="F7" t="s">
        <v>151</v>
      </c>
      <c r="G7" t="s">
        <v>151</v>
      </c>
      <c r="H7" t="s">
        <v>302</v>
      </c>
      <c r="I7" t="s">
        <v>95</v>
      </c>
      <c r="J7" t="s">
        <v>95</v>
      </c>
      <c r="K7" t="s">
        <v>95</v>
      </c>
      <c r="L7" t="s">
        <v>95</v>
      </c>
      <c r="M7" t="s">
        <v>95</v>
      </c>
      <c r="N7" t="s">
        <v>95</v>
      </c>
      <c r="O7" t="s">
        <v>95</v>
      </c>
      <c r="P7" t="s">
        <v>95</v>
      </c>
      <c r="Q7" t="s">
        <v>95</v>
      </c>
      <c r="R7" t="s">
        <v>95</v>
      </c>
      <c r="S7" t="s">
        <v>95</v>
      </c>
      <c r="T7" t="s">
        <v>95</v>
      </c>
      <c r="U7" t="s">
        <v>95</v>
      </c>
      <c r="V7" t="s">
        <v>95</v>
      </c>
      <c r="W7" t="s">
        <v>95</v>
      </c>
      <c r="X7" t="s">
        <v>95</v>
      </c>
      <c r="Y7" s="8">
        <v>45.47401</v>
      </c>
      <c r="Z7" s="8">
        <v>-117.01887</v>
      </c>
      <c r="AA7" t="s">
        <v>96</v>
      </c>
      <c r="AB7" t="s">
        <v>97</v>
      </c>
      <c r="AC7" t="s">
        <v>98</v>
      </c>
      <c r="AD7" t="s">
        <v>119</v>
      </c>
      <c r="AE7" t="s">
        <v>308</v>
      </c>
      <c r="AF7" s="9">
        <v>38259</v>
      </c>
      <c r="AG7" s="10">
        <v>0.47152777777777777</v>
      </c>
      <c r="AH7" t="s">
        <v>143</v>
      </c>
      <c r="AI7">
        <v>1</v>
      </c>
      <c r="AJ7">
        <v>2</v>
      </c>
      <c r="AK7">
        <v>0</v>
      </c>
      <c r="AL7">
        <v>0</v>
      </c>
      <c r="AM7">
        <v>1</v>
      </c>
      <c r="AN7" t="s">
        <v>144</v>
      </c>
      <c r="AO7" t="s">
        <v>95</v>
      </c>
      <c r="AP7" t="s">
        <v>95</v>
      </c>
      <c r="AQ7"/>
      <c r="AR7" t="s">
        <v>103</v>
      </c>
      <c r="AS7"/>
      <c r="AT7" t="s">
        <v>173</v>
      </c>
      <c r="AU7" t="s">
        <v>123</v>
      </c>
      <c r="AV7" t="s">
        <v>95</v>
      </c>
      <c r="AW7"/>
      <c r="AX7" s="11" t="s">
        <v>318</v>
      </c>
      <c r="AY7"/>
      <c r="AZ7"/>
      <c r="BA7">
        <v>1</v>
      </c>
      <c r="BB7">
        <v>1</v>
      </c>
      <c r="BC7">
        <v>1</v>
      </c>
      <c r="BD7">
        <v>1</v>
      </c>
      <c r="BE7"/>
      <c r="BF7"/>
      <c r="BG7"/>
      <c r="BH7">
        <v>2</v>
      </c>
      <c r="BI7">
        <v>39.2</v>
      </c>
      <c r="BJ7">
        <v>5.1</v>
      </c>
      <c r="BK7">
        <v>5.3</v>
      </c>
      <c r="BL7">
        <v>5</v>
      </c>
      <c r="BM7">
        <v>5.7</v>
      </c>
      <c r="BN7">
        <v>5.8</v>
      </c>
      <c r="BO7">
        <v>4.3</v>
      </c>
      <c r="BP7" t="s">
        <v>319</v>
      </c>
      <c r="BQ7">
        <v>5.54</v>
      </c>
      <c r="BR7">
        <v>6.54</v>
      </c>
      <c r="BS7">
        <v>0</v>
      </c>
      <c r="BT7"/>
      <c r="BU7">
        <v>4.3</v>
      </c>
      <c r="BV7">
        <v>0</v>
      </c>
      <c r="BW7">
        <v>5.38</v>
      </c>
      <c r="BX7" s="82">
        <v>0.37</v>
      </c>
      <c r="BY7" s="82">
        <v>-6.54</v>
      </c>
      <c r="BZ7">
        <v>5.54</v>
      </c>
      <c r="CA7">
        <v>0</v>
      </c>
      <c r="CB7">
        <v>0</v>
      </c>
      <c r="CC7" s="82">
        <v>2.55</v>
      </c>
      <c r="CD7" t="s">
        <v>110</v>
      </c>
      <c r="CE7" t="s">
        <v>138</v>
      </c>
      <c r="CF7" t="s">
        <v>95</v>
      </c>
      <c r="CG7" t="s">
        <v>139</v>
      </c>
      <c r="CH7"/>
      <c r="CI7" s="89" t="s">
        <v>110</v>
      </c>
      <c r="CJ7" s="89" t="s">
        <v>110</v>
      </c>
      <c r="CK7" s="89" t="s">
        <v>143</v>
      </c>
      <c r="CL7" s="89" t="b">
        <v>0</v>
      </c>
      <c r="CM7"/>
      <c r="CN7" t="s">
        <v>113</v>
      </c>
      <c r="CO7" t="s">
        <v>320</v>
      </c>
      <c r="CP7" t="s">
        <v>113</v>
      </c>
      <c r="CQ7" t="s">
        <v>193</v>
      </c>
      <c r="CR7" s="81">
        <v>0.173037</v>
      </c>
      <c r="CS7" s="72">
        <v>1</v>
      </c>
      <c r="CT7" s="72" t="s">
        <v>736</v>
      </c>
      <c r="CU7" s="72" t="s">
        <v>737</v>
      </c>
      <c r="CV7" s="73">
        <v>5</v>
      </c>
      <c r="CW7" s="73">
        <v>1</v>
      </c>
      <c r="CX7" s="73">
        <v>1</v>
      </c>
      <c r="CY7" s="74"/>
      <c r="CZ7" s="75">
        <v>1.5</v>
      </c>
      <c r="DA7" s="72" t="s">
        <v>671</v>
      </c>
      <c r="DB7" s="73" t="s">
        <v>737</v>
      </c>
      <c r="DC7" s="73" t="s">
        <v>737</v>
      </c>
      <c r="DD7" s="73" t="s">
        <v>737</v>
      </c>
      <c r="DE7" s="73" t="s">
        <v>737</v>
      </c>
      <c r="DF7" s="73" t="s">
        <v>737</v>
      </c>
      <c r="DG7" s="73" t="s">
        <v>737</v>
      </c>
      <c r="DH7" s="82"/>
    </row>
    <row r="8" spans="1:112" s="61" customFormat="1" ht="12.75" customHeight="1">
      <c r="A8" s="92" t="s">
        <v>702</v>
      </c>
      <c r="B8" s="93"/>
      <c r="C8" s="93"/>
      <c r="D8" s="94"/>
      <c r="E8" s="21"/>
      <c r="F8" s="21"/>
      <c r="G8" s="21"/>
      <c r="H8" s="94"/>
      <c r="I8" s="21"/>
      <c r="J8" s="95"/>
      <c r="K8" s="95"/>
      <c r="L8" s="95"/>
      <c r="M8" s="95"/>
      <c r="N8" s="95"/>
      <c r="O8" s="95"/>
      <c r="P8" s="95"/>
      <c r="Q8" s="95"/>
      <c r="R8" s="95"/>
      <c r="S8" s="95"/>
      <c r="T8" s="95"/>
      <c r="U8" s="95"/>
      <c r="V8" s="95"/>
      <c r="W8" s="95"/>
      <c r="X8" s="95"/>
      <c r="Y8" s="102"/>
      <c r="Z8" s="102"/>
      <c r="AA8" s="95"/>
      <c r="AB8" s="95"/>
      <c r="AC8" s="95"/>
      <c r="AD8" s="95"/>
      <c r="AE8" s="97"/>
      <c r="AF8" s="98"/>
      <c r="AG8" s="99"/>
      <c r="AH8" s="21"/>
      <c r="AI8" s="21"/>
      <c r="AJ8" s="21"/>
      <c r="AK8" s="21"/>
      <c r="AL8" s="21"/>
      <c r="AM8" s="21"/>
      <c r="AN8" s="21"/>
      <c r="AO8" s="21"/>
      <c r="AP8" s="21"/>
      <c r="AQ8" s="21"/>
      <c r="AR8" s="21"/>
      <c r="AS8" s="97"/>
      <c r="AT8" s="21"/>
      <c r="AU8" s="21"/>
      <c r="AV8" s="21"/>
      <c r="AW8" s="97"/>
      <c r="AX8" s="103"/>
      <c r="AY8" s="97"/>
      <c r="AZ8" s="97"/>
      <c r="BA8" s="21"/>
      <c r="BB8" s="21"/>
      <c r="BC8" s="21"/>
      <c r="BD8" s="21"/>
      <c r="BE8" s="97"/>
      <c r="BF8" s="97"/>
      <c r="BG8" s="97"/>
      <c r="BH8" s="97"/>
      <c r="BI8" s="97"/>
      <c r="BJ8" s="97"/>
      <c r="BK8" s="97"/>
      <c r="BL8" s="97"/>
      <c r="BM8" s="97"/>
      <c r="BN8" s="97"/>
      <c r="BO8" s="21"/>
      <c r="BP8" s="21"/>
      <c r="BQ8" s="21"/>
      <c r="BR8" s="21"/>
      <c r="BS8" s="21"/>
      <c r="BT8" s="21"/>
      <c r="BU8" s="21"/>
      <c r="BV8" s="21"/>
      <c r="BW8" s="97"/>
      <c r="BX8" s="23"/>
      <c r="BY8" s="23"/>
      <c r="BZ8" s="97"/>
      <c r="CA8" s="97"/>
      <c r="CB8" s="97"/>
      <c r="CC8" s="156"/>
      <c r="CD8" s="95"/>
      <c r="CE8" s="95"/>
      <c r="CF8" s="95"/>
      <c r="CG8" s="95"/>
      <c r="CH8" s="97"/>
      <c r="CI8" s="101"/>
      <c r="CJ8" s="101"/>
      <c r="CK8" s="101"/>
      <c r="CL8" s="101"/>
      <c r="CM8" s="97"/>
      <c r="CN8" s="95"/>
      <c r="CO8" s="97"/>
      <c r="CP8" s="21"/>
      <c r="CQ8" s="21"/>
      <c r="CR8" s="106">
        <v>2.053341</v>
      </c>
      <c r="CS8" s="107">
        <v>3</v>
      </c>
      <c r="CT8" s="72">
        <v>1</v>
      </c>
      <c r="CU8" s="72">
        <v>1</v>
      </c>
      <c r="CV8" s="105">
        <v>5</v>
      </c>
      <c r="CW8" s="105">
        <v>1</v>
      </c>
      <c r="CX8" s="105">
        <v>1</v>
      </c>
      <c r="CY8" s="108"/>
      <c r="CZ8" s="109">
        <v>9</v>
      </c>
      <c r="DA8" s="72" t="s">
        <v>671</v>
      </c>
      <c r="DB8" s="73" t="s">
        <v>737</v>
      </c>
      <c r="DC8" s="73" t="s">
        <v>737</v>
      </c>
      <c r="DD8" s="73" t="s">
        <v>737</v>
      </c>
      <c r="DE8" s="73" t="s">
        <v>737</v>
      </c>
      <c r="DF8" s="73" t="s">
        <v>737</v>
      </c>
      <c r="DG8" s="73" t="s">
        <v>737</v>
      </c>
      <c r="DH8" s="105"/>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DH6"/>
  <sheetViews>
    <sheetView workbookViewId="0" topLeftCell="A1">
      <pane xSplit="1" ySplit="1" topLeftCell="CS2" activePane="bottomRight" state="frozen"/>
      <selection pane="topLeft" activeCell="A1" sqref="A1"/>
      <selection pane="topRight" activeCell="B1" sqref="B1"/>
      <selection pane="bottomLeft" activeCell="A2" sqref="A2"/>
      <selection pane="bottomRight" activeCell="DE24" sqref="DE24"/>
    </sheetView>
  </sheetViews>
  <sheetFormatPr defaultColWidth="9.140625" defaultRowHeight="12.75"/>
  <sheetData>
    <row r="1" spans="1:112" ht="30" customHeight="1">
      <c r="A1" s="1" t="s">
        <v>0</v>
      </c>
      <c r="B1" s="2" t="s">
        <v>1</v>
      </c>
      <c r="C1" s="3" t="s">
        <v>2</v>
      </c>
      <c r="D1" s="2"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4" t="s">
        <v>24</v>
      </c>
      <c r="Z1" s="4"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42</v>
      </c>
      <c r="AT1" s="1" t="s">
        <v>44</v>
      </c>
      <c r="AU1" s="1" t="s">
        <v>45</v>
      </c>
      <c r="AV1" s="1" t="s">
        <v>46</v>
      </c>
      <c r="AW1" s="1" t="s">
        <v>42</v>
      </c>
      <c r="AX1" s="5" t="s">
        <v>47</v>
      </c>
      <c r="AY1" s="1" t="s">
        <v>48</v>
      </c>
      <c r="AZ1" t="s">
        <v>49</v>
      </c>
      <c r="BA1" t="s">
        <v>50</v>
      </c>
      <c r="BB1" t="s">
        <v>51</v>
      </c>
      <c r="BC1" t="s">
        <v>52</v>
      </c>
      <c r="BD1" t="s">
        <v>53</v>
      </c>
      <c r="BE1" t="s">
        <v>54</v>
      </c>
      <c r="BF1" t="s">
        <v>55</v>
      </c>
      <c r="BG1" t="s">
        <v>56</v>
      </c>
      <c r="BH1" s="1" t="s">
        <v>57</v>
      </c>
      <c r="BI1" s="1" t="s">
        <v>58</v>
      </c>
      <c r="BJ1" s="1" t="s">
        <v>59</v>
      </c>
      <c r="BK1" s="1" t="s">
        <v>60</v>
      </c>
      <c r="BL1" s="1" t="s">
        <v>61</v>
      </c>
      <c r="BM1" s="1" t="s">
        <v>62</v>
      </c>
      <c r="BN1" s="1" t="s">
        <v>63</v>
      </c>
      <c r="BO1" s="1" t="s">
        <v>64</v>
      </c>
      <c r="BP1" s="1" t="s">
        <v>65</v>
      </c>
      <c r="BQ1" s="1" t="s">
        <v>66</v>
      </c>
      <c r="BR1" s="1" t="s">
        <v>67</v>
      </c>
      <c r="BS1" s="1" t="s">
        <v>68</v>
      </c>
      <c r="BT1" s="1" t="s">
        <v>69</v>
      </c>
      <c r="BU1" s="1" t="s">
        <v>70</v>
      </c>
      <c r="BV1" s="1" t="s">
        <v>71</v>
      </c>
      <c r="BW1" s="1" t="s">
        <v>72</v>
      </c>
      <c r="BX1" s="1" t="s">
        <v>73</v>
      </c>
      <c r="BY1" s="1" t="s">
        <v>74</v>
      </c>
      <c r="BZ1" s="1" t="s">
        <v>75</v>
      </c>
      <c r="CA1" s="1" t="s">
        <v>76</v>
      </c>
      <c r="CB1" s="1" t="s">
        <v>77</v>
      </c>
      <c r="CC1" s="1" t="s">
        <v>78</v>
      </c>
      <c r="CD1" s="1" t="s">
        <v>79</v>
      </c>
      <c r="CE1" s="1" t="s">
        <v>80</v>
      </c>
      <c r="CF1" s="1" t="s">
        <v>81</v>
      </c>
      <c r="CG1" s="1" t="s">
        <v>82</v>
      </c>
      <c r="CH1" s="1" t="s">
        <v>47</v>
      </c>
      <c r="CI1" s="90" t="s">
        <v>33</v>
      </c>
      <c r="CJ1" s="90" t="s">
        <v>83</v>
      </c>
      <c r="CK1" s="90" t="s">
        <v>84</v>
      </c>
      <c r="CL1" s="90" t="s">
        <v>643</v>
      </c>
      <c r="CM1" s="1" t="s">
        <v>85</v>
      </c>
      <c r="CN1" s="1" t="s">
        <v>86</v>
      </c>
      <c r="CO1" s="1" t="s">
        <v>42</v>
      </c>
      <c r="CP1" s="1" t="s">
        <v>87</v>
      </c>
      <c r="CQ1" s="1" t="s">
        <v>88</v>
      </c>
      <c r="CR1" s="68" t="s">
        <v>628</v>
      </c>
      <c r="CS1" s="68" t="s">
        <v>629</v>
      </c>
      <c r="CT1" s="69" t="s">
        <v>630</v>
      </c>
      <c r="CU1" s="69" t="s">
        <v>631</v>
      </c>
      <c r="CV1" s="68" t="s">
        <v>632</v>
      </c>
      <c r="CW1" s="68" t="s">
        <v>633</v>
      </c>
      <c r="CX1" s="68" t="s">
        <v>634</v>
      </c>
      <c r="CY1" s="69" t="s">
        <v>635</v>
      </c>
      <c r="CZ1" s="69" t="s">
        <v>636</v>
      </c>
      <c r="DA1" s="70" t="s">
        <v>637</v>
      </c>
      <c r="DB1" s="68" t="s">
        <v>638</v>
      </c>
      <c r="DC1" s="68" t="s">
        <v>194</v>
      </c>
      <c r="DD1" s="68" t="s">
        <v>359</v>
      </c>
      <c r="DE1" s="68" t="s">
        <v>639</v>
      </c>
      <c r="DF1" s="70" t="s">
        <v>640</v>
      </c>
      <c r="DG1" s="70" t="s">
        <v>105</v>
      </c>
      <c r="DH1" s="70" t="s">
        <v>47</v>
      </c>
    </row>
    <row r="2" spans="1:112" s="268" customFormat="1" ht="12.75">
      <c r="A2" t="s">
        <v>366</v>
      </c>
      <c r="B2" s="6" t="s">
        <v>367</v>
      </c>
      <c r="C2" s="7">
        <v>0.02</v>
      </c>
      <c r="D2" s="6" t="s">
        <v>357</v>
      </c>
      <c r="E2" t="s">
        <v>151</v>
      </c>
      <c r="F2" t="s">
        <v>151</v>
      </c>
      <c r="G2" t="s">
        <v>151</v>
      </c>
      <c r="H2" t="s">
        <v>91</v>
      </c>
      <c r="I2" t="s">
        <v>95</v>
      </c>
      <c r="J2" t="s">
        <v>95</v>
      </c>
      <c r="K2" t="s">
        <v>95</v>
      </c>
      <c r="L2" t="s">
        <v>95</v>
      </c>
      <c r="M2" t="s">
        <v>95</v>
      </c>
      <c r="N2" t="s">
        <v>95</v>
      </c>
      <c r="O2" t="s">
        <v>95</v>
      </c>
      <c r="P2" t="s">
        <v>95</v>
      </c>
      <c r="Q2" t="s">
        <v>95</v>
      </c>
      <c r="R2" t="s">
        <v>95</v>
      </c>
      <c r="S2" t="s">
        <v>95</v>
      </c>
      <c r="T2" t="s">
        <v>95</v>
      </c>
      <c r="U2" t="s">
        <v>95</v>
      </c>
      <c r="V2" t="s">
        <v>95</v>
      </c>
      <c r="W2" t="s">
        <v>95</v>
      </c>
      <c r="X2" t="s">
        <v>95</v>
      </c>
      <c r="Y2" s="8">
        <v>45.46898</v>
      </c>
      <c r="Z2" s="8">
        <v>-117.02541</v>
      </c>
      <c r="AA2" t="s">
        <v>96</v>
      </c>
      <c r="AB2" t="s">
        <v>97</v>
      </c>
      <c r="AC2" t="s">
        <v>99</v>
      </c>
      <c r="AD2" t="s">
        <v>119</v>
      </c>
      <c r="AE2" t="s">
        <v>231</v>
      </c>
      <c r="AF2" s="9">
        <v>38260</v>
      </c>
      <c r="AG2" s="10">
        <v>0.5979166666666667</v>
      </c>
      <c r="AH2" t="s">
        <v>143</v>
      </c>
      <c r="AI2">
        <v>1</v>
      </c>
      <c r="AJ2">
        <v>1</v>
      </c>
      <c r="AK2">
        <v>0</v>
      </c>
      <c r="AL2">
        <v>0</v>
      </c>
      <c r="AM2">
        <v>0</v>
      </c>
      <c r="AN2" t="s">
        <v>144</v>
      </c>
      <c r="AO2" t="s">
        <v>95</v>
      </c>
      <c r="AP2" t="s">
        <v>95</v>
      </c>
      <c r="AQ2"/>
      <c r="AR2" t="s">
        <v>103</v>
      </c>
      <c r="AS2"/>
      <c r="AT2" t="s">
        <v>173</v>
      </c>
      <c r="AU2" t="s">
        <v>123</v>
      </c>
      <c r="AV2" t="s">
        <v>95</v>
      </c>
      <c r="AW2"/>
      <c r="AX2" s="11"/>
      <c r="AY2"/>
      <c r="AZ2"/>
      <c r="BA2">
        <v>1</v>
      </c>
      <c r="BB2">
        <v>1</v>
      </c>
      <c r="BC2">
        <v>1</v>
      </c>
      <c r="BD2">
        <v>1</v>
      </c>
      <c r="BE2"/>
      <c r="BF2"/>
      <c r="BG2"/>
      <c r="BH2">
        <v>8.1</v>
      </c>
      <c r="BI2">
        <v>24.9</v>
      </c>
      <c r="BJ2">
        <v>16.9</v>
      </c>
      <c r="BK2">
        <v>17.4</v>
      </c>
      <c r="BL2">
        <v>13.2</v>
      </c>
      <c r="BM2">
        <v>10.5</v>
      </c>
      <c r="BN2">
        <v>18.6</v>
      </c>
      <c r="BO2">
        <v>6.33</v>
      </c>
      <c r="BP2" t="s">
        <v>368</v>
      </c>
      <c r="BQ2">
        <v>13.64</v>
      </c>
      <c r="BR2">
        <v>14</v>
      </c>
      <c r="BS2"/>
      <c r="BT2"/>
      <c r="BU2">
        <v>6.33</v>
      </c>
      <c r="BV2">
        <v>0</v>
      </c>
      <c r="BW2">
        <v>15.32</v>
      </c>
      <c r="BX2">
        <v>0.53</v>
      </c>
      <c r="BY2">
        <v>-14</v>
      </c>
      <c r="BZ2">
        <v>13.64</v>
      </c>
      <c r="CA2">
        <v>0</v>
      </c>
      <c r="CB2">
        <v>0</v>
      </c>
      <c r="CC2">
        <v>1.45</v>
      </c>
      <c r="CD2" t="s">
        <v>110</v>
      </c>
      <c r="CE2" t="s">
        <v>138</v>
      </c>
      <c r="CF2" t="s">
        <v>131</v>
      </c>
      <c r="CG2" t="s">
        <v>95</v>
      </c>
      <c r="CH2" t="s">
        <v>369</v>
      </c>
      <c r="CI2" s="89" t="s">
        <v>110</v>
      </c>
      <c r="CJ2" s="89" t="s">
        <v>110</v>
      </c>
      <c r="CK2" s="89" t="s">
        <v>143</v>
      </c>
      <c r="CL2" s="89" t="b">
        <v>0</v>
      </c>
      <c r="CM2"/>
      <c r="CN2" t="s">
        <v>103</v>
      </c>
      <c r="CO2"/>
      <c r="CP2" t="s">
        <v>113</v>
      </c>
      <c r="CQ2" t="s">
        <v>241</v>
      </c>
      <c r="CR2" s="81">
        <v>15.3479</v>
      </c>
      <c r="CS2" s="72">
        <v>7</v>
      </c>
      <c r="CT2" s="72" t="s">
        <v>736</v>
      </c>
      <c r="CU2" s="72" t="s">
        <v>737</v>
      </c>
      <c r="CV2" s="73">
        <v>6</v>
      </c>
      <c r="CW2" s="73">
        <v>1</v>
      </c>
      <c r="CX2" s="250">
        <v>0.5</v>
      </c>
      <c r="CY2" s="74"/>
      <c r="CZ2" s="75">
        <v>5.25</v>
      </c>
      <c r="DA2" s="72" t="s">
        <v>671</v>
      </c>
      <c r="DB2" s="73" t="s">
        <v>737</v>
      </c>
      <c r="DC2" s="73" t="s">
        <v>737</v>
      </c>
      <c r="DD2" s="73" t="s">
        <v>737</v>
      </c>
      <c r="DE2" s="73" t="s">
        <v>737</v>
      </c>
      <c r="DF2" s="73" t="s">
        <v>737</v>
      </c>
      <c r="DG2" s="73" t="s">
        <v>737</v>
      </c>
      <c r="DH2" s="82"/>
    </row>
    <row r="3" spans="1:112" s="61" customFormat="1" ht="12.75" customHeight="1">
      <c r="A3" t="s">
        <v>372</v>
      </c>
      <c r="B3" s="6" t="s">
        <v>307</v>
      </c>
      <c r="C3" s="7">
        <v>0.2</v>
      </c>
      <c r="D3" s="6" t="s">
        <v>373</v>
      </c>
      <c r="E3" t="s">
        <v>151</v>
      </c>
      <c r="F3" t="s">
        <v>151</v>
      </c>
      <c r="G3" t="s">
        <v>151</v>
      </c>
      <c r="H3" t="s">
        <v>302</v>
      </c>
      <c r="I3" t="s">
        <v>95</v>
      </c>
      <c r="J3" t="s">
        <v>95</v>
      </c>
      <c r="K3" t="s">
        <v>95</v>
      </c>
      <c r="L3" t="s">
        <v>95</v>
      </c>
      <c r="M3" t="s">
        <v>95</v>
      </c>
      <c r="N3" t="s">
        <v>95</v>
      </c>
      <c r="O3" t="s">
        <v>95</v>
      </c>
      <c r="P3" t="s">
        <v>95</v>
      </c>
      <c r="Q3" t="s">
        <v>95</v>
      </c>
      <c r="R3" t="s">
        <v>95</v>
      </c>
      <c r="S3" t="s">
        <v>95</v>
      </c>
      <c r="T3" t="s">
        <v>95</v>
      </c>
      <c r="U3" t="s">
        <v>95</v>
      </c>
      <c r="V3" t="s">
        <v>95</v>
      </c>
      <c r="W3" t="s">
        <v>95</v>
      </c>
      <c r="X3" t="s">
        <v>95</v>
      </c>
      <c r="Y3" s="8">
        <v>45.47575</v>
      </c>
      <c r="Z3" s="8">
        <v>-117.02084</v>
      </c>
      <c r="AA3" t="s">
        <v>96</v>
      </c>
      <c r="AB3" t="s">
        <v>97</v>
      </c>
      <c r="AC3" t="s">
        <v>119</v>
      </c>
      <c r="AD3" t="s">
        <v>99</v>
      </c>
      <c r="AE3"/>
      <c r="AF3" s="9">
        <v>38264</v>
      </c>
      <c r="AG3" s="10">
        <v>0.36180555555555555</v>
      </c>
      <c r="AH3" t="s">
        <v>143</v>
      </c>
      <c r="AI3">
        <v>1</v>
      </c>
      <c r="AJ3">
        <v>1</v>
      </c>
      <c r="AK3">
        <v>0</v>
      </c>
      <c r="AL3">
        <v>0</v>
      </c>
      <c r="AM3">
        <v>0</v>
      </c>
      <c r="AN3" t="s">
        <v>100</v>
      </c>
      <c r="AO3" t="s">
        <v>95</v>
      </c>
      <c r="AP3" t="s">
        <v>95</v>
      </c>
      <c r="AQ3" t="s">
        <v>374</v>
      </c>
      <c r="AR3" t="s">
        <v>103</v>
      </c>
      <c r="AS3"/>
      <c r="AT3" t="s">
        <v>104</v>
      </c>
      <c r="AU3" t="s">
        <v>123</v>
      </c>
      <c r="AV3" t="s">
        <v>95</v>
      </c>
      <c r="AW3"/>
      <c r="AX3" s="11" t="s">
        <v>375</v>
      </c>
      <c r="AY3"/>
      <c r="AZ3"/>
      <c r="BA3">
        <v>1</v>
      </c>
      <c r="BB3">
        <v>1</v>
      </c>
      <c r="BC3">
        <v>1</v>
      </c>
      <c r="BD3">
        <v>1</v>
      </c>
      <c r="BE3" t="s">
        <v>376</v>
      </c>
      <c r="BF3"/>
      <c r="BG3"/>
      <c r="BH3">
        <v>1.6</v>
      </c>
      <c r="BI3">
        <v>52</v>
      </c>
      <c r="BJ3">
        <v>5.1</v>
      </c>
      <c r="BK3">
        <v>5.3</v>
      </c>
      <c r="BL3">
        <v>5</v>
      </c>
      <c r="BM3">
        <v>5.7</v>
      </c>
      <c r="BN3">
        <v>5.8</v>
      </c>
      <c r="BO3">
        <v>8.41</v>
      </c>
      <c r="BP3" t="s">
        <v>377</v>
      </c>
      <c r="BQ3">
        <v>10.92</v>
      </c>
      <c r="BR3">
        <v>14.01</v>
      </c>
      <c r="BS3"/>
      <c r="BT3"/>
      <c r="BU3">
        <v>8.41</v>
      </c>
      <c r="BV3">
        <v>0</v>
      </c>
      <c r="BW3">
        <v>5.38</v>
      </c>
      <c r="BX3">
        <v>0.3</v>
      </c>
      <c r="BY3">
        <v>-14.01</v>
      </c>
      <c r="BZ3">
        <v>10.92</v>
      </c>
      <c r="CA3">
        <v>0</v>
      </c>
      <c r="CB3">
        <v>0</v>
      </c>
      <c r="CC3">
        <v>5.94</v>
      </c>
      <c r="CD3" t="s">
        <v>110</v>
      </c>
      <c r="CE3" t="s">
        <v>147</v>
      </c>
      <c r="CF3" t="s">
        <v>110</v>
      </c>
      <c r="CG3" t="s">
        <v>147</v>
      </c>
      <c r="CH3"/>
      <c r="CI3" s="89" t="s">
        <v>110</v>
      </c>
      <c r="CJ3" s="89" t="s">
        <v>110</v>
      </c>
      <c r="CK3" s="89" t="s">
        <v>143</v>
      </c>
      <c r="CL3" s="89" t="b">
        <v>0</v>
      </c>
      <c r="CM3"/>
      <c r="CN3" t="s">
        <v>113</v>
      </c>
      <c r="CO3" t="s">
        <v>378</v>
      </c>
      <c r="CP3" t="s">
        <v>113</v>
      </c>
      <c r="CQ3" t="s">
        <v>241</v>
      </c>
      <c r="CR3" s="87">
        <v>0.164685</v>
      </c>
      <c r="CS3" s="72">
        <v>1</v>
      </c>
      <c r="CT3" s="72" t="s">
        <v>736</v>
      </c>
      <c r="CU3" s="72" t="s">
        <v>736</v>
      </c>
      <c r="CV3" s="88">
        <v>6</v>
      </c>
      <c r="CW3" s="73">
        <v>1</v>
      </c>
      <c r="CX3" s="250">
        <v>0.5</v>
      </c>
      <c r="CY3" s="74"/>
      <c r="CZ3" s="75">
        <v>1.5</v>
      </c>
      <c r="DA3" s="72" t="s">
        <v>671</v>
      </c>
      <c r="DB3" s="73" t="s">
        <v>737</v>
      </c>
      <c r="DC3" s="73" t="s">
        <v>737</v>
      </c>
      <c r="DD3" s="73" t="s">
        <v>737</v>
      </c>
      <c r="DE3" s="73" t="s">
        <v>737</v>
      </c>
      <c r="DF3" s="73" t="s">
        <v>737</v>
      </c>
      <c r="DG3" s="73" t="s">
        <v>737</v>
      </c>
      <c r="DH3" s="82"/>
    </row>
    <row r="4" spans="1:112" s="97" customFormat="1" ht="12.75" customHeight="1">
      <c r="A4" t="s">
        <v>379</v>
      </c>
      <c r="B4" s="6" t="s">
        <v>346</v>
      </c>
      <c r="C4" s="7">
        <v>0.4</v>
      </c>
      <c r="D4" s="6" t="s">
        <v>380</v>
      </c>
      <c r="E4" t="s">
        <v>151</v>
      </c>
      <c r="F4" t="s">
        <v>151</v>
      </c>
      <c r="G4" t="s">
        <v>151</v>
      </c>
      <c r="H4" t="s">
        <v>302</v>
      </c>
      <c r="I4" t="s">
        <v>95</v>
      </c>
      <c r="J4" t="s">
        <v>95</v>
      </c>
      <c r="K4" t="s">
        <v>95</v>
      </c>
      <c r="L4" t="s">
        <v>95</v>
      </c>
      <c r="M4" t="s">
        <v>95</v>
      </c>
      <c r="N4" t="s">
        <v>95</v>
      </c>
      <c r="O4" t="s">
        <v>95</v>
      </c>
      <c r="P4" t="s">
        <v>95</v>
      </c>
      <c r="Q4" t="s">
        <v>95</v>
      </c>
      <c r="R4" t="s">
        <v>95</v>
      </c>
      <c r="S4" t="s">
        <v>95</v>
      </c>
      <c r="T4" t="s">
        <v>95</v>
      </c>
      <c r="U4" t="s">
        <v>95</v>
      </c>
      <c r="V4" t="s">
        <v>95</v>
      </c>
      <c r="W4" t="s">
        <v>95</v>
      </c>
      <c r="X4" t="s">
        <v>95</v>
      </c>
      <c r="Y4" s="8">
        <v>45.47794</v>
      </c>
      <c r="Z4" s="8">
        <v>-117.02172</v>
      </c>
      <c r="AA4" t="s">
        <v>96</v>
      </c>
      <c r="AB4" t="s">
        <v>97</v>
      </c>
      <c r="AC4" t="s">
        <v>119</v>
      </c>
      <c r="AD4" t="s">
        <v>99</v>
      </c>
      <c r="AE4"/>
      <c r="AF4" s="9">
        <v>38264</v>
      </c>
      <c r="AG4" s="10">
        <v>0.4270833333333333</v>
      </c>
      <c r="AH4" t="s">
        <v>143</v>
      </c>
      <c r="AI4">
        <v>1</v>
      </c>
      <c r="AJ4">
        <v>1</v>
      </c>
      <c r="AK4">
        <v>0</v>
      </c>
      <c r="AL4">
        <v>0</v>
      </c>
      <c r="AM4">
        <v>0</v>
      </c>
      <c r="AN4" t="s">
        <v>202</v>
      </c>
      <c r="AO4" t="s">
        <v>95</v>
      </c>
      <c r="AP4" t="s">
        <v>95</v>
      </c>
      <c r="AQ4"/>
      <c r="AR4" t="s">
        <v>103</v>
      </c>
      <c r="AS4"/>
      <c r="AT4" t="s">
        <v>104</v>
      </c>
      <c r="AU4" t="s">
        <v>100</v>
      </c>
      <c r="AV4" t="s">
        <v>95</v>
      </c>
      <c r="AW4" t="s">
        <v>381</v>
      </c>
      <c r="AX4" s="11"/>
      <c r="AY4"/>
      <c r="AZ4"/>
      <c r="BA4">
        <v>1</v>
      </c>
      <c r="BB4">
        <v>1</v>
      </c>
      <c r="BC4">
        <v>1</v>
      </c>
      <c r="BD4">
        <v>1</v>
      </c>
      <c r="BE4"/>
      <c r="BF4"/>
      <c r="BG4"/>
      <c r="BH4">
        <v>1</v>
      </c>
      <c r="BI4">
        <v>49.9</v>
      </c>
      <c r="BJ4">
        <v>5.5</v>
      </c>
      <c r="BK4">
        <v>5.3</v>
      </c>
      <c r="BL4">
        <v>4.9</v>
      </c>
      <c r="BM4">
        <v>5</v>
      </c>
      <c r="BN4">
        <v>5.2</v>
      </c>
      <c r="BO4">
        <v>5.91</v>
      </c>
      <c r="BP4" t="s">
        <v>377</v>
      </c>
      <c r="BQ4">
        <v>6.86</v>
      </c>
      <c r="BR4">
        <v>13.58</v>
      </c>
      <c r="BS4">
        <v>16.14</v>
      </c>
      <c r="BT4">
        <v>15.92</v>
      </c>
      <c r="BU4">
        <v>5.91</v>
      </c>
      <c r="BV4">
        <v>0</v>
      </c>
      <c r="BW4">
        <v>5.18</v>
      </c>
      <c r="BX4" s="82">
        <v>0.19</v>
      </c>
      <c r="BY4" s="82">
        <v>2.34</v>
      </c>
      <c r="BZ4">
        <v>-9.06</v>
      </c>
      <c r="CA4">
        <v>0.22</v>
      </c>
      <c r="CB4">
        <v>0.09</v>
      </c>
      <c r="CC4" s="82">
        <v>13.47</v>
      </c>
      <c r="CD4" t="s">
        <v>110</v>
      </c>
      <c r="CE4" t="s">
        <v>111</v>
      </c>
      <c r="CF4" t="s">
        <v>110</v>
      </c>
      <c r="CG4" t="s">
        <v>112</v>
      </c>
      <c r="CH4" t="s">
        <v>382</v>
      </c>
      <c r="CI4" s="89" t="s">
        <v>110</v>
      </c>
      <c r="CJ4" s="89" t="s">
        <v>110</v>
      </c>
      <c r="CK4" s="89" t="s">
        <v>143</v>
      </c>
      <c r="CL4" s="89" t="b">
        <v>0</v>
      </c>
      <c r="CM4"/>
      <c r="CN4" t="s">
        <v>103</v>
      </c>
      <c r="CO4"/>
      <c r="CP4" t="s">
        <v>113</v>
      </c>
      <c r="CQ4" t="s">
        <v>193</v>
      </c>
      <c r="CR4" s="81"/>
      <c r="CS4" s="72">
        <v>0</v>
      </c>
      <c r="CT4" s="72" t="s">
        <v>736</v>
      </c>
      <c r="CU4" s="72" t="s">
        <v>736</v>
      </c>
      <c r="CV4" s="73">
        <v>7</v>
      </c>
      <c r="CW4" s="73">
        <v>1</v>
      </c>
      <c r="CX4" s="250">
        <v>0.5</v>
      </c>
      <c r="CY4" s="74"/>
      <c r="CZ4" s="75">
        <v>0</v>
      </c>
      <c r="DA4" s="72"/>
      <c r="DB4" s="73" t="s">
        <v>737</v>
      </c>
      <c r="DC4" s="73" t="s">
        <v>737</v>
      </c>
      <c r="DD4" s="73" t="s">
        <v>737</v>
      </c>
      <c r="DE4" s="73" t="s">
        <v>737</v>
      </c>
      <c r="DF4" s="73" t="s">
        <v>737</v>
      </c>
      <c r="DG4" s="73" t="s">
        <v>737</v>
      </c>
      <c r="DH4" s="82"/>
    </row>
    <row r="5" spans="1:112" s="97" customFormat="1" ht="12.75" customHeight="1">
      <c r="A5" t="s">
        <v>404</v>
      </c>
      <c r="B5" s="6" t="s">
        <v>91</v>
      </c>
      <c r="C5" s="7">
        <v>0</v>
      </c>
      <c r="D5" s="6" t="s">
        <v>405</v>
      </c>
      <c r="E5" t="s">
        <v>151</v>
      </c>
      <c r="F5" t="s">
        <v>151</v>
      </c>
      <c r="G5" t="s">
        <v>151</v>
      </c>
      <c r="H5" t="s">
        <v>302</v>
      </c>
      <c r="I5" t="s">
        <v>95</v>
      </c>
      <c r="J5" t="s">
        <v>95</v>
      </c>
      <c r="K5" t="s">
        <v>95</v>
      </c>
      <c r="L5" t="s">
        <v>95</v>
      </c>
      <c r="M5" t="s">
        <v>95</v>
      </c>
      <c r="N5" t="s">
        <v>95</v>
      </c>
      <c r="O5" t="s">
        <v>95</v>
      </c>
      <c r="P5" t="s">
        <v>95</v>
      </c>
      <c r="Q5" t="s">
        <v>95</v>
      </c>
      <c r="R5" t="s">
        <v>95</v>
      </c>
      <c r="S5" t="s">
        <v>95</v>
      </c>
      <c r="T5" t="s">
        <v>95</v>
      </c>
      <c r="U5" t="s">
        <v>95</v>
      </c>
      <c r="V5" t="s">
        <v>95</v>
      </c>
      <c r="W5" t="s">
        <v>95</v>
      </c>
      <c r="X5" t="s">
        <v>95</v>
      </c>
      <c r="Y5" s="8">
        <v>45.48379</v>
      </c>
      <c r="Z5" s="8">
        <v>-117.02367</v>
      </c>
      <c r="AA5" t="s">
        <v>96</v>
      </c>
      <c r="AB5" t="s">
        <v>97</v>
      </c>
      <c r="AC5" t="s">
        <v>98</v>
      </c>
      <c r="AD5" t="s">
        <v>119</v>
      </c>
      <c r="AE5"/>
      <c r="AF5" s="9">
        <v>38274</v>
      </c>
      <c r="AG5" s="10">
        <v>0.4375</v>
      </c>
      <c r="AH5" t="s">
        <v>143</v>
      </c>
      <c r="AI5">
        <v>1</v>
      </c>
      <c r="AJ5">
        <v>1</v>
      </c>
      <c r="AK5">
        <v>0</v>
      </c>
      <c r="AL5">
        <v>0</v>
      </c>
      <c r="AM5">
        <v>0</v>
      </c>
      <c r="AN5" t="s">
        <v>202</v>
      </c>
      <c r="AO5" t="s">
        <v>95</v>
      </c>
      <c r="AP5" t="s">
        <v>95</v>
      </c>
      <c r="AQ5"/>
      <c r="AR5" t="s">
        <v>103</v>
      </c>
      <c r="AS5"/>
      <c r="AT5" t="s">
        <v>104</v>
      </c>
      <c r="AU5" t="s">
        <v>163</v>
      </c>
      <c r="AV5" t="s">
        <v>95</v>
      </c>
      <c r="AW5"/>
      <c r="AX5" s="11" t="s">
        <v>406</v>
      </c>
      <c r="AY5"/>
      <c r="AZ5"/>
      <c r="BA5">
        <v>1</v>
      </c>
      <c r="BB5">
        <v>1</v>
      </c>
      <c r="BC5">
        <v>1</v>
      </c>
      <c r="BD5">
        <v>1</v>
      </c>
      <c r="BE5"/>
      <c r="BF5"/>
      <c r="BG5"/>
      <c r="BH5">
        <v>3.5</v>
      </c>
      <c r="BI5">
        <v>166</v>
      </c>
      <c r="BJ5">
        <v>6.9</v>
      </c>
      <c r="BK5">
        <v>7.1</v>
      </c>
      <c r="BL5">
        <v>8.8</v>
      </c>
      <c r="BM5">
        <v>6</v>
      </c>
      <c r="BN5">
        <v>9.8</v>
      </c>
      <c r="BO5">
        <v>2.83</v>
      </c>
      <c r="BP5" t="s">
        <v>185</v>
      </c>
      <c r="BQ5">
        <v>4.99</v>
      </c>
      <c r="BR5">
        <v>15.14</v>
      </c>
      <c r="BS5">
        <v>15.53</v>
      </c>
      <c r="BT5">
        <v>15.17</v>
      </c>
      <c r="BU5">
        <v>2.84</v>
      </c>
      <c r="BV5">
        <v>-0.01</v>
      </c>
      <c r="BW5">
        <v>7.72</v>
      </c>
      <c r="BX5" s="82">
        <v>0.45</v>
      </c>
      <c r="BY5" s="82">
        <v>0.03</v>
      </c>
      <c r="BZ5">
        <v>-10.18</v>
      </c>
      <c r="CA5">
        <v>0.36</v>
      </c>
      <c r="CB5">
        <v>12</v>
      </c>
      <c r="CC5" s="82">
        <v>6.11</v>
      </c>
      <c r="CD5" t="s">
        <v>110</v>
      </c>
      <c r="CE5" t="s">
        <v>138</v>
      </c>
      <c r="CF5" t="s">
        <v>110</v>
      </c>
      <c r="CG5" t="s">
        <v>139</v>
      </c>
      <c r="CH5"/>
      <c r="CI5" s="89" t="s">
        <v>110</v>
      </c>
      <c r="CJ5" s="89" t="s">
        <v>110</v>
      </c>
      <c r="CK5" s="89" t="s">
        <v>143</v>
      </c>
      <c r="CL5" s="89" t="b">
        <v>0</v>
      </c>
      <c r="CM5"/>
      <c r="CN5" t="s">
        <v>103</v>
      </c>
      <c r="CO5"/>
      <c r="CP5" t="s">
        <v>113</v>
      </c>
      <c r="CQ5" t="s">
        <v>115</v>
      </c>
      <c r="CR5" s="81"/>
      <c r="CS5" s="72">
        <v>0</v>
      </c>
      <c r="CT5" s="72" t="s">
        <v>736</v>
      </c>
      <c r="CU5" s="72" t="s">
        <v>736</v>
      </c>
      <c r="CV5" s="73">
        <v>9</v>
      </c>
      <c r="CW5" s="73">
        <v>1.1</v>
      </c>
      <c r="CX5" s="250">
        <v>0.5</v>
      </c>
      <c r="CY5" s="74"/>
      <c r="CZ5" s="75">
        <v>0</v>
      </c>
      <c r="DA5" s="73"/>
      <c r="DB5" s="73" t="s">
        <v>737</v>
      </c>
      <c r="DC5" s="73" t="s">
        <v>737</v>
      </c>
      <c r="DD5" s="73" t="s">
        <v>737</v>
      </c>
      <c r="DE5" s="73" t="s">
        <v>740</v>
      </c>
      <c r="DF5" s="73" t="s">
        <v>737</v>
      </c>
      <c r="DG5" s="73" t="s">
        <v>737</v>
      </c>
      <c r="DH5" s="82"/>
    </row>
    <row r="6" spans="1:112" s="97" customFormat="1" ht="12.75" customHeight="1">
      <c r="A6" t="s">
        <v>407</v>
      </c>
      <c r="B6" s="6" t="s">
        <v>408</v>
      </c>
      <c r="C6" s="7">
        <v>0.02</v>
      </c>
      <c r="D6" s="6" t="s">
        <v>409</v>
      </c>
      <c r="E6" t="s">
        <v>151</v>
      </c>
      <c r="F6" t="s">
        <v>151</v>
      </c>
      <c r="G6" t="s">
        <v>151</v>
      </c>
      <c r="H6" t="s">
        <v>302</v>
      </c>
      <c r="I6" t="s">
        <v>95</v>
      </c>
      <c r="J6" t="s">
        <v>95</v>
      </c>
      <c r="K6" t="s">
        <v>95</v>
      </c>
      <c r="L6" t="s">
        <v>95</v>
      </c>
      <c r="M6" t="s">
        <v>95</v>
      </c>
      <c r="N6" t="s">
        <v>95</v>
      </c>
      <c r="O6" t="s">
        <v>95</v>
      </c>
      <c r="P6" t="s">
        <v>95</v>
      </c>
      <c r="Q6" t="s">
        <v>95</v>
      </c>
      <c r="R6" t="s">
        <v>95</v>
      </c>
      <c r="S6" t="s">
        <v>95</v>
      </c>
      <c r="T6" t="s">
        <v>95</v>
      </c>
      <c r="U6" t="s">
        <v>95</v>
      </c>
      <c r="V6" t="s">
        <v>95</v>
      </c>
      <c r="W6" t="s">
        <v>95</v>
      </c>
      <c r="X6" t="s">
        <v>95</v>
      </c>
      <c r="Y6" s="8">
        <v>45.48332</v>
      </c>
      <c r="Z6" s="8">
        <v>-117.02317</v>
      </c>
      <c r="AA6" t="s">
        <v>96</v>
      </c>
      <c r="AB6" t="s">
        <v>97</v>
      </c>
      <c r="AC6" t="s">
        <v>98</v>
      </c>
      <c r="AD6" t="s">
        <v>119</v>
      </c>
      <c r="AE6"/>
      <c r="AF6" s="9">
        <v>38274</v>
      </c>
      <c r="AG6" s="10">
        <v>0.49444444444444446</v>
      </c>
      <c r="AH6" t="s">
        <v>143</v>
      </c>
      <c r="AI6">
        <v>1</v>
      </c>
      <c r="AJ6">
        <v>1</v>
      </c>
      <c r="AK6">
        <v>0</v>
      </c>
      <c r="AL6">
        <v>0</v>
      </c>
      <c r="AM6">
        <v>0</v>
      </c>
      <c r="AN6" t="s">
        <v>202</v>
      </c>
      <c r="AO6" t="s">
        <v>101</v>
      </c>
      <c r="AP6" t="s">
        <v>95</v>
      </c>
      <c r="AQ6" t="s">
        <v>410</v>
      </c>
      <c r="AR6" t="s">
        <v>103</v>
      </c>
      <c r="AS6"/>
      <c r="AT6" t="s">
        <v>104</v>
      </c>
      <c r="AU6" t="s">
        <v>194</v>
      </c>
      <c r="AV6" t="s">
        <v>95</v>
      </c>
      <c r="AW6" t="s">
        <v>411</v>
      </c>
      <c r="AX6" s="11" t="s">
        <v>412</v>
      </c>
      <c r="AY6"/>
      <c r="AZ6"/>
      <c r="BA6">
        <v>1</v>
      </c>
      <c r="BB6">
        <v>1</v>
      </c>
      <c r="BC6">
        <v>1</v>
      </c>
      <c r="BD6">
        <v>1</v>
      </c>
      <c r="BE6" t="s">
        <v>413</v>
      </c>
      <c r="BF6"/>
      <c r="BG6"/>
      <c r="BH6">
        <v>3</v>
      </c>
      <c r="BI6">
        <v>416.5</v>
      </c>
      <c r="BJ6">
        <v>6.9</v>
      </c>
      <c r="BK6">
        <v>7.1</v>
      </c>
      <c r="BL6">
        <v>8.8</v>
      </c>
      <c r="BM6">
        <v>6.2</v>
      </c>
      <c r="BN6">
        <v>9.8</v>
      </c>
      <c r="BO6">
        <v>2.6</v>
      </c>
      <c r="BP6" t="s">
        <v>414</v>
      </c>
      <c r="BQ6">
        <v>2.27</v>
      </c>
      <c r="BR6">
        <v>34.89</v>
      </c>
      <c r="BS6">
        <v>36.58</v>
      </c>
      <c r="BT6">
        <v>36.19</v>
      </c>
      <c r="BU6">
        <v>2.69</v>
      </c>
      <c r="BV6">
        <v>-0.09</v>
      </c>
      <c r="BW6">
        <v>7.76</v>
      </c>
      <c r="BX6" s="82">
        <v>0.39</v>
      </c>
      <c r="BY6" s="82">
        <v>1.3</v>
      </c>
      <c r="BZ6">
        <v>-33.92</v>
      </c>
      <c r="CA6">
        <v>0.39</v>
      </c>
      <c r="CB6">
        <v>0.3</v>
      </c>
      <c r="CC6" s="82">
        <v>7.83</v>
      </c>
      <c r="CD6" t="s">
        <v>110</v>
      </c>
      <c r="CE6" t="s">
        <v>111</v>
      </c>
      <c r="CF6" t="s">
        <v>110</v>
      </c>
      <c r="CG6" t="s">
        <v>112</v>
      </c>
      <c r="CH6"/>
      <c r="CI6" s="89" t="s">
        <v>110</v>
      </c>
      <c r="CJ6" s="89" t="s">
        <v>110</v>
      </c>
      <c r="CK6" s="89" t="s">
        <v>143</v>
      </c>
      <c r="CL6" s="89" t="b">
        <v>0</v>
      </c>
      <c r="CM6"/>
      <c r="CN6" t="s">
        <v>113</v>
      </c>
      <c r="CO6" t="s">
        <v>415</v>
      </c>
      <c r="CP6" t="s">
        <v>113</v>
      </c>
      <c r="CQ6" t="s">
        <v>115</v>
      </c>
      <c r="CR6" s="87"/>
      <c r="CS6" s="72">
        <v>0</v>
      </c>
      <c r="CT6" s="72" t="s">
        <v>736</v>
      </c>
      <c r="CU6" s="72" t="s">
        <v>736</v>
      </c>
      <c r="CV6" s="88">
        <v>8</v>
      </c>
      <c r="CW6" s="73">
        <v>1.05</v>
      </c>
      <c r="CX6" s="250">
        <v>0.5</v>
      </c>
      <c r="CY6" s="74"/>
      <c r="CZ6" s="75">
        <v>0</v>
      </c>
      <c r="DA6" s="73"/>
      <c r="DB6" s="73" t="s">
        <v>737</v>
      </c>
      <c r="DC6" s="73" t="s">
        <v>739</v>
      </c>
      <c r="DD6" s="73" t="s">
        <v>737</v>
      </c>
      <c r="DE6" s="73" t="s">
        <v>737</v>
      </c>
      <c r="DF6" s="73" t="s">
        <v>737</v>
      </c>
      <c r="DG6" s="73" t="s">
        <v>737</v>
      </c>
      <c r="DH6" s="8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U65"/>
  <sheetViews>
    <sheetView workbookViewId="0" topLeftCell="A1">
      <selection activeCell="DH28" sqref="A1:DH28"/>
    </sheetView>
  </sheetViews>
  <sheetFormatPr defaultColWidth="9.140625" defaultRowHeight="12.75"/>
  <cols>
    <col min="1" max="5" width="10.7109375" style="0" customWidth="1"/>
    <col min="6" max="6" width="13.7109375" style="0" bestFit="1" customWidth="1"/>
    <col min="7" max="10" width="10.7109375" style="0" customWidth="1"/>
    <col min="26" max="26" width="10.140625" style="0" bestFit="1" customWidth="1"/>
  </cols>
  <sheetData>
    <row r="1" spans="1:112" ht="30" customHeight="1">
      <c r="A1" s="1" t="s">
        <v>0</v>
      </c>
      <c r="B1" s="2" t="s">
        <v>1</v>
      </c>
      <c r="C1" s="3" t="s">
        <v>2</v>
      </c>
      <c r="D1" s="2"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4" t="s">
        <v>24</v>
      </c>
      <c r="Z1" s="4"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42</v>
      </c>
      <c r="AT1" s="1" t="s">
        <v>44</v>
      </c>
      <c r="AU1" s="1" t="s">
        <v>45</v>
      </c>
      <c r="AV1" s="1" t="s">
        <v>46</v>
      </c>
      <c r="AW1" s="1" t="s">
        <v>42</v>
      </c>
      <c r="AX1" s="5" t="s">
        <v>47</v>
      </c>
      <c r="AY1" s="1" t="s">
        <v>48</v>
      </c>
      <c r="AZ1" t="s">
        <v>49</v>
      </c>
      <c r="BA1" t="s">
        <v>50</v>
      </c>
      <c r="BB1" t="s">
        <v>51</v>
      </c>
      <c r="BC1" t="s">
        <v>52</v>
      </c>
      <c r="BD1" t="s">
        <v>53</v>
      </c>
      <c r="BE1" t="s">
        <v>54</v>
      </c>
      <c r="BF1" t="s">
        <v>55</v>
      </c>
      <c r="BG1" t="s">
        <v>56</v>
      </c>
      <c r="BH1" s="1" t="s">
        <v>57</v>
      </c>
      <c r="BI1" s="1" t="s">
        <v>58</v>
      </c>
      <c r="BJ1" s="1" t="s">
        <v>59</v>
      </c>
      <c r="BK1" s="1" t="s">
        <v>60</v>
      </c>
      <c r="BL1" s="1" t="s">
        <v>61</v>
      </c>
      <c r="BM1" s="1" t="s">
        <v>62</v>
      </c>
      <c r="BN1" s="1" t="s">
        <v>63</v>
      </c>
      <c r="BO1" s="1" t="s">
        <v>64</v>
      </c>
      <c r="BP1" s="1" t="s">
        <v>65</v>
      </c>
      <c r="BQ1" s="1" t="s">
        <v>66</v>
      </c>
      <c r="BR1" s="1" t="s">
        <v>67</v>
      </c>
      <c r="BS1" s="1" t="s">
        <v>68</v>
      </c>
      <c r="BT1" s="1" t="s">
        <v>69</v>
      </c>
      <c r="BU1" s="1" t="s">
        <v>70</v>
      </c>
      <c r="BV1" s="1" t="s">
        <v>71</v>
      </c>
      <c r="BW1" s="1" t="s">
        <v>72</v>
      </c>
      <c r="BX1" s="1" t="s">
        <v>73</v>
      </c>
      <c r="BY1" s="1" t="s">
        <v>74</v>
      </c>
      <c r="BZ1" s="1" t="s">
        <v>75</v>
      </c>
      <c r="CA1" s="1" t="s">
        <v>76</v>
      </c>
      <c r="CB1" s="1" t="s">
        <v>77</v>
      </c>
      <c r="CC1" s="1" t="s">
        <v>78</v>
      </c>
      <c r="CD1" s="1" t="s">
        <v>79</v>
      </c>
      <c r="CE1" s="1" t="s">
        <v>80</v>
      </c>
      <c r="CF1" s="1" t="s">
        <v>81</v>
      </c>
      <c r="CG1" s="1" t="s">
        <v>82</v>
      </c>
      <c r="CH1" s="1" t="s">
        <v>47</v>
      </c>
      <c r="CI1" s="90" t="s">
        <v>33</v>
      </c>
      <c r="CJ1" s="90" t="s">
        <v>83</v>
      </c>
      <c r="CK1" s="90" t="s">
        <v>84</v>
      </c>
      <c r="CL1" s="90" t="s">
        <v>643</v>
      </c>
      <c r="CM1" s="1" t="s">
        <v>85</v>
      </c>
      <c r="CN1" s="1" t="s">
        <v>86</v>
      </c>
      <c r="CO1" s="1" t="s">
        <v>42</v>
      </c>
      <c r="CP1" s="1" t="s">
        <v>87</v>
      </c>
      <c r="CQ1" s="1" t="s">
        <v>88</v>
      </c>
      <c r="CR1" s="68" t="s">
        <v>628</v>
      </c>
      <c r="CS1" s="68" t="s">
        <v>629</v>
      </c>
      <c r="CT1" s="69" t="s">
        <v>630</v>
      </c>
      <c r="CU1" s="69" t="s">
        <v>631</v>
      </c>
      <c r="CV1" s="68" t="s">
        <v>632</v>
      </c>
      <c r="CW1" s="68" t="s">
        <v>633</v>
      </c>
      <c r="CX1" s="68" t="s">
        <v>634</v>
      </c>
      <c r="CY1" s="69" t="s">
        <v>635</v>
      </c>
      <c r="CZ1" s="69" t="s">
        <v>636</v>
      </c>
      <c r="DA1" s="70" t="s">
        <v>637</v>
      </c>
      <c r="DB1" s="68" t="s">
        <v>638</v>
      </c>
      <c r="DC1" s="68" t="s">
        <v>194</v>
      </c>
      <c r="DD1" s="68" t="s">
        <v>359</v>
      </c>
      <c r="DE1" s="68" t="s">
        <v>639</v>
      </c>
      <c r="DF1" s="70" t="s">
        <v>640</v>
      </c>
      <c r="DG1" s="70" t="s">
        <v>105</v>
      </c>
      <c r="DH1" s="70" t="s">
        <v>47</v>
      </c>
    </row>
    <row r="2" spans="1:112" ht="12.75">
      <c r="A2" s="54" t="s">
        <v>503</v>
      </c>
      <c r="B2" s="269" t="s">
        <v>133</v>
      </c>
      <c r="C2" s="270">
        <v>21.6</v>
      </c>
      <c r="D2" s="269" t="s">
        <v>504</v>
      </c>
      <c r="E2" s="268" t="s">
        <v>332</v>
      </c>
      <c r="F2" s="268" t="s">
        <v>332</v>
      </c>
      <c r="G2" s="268" t="s">
        <v>332</v>
      </c>
      <c r="H2" s="268" t="s">
        <v>134</v>
      </c>
      <c r="I2" s="268" t="s">
        <v>95</v>
      </c>
      <c r="J2" s="268" t="s">
        <v>95</v>
      </c>
      <c r="K2" s="268" t="s">
        <v>95</v>
      </c>
      <c r="L2" s="268" t="s">
        <v>95</v>
      </c>
      <c r="M2" s="268" t="s">
        <v>95</v>
      </c>
      <c r="N2" s="268" t="s">
        <v>95</v>
      </c>
      <c r="O2" s="268" t="s">
        <v>95</v>
      </c>
      <c r="P2" s="268" t="s">
        <v>95</v>
      </c>
      <c r="Q2" s="268" t="s">
        <v>95</v>
      </c>
      <c r="R2" s="268" t="s">
        <v>95</v>
      </c>
      <c r="S2" s="268" t="s">
        <v>95</v>
      </c>
      <c r="T2" s="268" t="s">
        <v>95</v>
      </c>
      <c r="U2" s="268" t="s">
        <v>95</v>
      </c>
      <c r="V2" s="268" t="s">
        <v>95</v>
      </c>
      <c r="W2" s="268" t="s">
        <v>95</v>
      </c>
      <c r="X2" s="268" t="s">
        <v>95</v>
      </c>
      <c r="Y2" s="271">
        <v>45.47779</v>
      </c>
      <c r="Z2" s="271">
        <v>-116.93112</v>
      </c>
      <c r="AA2" s="268" t="s">
        <v>96</v>
      </c>
      <c r="AB2" s="268" t="s">
        <v>97</v>
      </c>
      <c r="AC2" s="268" t="s">
        <v>180</v>
      </c>
      <c r="AD2" s="268" t="s">
        <v>119</v>
      </c>
      <c r="AE2" s="268" t="s">
        <v>241</v>
      </c>
      <c r="AF2" s="272">
        <v>38278</v>
      </c>
      <c r="AG2" s="273">
        <v>0.3875</v>
      </c>
      <c r="AH2" s="268" t="s">
        <v>100</v>
      </c>
      <c r="AI2" s="268">
        <v>1</v>
      </c>
      <c r="AJ2" s="268">
        <v>2</v>
      </c>
      <c r="AK2" s="268">
        <v>2</v>
      </c>
      <c r="AL2" s="268">
        <v>0</v>
      </c>
      <c r="AM2" s="268">
        <v>0</v>
      </c>
      <c r="AN2" s="268" t="s">
        <v>505</v>
      </c>
      <c r="AO2" s="268" t="s">
        <v>506</v>
      </c>
      <c r="AP2" s="268" t="s">
        <v>202</v>
      </c>
      <c r="AQ2" s="268"/>
      <c r="AR2" s="268" t="s">
        <v>103</v>
      </c>
      <c r="AS2" s="268"/>
      <c r="AT2" s="268" t="s">
        <v>95</v>
      </c>
      <c r="AU2" s="268" t="s">
        <v>95</v>
      </c>
      <c r="AV2" s="268" t="s">
        <v>95</v>
      </c>
      <c r="AW2" s="268"/>
      <c r="AX2" s="274" t="s">
        <v>507</v>
      </c>
      <c r="AY2" s="268"/>
      <c r="AZ2" s="268"/>
      <c r="BA2" s="268">
        <v>1</v>
      </c>
      <c r="BB2" s="268">
        <v>1</v>
      </c>
      <c r="BC2" s="268">
        <v>1</v>
      </c>
      <c r="BD2" s="268">
        <v>1</v>
      </c>
      <c r="BE2" s="268"/>
      <c r="BF2" s="268"/>
      <c r="BG2" s="268"/>
      <c r="BH2" s="268">
        <v>10</v>
      </c>
      <c r="BI2" s="268">
        <v>22</v>
      </c>
      <c r="BJ2" s="268">
        <v>26.2</v>
      </c>
      <c r="BK2" s="268">
        <v>21.9</v>
      </c>
      <c r="BL2" s="268">
        <v>22.6</v>
      </c>
      <c r="BM2" s="268">
        <v>26.3</v>
      </c>
      <c r="BN2" s="268">
        <v>16.2</v>
      </c>
      <c r="BO2" s="268">
        <v>3.15</v>
      </c>
      <c r="BP2" s="268" t="s">
        <v>508</v>
      </c>
      <c r="BQ2" s="268">
        <v>3.18</v>
      </c>
      <c r="BR2" s="268">
        <v>3.22</v>
      </c>
      <c r="BS2" s="268">
        <v>7.96</v>
      </c>
      <c r="BT2" s="268">
        <v>6.35</v>
      </c>
      <c r="BU2" s="268">
        <v>3.15</v>
      </c>
      <c r="BV2" s="268">
        <v>0</v>
      </c>
      <c r="BW2" s="268">
        <v>22.64</v>
      </c>
      <c r="BX2" s="268">
        <v>0.44</v>
      </c>
      <c r="BY2" s="268">
        <v>3.13</v>
      </c>
      <c r="BZ2" s="268">
        <v>-3.17</v>
      </c>
      <c r="CA2" s="268">
        <v>1.61</v>
      </c>
      <c r="CB2" s="268">
        <v>0.51</v>
      </c>
      <c r="CC2" s="268">
        <v>0.18</v>
      </c>
      <c r="CD2" s="268" t="s">
        <v>110</v>
      </c>
      <c r="CE2" s="268" t="s">
        <v>111</v>
      </c>
      <c r="CF2" s="268" t="s">
        <v>110</v>
      </c>
      <c r="CG2" s="268" t="s">
        <v>112</v>
      </c>
      <c r="CH2" s="268"/>
      <c r="CI2" s="276" t="s">
        <v>110</v>
      </c>
      <c r="CJ2" s="276" t="s">
        <v>110</v>
      </c>
      <c r="CK2" s="276" t="s">
        <v>100</v>
      </c>
      <c r="CL2" s="276" t="b">
        <v>0</v>
      </c>
      <c r="CM2" s="268"/>
      <c r="CN2" s="268" t="s">
        <v>103</v>
      </c>
      <c r="CO2" s="268"/>
      <c r="CP2" s="268" t="s">
        <v>113</v>
      </c>
      <c r="CQ2" s="268" t="s">
        <v>241</v>
      </c>
      <c r="CR2" s="283">
        <v>0.056394</v>
      </c>
      <c r="CS2" s="279">
        <v>1</v>
      </c>
      <c r="CT2" s="279" t="s">
        <v>736</v>
      </c>
      <c r="CU2" s="279" t="s">
        <v>736</v>
      </c>
      <c r="CV2" s="284">
        <v>1</v>
      </c>
      <c r="CW2" s="266">
        <v>1</v>
      </c>
      <c r="CX2" s="266">
        <v>3</v>
      </c>
      <c r="CY2" s="280"/>
      <c r="CZ2" s="281">
        <v>9</v>
      </c>
      <c r="DA2" s="279" t="s">
        <v>693</v>
      </c>
      <c r="DB2" s="266" t="s">
        <v>737</v>
      </c>
      <c r="DC2" s="266" t="s">
        <v>737</v>
      </c>
      <c r="DD2" s="266" t="s">
        <v>737</v>
      </c>
      <c r="DE2" s="266" t="s">
        <v>737</v>
      </c>
      <c r="DF2" s="266" t="s">
        <v>737</v>
      </c>
      <c r="DG2" s="266" t="s">
        <v>737</v>
      </c>
      <c r="DH2" s="267" t="s">
        <v>752</v>
      </c>
    </row>
    <row r="3" spans="1:125" ht="12.75">
      <c r="A3" s="46" t="s">
        <v>611</v>
      </c>
      <c r="B3" s="47" t="s">
        <v>149</v>
      </c>
      <c r="C3" s="48">
        <v>0.5</v>
      </c>
      <c r="D3" s="47" t="s">
        <v>150</v>
      </c>
      <c r="E3" s="46" t="s">
        <v>151</v>
      </c>
      <c r="F3" s="46" t="s">
        <v>151</v>
      </c>
      <c r="G3" s="46" t="s">
        <v>151</v>
      </c>
      <c r="H3" s="46" t="s">
        <v>95</v>
      </c>
      <c r="I3" s="46" t="s">
        <v>95</v>
      </c>
      <c r="J3" s="46" t="s">
        <v>95</v>
      </c>
      <c r="K3" s="46" t="s">
        <v>95</v>
      </c>
      <c r="L3" s="46" t="s">
        <v>95</v>
      </c>
      <c r="M3" s="46" t="s">
        <v>95</v>
      </c>
      <c r="N3" s="46" t="s">
        <v>95</v>
      </c>
      <c r="O3" s="46" t="s">
        <v>95</v>
      </c>
      <c r="P3" s="46" t="s">
        <v>95</v>
      </c>
      <c r="Q3" s="46" t="s">
        <v>95</v>
      </c>
      <c r="R3" s="46" t="s">
        <v>95</v>
      </c>
      <c r="S3" s="46" t="s">
        <v>95</v>
      </c>
      <c r="T3" s="46" t="s">
        <v>95</v>
      </c>
      <c r="U3" s="46" t="s">
        <v>95</v>
      </c>
      <c r="V3" s="46" t="s">
        <v>95</v>
      </c>
      <c r="W3" s="46" t="s">
        <v>95</v>
      </c>
      <c r="X3" s="46" t="s">
        <v>95</v>
      </c>
      <c r="Y3" s="49">
        <v>45.34305</v>
      </c>
      <c r="Z3" s="49" t="s">
        <v>612</v>
      </c>
      <c r="AA3" s="46" t="s">
        <v>96</v>
      </c>
      <c r="AB3" s="46" t="s">
        <v>97</v>
      </c>
      <c r="AC3" s="46" t="s">
        <v>98</v>
      </c>
      <c r="AD3" s="46" t="s">
        <v>95</v>
      </c>
      <c r="AE3" s="46"/>
      <c r="AF3" s="50">
        <v>38588</v>
      </c>
      <c r="AG3" s="51">
        <v>0.48819444444444443</v>
      </c>
      <c r="AH3" s="46" t="s">
        <v>100</v>
      </c>
      <c r="AI3" s="46">
        <v>1</v>
      </c>
      <c r="AJ3" s="46">
        <v>1</v>
      </c>
      <c r="AK3" s="46">
        <v>0</v>
      </c>
      <c r="AL3" s="46">
        <v>0</v>
      </c>
      <c r="AM3" s="46">
        <v>0</v>
      </c>
      <c r="AN3" s="46" t="s">
        <v>95</v>
      </c>
      <c r="AO3" s="46" t="s">
        <v>95</v>
      </c>
      <c r="AP3" s="46" t="s">
        <v>95</v>
      </c>
      <c r="AQ3" s="46"/>
      <c r="AR3" s="46" t="s">
        <v>95</v>
      </c>
      <c r="AS3" s="46"/>
      <c r="AT3" s="46" t="s">
        <v>95</v>
      </c>
      <c r="AU3" s="46" t="s">
        <v>95</v>
      </c>
      <c r="AV3" s="46" t="s">
        <v>95</v>
      </c>
      <c r="AW3" s="46"/>
      <c r="AX3" s="52" t="s">
        <v>613</v>
      </c>
      <c r="AY3" s="46" t="s">
        <v>614</v>
      </c>
      <c r="AZ3" s="53"/>
      <c r="BA3">
        <v>1</v>
      </c>
      <c r="BB3">
        <v>1</v>
      </c>
      <c r="BC3">
        <v>1</v>
      </c>
      <c r="BD3">
        <v>1</v>
      </c>
      <c r="BE3" t="s">
        <v>615</v>
      </c>
      <c r="BF3" s="46"/>
      <c r="BG3" s="46"/>
      <c r="BH3" s="46"/>
      <c r="BI3" s="46"/>
      <c r="BJ3" s="46"/>
      <c r="BK3" s="46"/>
      <c r="BL3" s="46"/>
      <c r="BM3" s="46"/>
      <c r="BN3" s="46"/>
      <c r="BO3" s="46"/>
      <c r="BP3" s="46"/>
      <c r="BQ3" s="46"/>
      <c r="BR3" s="46"/>
      <c r="BS3" s="46"/>
      <c r="BT3" s="46"/>
      <c r="BU3" s="46"/>
      <c r="BV3" s="46"/>
      <c r="BW3" s="46"/>
      <c r="BX3" s="46"/>
      <c r="BY3" s="46"/>
      <c r="BZ3" s="46"/>
      <c r="CA3" s="46"/>
      <c r="CB3" s="46"/>
      <c r="CC3" s="46"/>
      <c r="CD3" t="s">
        <v>95</v>
      </c>
      <c r="CE3" t="s">
        <v>95</v>
      </c>
      <c r="CF3" t="s">
        <v>95</v>
      </c>
      <c r="CG3" t="s">
        <v>95</v>
      </c>
      <c r="CH3" s="46"/>
      <c r="CI3" s="89" t="s">
        <v>100</v>
      </c>
      <c r="CJ3" s="89" t="s">
        <v>110</v>
      </c>
      <c r="CK3" s="89" t="s">
        <v>100</v>
      </c>
      <c r="CL3" s="89" t="s">
        <v>113</v>
      </c>
      <c r="CM3" s="46"/>
      <c r="CN3" t="s">
        <v>113</v>
      </c>
      <c r="CO3" t="s">
        <v>191</v>
      </c>
      <c r="CP3" t="s">
        <v>113</v>
      </c>
      <c r="CQ3" t="s">
        <v>115</v>
      </c>
      <c r="CR3" s="81">
        <v>42.713</v>
      </c>
      <c r="CS3" s="72">
        <v>7</v>
      </c>
      <c r="CT3" s="85">
        <v>1</v>
      </c>
      <c r="CU3" s="85">
        <v>1</v>
      </c>
      <c r="CV3" s="73">
        <v>1</v>
      </c>
      <c r="CW3" s="73">
        <v>1</v>
      </c>
      <c r="CX3" s="73">
        <v>3</v>
      </c>
      <c r="CY3" s="74"/>
      <c r="CZ3" s="75">
        <v>63</v>
      </c>
      <c r="DA3" s="72" t="s">
        <v>693</v>
      </c>
      <c r="DB3" s="73" t="s">
        <v>737</v>
      </c>
      <c r="DC3" s="73" t="s">
        <v>737</v>
      </c>
      <c r="DD3" s="73" t="s">
        <v>737</v>
      </c>
      <c r="DE3" s="73" t="s">
        <v>737</v>
      </c>
      <c r="DF3" s="73" t="s">
        <v>737</v>
      </c>
      <c r="DG3" s="73" t="s">
        <v>737</v>
      </c>
      <c r="DH3" s="82"/>
      <c r="DI3" s="86"/>
      <c r="DJ3" s="46"/>
      <c r="DK3" s="46"/>
      <c r="DL3" s="46"/>
      <c r="DM3" s="46"/>
      <c r="DN3" s="46"/>
      <c r="DO3" s="46"/>
      <c r="DP3" s="46"/>
      <c r="DQ3" s="46"/>
      <c r="DR3" s="46"/>
      <c r="DS3" s="46"/>
      <c r="DT3" s="46"/>
      <c r="DU3" s="46"/>
    </row>
    <row r="4" spans="1:125" s="13" customFormat="1" ht="12.75">
      <c r="A4" s="46" t="s">
        <v>230</v>
      </c>
      <c r="B4" s="6">
        <v>15</v>
      </c>
      <c r="C4" s="7">
        <v>0.1</v>
      </c>
      <c r="D4" s="6" t="s">
        <v>221</v>
      </c>
      <c r="E4" t="s">
        <v>93</v>
      </c>
      <c r="F4" t="s">
        <v>93</v>
      </c>
      <c r="G4" t="s">
        <v>93</v>
      </c>
      <c r="H4" t="s">
        <v>227</v>
      </c>
      <c r="I4" t="s">
        <v>95</v>
      </c>
      <c r="J4" t="s">
        <v>95</v>
      </c>
      <c r="K4" t="s">
        <v>95</v>
      </c>
      <c r="L4" t="s">
        <v>95</v>
      </c>
      <c r="M4" t="s">
        <v>95</v>
      </c>
      <c r="N4" t="s">
        <v>95</v>
      </c>
      <c r="O4" t="s">
        <v>95</v>
      </c>
      <c r="P4" t="s">
        <v>95</v>
      </c>
      <c r="Q4" t="s">
        <v>95</v>
      </c>
      <c r="R4" t="s">
        <v>95</v>
      </c>
      <c r="S4" t="s">
        <v>95</v>
      </c>
      <c r="T4" t="s">
        <v>95</v>
      </c>
      <c r="U4" t="s">
        <v>95</v>
      </c>
      <c r="V4" t="s">
        <v>95</v>
      </c>
      <c r="W4" t="s">
        <v>95</v>
      </c>
      <c r="X4" t="s">
        <v>95</v>
      </c>
      <c r="Y4" s="8">
        <v>45.15401</v>
      </c>
      <c r="Z4" s="8">
        <v>-117.03431</v>
      </c>
      <c r="AA4" t="s">
        <v>96</v>
      </c>
      <c r="AB4" t="s">
        <v>97</v>
      </c>
      <c r="AC4" t="s">
        <v>98</v>
      </c>
      <c r="AD4" t="s">
        <v>99</v>
      </c>
      <c r="AE4" t="s">
        <v>231</v>
      </c>
      <c r="AF4" s="9">
        <v>38244</v>
      </c>
      <c r="AG4" s="10">
        <v>0.6541666666666667</v>
      </c>
      <c r="AH4" t="s">
        <v>232</v>
      </c>
      <c r="AI4">
        <v>1</v>
      </c>
      <c r="AJ4">
        <v>1</v>
      </c>
      <c r="AK4">
        <v>0</v>
      </c>
      <c r="AL4">
        <v>0</v>
      </c>
      <c r="AM4">
        <v>0</v>
      </c>
      <c r="AN4" t="s">
        <v>95</v>
      </c>
      <c r="AO4" t="s">
        <v>95</v>
      </c>
      <c r="AP4" t="s">
        <v>95</v>
      </c>
      <c r="AQ4"/>
      <c r="AR4" t="s">
        <v>103</v>
      </c>
      <c r="AS4" t="s">
        <v>233</v>
      </c>
      <c r="AT4" t="s">
        <v>173</v>
      </c>
      <c r="AU4" t="s">
        <v>95</v>
      </c>
      <c r="AV4" t="s">
        <v>95</v>
      </c>
      <c r="AW4"/>
      <c r="AX4" s="11"/>
      <c r="AY4" t="s">
        <v>234</v>
      </c>
      <c r="AZ4"/>
      <c r="BA4">
        <v>1</v>
      </c>
      <c r="BB4">
        <v>1</v>
      </c>
      <c r="BC4">
        <v>1</v>
      </c>
      <c r="BD4">
        <v>1</v>
      </c>
      <c r="BE4"/>
      <c r="BF4"/>
      <c r="BG4"/>
      <c r="BH4">
        <v>10.4</v>
      </c>
      <c r="BI4"/>
      <c r="BJ4">
        <v>20.2</v>
      </c>
      <c r="BK4">
        <v>19.3</v>
      </c>
      <c r="BL4">
        <v>25</v>
      </c>
      <c r="BM4">
        <v>24.8</v>
      </c>
      <c r="BN4">
        <v>26.1</v>
      </c>
      <c r="BO4"/>
      <c r="BP4"/>
      <c r="BQ4"/>
      <c r="BR4"/>
      <c r="BS4"/>
      <c r="BT4"/>
      <c r="BU4"/>
      <c r="BV4">
        <v>0</v>
      </c>
      <c r="BW4">
        <v>23.08</v>
      </c>
      <c r="BX4">
        <v>0.45</v>
      </c>
      <c r="BY4">
        <v>0</v>
      </c>
      <c r="BZ4">
        <v>0</v>
      </c>
      <c r="CA4">
        <v>0</v>
      </c>
      <c r="CB4">
        <v>0</v>
      </c>
      <c r="CC4">
        <v>0</v>
      </c>
      <c r="CD4" t="s">
        <v>95</v>
      </c>
      <c r="CE4" t="s">
        <v>95</v>
      </c>
      <c r="CF4" t="s">
        <v>95</v>
      </c>
      <c r="CG4" t="s">
        <v>95</v>
      </c>
      <c r="CH4"/>
      <c r="CI4" s="89" t="s">
        <v>131</v>
      </c>
      <c r="CJ4" s="91" t="s">
        <v>110</v>
      </c>
      <c r="CK4" s="89" t="s">
        <v>738</v>
      </c>
      <c r="CL4" s="89" t="s">
        <v>113</v>
      </c>
      <c r="CM4"/>
      <c r="CN4" t="s">
        <v>113</v>
      </c>
      <c r="CO4" t="s">
        <v>235</v>
      </c>
      <c r="CP4" t="s">
        <v>113</v>
      </c>
      <c r="CQ4" t="s">
        <v>115</v>
      </c>
      <c r="CR4" s="81">
        <v>11.1823</v>
      </c>
      <c r="CS4" s="72">
        <v>7</v>
      </c>
      <c r="CT4" s="85">
        <v>1</v>
      </c>
      <c r="CU4" s="85">
        <v>1</v>
      </c>
      <c r="CV4" s="73">
        <v>2</v>
      </c>
      <c r="CW4" s="73">
        <v>1</v>
      </c>
      <c r="CX4" s="265">
        <v>3</v>
      </c>
      <c r="CY4" s="74"/>
      <c r="CZ4" s="75">
        <v>63</v>
      </c>
      <c r="DA4" s="72" t="s">
        <v>693</v>
      </c>
      <c r="DB4" s="73" t="s">
        <v>737</v>
      </c>
      <c r="DC4" s="73" t="s">
        <v>737</v>
      </c>
      <c r="DD4" s="73" t="s">
        <v>737</v>
      </c>
      <c r="DE4" s="73" t="s">
        <v>737</v>
      </c>
      <c r="DF4" s="73" t="s">
        <v>737</v>
      </c>
      <c r="DG4" s="73" t="s">
        <v>737</v>
      </c>
      <c r="DH4" s="267" t="s">
        <v>761</v>
      </c>
      <c r="DI4" s="46"/>
      <c r="DJ4" s="46"/>
      <c r="DK4" s="46"/>
      <c r="DL4" s="46"/>
      <c r="DM4" s="46"/>
      <c r="DN4" s="46"/>
      <c r="DO4" s="46"/>
      <c r="DP4" s="46"/>
      <c r="DQ4" s="46"/>
      <c r="DR4" s="46"/>
      <c r="DS4" s="46"/>
      <c r="DT4" s="46"/>
      <c r="DU4" s="46"/>
    </row>
    <row r="5" spans="1:125" ht="12.75">
      <c r="A5" s="54" t="s">
        <v>554</v>
      </c>
      <c r="B5" s="39">
        <v>3900</v>
      </c>
      <c r="C5" s="40">
        <v>1.9</v>
      </c>
      <c r="D5" s="39" t="s">
        <v>133</v>
      </c>
      <c r="E5" s="38" t="s">
        <v>93</v>
      </c>
      <c r="F5" s="38" t="s">
        <v>151</v>
      </c>
      <c r="G5" s="38" t="s">
        <v>151</v>
      </c>
      <c r="H5" s="38" t="s">
        <v>134</v>
      </c>
      <c r="I5" s="38" t="s">
        <v>95</v>
      </c>
      <c r="J5" s="38" t="s">
        <v>95</v>
      </c>
      <c r="K5" s="38" t="s">
        <v>95</v>
      </c>
      <c r="L5" s="38" t="s">
        <v>95</v>
      </c>
      <c r="M5" s="38" t="s">
        <v>95</v>
      </c>
      <c r="N5" s="38" t="s">
        <v>95</v>
      </c>
      <c r="O5" s="38" t="s">
        <v>95</v>
      </c>
      <c r="P5" s="38" t="s">
        <v>95</v>
      </c>
      <c r="Q5" s="38" t="s">
        <v>95</v>
      </c>
      <c r="R5" s="38" t="s">
        <v>95</v>
      </c>
      <c r="S5" s="38" t="s">
        <v>95</v>
      </c>
      <c r="T5" s="38" t="s">
        <v>95</v>
      </c>
      <c r="U5" s="38" t="s">
        <v>95</v>
      </c>
      <c r="V5" s="38" t="s">
        <v>95</v>
      </c>
      <c r="W5" s="38" t="s">
        <v>95</v>
      </c>
      <c r="X5" s="38" t="s">
        <v>95</v>
      </c>
      <c r="Y5" s="41">
        <v>45.31445</v>
      </c>
      <c r="Z5" s="41">
        <v>-117.08422</v>
      </c>
      <c r="AA5" s="38" t="s">
        <v>96</v>
      </c>
      <c r="AB5" s="38" t="s">
        <v>97</v>
      </c>
      <c r="AC5" s="38" t="s">
        <v>119</v>
      </c>
      <c r="AD5" s="38" t="s">
        <v>99</v>
      </c>
      <c r="AE5" s="38"/>
      <c r="AF5" s="42">
        <v>38307</v>
      </c>
      <c r="AG5" s="43">
        <v>0.4576388888888889</v>
      </c>
      <c r="AH5" s="38" t="s">
        <v>143</v>
      </c>
      <c r="AI5" s="38">
        <v>1</v>
      </c>
      <c r="AJ5" s="38">
        <v>1</v>
      </c>
      <c r="AK5" s="38">
        <v>0</v>
      </c>
      <c r="AL5" s="38">
        <v>0</v>
      </c>
      <c r="AM5" s="38">
        <v>0</v>
      </c>
      <c r="AN5" s="38" t="s">
        <v>202</v>
      </c>
      <c r="AO5" s="38" t="s">
        <v>95</v>
      </c>
      <c r="AP5" s="38" t="s">
        <v>95</v>
      </c>
      <c r="AQ5" s="38"/>
      <c r="AR5" s="38" t="s">
        <v>103</v>
      </c>
      <c r="AS5" s="38"/>
      <c r="AT5" s="38" t="s">
        <v>104</v>
      </c>
      <c r="AU5" s="38" t="s">
        <v>310</v>
      </c>
      <c r="AV5" s="38" t="s">
        <v>194</v>
      </c>
      <c r="AW5" s="38"/>
      <c r="AX5" s="44" t="s">
        <v>555</v>
      </c>
      <c r="AY5" s="38" t="s">
        <v>556</v>
      </c>
      <c r="AZ5" s="45" t="s">
        <v>184</v>
      </c>
      <c r="BA5" s="38"/>
      <c r="BB5" s="38"/>
      <c r="BC5" s="38"/>
      <c r="BD5" s="38"/>
      <c r="BE5" s="38"/>
      <c r="BF5" s="38"/>
      <c r="BG5" s="38"/>
      <c r="BH5" s="38">
        <v>6</v>
      </c>
      <c r="BI5" s="38">
        <v>40.5</v>
      </c>
      <c r="BJ5" s="38">
        <v>31.1</v>
      </c>
      <c r="BK5" s="38">
        <v>23.6</v>
      </c>
      <c r="BL5" s="38">
        <v>18.3</v>
      </c>
      <c r="BM5" s="38">
        <v>33.2</v>
      </c>
      <c r="BN5" s="38">
        <v>30.8</v>
      </c>
      <c r="BO5" s="38">
        <v>4.31</v>
      </c>
      <c r="BP5" s="38" t="s">
        <v>557</v>
      </c>
      <c r="BQ5" s="38">
        <v>10.88</v>
      </c>
      <c r="BR5" s="38">
        <v>12.76</v>
      </c>
      <c r="BS5" s="38">
        <v>14.52</v>
      </c>
      <c r="BT5" s="38">
        <v>13.3</v>
      </c>
      <c r="BU5" s="38">
        <v>4.31</v>
      </c>
      <c r="BV5" s="38">
        <v>0</v>
      </c>
      <c r="BW5" s="38">
        <v>27.4</v>
      </c>
      <c r="BX5" s="38">
        <v>0.22</v>
      </c>
      <c r="BY5" s="38">
        <v>0.54</v>
      </c>
      <c r="BZ5" s="38">
        <v>-2.42</v>
      </c>
      <c r="CA5" s="38">
        <v>1.22</v>
      </c>
      <c r="CB5" s="38">
        <v>2.26</v>
      </c>
      <c r="CC5" s="38">
        <v>4.64</v>
      </c>
      <c r="CD5" s="38" t="s">
        <v>110</v>
      </c>
      <c r="CE5" s="38" t="s">
        <v>111</v>
      </c>
      <c r="CF5" s="38" t="s">
        <v>110</v>
      </c>
      <c r="CG5" s="38" t="s">
        <v>139</v>
      </c>
      <c r="CH5" s="38"/>
      <c r="CI5" s="89" t="s">
        <v>110</v>
      </c>
      <c r="CJ5" s="89" t="s">
        <v>110</v>
      </c>
      <c r="CK5" s="89" t="s">
        <v>143</v>
      </c>
      <c r="CL5" s="89" t="b">
        <v>0</v>
      </c>
      <c r="CM5" s="38"/>
      <c r="CN5" s="38" t="s">
        <v>103</v>
      </c>
      <c r="CO5" s="38"/>
      <c r="CP5" t="s">
        <v>113</v>
      </c>
      <c r="CQ5" t="s">
        <v>115</v>
      </c>
      <c r="CR5" s="87">
        <v>6.48746</v>
      </c>
      <c r="CS5" s="72">
        <v>5</v>
      </c>
      <c r="CT5" s="72" t="s">
        <v>736</v>
      </c>
      <c r="CU5" s="72" t="s">
        <v>736</v>
      </c>
      <c r="CV5" s="88">
        <v>2</v>
      </c>
      <c r="CW5" s="73">
        <v>1.05</v>
      </c>
      <c r="CX5" s="73">
        <v>3</v>
      </c>
      <c r="CY5" s="74"/>
      <c r="CZ5" s="75">
        <v>47.25</v>
      </c>
      <c r="DA5" s="72" t="s">
        <v>693</v>
      </c>
      <c r="DB5" s="73" t="s">
        <v>737</v>
      </c>
      <c r="DC5" s="73" t="s">
        <v>739</v>
      </c>
      <c r="DD5" s="73" t="s">
        <v>737</v>
      </c>
      <c r="DE5" s="73" t="s">
        <v>737</v>
      </c>
      <c r="DF5" s="73" t="s">
        <v>737</v>
      </c>
      <c r="DG5" s="73" t="s">
        <v>737</v>
      </c>
      <c r="DH5" s="82"/>
      <c r="DI5" s="46"/>
      <c r="DJ5" s="46"/>
      <c r="DK5" s="46"/>
      <c r="DL5" s="46"/>
      <c r="DM5" s="46"/>
      <c r="DN5" s="46"/>
      <c r="DO5" s="46"/>
      <c r="DP5" s="46"/>
      <c r="DQ5" s="46"/>
      <c r="DR5" s="46"/>
      <c r="DS5" s="46"/>
      <c r="DT5" s="46"/>
      <c r="DU5" s="46"/>
    </row>
    <row r="6" spans="1:125" ht="12.75">
      <c r="A6" s="46" t="s">
        <v>90</v>
      </c>
      <c r="B6" s="6" t="s">
        <v>91</v>
      </c>
      <c r="C6" s="7">
        <v>0.1</v>
      </c>
      <c r="D6" s="6" t="s">
        <v>92</v>
      </c>
      <c r="E6" t="s">
        <v>93</v>
      </c>
      <c r="F6" t="s">
        <v>93</v>
      </c>
      <c r="G6" t="s">
        <v>93</v>
      </c>
      <c r="H6" t="s">
        <v>94</v>
      </c>
      <c r="I6" t="s">
        <v>95</v>
      </c>
      <c r="J6" t="s">
        <v>95</v>
      </c>
      <c r="K6" t="s">
        <v>95</v>
      </c>
      <c r="L6" t="s">
        <v>95</v>
      </c>
      <c r="M6" t="s">
        <v>95</v>
      </c>
      <c r="N6" t="s">
        <v>95</v>
      </c>
      <c r="O6" t="s">
        <v>95</v>
      </c>
      <c r="P6" t="s">
        <v>95</v>
      </c>
      <c r="Q6" t="s">
        <v>95</v>
      </c>
      <c r="R6" t="s">
        <v>95</v>
      </c>
      <c r="S6" t="s">
        <v>95</v>
      </c>
      <c r="T6" t="s">
        <v>95</v>
      </c>
      <c r="U6" t="s">
        <v>95</v>
      </c>
      <c r="V6" t="s">
        <v>95</v>
      </c>
      <c r="W6" t="s">
        <v>95</v>
      </c>
      <c r="X6" t="s">
        <v>95</v>
      </c>
      <c r="Y6" s="8">
        <v>45.17009</v>
      </c>
      <c r="Z6" s="8">
        <v>-117.08739</v>
      </c>
      <c r="AA6" t="s">
        <v>96</v>
      </c>
      <c r="AB6" t="s">
        <v>97</v>
      </c>
      <c r="AC6" t="s">
        <v>98</v>
      </c>
      <c r="AD6" t="s">
        <v>99</v>
      </c>
      <c r="AF6" s="9">
        <v>38224</v>
      </c>
      <c r="AG6" s="10">
        <v>0.44236111111111115</v>
      </c>
      <c r="AH6" t="s">
        <v>100</v>
      </c>
      <c r="AI6">
        <v>1</v>
      </c>
      <c r="AJ6">
        <v>1</v>
      </c>
      <c r="AK6">
        <v>0</v>
      </c>
      <c r="AL6">
        <v>0</v>
      </c>
      <c r="AM6">
        <v>0</v>
      </c>
      <c r="AN6" t="s">
        <v>101</v>
      </c>
      <c r="AO6" t="s">
        <v>95</v>
      </c>
      <c r="AP6" t="s">
        <v>95</v>
      </c>
      <c r="AQ6" t="s">
        <v>102</v>
      </c>
      <c r="AR6" t="s">
        <v>103</v>
      </c>
      <c r="AT6" t="s">
        <v>104</v>
      </c>
      <c r="AU6" t="s">
        <v>105</v>
      </c>
      <c r="AV6" t="s">
        <v>95</v>
      </c>
      <c r="AW6" t="s">
        <v>106</v>
      </c>
      <c r="AX6" s="11" t="s">
        <v>107</v>
      </c>
      <c r="BA6">
        <v>1</v>
      </c>
      <c r="BB6">
        <v>1</v>
      </c>
      <c r="BC6">
        <v>1</v>
      </c>
      <c r="BD6">
        <v>1</v>
      </c>
      <c r="BE6" t="s">
        <v>108</v>
      </c>
      <c r="BH6">
        <v>24.8</v>
      </c>
      <c r="BI6">
        <v>18</v>
      </c>
      <c r="BJ6">
        <v>44.2</v>
      </c>
      <c r="BK6">
        <v>41.9</v>
      </c>
      <c r="BL6">
        <v>33.4</v>
      </c>
      <c r="BM6">
        <v>35.7</v>
      </c>
      <c r="BN6">
        <v>38.7</v>
      </c>
      <c r="BO6">
        <v>3.93</v>
      </c>
      <c r="BP6" t="s">
        <v>109</v>
      </c>
      <c r="BQ6">
        <v>9.66</v>
      </c>
      <c r="BR6">
        <v>10.99</v>
      </c>
      <c r="BS6">
        <v>17.29</v>
      </c>
      <c r="BT6">
        <v>14.42</v>
      </c>
      <c r="BU6">
        <v>3.93</v>
      </c>
      <c r="BV6">
        <v>0</v>
      </c>
      <c r="BW6">
        <v>38.78</v>
      </c>
      <c r="BX6">
        <v>0.64</v>
      </c>
      <c r="BY6">
        <v>3.43</v>
      </c>
      <c r="BZ6">
        <v>-4.76</v>
      </c>
      <c r="CA6">
        <v>2.87</v>
      </c>
      <c r="CB6">
        <v>0.84</v>
      </c>
      <c r="CC6">
        <v>7.39</v>
      </c>
      <c r="CD6" t="s">
        <v>110</v>
      </c>
      <c r="CE6" t="s">
        <v>111</v>
      </c>
      <c r="CF6" t="s">
        <v>110</v>
      </c>
      <c r="CG6" t="s">
        <v>112</v>
      </c>
      <c r="CI6" s="89" t="s">
        <v>110</v>
      </c>
      <c r="CJ6" s="89" t="s">
        <v>110</v>
      </c>
      <c r="CK6" s="89" t="s">
        <v>100</v>
      </c>
      <c r="CL6" s="89" t="b">
        <v>0</v>
      </c>
      <c r="CM6" s="46"/>
      <c r="CN6" t="s">
        <v>113</v>
      </c>
      <c r="CO6" t="s">
        <v>114</v>
      </c>
      <c r="CP6" t="s">
        <v>113</v>
      </c>
      <c r="CQ6" t="s">
        <v>115</v>
      </c>
      <c r="CR6" s="71">
        <v>18.6442</v>
      </c>
      <c r="CS6" s="72">
        <v>7</v>
      </c>
      <c r="CT6" s="72" t="s">
        <v>736</v>
      </c>
      <c r="CU6" s="72" t="s">
        <v>736</v>
      </c>
      <c r="CV6" s="73">
        <v>2</v>
      </c>
      <c r="CW6" s="73">
        <v>1.05</v>
      </c>
      <c r="CX6" s="73">
        <v>2</v>
      </c>
      <c r="CY6" s="74"/>
      <c r="CZ6" s="75">
        <v>44.1</v>
      </c>
      <c r="DA6" s="72" t="s">
        <v>693</v>
      </c>
      <c r="DB6" s="73" t="s">
        <v>737</v>
      </c>
      <c r="DC6" s="73" t="s">
        <v>737</v>
      </c>
      <c r="DD6" s="73" t="s">
        <v>737</v>
      </c>
      <c r="DE6" s="73" t="s">
        <v>737</v>
      </c>
      <c r="DF6" s="73" t="s">
        <v>737</v>
      </c>
      <c r="DG6" s="73" t="s">
        <v>739</v>
      </c>
      <c r="DH6" s="73"/>
      <c r="DI6" s="46"/>
      <c r="DJ6" s="46"/>
      <c r="DK6" s="46"/>
      <c r="DL6" s="46"/>
      <c r="DM6" s="46"/>
      <c r="DO6" s="46"/>
      <c r="DP6" s="46"/>
      <c r="DQ6" s="46"/>
      <c r="DR6" s="46"/>
      <c r="DS6" s="46"/>
      <c r="DT6" s="46"/>
      <c r="DU6" s="46"/>
    </row>
    <row r="7" spans="1:112" s="13" customFormat="1" ht="12.75">
      <c r="A7" s="46" t="s">
        <v>428</v>
      </c>
      <c r="B7" s="6" t="s">
        <v>429</v>
      </c>
      <c r="C7" s="7">
        <v>1.15</v>
      </c>
      <c r="D7" s="6" t="s">
        <v>422</v>
      </c>
      <c r="E7" t="s">
        <v>95</v>
      </c>
      <c r="F7" t="s">
        <v>151</v>
      </c>
      <c r="G7" t="s">
        <v>151</v>
      </c>
      <c r="H7" t="s">
        <v>259</v>
      </c>
      <c r="I7" t="s">
        <v>95</v>
      </c>
      <c r="J7" t="s">
        <v>95</v>
      </c>
      <c r="K7" t="s">
        <v>95</v>
      </c>
      <c r="L7" t="s">
        <v>95</v>
      </c>
      <c r="M7" t="s">
        <v>95</v>
      </c>
      <c r="N7" t="s">
        <v>95</v>
      </c>
      <c r="O7" t="s">
        <v>95</v>
      </c>
      <c r="P7" t="s">
        <v>95</v>
      </c>
      <c r="Q7" t="s">
        <v>95</v>
      </c>
      <c r="R7" t="s">
        <v>95</v>
      </c>
      <c r="S7" t="s">
        <v>95</v>
      </c>
      <c r="T7" t="s">
        <v>95</v>
      </c>
      <c r="U7" t="s">
        <v>95</v>
      </c>
      <c r="V7" t="s">
        <v>95</v>
      </c>
      <c r="W7" t="s">
        <v>95</v>
      </c>
      <c r="X7" t="s">
        <v>95</v>
      </c>
      <c r="Y7" s="8">
        <v>45.55285</v>
      </c>
      <c r="Z7" s="8">
        <v>-116.87076</v>
      </c>
      <c r="AA7" t="s">
        <v>96</v>
      </c>
      <c r="AB7" t="s">
        <v>97</v>
      </c>
      <c r="AC7" t="s">
        <v>98</v>
      </c>
      <c r="AD7" t="s">
        <v>119</v>
      </c>
      <c r="AE7"/>
      <c r="AF7" s="9">
        <v>38274</v>
      </c>
      <c r="AG7" s="10">
        <v>0.6125</v>
      </c>
      <c r="AH7" t="s">
        <v>100</v>
      </c>
      <c r="AI7">
        <v>1</v>
      </c>
      <c r="AJ7">
        <v>1</v>
      </c>
      <c r="AK7">
        <v>0</v>
      </c>
      <c r="AL7">
        <v>0</v>
      </c>
      <c r="AM7">
        <v>0</v>
      </c>
      <c r="AN7" t="s">
        <v>95</v>
      </c>
      <c r="AO7" t="s">
        <v>95</v>
      </c>
      <c r="AP7" t="s">
        <v>95</v>
      </c>
      <c r="AQ7"/>
      <c r="AR7" t="s">
        <v>95</v>
      </c>
      <c r="AS7"/>
      <c r="AT7" t="s">
        <v>95</v>
      </c>
      <c r="AU7" t="s">
        <v>95</v>
      </c>
      <c r="AV7" t="s">
        <v>95</v>
      </c>
      <c r="AW7"/>
      <c r="AX7" s="11" t="s">
        <v>430</v>
      </c>
      <c r="AY7"/>
      <c r="AZ7"/>
      <c r="BA7">
        <v>1</v>
      </c>
      <c r="BB7">
        <v>1</v>
      </c>
      <c r="BC7">
        <v>1</v>
      </c>
      <c r="BD7">
        <v>0</v>
      </c>
      <c r="BE7"/>
      <c r="BF7"/>
      <c r="BG7"/>
      <c r="BH7"/>
      <c r="BI7"/>
      <c r="BJ7"/>
      <c r="BK7"/>
      <c r="BL7"/>
      <c r="BM7"/>
      <c r="BN7"/>
      <c r="BO7"/>
      <c r="BP7"/>
      <c r="BQ7"/>
      <c r="BR7"/>
      <c r="BS7"/>
      <c r="BT7"/>
      <c r="BU7"/>
      <c r="BV7">
        <v>0</v>
      </c>
      <c r="BW7">
        <v>0</v>
      </c>
      <c r="BX7">
        <v>0</v>
      </c>
      <c r="BY7">
        <v>0</v>
      </c>
      <c r="BZ7">
        <v>0</v>
      </c>
      <c r="CA7">
        <v>0</v>
      </c>
      <c r="CB7">
        <v>0</v>
      </c>
      <c r="CC7">
        <v>0</v>
      </c>
      <c r="CD7" t="s">
        <v>95</v>
      </c>
      <c r="CE7" t="s">
        <v>95</v>
      </c>
      <c r="CF7" t="s">
        <v>95</v>
      </c>
      <c r="CG7" t="s">
        <v>95</v>
      </c>
      <c r="CH7"/>
      <c r="CI7" s="89" t="s">
        <v>100</v>
      </c>
      <c r="CJ7" s="89" t="s">
        <v>110</v>
      </c>
      <c r="CK7" s="89" t="s">
        <v>100</v>
      </c>
      <c r="CL7" s="89" t="s">
        <v>113</v>
      </c>
      <c r="CM7"/>
      <c r="CN7" t="s">
        <v>113</v>
      </c>
      <c r="CO7" t="s">
        <v>431</v>
      </c>
      <c r="CP7" t="s">
        <v>113</v>
      </c>
      <c r="CQ7" t="s">
        <v>115</v>
      </c>
      <c r="CR7" s="81">
        <v>47.1882</v>
      </c>
      <c r="CS7" s="72">
        <v>7</v>
      </c>
      <c r="CT7" s="85">
        <v>1</v>
      </c>
      <c r="CU7" s="85">
        <v>1</v>
      </c>
      <c r="CV7" s="73">
        <v>1</v>
      </c>
      <c r="CW7" s="73">
        <v>1</v>
      </c>
      <c r="CX7" s="73">
        <v>1</v>
      </c>
      <c r="CY7" s="74"/>
      <c r="CZ7" s="75">
        <v>21</v>
      </c>
      <c r="DA7" s="72" t="s">
        <v>693</v>
      </c>
      <c r="DB7" s="73" t="s">
        <v>737</v>
      </c>
      <c r="DC7" s="73" t="s">
        <v>737</v>
      </c>
      <c r="DD7" s="73" t="s">
        <v>737</v>
      </c>
      <c r="DE7" s="73" t="s">
        <v>737</v>
      </c>
      <c r="DF7" s="73" t="s">
        <v>737</v>
      </c>
      <c r="DG7" s="73" t="s">
        <v>737</v>
      </c>
      <c r="DH7" s="267" t="s">
        <v>750</v>
      </c>
    </row>
    <row r="8" spans="1:112" ht="12" customHeight="1">
      <c r="A8" s="54" t="s">
        <v>334</v>
      </c>
      <c r="B8" s="269" t="s">
        <v>335</v>
      </c>
      <c r="C8" s="270">
        <v>0.01</v>
      </c>
      <c r="D8" s="269" t="s">
        <v>133</v>
      </c>
      <c r="E8" s="268" t="s">
        <v>151</v>
      </c>
      <c r="F8" s="268" t="s">
        <v>151</v>
      </c>
      <c r="G8" s="268" t="s">
        <v>151</v>
      </c>
      <c r="H8" s="268" t="s">
        <v>302</v>
      </c>
      <c r="I8" s="268" t="s">
        <v>95</v>
      </c>
      <c r="J8" s="268" t="s">
        <v>95</v>
      </c>
      <c r="K8" s="268" t="s">
        <v>95</v>
      </c>
      <c r="L8" s="268" t="s">
        <v>95</v>
      </c>
      <c r="M8" s="268" t="s">
        <v>95</v>
      </c>
      <c r="N8" s="268" t="s">
        <v>95</v>
      </c>
      <c r="O8" s="268" t="s">
        <v>95</v>
      </c>
      <c r="P8" s="268" t="s">
        <v>95</v>
      </c>
      <c r="Q8" s="268" t="s">
        <v>95</v>
      </c>
      <c r="R8" s="268" t="s">
        <v>95</v>
      </c>
      <c r="S8" s="268" t="s">
        <v>95</v>
      </c>
      <c r="T8" s="268" t="s">
        <v>95</v>
      </c>
      <c r="U8" s="268" t="s">
        <v>95</v>
      </c>
      <c r="V8" s="268" t="s">
        <v>95</v>
      </c>
      <c r="W8" s="268" t="s">
        <v>95</v>
      </c>
      <c r="X8" s="268" t="s">
        <v>95</v>
      </c>
      <c r="Y8" s="271">
        <v>45.46692</v>
      </c>
      <c r="Z8" s="271">
        <v>-116.97107</v>
      </c>
      <c r="AA8" s="268" t="s">
        <v>96</v>
      </c>
      <c r="AB8" s="268" t="s">
        <v>97</v>
      </c>
      <c r="AC8" s="268" t="s">
        <v>99</v>
      </c>
      <c r="AD8" s="268" t="s">
        <v>119</v>
      </c>
      <c r="AE8" s="268" t="s">
        <v>231</v>
      </c>
      <c r="AF8" s="272">
        <v>38260</v>
      </c>
      <c r="AG8" s="273">
        <v>0.3993055555555556</v>
      </c>
      <c r="AH8" s="268" t="s">
        <v>143</v>
      </c>
      <c r="AI8" s="268">
        <v>1</v>
      </c>
      <c r="AJ8" s="268">
        <v>1</v>
      </c>
      <c r="AK8" s="268">
        <v>0</v>
      </c>
      <c r="AL8" s="268">
        <v>0</v>
      </c>
      <c r="AM8" s="268">
        <v>0</v>
      </c>
      <c r="AN8" s="268" t="s">
        <v>100</v>
      </c>
      <c r="AO8" s="268" t="s">
        <v>144</v>
      </c>
      <c r="AP8" s="268" t="s">
        <v>95</v>
      </c>
      <c r="AQ8" s="268" t="s">
        <v>336</v>
      </c>
      <c r="AR8" s="268" t="s">
        <v>103</v>
      </c>
      <c r="AS8" s="268"/>
      <c r="AT8" s="268" t="s">
        <v>145</v>
      </c>
      <c r="AU8" s="268" t="s">
        <v>123</v>
      </c>
      <c r="AV8" s="268" t="s">
        <v>95</v>
      </c>
      <c r="AW8" s="268"/>
      <c r="AX8" s="274" t="s">
        <v>337</v>
      </c>
      <c r="AY8" s="268"/>
      <c r="AZ8" s="268"/>
      <c r="BA8" s="268">
        <v>1</v>
      </c>
      <c r="BB8" s="268">
        <v>1</v>
      </c>
      <c r="BC8" s="268">
        <v>1</v>
      </c>
      <c r="BD8" s="268">
        <v>1</v>
      </c>
      <c r="BE8" s="268"/>
      <c r="BF8" s="268"/>
      <c r="BG8" s="268"/>
      <c r="BH8" s="268">
        <v>3.1</v>
      </c>
      <c r="BI8" s="268">
        <v>42.2</v>
      </c>
      <c r="BJ8" s="268">
        <v>9.2</v>
      </c>
      <c r="BK8" s="268">
        <v>8.8</v>
      </c>
      <c r="BL8" s="268">
        <v>11.4</v>
      </c>
      <c r="BM8" s="268">
        <v>11.3</v>
      </c>
      <c r="BN8" s="268">
        <v>14.2</v>
      </c>
      <c r="BO8" s="268">
        <v>3.3</v>
      </c>
      <c r="BP8" s="268" t="s">
        <v>176</v>
      </c>
      <c r="BQ8" s="268">
        <v>6.52</v>
      </c>
      <c r="BR8" s="268">
        <v>7.28</v>
      </c>
      <c r="BS8" s="268"/>
      <c r="BT8" s="268"/>
      <c r="BU8" s="268">
        <v>3.3</v>
      </c>
      <c r="BV8" s="268">
        <v>0</v>
      </c>
      <c r="BW8" s="268">
        <v>10.98</v>
      </c>
      <c r="BX8" s="268">
        <v>0.28</v>
      </c>
      <c r="BY8" s="268">
        <v>-7.28</v>
      </c>
      <c r="BZ8" s="268">
        <v>6.52</v>
      </c>
      <c r="CA8" s="268">
        <v>0</v>
      </c>
      <c r="CB8" s="268">
        <v>0</v>
      </c>
      <c r="CC8" s="268">
        <v>1.8</v>
      </c>
      <c r="CD8" s="268" t="s">
        <v>110</v>
      </c>
      <c r="CE8" s="268" t="s">
        <v>138</v>
      </c>
      <c r="CF8" s="268" t="s">
        <v>110</v>
      </c>
      <c r="CG8" s="268" t="s">
        <v>147</v>
      </c>
      <c r="CH8" s="268" t="s">
        <v>338</v>
      </c>
      <c r="CI8" s="276" t="s">
        <v>110</v>
      </c>
      <c r="CJ8" s="276" t="s">
        <v>110</v>
      </c>
      <c r="CK8" s="276" t="s">
        <v>143</v>
      </c>
      <c r="CL8" s="276" t="b">
        <v>0</v>
      </c>
      <c r="CM8" s="268"/>
      <c r="CN8" s="268" t="s">
        <v>103</v>
      </c>
      <c r="CO8" s="268"/>
      <c r="CP8" s="268" t="s">
        <v>113</v>
      </c>
      <c r="CQ8" s="268" t="s">
        <v>231</v>
      </c>
      <c r="CR8" s="282">
        <v>0.041374</v>
      </c>
      <c r="CS8" s="279">
        <v>1</v>
      </c>
      <c r="CT8" s="279" t="s">
        <v>736</v>
      </c>
      <c r="CU8" s="279" t="s">
        <v>736</v>
      </c>
      <c r="CV8" s="266">
        <v>2</v>
      </c>
      <c r="CW8" s="266">
        <v>1</v>
      </c>
      <c r="CX8" s="266">
        <v>1</v>
      </c>
      <c r="CY8" s="280"/>
      <c r="CZ8" s="281">
        <v>3</v>
      </c>
      <c r="DA8" s="279" t="s">
        <v>693</v>
      </c>
      <c r="DB8" s="266" t="s">
        <v>737</v>
      </c>
      <c r="DC8" s="266" t="s">
        <v>737</v>
      </c>
      <c r="DD8" s="266" t="s">
        <v>737</v>
      </c>
      <c r="DE8" s="266" t="s">
        <v>737</v>
      </c>
      <c r="DF8" s="266" t="s">
        <v>737</v>
      </c>
      <c r="DG8" s="266" t="s">
        <v>737</v>
      </c>
      <c r="DH8" s="267" t="s">
        <v>725</v>
      </c>
    </row>
    <row r="9" spans="1:125" ht="12.75">
      <c r="A9" s="46" t="s">
        <v>392</v>
      </c>
      <c r="B9" s="6" t="s">
        <v>393</v>
      </c>
      <c r="C9" s="7">
        <v>1.8</v>
      </c>
      <c r="D9" s="6" t="s">
        <v>394</v>
      </c>
      <c r="E9" t="s">
        <v>151</v>
      </c>
      <c r="F9" t="s">
        <v>151</v>
      </c>
      <c r="G9" t="s">
        <v>151</v>
      </c>
      <c r="H9" t="s">
        <v>259</v>
      </c>
      <c r="I9" t="s">
        <v>95</v>
      </c>
      <c r="J9" t="s">
        <v>95</v>
      </c>
      <c r="K9" t="s">
        <v>95</v>
      </c>
      <c r="L9" t="s">
        <v>95</v>
      </c>
      <c r="M9" t="s">
        <v>95</v>
      </c>
      <c r="N9" t="s">
        <v>95</v>
      </c>
      <c r="O9" t="s">
        <v>95</v>
      </c>
      <c r="P9" t="s">
        <v>95</v>
      </c>
      <c r="Q9" t="s">
        <v>95</v>
      </c>
      <c r="R9" t="s">
        <v>95</v>
      </c>
      <c r="S9" t="s">
        <v>95</v>
      </c>
      <c r="T9" t="s">
        <v>95</v>
      </c>
      <c r="U9" t="s">
        <v>95</v>
      </c>
      <c r="V9" t="s">
        <v>95</v>
      </c>
      <c r="W9" t="s">
        <v>95</v>
      </c>
      <c r="X9" t="s">
        <v>95</v>
      </c>
      <c r="Y9" s="8">
        <v>45.57615</v>
      </c>
      <c r="Z9" s="8">
        <v>-116.96734</v>
      </c>
      <c r="AA9" t="s">
        <v>96</v>
      </c>
      <c r="AB9" t="s">
        <v>97</v>
      </c>
      <c r="AC9" t="s">
        <v>99</v>
      </c>
      <c r="AD9" t="s">
        <v>180</v>
      </c>
      <c r="AF9" s="9">
        <v>38273</v>
      </c>
      <c r="AG9" s="10">
        <v>0.59375</v>
      </c>
      <c r="AH9" t="s">
        <v>143</v>
      </c>
      <c r="AI9">
        <v>1</v>
      </c>
      <c r="AJ9">
        <v>1</v>
      </c>
      <c r="AK9">
        <v>0</v>
      </c>
      <c r="AL9">
        <v>0</v>
      </c>
      <c r="AM9">
        <v>1</v>
      </c>
      <c r="AN9" t="s">
        <v>144</v>
      </c>
      <c r="AO9" t="s">
        <v>95</v>
      </c>
      <c r="AP9" t="s">
        <v>95</v>
      </c>
      <c r="AR9" t="s">
        <v>103</v>
      </c>
      <c r="AT9" t="s">
        <v>104</v>
      </c>
      <c r="AU9" t="s">
        <v>123</v>
      </c>
      <c r="AV9" t="s">
        <v>95</v>
      </c>
      <c r="AX9" s="11" t="s">
        <v>395</v>
      </c>
      <c r="AY9" t="s">
        <v>396</v>
      </c>
      <c r="BA9">
        <v>1</v>
      </c>
      <c r="BB9">
        <v>1</v>
      </c>
      <c r="BC9">
        <v>1</v>
      </c>
      <c r="BD9">
        <v>1</v>
      </c>
      <c r="BH9">
        <v>3</v>
      </c>
      <c r="BI9">
        <v>24</v>
      </c>
      <c r="BJ9">
        <v>7.3</v>
      </c>
      <c r="BK9">
        <v>9.6</v>
      </c>
      <c r="BL9">
        <v>8.9</v>
      </c>
      <c r="BM9">
        <v>8.6</v>
      </c>
      <c r="BN9">
        <v>5.1</v>
      </c>
      <c r="BO9">
        <v>4.64</v>
      </c>
      <c r="BP9" t="s">
        <v>185</v>
      </c>
      <c r="BQ9">
        <v>7.52</v>
      </c>
      <c r="BR9">
        <v>7.67</v>
      </c>
      <c r="BU9">
        <v>4.64</v>
      </c>
      <c r="BV9">
        <v>0</v>
      </c>
      <c r="BW9">
        <v>7.9</v>
      </c>
      <c r="BX9">
        <v>0.38</v>
      </c>
      <c r="BY9">
        <v>-7.67</v>
      </c>
      <c r="BZ9">
        <v>7.52</v>
      </c>
      <c r="CA9">
        <v>0</v>
      </c>
      <c r="CB9">
        <v>0</v>
      </c>
      <c r="CC9">
        <v>0.63</v>
      </c>
      <c r="CD9" t="s">
        <v>110</v>
      </c>
      <c r="CE9" t="s">
        <v>147</v>
      </c>
      <c r="CF9" t="s">
        <v>110</v>
      </c>
      <c r="CG9" t="s">
        <v>147</v>
      </c>
      <c r="CI9" s="89" t="s">
        <v>110</v>
      </c>
      <c r="CJ9" s="89" t="s">
        <v>110</v>
      </c>
      <c r="CK9" s="89" t="s">
        <v>143</v>
      </c>
      <c r="CL9" s="89" t="b">
        <v>0</v>
      </c>
      <c r="CN9" t="s">
        <v>103</v>
      </c>
      <c r="CP9" t="s">
        <v>113</v>
      </c>
      <c r="CQ9" t="s">
        <v>231</v>
      </c>
      <c r="CR9" s="87">
        <v>6.52139</v>
      </c>
      <c r="CS9" s="72">
        <v>5</v>
      </c>
      <c r="CT9" s="72" t="s">
        <v>736</v>
      </c>
      <c r="CU9" s="72" t="s">
        <v>736</v>
      </c>
      <c r="CV9" s="88">
        <v>2</v>
      </c>
      <c r="CW9" s="73">
        <v>1</v>
      </c>
      <c r="CX9" s="73">
        <v>1</v>
      </c>
      <c r="CY9" s="74"/>
      <c r="CZ9" s="75">
        <v>15</v>
      </c>
      <c r="DA9" s="72" t="s">
        <v>694</v>
      </c>
      <c r="DB9" s="73" t="s">
        <v>737</v>
      </c>
      <c r="DC9" s="73" t="s">
        <v>737</v>
      </c>
      <c r="DD9" s="73" t="s">
        <v>737</v>
      </c>
      <c r="DE9" s="73" t="s">
        <v>737</v>
      </c>
      <c r="DF9" s="73" t="s">
        <v>737</v>
      </c>
      <c r="DG9" s="73" t="s">
        <v>737</v>
      </c>
      <c r="DH9" s="82"/>
      <c r="DI9" s="46"/>
      <c r="DJ9" s="46"/>
      <c r="DK9" s="46"/>
      <c r="DL9" s="46"/>
      <c r="DM9" s="46"/>
      <c r="DN9" s="46"/>
      <c r="DO9" s="46"/>
      <c r="DP9" s="46"/>
      <c r="DQ9" s="46"/>
      <c r="DR9" s="46"/>
      <c r="DS9" s="46"/>
      <c r="DT9" s="46"/>
      <c r="DU9" s="46"/>
    </row>
    <row r="10" spans="1:112" s="268" customFormat="1" ht="12.75">
      <c r="A10" s="46" t="s">
        <v>249</v>
      </c>
      <c r="B10" s="6">
        <v>170</v>
      </c>
      <c r="C10" s="7">
        <v>0.5</v>
      </c>
      <c r="D10" s="6" t="s">
        <v>221</v>
      </c>
      <c r="E10" t="s">
        <v>93</v>
      </c>
      <c r="F10" t="s">
        <v>93</v>
      </c>
      <c r="G10" t="s">
        <v>93</v>
      </c>
      <c r="H10" t="s">
        <v>91</v>
      </c>
      <c r="I10" t="s">
        <v>95</v>
      </c>
      <c r="J10" t="s">
        <v>95</v>
      </c>
      <c r="K10" t="s">
        <v>95</v>
      </c>
      <c r="L10" t="s">
        <v>95</v>
      </c>
      <c r="M10" t="s">
        <v>95</v>
      </c>
      <c r="N10" t="s">
        <v>95</v>
      </c>
      <c r="O10" t="s">
        <v>95</v>
      </c>
      <c r="P10" t="s">
        <v>95</v>
      </c>
      <c r="Q10" t="s">
        <v>95</v>
      </c>
      <c r="R10" t="s">
        <v>95</v>
      </c>
      <c r="S10" t="s">
        <v>95</v>
      </c>
      <c r="T10" t="s">
        <v>95</v>
      </c>
      <c r="U10" t="s">
        <v>95</v>
      </c>
      <c r="V10" t="s">
        <v>95</v>
      </c>
      <c r="W10" t="s">
        <v>95</v>
      </c>
      <c r="X10" t="s">
        <v>95</v>
      </c>
      <c r="Y10" s="8">
        <v>45.1637</v>
      </c>
      <c r="Z10" s="8">
        <v>-117.03246</v>
      </c>
      <c r="AA10" t="s">
        <v>96</v>
      </c>
      <c r="AB10" t="s">
        <v>97</v>
      </c>
      <c r="AC10" t="s">
        <v>99</v>
      </c>
      <c r="AD10" t="s">
        <v>119</v>
      </c>
      <c r="AE10" t="s">
        <v>231</v>
      </c>
      <c r="AF10" s="9">
        <v>38245</v>
      </c>
      <c r="AG10" s="10">
        <v>0.576388888888889</v>
      </c>
      <c r="AH10" t="s">
        <v>143</v>
      </c>
      <c r="AI10">
        <v>1</v>
      </c>
      <c r="AJ10">
        <v>1</v>
      </c>
      <c r="AK10">
        <v>0</v>
      </c>
      <c r="AL10">
        <v>0</v>
      </c>
      <c r="AM10">
        <v>0</v>
      </c>
      <c r="AN10" t="s">
        <v>202</v>
      </c>
      <c r="AO10" t="s">
        <v>95</v>
      </c>
      <c r="AP10" t="s">
        <v>95</v>
      </c>
      <c r="AQ10"/>
      <c r="AR10" t="s">
        <v>103</v>
      </c>
      <c r="AS10"/>
      <c r="AT10" t="s">
        <v>104</v>
      </c>
      <c r="AU10" t="s">
        <v>123</v>
      </c>
      <c r="AV10" t="s">
        <v>182</v>
      </c>
      <c r="AW10"/>
      <c r="AX10" s="11"/>
      <c r="AY10"/>
      <c r="AZ10"/>
      <c r="BA10">
        <v>1</v>
      </c>
      <c r="BB10">
        <v>1</v>
      </c>
      <c r="BC10">
        <v>1</v>
      </c>
      <c r="BD10">
        <v>1</v>
      </c>
      <c r="BE10"/>
      <c r="BF10"/>
      <c r="BG10"/>
      <c r="BH10">
        <v>3</v>
      </c>
      <c r="BI10">
        <v>24.3</v>
      </c>
      <c r="BJ10">
        <v>7</v>
      </c>
      <c r="BK10">
        <v>7.8</v>
      </c>
      <c r="BL10">
        <v>7.1</v>
      </c>
      <c r="BM10">
        <v>5.2</v>
      </c>
      <c r="BN10">
        <v>5.6</v>
      </c>
      <c r="BO10">
        <v>4.97</v>
      </c>
      <c r="BP10" t="s">
        <v>185</v>
      </c>
      <c r="BQ10">
        <v>7.79</v>
      </c>
      <c r="BR10">
        <v>8.42</v>
      </c>
      <c r="BS10">
        <v>9.6</v>
      </c>
      <c r="BT10">
        <v>8.35</v>
      </c>
      <c r="BU10">
        <v>4.97</v>
      </c>
      <c r="BV10">
        <v>0</v>
      </c>
      <c r="BW10">
        <v>6.54</v>
      </c>
      <c r="BX10">
        <v>0.46</v>
      </c>
      <c r="BY10">
        <v>-0.07</v>
      </c>
      <c r="BZ10">
        <v>-0.56</v>
      </c>
      <c r="CA10">
        <v>1.25</v>
      </c>
      <c r="CB10">
        <v>-17.86</v>
      </c>
      <c r="CC10">
        <v>2.59</v>
      </c>
      <c r="CD10" t="s">
        <v>110</v>
      </c>
      <c r="CE10" t="s">
        <v>138</v>
      </c>
      <c r="CF10" t="s">
        <v>110</v>
      </c>
      <c r="CG10" t="s">
        <v>139</v>
      </c>
      <c r="CH10" t="s">
        <v>250</v>
      </c>
      <c r="CI10" s="89" t="s">
        <v>110</v>
      </c>
      <c r="CJ10" s="89" t="s">
        <v>110</v>
      </c>
      <c r="CK10" s="89" t="s">
        <v>143</v>
      </c>
      <c r="CL10" s="89" t="b">
        <v>0</v>
      </c>
      <c r="CM10"/>
      <c r="CN10" t="s">
        <v>113</v>
      </c>
      <c r="CO10" t="s">
        <v>251</v>
      </c>
      <c r="CP10" t="s">
        <v>113</v>
      </c>
      <c r="CQ10" t="s">
        <v>231</v>
      </c>
      <c r="CR10" s="81">
        <v>2.00669</v>
      </c>
      <c r="CS10" s="72">
        <v>3</v>
      </c>
      <c r="CT10" s="72" t="s">
        <v>736</v>
      </c>
      <c r="CU10" s="72" t="s">
        <v>736</v>
      </c>
      <c r="CV10" s="73">
        <v>2</v>
      </c>
      <c r="CW10" s="73">
        <v>1.05</v>
      </c>
      <c r="CX10" s="73">
        <v>1</v>
      </c>
      <c r="CY10" s="74"/>
      <c r="CZ10" s="75">
        <v>9.45</v>
      </c>
      <c r="DA10" s="72" t="s">
        <v>671</v>
      </c>
      <c r="DB10" s="73" t="s">
        <v>739</v>
      </c>
      <c r="DC10" s="73" t="s">
        <v>737</v>
      </c>
      <c r="DD10" s="73" t="s">
        <v>737</v>
      </c>
      <c r="DE10" s="73" t="s">
        <v>737</v>
      </c>
      <c r="DF10" s="73" t="s">
        <v>737</v>
      </c>
      <c r="DG10" s="73" t="s">
        <v>737</v>
      </c>
      <c r="DH10" s="267" t="s">
        <v>754</v>
      </c>
    </row>
    <row r="11" spans="1:112" s="268" customFormat="1" ht="12.75" customHeight="1">
      <c r="A11" s="46" t="s">
        <v>171</v>
      </c>
      <c r="B11" s="6" t="s">
        <v>172</v>
      </c>
      <c r="C11" s="7">
        <v>0.3</v>
      </c>
      <c r="D11" s="6">
        <v>3940</v>
      </c>
      <c r="E11" t="s">
        <v>93</v>
      </c>
      <c r="F11" t="s">
        <v>151</v>
      </c>
      <c r="G11" t="s">
        <v>151</v>
      </c>
      <c r="H11" t="s">
        <v>161</v>
      </c>
      <c r="I11" t="s">
        <v>95</v>
      </c>
      <c r="J11" t="s">
        <v>95</v>
      </c>
      <c r="K11" t="s">
        <v>95</v>
      </c>
      <c r="L11" t="s">
        <v>95</v>
      </c>
      <c r="M11" t="s">
        <v>95</v>
      </c>
      <c r="N11" t="s">
        <v>95</v>
      </c>
      <c r="O11" t="s">
        <v>95</v>
      </c>
      <c r="P11" t="s">
        <v>95</v>
      </c>
      <c r="Q11" t="s">
        <v>95</v>
      </c>
      <c r="R11" t="s">
        <v>95</v>
      </c>
      <c r="S11" t="s">
        <v>95</v>
      </c>
      <c r="T11" t="s">
        <v>95</v>
      </c>
      <c r="U11" t="s">
        <v>95</v>
      </c>
      <c r="V11" t="s">
        <v>95</v>
      </c>
      <c r="W11" t="s">
        <v>95</v>
      </c>
      <c r="X11" t="s">
        <v>95</v>
      </c>
      <c r="Y11" s="8">
        <v>45.29848</v>
      </c>
      <c r="Z11" s="8">
        <v>-116.98729</v>
      </c>
      <c r="AA11" t="s">
        <v>96</v>
      </c>
      <c r="AB11" t="s">
        <v>97</v>
      </c>
      <c r="AC11" t="s">
        <v>98</v>
      </c>
      <c r="AD11" t="s">
        <v>99</v>
      </c>
      <c r="AE11" t="s">
        <v>119</v>
      </c>
      <c r="AF11" s="9">
        <v>38229</v>
      </c>
      <c r="AG11" s="10">
        <v>0.6236111111111111</v>
      </c>
      <c r="AH11" t="s">
        <v>120</v>
      </c>
      <c r="AI11">
        <v>1</v>
      </c>
      <c r="AJ11">
        <v>1</v>
      </c>
      <c r="AK11">
        <v>0</v>
      </c>
      <c r="AL11">
        <v>0</v>
      </c>
      <c r="AM11">
        <v>0</v>
      </c>
      <c r="AN11" t="s">
        <v>144</v>
      </c>
      <c r="AO11" t="s">
        <v>95</v>
      </c>
      <c r="AP11" t="s">
        <v>95</v>
      </c>
      <c r="AQ11"/>
      <c r="AR11" t="s">
        <v>95</v>
      </c>
      <c r="AS11"/>
      <c r="AT11" t="s">
        <v>173</v>
      </c>
      <c r="AU11" t="s">
        <v>123</v>
      </c>
      <c r="AV11" t="s">
        <v>95</v>
      </c>
      <c r="AW11"/>
      <c r="AX11" s="11"/>
      <c r="AY11"/>
      <c r="AZ11"/>
      <c r="BA11">
        <v>1</v>
      </c>
      <c r="BB11">
        <v>1</v>
      </c>
      <c r="BC11">
        <v>1</v>
      </c>
      <c r="BD11">
        <v>1</v>
      </c>
      <c r="BE11" t="s">
        <v>174</v>
      </c>
      <c r="BF11" t="s">
        <v>175</v>
      </c>
      <c r="BG11"/>
      <c r="BH11">
        <v>9.3</v>
      </c>
      <c r="BI11">
        <v>33.7</v>
      </c>
      <c r="BJ11">
        <v>11.6</v>
      </c>
      <c r="BK11">
        <v>9.8</v>
      </c>
      <c r="BL11">
        <v>12.1</v>
      </c>
      <c r="BM11">
        <v>9.9</v>
      </c>
      <c r="BN11">
        <v>9.4</v>
      </c>
      <c r="BO11">
        <v>4.72</v>
      </c>
      <c r="BP11" t="s">
        <v>176</v>
      </c>
      <c r="BQ11">
        <v>10.73</v>
      </c>
      <c r="BR11">
        <v>11.96</v>
      </c>
      <c r="BS11">
        <v>0</v>
      </c>
      <c r="BT11"/>
      <c r="BU11">
        <v>4.73</v>
      </c>
      <c r="BV11">
        <v>-0.01</v>
      </c>
      <c r="BW11">
        <v>10.56</v>
      </c>
      <c r="BX11">
        <v>0.88</v>
      </c>
      <c r="BY11">
        <v>-11.96</v>
      </c>
      <c r="BZ11">
        <v>10.73</v>
      </c>
      <c r="CA11">
        <v>0</v>
      </c>
      <c r="CB11">
        <v>0</v>
      </c>
      <c r="CC11">
        <v>3.65</v>
      </c>
      <c r="CD11" t="s">
        <v>110</v>
      </c>
      <c r="CE11" t="s">
        <v>138</v>
      </c>
      <c r="CF11" t="s">
        <v>110</v>
      </c>
      <c r="CG11" t="s">
        <v>112</v>
      </c>
      <c r="CH11" t="s">
        <v>177</v>
      </c>
      <c r="CI11" s="89" t="s">
        <v>110</v>
      </c>
      <c r="CJ11" s="89" t="s">
        <v>110</v>
      </c>
      <c r="CK11" s="89" t="s">
        <v>120</v>
      </c>
      <c r="CL11" s="89" t="b">
        <v>0</v>
      </c>
      <c r="CM11"/>
      <c r="CN11" t="s">
        <v>103</v>
      </c>
      <c r="CO11"/>
      <c r="CP11" t="s">
        <v>113</v>
      </c>
      <c r="CQ11" t="s">
        <v>115</v>
      </c>
      <c r="CR11" s="71">
        <v>3.88279</v>
      </c>
      <c r="CS11" s="72">
        <v>3</v>
      </c>
      <c r="CT11" s="85">
        <v>1</v>
      </c>
      <c r="CU11" s="85">
        <v>1</v>
      </c>
      <c r="CV11" s="73">
        <v>2</v>
      </c>
      <c r="CW11" s="73">
        <v>1</v>
      </c>
      <c r="CX11" s="266">
        <v>1</v>
      </c>
      <c r="CY11" s="74"/>
      <c r="CZ11" s="75">
        <v>9</v>
      </c>
      <c r="DA11" s="72" t="s">
        <v>671</v>
      </c>
      <c r="DB11" s="73" t="s">
        <v>737</v>
      </c>
      <c r="DC11" s="73" t="s">
        <v>737</v>
      </c>
      <c r="DD11" s="73" t="s">
        <v>737</v>
      </c>
      <c r="DE11" s="73" t="s">
        <v>737</v>
      </c>
      <c r="DF11" s="73" t="s">
        <v>737</v>
      </c>
      <c r="DG11" s="73" t="s">
        <v>737</v>
      </c>
      <c r="DH11" s="266" t="s">
        <v>731</v>
      </c>
    </row>
    <row r="12" spans="1:112" s="143" customFormat="1" ht="12.75">
      <c r="A12" s="58" t="s">
        <v>623</v>
      </c>
      <c r="B12" s="93">
        <v>3900100</v>
      </c>
      <c r="C12" s="93"/>
      <c r="D12" s="94" t="s">
        <v>133</v>
      </c>
      <c r="E12" s="21" t="s">
        <v>93</v>
      </c>
      <c r="F12" s="21" t="s">
        <v>93</v>
      </c>
      <c r="G12" s="21" t="s">
        <v>93</v>
      </c>
      <c r="H12" s="94" t="s">
        <v>658</v>
      </c>
      <c r="I12" s="95" t="s">
        <v>94</v>
      </c>
      <c r="J12" s="95" t="s">
        <v>95</v>
      </c>
      <c r="K12" s="95" t="s">
        <v>95</v>
      </c>
      <c r="L12" s="95" t="s">
        <v>95</v>
      </c>
      <c r="M12" s="95" t="s">
        <v>95</v>
      </c>
      <c r="N12" s="95" t="s">
        <v>95</v>
      </c>
      <c r="O12" s="95" t="s">
        <v>95</v>
      </c>
      <c r="P12" s="95" t="s">
        <v>95</v>
      </c>
      <c r="Q12" s="95" t="s">
        <v>95</v>
      </c>
      <c r="R12" s="95" t="s">
        <v>95</v>
      </c>
      <c r="S12" s="95" t="s">
        <v>95</v>
      </c>
      <c r="T12" s="95" t="s">
        <v>95</v>
      </c>
      <c r="U12" s="95" t="s">
        <v>95</v>
      </c>
      <c r="V12" s="95" t="s">
        <v>95</v>
      </c>
      <c r="W12" s="95" t="s">
        <v>95</v>
      </c>
      <c r="X12" s="95" t="s">
        <v>95</v>
      </c>
      <c r="Y12" s="96">
        <v>45.16957178416666</v>
      </c>
      <c r="Z12" s="96">
        <v>-117.07697138972222</v>
      </c>
      <c r="AA12" s="95" t="s">
        <v>96</v>
      </c>
      <c r="AB12" s="95" t="s">
        <v>668</v>
      </c>
      <c r="AC12" s="95" t="s">
        <v>98</v>
      </c>
      <c r="AD12" s="95"/>
      <c r="AE12" s="97"/>
      <c r="AF12" s="98"/>
      <c r="AG12" s="99"/>
      <c r="AH12" s="21" t="s">
        <v>143</v>
      </c>
      <c r="AI12" s="21">
        <v>1</v>
      </c>
      <c r="AJ12" s="21">
        <v>1</v>
      </c>
      <c r="AK12" s="21">
        <v>0</v>
      </c>
      <c r="AL12" s="21">
        <v>0</v>
      </c>
      <c r="AM12" s="21">
        <v>0</v>
      </c>
      <c r="AN12" s="21" t="s">
        <v>202</v>
      </c>
      <c r="AO12" s="21" t="s">
        <v>95</v>
      </c>
      <c r="AP12" s="21" t="s">
        <v>95</v>
      </c>
      <c r="AQ12" s="21"/>
      <c r="AR12" s="21"/>
      <c r="AS12" s="97"/>
      <c r="AT12" s="21" t="s">
        <v>104</v>
      </c>
      <c r="AU12" s="21" t="s">
        <v>359</v>
      </c>
      <c r="AV12" s="21" t="s">
        <v>163</v>
      </c>
      <c r="AW12" s="95" t="s">
        <v>670</v>
      </c>
      <c r="AX12" s="21" t="s">
        <v>659</v>
      </c>
      <c r="AY12" s="97"/>
      <c r="AZ12" s="97"/>
      <c r="BA12" s="21"/>
      <c r="BB12" s="21"/>
      <c r="BC12" s="21"/>
      <c r="BD12" s="21"/>
      <c r="BE12" s="97"/>
      <c r="BF12" s="97"/>
      <c r="BG12" s="97"/>
      <c r="BH12" s="97"/>
      <c r="BI12" s="97"/>
      <c r="BJ12" s="97"/>
      <c r="BK12" s="97"/>
      <c r="BL12" s="97"/>
      <c r="BM12" s="97"/>
      <c r="BN12" s="97"/>
      <c r="BO12" s="21"/>
      <c r="BP12" s="21"/>
      <c r="BQ12" s="21"/>
      <c r="BR12" s="21"/>
      <c r="BS12" s="21"/>
      <c r="BT12" s="21"/>
      <c r="BU12" s="21"/>
      <c r="BV12" s="21"/>
      <c r="BW12" s="97"/>
      <c r="BX12" s="23">
        <v>0.3</v>
      </c>
      <c r="BY12" s="23">
        <v>2.4</v>
      </c>
      <c r="BZ12" s="97"/>
      <c r="CA12" s="97"/>
      <c r="CB12" s="97"/>
      <c r="CC12" s="93">
        <v>5.5</v>
      </c>
      <c r="CD12" s="95" t="s">
        <v>110</v>
      </c>
      <c r="CE12" s="95" t="s">
        <v>665</v>
      </c>
      <c r="CF12" s="95" t="s">
        <v>110</v>
      </c>
      <c r="CG12" s="95" t="s">
        <v>112</v>
      </c>
      <c r="CH12" s="97"/>
      <c r="CI12" s="101" t="s">
        <v>110</v>
      </c>
      <c r="CJ12" s="101" t="s">
        <v>110</v>
      </c>
      <c r="CK12" s="101" t="s">
        <v>143</v>
      </c>
      <c r="CL12" s="101" t="b">
        <v>0</v>
      </c>
      <c r="CM12" s="97"/>
      <c r="CN12" s="95" t="s">
        <v>103</v>
      </c>
      <c r="CO12" s="97"/>
      <c r="CP12" s="21" t="s">
        <v>113</v>
      </c>
      <c r="CQ12" s="21" t="s">
        <v>115</v>
      </c>
      <c r="CR12" s="106">
        <v>1.82959</v>
      </c>
      <c r="CS12" s="107">
        <v>2</v>
      </c>
      <c r="CT12" s="72" t="s">
        <v>736</v>
      </c>
      <c r="CU12" s="72" t="s">
        <v>736</v>
      </c>
      <c r="CV12" s="105">
        <v>2</v>
      </c>
      <c r="CW12" s="105">
        <v>1.15</v>
      </c>
      <c r="CX12" s="250">
        <v>0.5</v>
      </c>
      <c r="CY12" s="108"/>
      <c r="CZ12" s="109">
        <v>3.45</v>
      </c>
      <c r="DA12" s="72" t="s">
        <v>671</v>
      </c>
      <c r="DB12" s="73" t="s">
        <v>737</v>
      </c>
      <c r="DC12" s="73" t="s">
        <v>737</v>
      </c>
      <c r="DD12" s="73" t="s">
        <v>739</v>
      </c>
      <c r="DE12" s="73" t="s">
        <v>740</v>
      </c>
      <c r="DF12" s="73" t="s">
        <v>737</v>
      </c>
      <c r="DG12" s="73" t="s">
        <v>737</v>
      </c>
      <c r="DH12" s="105"/>
    </row>
    <row r="13" spans="1:112" s="143" customFormat="1" ht="12.75">
      <c r="A13" s="46" t="s">
        <v>281</v>
      </c>
      <c r="B13" s="6" t="s">
        <v>257</v>
      </c>
      <c r="C13" s="7">
        <v>5</v>
      </c>
      <c r="D13" s="6" t="s">
        <v>270</v>
      </c>
      <c r="E13" t="s">
        <v>226</v>
      </c>
      <c r="F13" t="s">
        <v>151</v>
      </c>
      <c r="G13" t="s">
        <v>151</v>
      </c>
      <c r="H13" t="s">
        <v>271</v>
      </c>
      <c r="I13" t="s">
        <v>95</v>
      </c>
      <c r="J13" t="s">
        <v>95</v>
      </c>
      <c r="K13" t="s">
        <v>95</v>
      </c>
      <c r="L13" t="s">
        <v>95</v>
      </c>
      <c r="M13" t="s">
        <v>95</v>
      </c>
      <c r="N13" t="s">
        <v>95</v>
      </c>
      <c r="O13" t="s">
        <v>95</v>
      </c>
      <c r="P13" t="s">
        <v>95</v>
      </c>
      <c r="Q13" t="s">
        <v>95</v>
      </c>
      <c r="R13" t="s">
        <v>95</v>
      </c>
      <c r="S13" t="s">
        <v>95</v>
      </c>
      <c r="T13" t="s">
        <v>95</v>
      </c>
      <c r="U13" t="s">
        <v>95</v>
      </c>
      <c r="V13" t="s">
        <v>95</v>
      </c>
      <c r="W13" t="s">
        <v>95</v>
      </c>
      <c r="X13" t="s">
        <v>95</v>
      </c>
      <c r="Y13" s="8">
        <v>45.55181</v>
      </c>
      <c r="Z13" s="8">
        <v>-116.93091</v>
      </c>
      <c r="AA13" t="s">
        <v>96</v>
      </c>
      <c r="AB13" t="s">
        <v>97</v>
      </c>
      <c r="AC13" t="s">
        <v>99</v>
      </c>
      <c r="AD13" t="s">
        <v>119</v>
      </c>
      <c r="AE13" t="s">
        <v>231</v>
      </c>
      <c r="AF13" s="9">
        <v>38272</v>
      </c>
      <c r="AG13" s="10">
        <v>0.5465277777777778</v>
      </c>
      <c r="AH13" t="s">
        <v>120</v>
      </c>
      <c r="AI13">
        <v>1</v>
      </c>
      <c r="AJ13">
        <v>1</v>
      </c>
      <c r="AK13">
        <v>0</v>
      </c>
      <c r="AL13">
        <v>0</v>
      </c>
      <c r="AM13">
        <v>0</v>
      </c>
      <c r="AN13" t="s">
        <v>101</v>
      </c>
      <c r="AO13" t="s">
        <v>95</v>
      </c>
      <c r="AP13" t="s">
        <v>95</v>
      </c>
      <c r="AQ13" t="s">
        <v>282</v>
      </c>
      <c r="AR13" t="s">
        <v>103</v>
      </c>
      <c r="AS13"/>
      <c r="AT13" t="s">
        <v>104</v>
      </c>
      <c r="AU13" t="s">
        <v>163</v>
      </c>
      <c r="AV13" t="s">
        <v>95</v>
      </c>
      <c r="AW13"/>
      <c r="AX13" s="11"/>
      <c r="AY13"/>
      <c r="AZ13"/>
      <c r="BA13">
        <v>1</v>
      </c>
      <c r="BB13">
        <v>1</v>
      </c>
      <c r="BC13">
        <v>1</v>
      </c>
      <c r="BD13">
        <v>1</v>
      </c>
      <c r="BE13"/>
      <c r="BF13"/>
      <c r="BG13"/>
      <c r="BH13">
        <v>4.8</v>
      </c>
      <c r="BI13">
        <v>29.6</v>
      </c>
      <c r="BJ13">
        <v>9.4</v>
      </c>
      <c r="BK13">
        <v>5.4</v>
      </c>
      <c r="BL13">
        <v>6</v>
      </c>
      <c r="BM13">
        <v>8.8</v>
      </c>
      <c r="BN13">
        <v>6.4</v>
      </c>
      <c r="BO13">
        <v>4.31</v>
      </c>
      <c r="BP13" t="s">
        <v>283</v>
      </c>
      <c r="BQ13">
        <v>7.12</v>
      </c>
      <c r="BR13">
        <v>10.43</v>
      </c>
      <c r="BS13"/>
      <c r="BT13"/>
      <c r="BU13">
        <v>4.3</v>
      </c>
      <c r="BV13">
        <v>0.01</v>
      </c>
      <c r="BW13">
        <v>7.2</v>
      </c>
      <c r="BX13">
        <v>0.67</v>
      </c>
      <c r="BY13">
        <v>-10.43</v>
      </c>
      <c r="BZ13">
        <v>7.12</v>
      </c>
      <c r="CA13">
        <v>0</v>
      </c>
      <c r="CB13">
        <v>0</v>
      </c>
      <c r="CC13">
        <v>11.18</v>
      </c>
      <c r="CD13" t="s">
        <v>110</v>
      </c>
      <c r="CE13" t="s">
        <v>138</v>
      </c>
      <c r="CF13" t="s">
        <v>110</v>
      </c>
      <c r="CG13" t="s">
        <v>139</v>
      </c>
      <c r="CH13" t="s">
        <v>284</v>
      </c>
      <c r="CI13" s="89" t="s">
        <v>110</v>
      </c>
      <c r="CJ13" s="89" t="s">
        <v>110</v>
      </c>
      <c r="CK13" s="89" t="s">
        <v>120</v>
      </c>
      <c r="CL13" s="89" t="b">
        <v>0</v>
      </c>
      <c r="CM13"/>
      <c r="CN13" t="s">
        <v>103</v>
      </c>
      <c r="CO13"/>
      <c r="CP13" t="s">
        <v>113</v>
      </c>
      <c r="CQ13" t="s">
        <v>193</v>
      </c>
      <c r="CR13" s="87">
        <v>1.08223</v>
      </c>
      <c r="CS13" s="72">
        <v>2</v>
      </c>
      <c r="CT13" s="72" t="s">
        <v>736</v>
      </c>
      <c r="CU13" s="72" t="s">
        <v>736</v>
      </c>
      <c r="CV13" s="88">
        <v>2</v>
      </c>
      <c r="CW13" s="73">
        <v>1.1</v>
      </c>
      <c r="CX13" s="250">
        <v>0.5</v>
      </c>
      <c r="CY13" s="74"/>
      <c r="CZ13" s="75">
        <v>3.3</v>
      </c>
      <c r="DA13" s="72" t="s">
        <v>671</v>
      </c>
      <c r="DB13" s="73" t="s">
        <v>737</v>
      </c>
      <c r="DC13" s="73" t="s">
        <v>737</v>
      </c>
      <c r="DD13" s="73" t="s">
        <v>737</v>
      </c>
      <c r="DE13" s="73" t="s">
        <v>740</v>
      </c>
      <c r="DF13" s="73" t="s">
        <v>737</v>
      </c>
      <c r="DG13" s="73" t="s">
        <v>737</v>
      </c>
      <c r="DH13" s="82"/>
    </row>
    <row r="14" spans="1:112" ht="12.75">
      <c r="A14" s="58" t="s">
        <v>624</v>
      </c>
      <c r="B14" s="93">
        <v>3900140</v>
      </c>
      <c r="C14" s="93"/>
      <c r="D14" s="94" t="s">
        <v>133</v>
      </c>
      <c r="E14" s="21" t="s">
        <v>93</v>
      </c>
      <c r="F14" s="21" t="s">
        <v>93</v>
      </c>
      <c r="G14" s="21" t="s">
        <v>93</v>
      </c>
      <c r="H14" s="94" t="s">
        <v>660</v>
      </c>
      <c r="I14" s="95" t="s">
        <v>94</v>
      </c>
      <c r="J14" s="95" t="s">
        <v>95</v>
      </c>
      <c r="K14" s="95" t="s">
        <v>95</v>
      </c>
      <c r="L14" s="95" t="s">
        <v>95</v>
      </c>
      <c r="M14" s="95" t="s">
        <v>95</v>
      </c>
      <c r="N14" s="95" t="s">
        <v>95</v>
      </c>
      <c r="O14" s="95" t="s">
        <v>95</v>
      </c>
      <c r="P14" s="95" t="s">
        <v>95</v>
      </c>
      <c r="Q14" s="95" t="s">
        <v>95</v>
      </c>
      <c r="R14" s="95" t="s">
        <v>95</v>
      </c>
      <c r="S14" s="95" t="s">
        <v>95</v>
      </c>
      <c r="T14" s="95" t="s">
        <v>95</v>
      </c>
      <c r="U14" s="95" t="s">
        <v>95</v>
      </c>
      <c r="V14" s="95" t="s">
        <v>95</v>
      </c>
      <c r="W14" s="95" t="s">
        <v>95</v>
      </c>
      <c r="X14" s="95" t="s">
        <v>95</v>
      </c>
      <c r="Y14" s="96">
        <v>45.225849083611116</v>
      </c>
      <c r="Z14" s="96">
        <v>-117.00592500055555</v>
      </c>
      <c r="AA14" s="95" t="s">
        <v>96</v>
      </c>
      <c r="AB14" s="95" t="s">
        <v>669</v>
      </c>
      <c r="AC14" s="95" t="s">
        <v>98</v>
      </c>
      <c r="AD14" s="95"/>
      <c r="AE14" s="97"/>
      <c r="AF14" s="98"/>
      <c r="AG14" s="99"/>
      <c r="AH14" s="21" t="s">
        <v>143</v>
      </c>
      <c r="AI14" s="21">
        <v>1</v>
      </c>
      <c r="AJ14" s="21">
        <v>1</v>
      </c>
      <c r="AK14" s="21">
        <v>0</v>
      </c>
      <c r="AL14" s="21">
        <v>0</v>
      </c>
      <c r="AM14" s="21">
        <v>0</v>
      </c>
      <c r="AN14" s="21" t="s">
        <v>202</v>
      </c>
      <c r="AO14" s="21" t="s">
        <v>95</v>
      </c>
      <c r="AP14" s="21" t="s">
        <v>95</v>
      </c>
      <c r="AQ14" s="21"/>
      <c r="AR14" s="21"/>
      <c r="AS14" s="97"/>
      <c r="AT14" s="21" t="s">
        <v>104</v>
      </c>
      <c r="AU14" s="21" t="s">
        <v>359</v>
      </c>
      <c r="AV14" s="21" t="s">
        <v>95</v>
      </c>
      <c r="AW14" s="97"/>
      <c r="AX14" s="21" t="s">
        <v>661</v>
      </c>
      <c r="AY14" s="97"/>
      <c r="AZ14" s="97"/>
      <c r="BA14" s="21"/>
      <c r="BB14" s="21"/>
      <c r="BC14" s="21"/>
      <c r="BD14" s="21"/>
      <c r="BE14" s="97"/>
      <c r="BF14" s="97"/>
      <c r="BG14" s="97"/>
      <c r="BH14" s="97"/>
      <c r="BI14" s="97"/>
      <c r="BJ14" s="97"/>
      <c r="BK14" s="97"/>
      <c r="BL14" s="97"/>
      <c r="BM14" s="97"/>
      <c r="BN14" s="97"/>
      <c r="BO14" s="21"/>
      <c r="BP14" s="21"/>
      <c r="BQ14" s="21"/>
      <c r="BR14" s="21"/>
      <c r="BS14" s="21"/>
      <c r="BT14" s="21"/>
      <c r="BU14" s="21"/>
      <c r="BV14" s="21"/>
      <c r="BW14" s="97"/>
      <c r="BX14" s="23">
        <v>0.34</v>
      </c>
      <c r="BY14" s="23">
        <v>0.93</v>
      </c>
      <c r="BZ14" s="97"/>
      <c r="CA14" s="97"/>
      <c r="CB14" s="97"/>
      <c r="CC14" s="93">
        <v>10.6</v>
      </c>
      <c r="CD14" s="95" t="s">
        <v>110</v>
      </c>
      <c r="CE14" s="95" t="s">
        <v>665</v>
      </c>
      <c r="CF14" s="95" t="s">
        <v>110</v>
      </c>
      <c r="CG14" s="95" t="s">
        <v>112</v>
      </c>
      <c r="CH14" s="97"/>
      <c r="CI14" s="101" t="s">
        <v>110</v>
      </c>
      <c r="CJ14" s="101" t="s">
        <v>110</v>
      </c>
      <c r="CK14" s="101" t="s">
        <v>143</v>
      </c>
      <c r="CL14" s="101" t="b">
        <v>0</v>
      </c>
      <c r="CM14" s="97"/>
      <c r="CN14" s="95" t="s">
        <v>103</v>
      </c>
      <c r="CO14" s="97"/>
      <c r="CP14" s="21" t="s">
        <v>113</v>
      </c>
      <c r="CQ14" s="21" t="s">
        <v>115</v>
      </c>
      <c r="CR14" s="106">
        <v>1.75345</v>
      </c>
      <c r="CS14" s="107">
        <v>2</v>
      </c>
      <c r="CT14" s="72" t="s">
        <v>736</v>
      </c>
      <c r="CU14" s="72" t="s">
        <v>736</v>
      </c>
      <c r="CV14" s="105">
        <v>2</v>
      </c>
      <c r="CW14" s="105">
        <v>1.05</v>
      </c>
      <c r="CX14" s="105">
        <v>1</v>
      </c>
      <c r="CY14" s="108"/>
      <c r="CZ14" s="109">
        <v>6.3</v>
      </c>
      <c r="DA14" s="72" t="s">
        <v>671</v>
      </c>
      <c r="DB14" s="73" t="s">
        <v>737</v>
      </c>
      <c r="DC14" s="73" t="s">
        <v>737</v>
      </c>
      <c r="DD14" s="73" t="s">
        <v>739</v>
      </c>
      <c r="DE14" s="73" t="s">
        <v>737</v>
      </c>
      <c r="DF14" s="73" t="s">
        <v>737</v>
      </c>
      <c r="DG14" s="73" t="s">
        <v>737</v>
      </c>
      <c r="DH14" s="105"/>
    </row>
    <row r="15" spans="1:112" ht="12.75">
      <c r="A15" s="46" t="s">
        <v>260</v>
      </c>
      <c r="B15" s="6" t="s">
        <v>257</v>
      </c>
      <c r="C15" s="7">
        <v>1</v>
      </c>
      <c r="D15" s="6" t="s">
        <v>261</v>
      </c>
      <c r="E15" t="s">
        <v>226</v>
      </c>
      <c r="F15" t="s">
        <v>151</v>
      </c>
      <c r="G15" t="s">
        <v>151</v>
      </c>
      <c r="H15" t="s">
        <v>91</v>
      </c>
      <c r="I15" t="s">
        <v>95</v>
      </c>
      <c r="J15" t="s">
        <v>95</v>
      </c>
      <c r="K15" t="s">
        <v>95</v>
      </c>
      <c r="L15" t="s">
        <v>95</v>
      </c>
      <c r="M15" t="s">
        <v>95</v>
      </c>
      <c r="N15" t="s">
        <v>95</v>
      </c>
      <c r="O15" t="s">
        <v>95</v>
      </c>
      <c r="P15" t="s">
        <v>95</v>
      </c>
      <c r="Q15" t="s">
        <v>95</v>
      </c>
      <c r="R15" t="s">
        <v>95</v>
      </c>
      <c r="S15" t="s">
        <v>95</v>
      </c>
      <c r="T15" t="s">
        <v>95</v>
      </c>
      <c r="U15" t="s">
        <v>95</v>
      </c>
      <c r="V15" t="s">
        <v>95</v>
      </c>
      <c r="W15" t="s">
        <v>95</v>
      </c>
      <c r="X15" t="s">
        <v>95</v>
      </c>
      <c r="Y15" s="8">
        <v>45.5603</v>
      </c>
      <c r="Z15" s="8">
        <v>-116.88666</v>
      </c>
      <c r="AA15" t="s">
        <v>96</v>
      </c>
      <c r="AB15" t="s">
        <v>97</v>
      </c>
      <c r="AC15" t="s">
        <v>99</v>
      </c>
      <c r="AD15" t="s">
        <v>119</v>
      </c>
      <c r="AE15" t="s">
        <v>231</v>
      </c>
      <c r="AF15" s="9">
        <v>38272</v>
      </c>
      <c r="AG15" s="10">
        <v>0.4298611111111111</v>
      </c>
      <c r="AH15" t="s">
        <v>143</v>
      </c>
      <c r="AI15">
        <v>1</v>
      </c>
      <c r="AJ15">
        <v>1</v>
      </c>
      <c r="AK15">
        <v>0</v>
      </c>
      <c r="AL15">
        <v>0</v>
      </c>
      <c r="AM15">
        <v>0</v>
      </c>
      <c r="AN15" t="s">
        <v>101</v>
      </c>
      <c r="AO15" t="s">
        <v>95</v>
      </c>
      <c r="AP15" t="s">
        <v>95</v>
      </c>
      <c r="AR15" t="s">
        <v>103</v>
      </c>
      <c r="AT15" t="s">
        <v>173</v>
      </c>
      <c r="AU15" t="s">
        <v>123</v>
      </c>
      <c r="AV15" t="s">
        <v>95</v>
      </c>
      <c r="AX15" s="11" t="s">
        <v>262</v>
      </c>
      <c r="BA15">
        <v>1</v>
      </c>
      <c r="BB15">
        <v>1</v>
      </c>
      <c r="BC15">
        <v>1</v>
      </c>
      <c r="BD15">
        <v>1</v>
      </c>
      <c r="BH15">
        <v>1.8</v>
      </c>
      <c r="BI15">
        <v>40.2</v>
      </c>
      <c r="BJ15">
        <v>5.5</v>
      </c>
      <c r="BK15">
        <v>6.8</v>
      </c>
      <c r="BL15">
        <v>5.2</v>
      </c>
      <c r="BM15">
        <v>5.9</v>
      </c>
      <c r="BN15">
        <v>5.8</v>
      </c>
      <c r="BO15">
        <v>7.18</v>
      </c>
      <c r="BP15" t="s">
        <v>176</v>
      </c>
      <c r="BQ15">
        <v>9.06</v>
      </c>
      <c r="BR15">
        <v>11.28</v>
      </c>
      <c r="BS15">
        <v>11.62</v>
      </c>
      <c r="BT15">
        <v>11.43</v>
      </c>
      <c r="BU15">
        <v>7.17</v>
      </c>
      <c r="BV15">
        <v>0.01</v>
      </c>
      <c r="BW15">
        <v>5.84</v>
      </c>
      <c r="BX15">
        <v>0.31</v>
      </c>
      <c r="BY15">
        <v>0.15</v>
      </c>
      <c r="BZ15">
        <v>-2.37</v>
      </c>
      <c r="CA15">
        <v>0.19</v>
      </c>
      <c r="CB15">
        <v>1.27</v>
      </c>
      <c r="CC15">
        <v>5.52</v>
      </c>
      <c r="CD15" t="s">
        <v>110</v>
      </c>
      <c r="CE15" t="s">
        <v>147</v>
      </c>
      <c r="CF15" t="s">
        <v>110</v>
      </c>
      <c r="CG15" t="s">
        <v>139</v>
      </c>
      <c r="CI15" s="89" t="s">
        <v>110</v>
      </c>
      <c r="CJ15" s="89" t="s">
        <v>110</v>
      </c>
      <c r="CK15" s="89" t="s">
        <v>143</v>
      </c>
      <c r="CL15" s="89" t="b">
        <v>0</v>
      </c>
      <c r="CN15" t="s">
        <v>113</v>
      </c>
      <c r="CO15" t="s">
        <v>263</v>
      </c>
      <c r="CP15" t="s">
        <v>113</v>
      </c>
      <c r="CQ15" t="s">
        <v>231</v>
      </c>
      <c r="CR15" s="87">
        <v>1.36922</v>
      </c>
      <c r="CS15" s="72">
        <v>2</v>
      </c>
      <c r="CT15" s="72" t="s">
        <v>736</v>
      </c>
      <c r="CU15" s="72" t="s">
        <v>736</v>
      </c>
      <c r="CV15" s="88">
        <v>2</v>
      </c>
      <c r="CW15" s="73">
        <v>1</v>
      </c>
      <c r="CX15" s="73">
        <v>1</v>
      </c>
      <c r="CY15" s="74"/>
      <c r="CZ15" s="75">
        <v>6</v>
      </c>
      <c r="DA15" s="72" t="s">
        <v>671</v>
      </c>
      <c r="DB15" s="73" t="s">
        <v>737</v>
      </c>
      <c r="DC15" s="73" t="s">
        <v>737</v>
      </c>
      <c r="DD15" s="73" t="s">
        <v>737</v>
      </c>
      <c r="DE15" s="73" t="s">
        <v>737</v>
      </c>
      <c r="DF15" s="73" t="s">
        <v>737</v>
      </c>
      <c r="DG15" s="73" t="s">
        <v>737</v>
      </c>
      <c r="DH15" s="82"/>
    </row>
    <row r="16" spans="1:112" ht="12.75">
      <c r="A16" s="58" t="s">
        <v>621</v>
      </c>
      <c r="B16" s="93">
        <v>3900000</v>
      </c>
      <c r="C16" s="93"/>
      <c r="D16" s="94" t="s">
        <v>133</v>
      </c>
      <c r="E16" s="21" t="s">
        <v>93</v>
      </c>
      <c r="F16" s="21" t="s">
        <v>93</v>
      </c>
      <c r="G16" s="21" t="s">
        <v>93</v>
      </c>
      <c r="H16" s="94" t="s">
        <v>655</v>
      </c>
      <c r="I16" s="21" t="s">
        <v>134</v>
      </c>
      <c r="J16" s="95" t="s">
        <v>95</v>
      </c>
      <c r="K16" s="95" t="s">
        <v>95</v>
      </c>
      <c r="L16" s="95" t="s">
        <v>95</v>
      </c>
      <c r="M16" s="95" t="s">
        <v>95</v>
      </c>
      <c r="N16" s="95" t="s">
        <v>95</v>
      </c>
      <c r="O16" s="95" t="s">
        <v>95</v>
      </c>
      <c r="P16" s="95" t="s">
        <v>95</v>
      </c>
      <c r="Q16" s="95" t="s">
        <v>95</v>
      </c>
      <c r="R16" s="95" t="s">
        <v>95</v>
      </c>
      <c r="S16" s="95" t="s">
        <v>95</v>
      </c>
      <c r="T16" s="95" t="s">
        <v>95</v>
      </c>
      <c r="U16" s="95" t="s">
        <v>95</v>
      </c>
      <c r="V16" s="95" t="s">
        <v>95</v>
      </c>
      <c r="W16" s="95" t="s">
        <v>95</v>
      </c>
      <c r="X16" s="95" t="s">
        <v>95</v>
      </c>
      <c r="Y16" s="96">
        <v>45.20149601333333</v>
      </c>
      <c r="Z16" s="96">
        <v>-117.07047602833333</v>
      </c>
      <c r="AA16" s="95" t="s">
        <v>96</v>
      </c>
      <c r="AB16" s="95" t="s">
        <v>666</v>
      </c>
      <c r="AC16" s="95" t="s">
        <v>98</v>
      </c>
      <c r="AD16" s="95"/>
      <c r="AE16" s="97"/>
      <c r="AF16" s="98"/>
      <c r="AG16" s="99"/>
      <c r="AH16" s="21" t="s">
        <v>143</v>
      </c>
      <c r="AI16" s="21">
        <v>1</v>
      </c>
      <c r="AJ16" s="21">
        <v>1</v>
      </c>
      <c r="AK16" s="21">
        <v>0</v>
      </c>
      <c r="AL16" s="21">
        <v>0</v>
      </c>
      <c r="AM16" s="21">
        <v>0</v>
      </c>
      <c r="AN16" s="21" t="s">
        <v>95</v>
      </c>
      <c r="AO16" s="21" t="s">
        <v>95</v>
      </c>
      <c r="AP16" s="21" t="s">
        <v>95</v>
      </c>
      <c r="AQ16" s="21"/>
      <c r="AR16" s="21"/>
      <c r="AS16" s="97"/>
      <c r="AT16" s="21" t="s">
        <v>104</v>
      </c>
      <c r="AU16" s="21" t="s">
        <v>95</v>
      </c>
      <c r="AV16" s="21" t="s">
        <v>95</v>
      </c>
      <c r="AW16" s="97"/>
      <c r="AX16" s="100"/>
      <c r="AY16" s="97"/>
      <c r="AZ16" s="97"/>
      <c r="BA16" s="21"/>
      <c r="BB16" s="21"/>
      <c r="BC16" s="21"/>
      <c r="BD16" s="21"/>
      <c r="BE16" s="97"/>
      <c r="BF16" s="97"/>
      <c r="BG16" s="97"/>
      <c r="BH16" s="97"/>
      <c r="BI16" s="97"/>
      <c r="BJ16" s="97"/>
      <c r="BK16" s="97"/>
      <c r="BL16" s="97"/>
      <c r="BM16" s="97"/>
      <c r="BN16" s="97"/>
      <c r="BO16" s="21"/>
      <c r="BP16" s="21"/>
      <c r="BQ16" s="21"/>
      <c r="BR16" s="21"/>
      <c r="BS16" s="21"/>
      <c r="BT16" s="21"/>
      <c r="BU16" s="21"/>
      <c r="BV16" s="21"/>
      <c r="BW16" s="97"/>
      <c r="BX16" s="23">
        <v>1.03</v>
      </c>
      <c r="BY16" s="23">
        <v>0.05</v>
      </c>
      <c r="BZ16" s="97"/>
      <c r="CA16" s="97"/>
      <c r="CB16" s="97"/>
      <c r="CC16" s="93">
        <v>6.1</v>
      </c>
      <c r="CD16" s="21" t="s">
        <v>110</v>
      </c>
      <c r="CE16" s="21" t="s">
        <v>138</v>
      </c>
      <c r="CF16" s="21" t="s">
        <v>110</v>
      </c>
      <c r="CG16" s="21" t="s">
        <v>139</v>
      </c>
      <c r="CH16" s="97"/>
      <c r="CI16" s="101" t="s">
        <v>110</v>
      </c>
      <c r="CJ16" s="101" t="s">
        <v>110</v>
      </c>
      <c r="CK16" s="101" t="s">
        <v>143</v>
      </c>
      <c r="CL16" s="101" t="b">
        <v>0</v>
      </c>
      <c r="CM16" s="97"/>
      <c r="CN16" s="95" t="s">
        <v>103</v>
      </c>
      <c r="CO16" s="97"/>
      <c r="CP16" s="21" t="s">
        <v>113</v>
      </c>
      <c r="CQ16" s="21" t="s">
        <v>115</v>
      </c>
      <c r="CR16" s="106">
        <v>0.291839</v>
      </c>
      <c r="CS16" s="107">
        <v>1</v>
      </c>
      <c r="CT16" s="72" t="s">
        <v>736</v>
      </c>
      <c r="CU16" s="72" t="s">
        <v>736</v>
      </c>
      <c r="CV16" s="105">
        <v>2</v>
      </c>
      <c r="CW16" s="105">
        <v>1</v>
      </c>
      <c r="CX16" s="250">
        <v>0.5</v>
      </c>
      <c r="CY16" s="108"/>
      <c r="CZ16" s="109">
        <v>1.5</v>
      </c>
      <c r="DA16" s="72" t="s">
        <v>671</v>
      </c>
      <c r="DB16" s="73" t="s">
        <v>737</v>
      </c>
      <c r="DC16" s="73" t="s">
        <v>737</v>
      </c>
      <c r="DD16" s="73" t="s">
        <v>737</v>
      </c>
      <c r="DE16" s="73" t="s">
        <v>737</v>
      </c>
      <c r="DF16" s="73" t="s">
        <v>737</v>
      </c>
      <c r="DG16" s="73" t="s">
        <v>737</v>
      </c>
      <c r="DH16" s="105"/>
    </row>
    <row r="17" spans="1:112" ht="12.75">
      <c r="A17" s="58" t="s">
        <v>622</v>
      </c>
      <c r="B17" s="93">
        <v>3900060</v>
      </c>
      <c r="C17" s="93"/>
      <c r="D17" s="94" t="s">
        <v>133</v>
      </c>
      <c r="E17" s="21" t="s">
        <v>93</v>
      </c>
      <c r="F17" s="21" t="s">
        <v>93</v>
      </c>
      <c r="G17" s="21" t="s">
        <v>93</v>
      </c>
      <c r="H17" s="94" t="s">
        <v>657</v>
      </c>
      <c r="I17" s="95" t="s">
        <v>656</v>
      </c>
      <c r="J17" s="95" t="s">
        <v>95</v>
      </c>
      <c r="K17" s="95" t="s">
        <v>95</v>
      </c>
      <c r="L17" s="95" t="s">
        <v>95</v>
      </c>
      <c r="M17" s="95" t="s">
        <v>95</v>
      </c>
      <c r="N17" s="95" t="s">
        <v>95</v>
      </c>
      <c r="O17" s="95" t="s">
        <v>95</v>
      </c>
      <c r="P17" s="95" t="s">
        <v>95</v>
      </c>
      <c r="Q17" s="95" t="s">
        <v>95</v>
      </c>
      <c r="R17" s="95" t="s">
        <v>95</v>
      </c>
      <c r="S17" s="95" t="s">
        <v>95</v>
      </c>
      <c r="T17" s="95" t="s">
        <v>95</v>
      </c>
      <c r="U17" s="95" t="s">
        <v>95</v>
      </c>
      <c r="V17" s="95" t="s">
        <v>95</v>
      </c>
      <c r="W17" s="95" t="s">
        <v>95</v>
      </c>
      <c r="X17" s="95" t="s">
        <v>95</v>
      </c>
      <c r="Y17" s="104">
        <v>45.19702612166666</v>
      </c>
      <c r="Z17" s="104">
        <v>-117.07137363194444</v>
      </c>
      <c r="AA17" s="95" t="s">
        <v>96</v>
      </c>
      <c r="AB17" s="95" t="s">
        <v>667</v>
      </c>
      <c r="AC17" s="95" t="s">
        <v>98</v>
      </c>
      <c r="AD17" s="95"/>
      <c r="AE17" s="97"/>
      <c r="AF17" s="98"/>
      <c r="AG17" s="99"/>
      <c r="AH17" s="21" t="s">
        <v>143</v>
      </c>
      <c r="AI17" s="21">
        <v>1</v>
      </c>
      <c r="AJ17" s="21">
        <v>1</v>
      </c>
      <c r="AK17" s="21">
        <v>0</v>
      </c>
      <c r="AL17" s="21">
        <v>0</v>
      </c>
      <c r="AM17" s="21">
        <v>0</v>
      </c>
      <c r="AN17" s="21" t="s">
        <v>95</v>
      </c>
      <c r="AO17" s="21" t="s">
        <v>95</v>
      </c>
      <c r="AP17" s="21" t="s">
        <v>95</v>
      </c>
      <c r="AQ17" s="21"/>
      <c r="AR17" s="21"/>
      <c r="AS17" s="97"/>
      <c r="AT17" s="21" t="s">
        <v>104</v>
      </c>
      <c r="AU17" s="21" t="s">
        <v>95</v>
      </c>
      <c r="AV17" s="21" t="s">
        <v>95</v>
      </c>
      <c r="AW17" s="97"/>
      <c r="AX17" s="100"/>
      <c r="AY17" s="97"/>
      <c r="AZ17" s="97"/>
      <c r="BA17" s="21"/>
      <c r="BB17" s="21"/>
      <c r="BC17" s="21"/>
      <c r="BD17" s="21"/>
      <c r="BE17" s="97"/>
      <c r="BF17" s="97"/>
      <c r="BG17" s="97"/>
      <c r="BH17" s="97"/>
      <c r="BI17" s="97"/>
      <c r="BJ17" s="97"/>
      <c r="BK17" s="97"/>
      <c r="BL17" s="97"/>
      <c r="BM17" s="97"/>
      <c r="BN17" s="97"/>
      <c r="BO17" s="21"/>
      <c r="BP17" s="21"/>
      <c r="BQ17" s="21"/>
      <c r="BR17" s="21"/>
      <c r="BS17" s="21"/>
      <c r="BT17" s="21"/>
      <c r="BU17" s="21"/>
      <c r="BV17" s="21"/>
      <c r="BW17" s="97"/>
      <c r="BX17" s="155">
        <v>0.45</v>
      </c>
      <c r="BY17" s="155" t="s">
        <v>652</v>
      </c>
      <c r="BZ17" s="97"/>
      <c r="CA17" s="97"/>
      <c r="CB17" s="97"/>
      <c r="CC17" s="93">
        <v>13.6</v>
      </c>
      <c r="CD17" s="21" t="s">
        <v>110</v>
      </c>
      <c r="CE17" s="21" t="s">
        <v>138</v>
      </c>
      <c r="CF17" s="21" t="s">
        <v>110</v>
      </c>
      <c r="CG17" s="21" t="s">
        <v>139</v>
      </c>
      <c r="CH17" s="97"/>
      <c r="CI17" s="101" t="s">
        <v>110</v>
      </c>
      <c r="CJ17" s="101" t="s">
        <v>110</v>
      </c>
      <c r="CK17" s="101" t="s">
        <v>143</v>
      </c>
      <c r="CL17" s="101" t="b">
        <v>0</v>
      </c>
      <c r="CM17" s="97"/>
      <c r="CN17" s="95" t="s">
        <v>103</v>
      </c>
      <c r="CO17" s="97"/>
      <c r="CP17" s="21" t="s">
        <v>113</v>
      </c>
      <c r="CQ17" s="21" t="s">
        <v>115</v>
      </c>
      <c r="CR17" s="106">
        <v>0.2033725</v>
      </c>
      <c r="CS17" s="107">
        <v>1</v>
      </c>
      <c r="CT17" s="72" t="s">
        <v>736</v>
      </c>
      <c r="CU17" s="72" t="s">
        <v>736</v>
      </c>
      <c r="CV17" s="105">
        <v>2</v>
      </c>
      <c r="CW17" s="105">
        <v>1</v>
      </c>
      <c r="CX17" s="250">
        <v>0.5</v>
      </c>
      <c r="CY17" s="108"/>
      <c r="CZ17" s="109">
        <v>1.5</v>
      </c>
      <c r="DA17" s="72" t="s">
        <v>671</v>
      </c>
      <c r="DB17" s="73" t="s">
        <v>737</v>
      </c>
      <c r="DC17" s="73" t="s">
        <v>737</v>
      </c>
      <c r="DD17" s="73" t="s">
        <v>737</v>
      </c>
      <c r="DE17" s="73" t="s">
        <v>737</v>
      </c>
      <c r="DF17" s="73" t="s">
        <v>737</v>
      </c>
      <c r="DG17" s="73" t="s">
        <v>737</v>
      </c>
      <c r="DH17" s="105"/>
    </row>
    <row r="18" spans="1:112" ht="12.75">
      <c r="A18" s="46" t="s">
        <v>264</v>
      </c>
      <c r="B18" s="6" t="s">
        <v>257</v>
      </c>
      <c r="C18" s="7">
        <v>1.1</v>
      </c>
      <c r="D18" s="6" t="s">
        <v>265</v>
      </c>
      <c r="E18" t="s">
        <v>226</v>
      </c>
      <c r="F18" t="s">
        <v>151</v>
      </c>
      <c r="G18" t="s">
        <v>151</v>
      </c>
      <c r="H18" t="s">
        <v>91</v>
      </c>
      <c r="I18" t="s">
        <v>95</v>
      </c>
      <c r="J18" t="s">
        <v>95</v>
      </c>
      <c r="K18" t="s">
        <v>95</v>
      </c>
      <c r="L18" t="s">
        <v>95</v>
      </c>
      <c r="M18" t="s">
        <v>95</v>
      </c>
      <c r="N18" t="s">
        <v>95</v>
      </c>
      <c r="O18" t="s">
        <v>95</v>
      </c>
      <c r="P18" t="s">
        <v>95</v>
      </c>
      <c r="Q18" t="s">
        <v>95</v>
      </c>
      <c r="R18" t="s">
        <v>95</v>
      </c>
      <c r="S18" t="s">
        <v>95</v>
      </c>
      <c r="T18" t="s">
        <v>95</v>
      </c>
      <c r="U18" t="s">
        <v>95</v>
      </c>
      <c r="V18" t="s">
        <v>95</v>
      </c>
      <c r="W18" t="s">
        <v>95</v>
      </c>
      <c r="X18" t="s">
        <v>95</v>
      </c>
      <c r="Y18" s="8">
        <v>45.56135</v>
      </c>
      <c r="Z18" s="8">
        <v>-116.88882</v>
      </c>
      <c r="AA18" t="s">
        <v>96</v>
      </c>
      <c r="AB18" t="s">
        <v>97</v>
      </c>
      <c r="AC18" t="s">
        <v>99</v>
      </c>
      <c r="AD18" t="s">
        <v>119</v>
      </c>
      <c r="AE18" t="s">
        <v>231</v>
      </c>
      <c r="AF18" s="9">
        <v>38272</v>
      </c>
      <c r="AG18" s="10">
        <v>0.4583333333333333</v>
      </c>
      <c r="AH18" t="s">
        <v>143</v>
      </c>
      <c r="AI18">
        <v>1</v>
      </c>
      <c r="AJ18">
        <v>1</v>
      </c>
      <c r="AK18">
        <v>0</v>
      </c>
      <c r="AL18">
        <v>0</v>
      </c>
      <c r="AM18">
        <v>0</v>
      </c>
      <c r="AN18" t="s">
        <v>101</v>
      </c>
      <c r="AO18" t="s">
        <v>95</v>
      </c>
      <c r="AP18" t="s">
        <v>95</v>
      </c>
      <c r="AR18" t="s">
        <v>103</v>
      </c>
      <c r="AT18" t="s">
        <v>145</v>
      </c>
      <c r="AU18" t="s">
        <v>123</v>
      </c>
      <c r="AV18" t="s">
        <v>95</v>
      </c>
      <c r="AX18" s="11" t="s">
        <v>266</v>
      </c>
      <c r="BA18">
        <v>1</v>
      </c>
      <c r="BB18">
        <v>1</v>
      </c>
      <c r="BC18">
        <v>1</v>
      </c>
      <c r="BD18">
        <v>1</v>
      </c>
      <c r="BH18">
        <v>1.3</v>
      </c>
      <c r="BI18">
        <v>40</v>
      </c>
      <c r="BJ18">
        <v>5</v>
      </c>
      <c r="BK18">
        <v>6</v>
      </c>
      <c r="BL18">
        <v>5.2</v>
      </c>
      <c r="BM18">
        <v>6.4</v>
      </c>
      <c r="BN18">
        <v>6.2</v>
      </c>
      <c r="BO18">
        <v>5.72</v>
      </c>
      <c r="BP18" t="s">
        <v>176</v>
      </c>
      <c r="BQ18">
        <v>6.72</v>
      </c>
      <c r="BR18">
        <v>10.03</v>
      </c>
      <c r="BS18">
        <v>0</v>
      </c>
      <c r="BT18">
        <v>0</v>
      </c>
      <c r="BU18">
        <v>5.72</v>
      </c>
      <c r="BV18">
        <v>0</v>
      </c>
      <c r="BW18">
        <v>5.76</v>
      </c>
      <c r="BX18">
        <v>0.23</v>
      </c>
      <c r="BY18">
        <v>-10.03</v>
      </c>
      <c r="BZ18">
        <v>6.72</v>
      </c>
      <c r="CA18">
        <v>0</v>
      </c>
      <c r="CB18">
        <v>0</v>
      </c>
      <c r="CC18">
        <v>8.27</v>
      </c>
      <c r="CD18" t="s">
        <v>110</v>
      </c>
      <c r="CE18" t="s">
        <v>147</v>
      </c>
      <c r="CF18" t="s">
        <v>110</v>
      </c>
      <c r="CG18" t="s">
        <v>139</v>
      </c>
      <c r="CH18" t="s">
        <v>267</v>
      </c>
      <c r="CI18" s="89" t="s">
        <v>110</v>
      </c>
      <c r="CJ18" s="89" t="s">
        <v>110</v>
      </c>
      <c r="CK18" s="89" t="s">
        <v>143</v>
      </c>
      <c r="CL18" s="89" t="b">
        <v>0</v>
      </c>
      <c r="CN18" t="s">
        <v>103</v>
      </c>
      <c r="CP18" t="s">
        <v>113</v>
      </c>
      <c r="CQ18" t="s">
        <v>231</v>
      </c>
      <c r="CR18" s="81">
        <v>0.849736</v>
      </c>
      <c r="CS18" s="72">
        <v>1</v>
      </c>
      <c r="CT18" s="72" t="s">
        <v>736</v>
      </c>
      <c r="CU18" s="72" t="s">
        <v>736</v>
      </c>
      <c r="CV18" s="73">
        <v>2</v>
      </c>
      <c r="CW18" s="73">
        <v>1</v>
      </c>
      <c r="CX18" s="73">
        <v>1</v>
      </c>
      <c r="CY18" s="74"/>
      <c r="CZ18" s="75">
        <v>3</v>
      </c>
      <c r="DA18" s="72" t="s">
        <v>671</v>
      </c>
      <c r="DB18" s="73" t="s">
        <v>737</v>
      </c>
      <c r="DC18" s="73" t="s">
        <v>737</v>
      </c>
      <c r="DD18" s="73" t="s">
        <v>737</v>
      </c>
      <c r="DE18" s="73" t="s">
        <v>737</v>
      </c>
      <c r="DF18" s="73" t="s">
        <v>737</v>
      </c>
      <c r="DG18" s="73" t="s">
        <v>737</v>
      </c>
      <c r="DH18" s="82"/>
    </row>
    <row r="19" spans="1:112" ht="12.75" customHeight="1">
      <c r="A19" s="268" t="s">
        <v>158</v>
      </c>
      <c r="B19" s="269" t="s">
        <v>159</v>
      </c>
      <c r="C19" s="270">
        <v>1.6</v>
      </c>
      <c r="D19" s="269" t="s">
        <v>160</v>
      </c>
      <c r="E19" s="268" t="s">
        <v>93</v>
      </c>
      <c r="F19" s="268" t="s">
        <v>93</v>
      </c>
      <c r="G19" s="268" t="s">
        <v>93</v>
      </c>
      <c r="H19" s="268" t="s">
        <v>161</v>
      </c>
      <c r="I19" s="268" t="s">
        <v>95</v>
      </c>
      <c r="J19" s="268" t="s">
        <v>95</v>
      </c>
      <c r="K19" s="268" t="s">
        <v>95</v>
      </c>
      <c r="L19" s="268" t="s">
        <v>95</v>
      </c>
      <c r="M19" s="268" t="s">
        <v>95</v>
      </c>
      <c r="N19" s="268" t="s">
        <v>95</v>
      </c>
      <c r="O19" s="268" t="s">
        <v>95</v>
      </c>
      <c r="P19" s="268" t="s">
        <v>95</v>
      </c>
      <c r="Q19" s="268" t="s">
        <v>95</v>
      </c>
      <c r="R19" s="268" t="s">
        <v>95</v>
      </c>
      <c r="S19" s="268" t="s">
        <v>95</v>
      </c>
      <c r="T19" s="268" t="s">
        <v>95</v>
      </c>
      <c r="U19" s="268" t="s">
        <v>95</v>
      </c>
      <c r="V19" s="268" t="s">
        <v>95</v>
      </c>
      <c r="W19" s="268" t="s">
        <v>95</v>
      </c>
      <c r="X19" s="268" t="s">
        <v>95</v>
      </c>
      <c r="Y19" s="271">
        <v>45.28142</v>
      </c>
      <c r="Z19" s="271">
        <v>-116.99722</v>
      </c>
      <c r="AA19" s="268" t="s">
        <v>96</v>
      </c>
      <c r="AB19" s="268" t="s">
        <v>97</v>
      </c>
      <c r="AC19" s="268" t="s">
        <v>98</v>
      </c>
      <c r="AD19" s="268" t="s">
        <v>99</v>
      </c>
      <c r="AE19" s="268" t="s">
        <v>119</v>
      </c>
      <c r="AF19" s="272">
        <v>38229</v>
      </c>
      <c r="AG19" s="273">
        <v>0.5708333333333333</v>
      </c>
      <c r="AH19" s="268" t="s">
        <v>143</v>
      </c>
      <c r="AI19" s="268">
        <v>1</v>
      </c>
      <c r="AJ19" s="268">
        <v>1</v>
      </c>
      <c r="AK19" s="268">
        <v>0</v>
      </c>
      <c r="AL19" s="268">
        <v>0</v>
      </c>
      <c r="AM19" s="268">
        <v>0</v>
      </c>
      <c r="AN19" s="268" t="s">
        <v>144</v>
      </c>
      <c r="AO19" s="268" t="s">
        <v>95</v>
      </c>
      <c r="AP19" s="268" t="s">
        <v>95</v>
      </c>
      <c r="AQ19" s="268"/>
      <c r="AR19" s="268" t="s">
        <v>113</v>
      </c>
      <c r="AS19" s="268" t="s">
        <v>162</v>
      </c>
      <c r="AT19" s="268" t="s">
        <v>145</v>
      </c>
      <c r="AU19" s="268" t="s">
        <v>123</v>
      </c>
      <c r="AV19" s="268" t="s">
        <v>163</v>
      </c>
      <c r="AW19" s="268" t="s">
        <v>164</v>
      </c>
      <c r="AX19" s="274" t="s">
        <v>165</v>
      </c>
      <c r="AY19" s="268" t="s">
        <v>166</v>
      </c>
      <c r="AZ19" s="268"/>
      <c r="BA19" s="268">
        <v>1</v>
      </c>
      <c r="BB19" s="268">
        <v>1</v>
      </c>
      <c r="BC19" s="268">
        <v>1</v>
      </c>
      <c r="BD19" s="268">
        <v>1</v>
      </c>
      <c r="BE19" s="268" t="s">
        <v>167</v>
      </c>
      <c r="BF19" s="268"/>
      <c r="BG19" s="268"/>
      <c r="BH19" s="268">
        <v>7.9</v>
      </c>
      <c r="BI19" s="268">
        <v>43.3</v>
      </c>
      <c r="BJ19" s="268">
        <v>14.2</v>
      </c>
      <c r="BK19" s="268">
        <v>10.1</v>
      </c>
      <c r="BL19" s="268">
        <v>14.9</v>
      </c>
      <c r="BM19" s="268">
        <v>11.9</v>
      </c>
      <c r="BN19" s="268">
        <v>12.6</v>
      </c>
      <c r="BO19" s="268">
        <v>3.69</v>
      </c>
      <c r="BP19" s="275" t="s">
        <v>168</v>
      </c>
      <c r="BQ19" s="268">
        <v>8.95</v>
      </c>
      <c r="BR19" s="268">
        <v>10.96</v>
      </c>
      <c r="BS19" s="268">
        <v>12.31</v>
      </c>
      <c r="BT19" s="268">
        <v>11.25</v>
      </c>
      <c r="BU19" s="268">
        <v>3.69</v>
      </c>
      <c r="BV19" s="268">
        <v>0</v>
      </c>
      <c r="BW19" s="268">
        <v>12.74</v>
      </c>
      <c r="BX19" s="268">
        <v>0.62</v>
      </c>
      <c r="BY19" s="268">
        <v>0.29</v>
      </c>
      <c r="BZ19" s="268">
        <v>-2.3</v>
      </c>
      <c r="CA19" s="268">
        <v>1.06</v>
      </c>
      <c r="CB19" s="268">
        <v>3.66</v>
      </c>
      <c r="CC19" s="268">
        <v>4.64</v>
      </c>
      <c r="CD19" s="268" t="s">
        <v>169</v>
      </c>
      <c r="CE19" s="268" t="s">
        <v>95</v>
      </c>
      <c r="CF19" s="268" t="s">
        <v>169</v>
      </c>
      <c r="CG19" s="268" t="s">
        <v>95</v>
      </c>
      <c r="CH19" s="268"/>
      <c r="CI19" s="276" t="s">
        <v>169</v>
      </c>
      <c r="CJ19" s="277" t="s">
        <v>110</v>
      </c>
      <c r="CK19" s="276" t="s">
        <v>143</v>
      </c>
      <c r="CL19" s="276" t="s">
        <v>113</v>
      </c>
      <c r="CM19" s="268"/>
      <c r="CN19" s="268" t="s">
        <v>113</v>
      </c>
      <c r="CO19" s="268" t="s">
        <v>170</v>
      </c>
      <c r="CP19" s="268" t="s">
        <v>113</v>
      </c>
      <c r="CQ19" s="268" t="s">
        <v>115</v>
      </c>
      <c r="CR19" s="278">
        <v>8.34598</v>
      </c>
      <c r="CS19" s="279">
        <v>6</v>
      </c>
      <c r="CT19" s="279" t="s">
        <v>741</v>
      </c>
      <c r="CU19" s="279" t="s">
        <v>741</v>
      </c>
      <c r="CV19" s="266">
        <v>3</v>
      </c>
      <c r="CW19" s="266">
        <v>1.1</v>
      </c>
      <c r="CX19" s="266">
        <v>1</v>
      </c>
      <c r="CY19" s="280"/>
      <c r="CZ19" s="281">
        <v>9.9</v>
      </c>
      <c r="DA19" s="279" t="s">
        <v>693</v>
      </c>
      <c r="DB19" s="266" t="s">
        <v>737</v>
      </c>
      <c r="DC19" s="266" t="s">
        <v>737</v>
      </c>
      <c r="DD19" s="266" t="s">
        <v>737</v>
      </c>
      <c r="DE19" s="266" t="s">
        <v>740</v>
      </c>
      <c r="DF19" s="266" t="s">
        <v>737</v>
      </c>
      <c r="DG19" s="266" t="s">
        <v>737</v>
      </c>
      <c r="DH19" s="266" t="s">
        <v>725</v>
      </c>
    </row>
    <row r="20" spans="1:112" ht="12.75" customHeight="1">
      <c r="A20" s="268" t="s">
        <v>339</v>
      </c>
      <c r="B20" s="269" t="s">
        <v>340</v>
      </c>
      <c r="C20" s="270">
        <v>0.03</v>
      </c>
      <c r="D20" s="269" t="s">
        <v>133</v>
      </c>
      <c r="E20" s="268" t="s">
        <v>151</v>
      </c>
      <c r="F20" s="268" t="s">
        <v>151</v>
      </c>
      <c r="G20" s="268" t="s">
        <v>151</v>
      </c>
      <c r="H20" s="268" t="s">
        <v>302</v>
      </c>
      <c r="I20" s="268" t="s">
        <v>95</v>
      </c>
      <c r="J20" s="268" t="s">
        <v>95</v>
      </c>
      <c r="K20" s="268" t="s">
        <v>95</v>
      </c>
      <c r="L20" s="268" t="s">
        <v>95</v>
      </c>
      <c r="M20" s="268" t="s">
        <v>95</v>
      </c>
      <c r="N20" s="268" t="s">
        <v>95</v>
      </c>
      <c r="O20" s="268" t="s">
        <v>95</v>
      </c>
      <c r="P20" s="268" t="s">
        <v>95</v>
      </c>
      <c r="Q20" s="268" t="s">
        <v>95</v>
      </c>
      <c r="R20" s="268" t="s">
        <v>95</v>
      </c>
      <c r="S20" s="268" t="s">
        <v>95</v>
      </c>
      <c r="T20" s="268" t="s">
        <v>95</v>
      </c>
      <c r="U20" s="268" t="s">
        <v>95</v>
      </c>
      <c r="V20" s="268" t="s">
        <v>95</v>
      </c>
      <c r="W20" s="268" t="s">
        <v>95</v>
      </c>
      <c r="X20" s="268" t="s">
        <v>95</v>
      </c>
      <c r="Y20" s="271">
        <v>45.46725</v>
      </c>
      <c r="Z20" s="271">
        <v>-116.97191</v>
      </c>
      <c r="AA20" s="268" t="s">
        <v>96</v>
      </c>
      <c r="AB20" s="268" t="s">
        <v>97</v>
      </c>
      <c r="AC20" s="268" t="s">
        <v>99</v>
      </c>
      <c r="AD20" s="268" t="s">
        <v>119</v>
      </c>
      <c r="AE20" s="268" t="s">
        <v>231</v>
      </c>
      <c r="AF20" s="272">
        <v>38260</v>
      </c>
      <c r="AG20" s="273">
        <v>0.4138888888888889</v>
      </c>
      <c r="AH20" s="268" t="s">
        <v>143</v>
      </c>
      <c r="AI20" s="268">
        <v>1</v>
      </c>
      <c r="AJ20" s="268">
        <v>1</v>
      </c>
      <c r="AK20" s="268">
        <v>0</v>
      </c>
      <c r="AL20" s="268">
        <v>0</v>
      </c>
      <c r="AM20" s="268">
        <v>0</v>
      </c>
      <c r="AN20" s="268" t="s">
        <v>144</v>
      </c>
      <c r="AO20" s="268" t="s">
        <v>95</v>
      </c>
      <c r="AP20" s="268" t="s">
        <v>95</v>
      </c>
      <c r="AQ20" s="268"/>
      <c r="AR20" s="268" t="s">
        <v>103</v>
      </c>
      <c r="AS20" s="268"/>
      <c r="AT20" s="268" t="s">
        <v>104</v>
      </c>
      <c r="AU20" s="268" t="s">
        <v>163</v>
      </c>
      <c r="AV20" s="268" t="s">
        <v>182</v>
      </c>
      <c r="AW20" s="275" t="s">
        <v>341</v>
      </c>
      <c r="AX20" s="274"/>
      <c r="AY20" s="268"/>
      <c r="AZ20" s="268"/>
      <c r="BA20" s="268">
        <v>1</v>
      </c>
      <c r="BB20" s="268">
        <v>1</v>
      </c>
      <c r="BC20" s="268">
        <v>1</v>
      </c>
      <c r="BD20" s="268">
        <v>1</v>
      </c>
      <c r="BE20" s="268" t="s">
        <v>342</v>
      </c>
      <c r="BF20" s="268"/>
      <c r="BG20" s="268"/>
      <c r="BH20" s="268">
        <v>3</v>
      </c>
      <c r="BI20" s="268">
        <v>25.4</v>
      </c>
      <c r="BJ20" s="268">
        <v>9.2</v>
      </c>
      <c r="BK20" s="268">
        <v>8.8</v>
      </c>
      <c r="BL20" s="268">
        <v>11.4</v>
      </c>
      <c r="BM20" s="268">
        <v>11.3</v>
      </c>
      <c r="BN20" s="268">
        <v>14.2</v>
      </c>
      <c r="BO20" s="268">
        <v>5</v>
      </c>
      <c r="BP20" s="268" t="s">
        <v>176</v>
      </c>
      <c r="BQ20" s="268">
        <v>7.41</v>
      </c>
      <c r="BR20" s="268">
        <v>8.65</v>
      </c>
      <c r="BS20" s="268">
        <v>8.95</v>
      </c>
      <c r="BT20" s="268">
        <v>8.74</v>
      </c>
      <c r="BU20" s="268">
        <v>5</v>
      </c>
      <c r="BV20" s="268">
        <v>0</v>
      </c>
      <c r="BW20" s="268">
        <v>10.98</v>
      </c>
      <c r="BX20" s="268">
        <v>0.27</v>
      </c>
      <c r="BY20" s="268">
        <v>0.09</v>
      </c>
      <c r="BZ20" s="268">
        <v>-1.33</v>
      </c>
      <c r="CA20" s="268">
        <v>0.21</v>
      </c>
      <c r="CB20" s="268">
        <v>2.33</v>
      </c>
      <c r="CC20" s="268">
        <v>4.88</v>
      </c>
      <c r="CD20" s="268" t="s">
        <v>110</v>
      </c>
      <c r="CE20" s="268" t="s">
        <v>138</v>
      </c>
      <c r="CF20" s="268" t="s">
        <v>110</v>
      </c>
      <c r="CG20" s="268" t="s">
        <v>139</v>
      </c>
      <c r="CH20" s="268" t="s">
        <v>343</v>
      </c>
      <c r="CI20" s="276" t="s">
        <v>110</v>
      </c>
      <c r="CJ20" s="276" t="s">
        <v>110</v>
      </c>
      <c r="CK20" s="276" t="s">
        <v>143</v>
      </c>
      <c r="CL20" s="276" t="b">
        <v>0</v>
      </c>
      <c r="CM20" s="268"/>
      <c r="CN20" s="268" t="s">
        <v>113</v>
      </c>
      <c r="CO20" s="268" t="s">
        <v>344</v>
      </c>
      <c r="CP20" s="268" t="s">
        <v>113</v>
      </c>
      <c r="CQ20" s="268" t="s">
        <v>231</v>
      </c>
      <c r="CR20" s="283">
        <v>3.957331</v>
      </c>
      <c r="CS20" s="279">
        <v>3</v>
      </c>
      <c r="CT20" s="279" t="s">
        <v>736</v>
      </c>
      <c r="CU20" s="279" t="s">
        <v>736</v>
      </c>
      <c r="CV20" s="284">
        <v>3</v>
      </c>
      <c r="CW20" s="266">
        <v>1.15</v>
      </c>
      <c r="CX20" s="266">
        <v>1</v>
      </c>
      <c r="CY20" s="280"/>
      <c r="CZ20" s="281">
        <v>10.35</v>
      </c>
      <c r="DA20" s="279" t="s">
        <v>693</v>
      </c>
      <c r="DB20" s="266" t="s">
        <v>739</v>
      </c>
      <c r="DC20" s="266" t="s">
        <v>737</v>
      </c>
      <c r="DD20" s="266" t="s">
        <v>737</v>
      </c>
      <c r="DE20" s="266" t="s">
        <v>740</v>
      </c>
      <c r="DF20" s="266" t="s">
        <v>737</v>
      </c>
      <c r="DG20" s="266" t="s">
        <v>737</v>
      </c>
      <c r="DH20" s="267" t="s">
        <v>725</v>
      </c>
    </row>
    <row r="21" spans="1:112" ht="12.75">
      <c r="A21" t="s">
        <v>116</v>
      </c>
      <c r="B21" s="6" t="s">
        <v>117</v>
      </c>
      <c r="C21" s="7">
        <v>2.3</v>
      </c>
      <c r="D21" s="6" t="s">
        <v>118</v>
      </c>
      <c r="E21" t="s">
        <v>93</v>
      </c>
      <c r="F21" t="s">
        <v>93</v>
      </c>
      <c r="G21" t="s">
        <v>93</v>
      </c>
      <c r="H21" t="s">
        <v>94</v>
      </c>
      <c r="I21" t="s">
        <v>95</v>
      </c>
      <c r="J21" t="s">
        <v>95</v>
      </c>
      <c r="K21" t="s">
        <v>95</v>
      </c>
      <c r="L21" t="s">
        <v>95</v>
      </c>
      <c r="M21" t="s">
        <v>95</v>
      </c>
      <c r="N21" t="s">
        <v>95</v>
      </c>
      <c r="O21" t="s">
        <v>95</v>
      </c>
      <c r="P21" t="s">
        <v>95</v>
      </c>
      <c r="Q21" t="s">
        <v>95</v>
      </c>
      <c r="R21" t="s">
        <v>95</v>
      </c>
      <c r="S21" t="s">
        <v>95</v>
      </c>
      <c r="T21" t="s">
        <v>95</v>
      </c>
      <c r="U21" t="s">
        <v>95</v>
      </c>
      <c r="V21" t="s">
        <v>95</v>
      </c>
      <c r="W21" t="s">
        <v>95</v>
      </c>
      <c r="X21" t="s">
        <v>95</v>
      </c>
      <c r="Y21" s="8">
        <v>45.16985</v>
      </c>
      <c r="Z21" s="8">
        <v>-117.09024</v>
      </c>
      <c r="AA21" t="s">
        <v>96</v>
      </c>
      <c r="AB21" t="s">
        <v>97</v>
      </c>
      <c r="AC21" t="s">
        <v>99</v>
      </c>
      <c r="AD21" t="s">
        <v>119</v>
      </c>
      <c r="AF21" s="9">
        <v>38224</v>
      </c>
      <c r="AG21" s="10">
        <v>0.5298611111111111</v>
      </c>
      <c r="AH21" t="s">
        <v>120</v>
      </c>
      <c r="AI21">
        <v>1</v>
      </c>
      <c r="AJ21">
        <v>1</v>
      </c>
      <c r="AK21">
        <v>0</v>
      </c>
      <c r="AL21">
        <v>0</v>
      </c>
      <c r="AM21">
        <v>0</v>
      </c>
      <c r="AN21" t="s">
        <v>121</v>
      </c>
      <c r="AO21" t="s">
        <v>95</v>
      </c>
      <c r="AP21" t="s">
        <v>95</v>
      </c>
      <c r="AQ21" t="s">
        <v>122</v>
      </c>
      <c r="AR21" t="s">
        <v>103</v>
      </c>
      <c r="AT21" t="s">
        <v>104</v>
      </c>
      <c r="AU21" t="s">
        <v>123</v>
      </c>
      <c r="AV21" t="s">
        <v>95</v>
      </c>
      <c r="AX21" s="11" t="s">
        <v>124</v>
      </c>
      <c r="AY21" t="s">
        <v>125</v>
      </c>
      <c r="BA21">
        <v>1</v>
      </c>
      <c r="BB21">
        <v>1</v>
      </c>
      <c r="BC21">
        <v>1</v>
      </c>
      <c r="BD21">
        <v>1</v>
      </c>
      <c r="BH21">
        <v>4.7</v>
      </c>
      <c r="BI21">
        <v>35.7</v>
      </c>
      <c r="BJ21">
        <v>17.8</v>
      </c>
      <c r="BK21">
        <v>12.3</v>
      </c>
      <c r="BL21">
        <v>13.7</v>
      </c>
      <c r="BM21">
        <v>13.4</v>
      </c>
      <c r="BN21">
        <v>16.8</v>
      </c>
      <c r="BO21">
        <v>3.68</v>
      </c>
      <c r="BP21" t="s">
        <v>126</v>
      </c>
      <c r="BQ21">
        <v>8.27</v>
      </c>
      <c r="BR21">
        <v>12.14</v>
      </c>
      <c r="BS21">
        <v>16.5</v>
      </c>
      <c r="BT21">
        <v>16.98</v>
      </c>
      <c r="BU21">
        <v>3.68</v>
      </c>
      <c r="BV21">
        <v>0</v>
      </c>
      <c r="BW21">
        <v>14.8</v>
      </c>
      <c r="BX21">
        <v>0.32</v>
      </c>
      <c r="BY21">
        <v>4.84</v>
      </c>
      <c r="BZ21">
        <v>-8.71</v>
      </c>
      <c r="CA21">
        <v>-0.48</v>
      </c>
      <c r="CB21">
        <v>-0.1</v>
      </c>
      <c r="CC21">
        <v>10.84</v>
      </c>
      <c r="CD21" t="s">
        <v>110</v>
      </c>
      <c r="CE21" t="s">
        <v>111</v>
      </c>
      <c r="CF21" t="s">
        <v>110</v>
      </c>
      <c r="CG21" t="s">
        <v>112</v>
      </c>
      <c r="CH21" t="s">
        <v>127</v>
      </c>
      <c r="CI21" s="89" t="s">
        <v>110</v>
      </c>
      <c r="CJ21" s="89" t="s">
        <v>110</v>
      </c>
      <c r="CK21" s="89" t="s">
        <v>120</v>
      </c>
      <c r="CL21" s="89" t="b">
        <v>0</v>
      </c>
      <c r="CN21" t="s">
        <v>103</v>
      </c>
      <c r="CO21" t="s">
        <v>128</v>
      </c>
      <c r="CP21" t="s">
        <v>113</v>
      </c>
      <c r="CQ21" t="s">
        <v>115</v>
      </c>
      <c r="CR21" s="76">
        <v>3.07363</v>
      </c>
      <c r="CS21" s="77">
        <v>3</v>
      </c>
      <c r="CT21" s="72" t="s">
        <v>736</v>
      </c>
      <c r="CU21" s="72" t="s">
        <v>736</v>
      </c>
      <c r="CV21" s="78">
        <v>3</v>
      </c>
      <c r="CW21" s="78">
        <v>1</v>
      </c>
      <c r="CX21" s="250">
        <v>0.5</v>
      </c>
      <c r="CY21" s="79"/>
      <c r="CZ21" s="80">
        <v>4.5</v>
      </c>
      <c r="DA21" s="72" t="s">
        <v>671</v>
      </c>
      <c r="DB21" s="73" t="s">
        <v>737</v>
      </c>
      <c r="DC21" s="73" t="s">
        <v>737</v>
      </c>
      <c r="DD21" s="73" t="s">
        <v>737</v>
      </c>
      <c r="DE21" s="73" t="s">
        <v>737</v>
      </c>
      <c r="DF21" s="73" t="s">
        <v>737</v>
      </c>
      <c r="DG21" s="73" t="s">
        <v>737</v>
      </c>
      <c r="DH21" s="78"/>
    </row>
    <row r="22" spans="1:112" ht="12.75">
      <c r="A22" t="s">
        <v>141</v>
      </c>
      <c r="B22" s="6" t="s">
        <v>142</v>
      </c>
      <c r="C22" s="7">
        <v>0.1</v>
      </c>
      <c r="D22" s="6">
        <v>3900</v>
      </c>
      <c r="E22" t="s">
        <v>93</v>
      </c>
      <c r="F22" t="s">
        <v>93</v>
      </c>
      <c r="G22" t="s">
        <v>93</v>
      </c>
      <c r="H22" t="s">
        <v>134</v>
      </c>
      <c r="I22" t="s">
        <v>95</v>
      </c>
      <c r="J22" t="s">
        <v>95</v>
      </c>
      <c r="K22" t="s">
        <v>95</v>
      </c>
      <c r="L22" t="s">
        <v>95</v>
      </c>
      <c r="M22" t="s">
        <v>95</v>
      </c>
      <c r="N22" t="s">
        <v>95</v>
      </c>
      <c r="O22" t="s">
        <v>95</v>
      </c>
      <c r="P22" t="s">
        <v>95</v>
      </c>
      <c r="Q22" t="s">
        <v>95</v>
      </c>
      <c r="R22" t="s">
        <v>95</v>
      </c>
      <c r="S22" t="s">
        <v>95</v>
      </c>
      <c r="T22" t="s">
        <v>95</v>
      </c>
      <c r="U22" t="s">
        <v>95</v>
      </c>
      <c r="V22" t="s">
        <v>95</v>
      </c>
      <c r="W22" t="s">
        <v>95</v>
      </c>
      <c r="X22" t="s">
        <v>95</v>
      </c>
      <c r="Y22" s="8">
        <v>45.2655</v>
      </c>
      <c r="Z22" s="8">
        <v>-117.08858</v>
      </c>
      <c r="AA22" t="s">
        <v>96</v>
      </c>
      <c r="AB22" t="s">
        <v>97</v>
      </c>
      <c r="AC22" t="s">
        <v>119</v>
      </c>
      <c r="AD22" t="s">
        <v>99</v>
      </c>
      <c r="AF22" s="9">
        <v>38224</v>
      </c>
      <c r="AG22" s="10">
        <v>0.6548611111111111</v>
      </c>
      <c r="AH22" t="s">
        <v>143</v>
      </c>
      <c r="AI22">
        <v>1</v>
      </c>
      <c r="AJ22">
        <v>1</v>
      </c>
      <c r="AK22">
        <v>0</v>
      </c>
      <c r="AL22">
        <v>0</v>
      </c>
      <c r="AM22">
        <v>0</v>
      </c>
      <c r="AN22" t="s">
        <v>144</v>
      </c>
      <c r="AO22" t="s">
        <v>95</v>
      </c>
      <c r="AP22" t="s">
        <v>95</v>
      </c>
      <c r="AR22" t="s">
        <v>95</v>
      </c>
      <c r="AT22" t="s">
        <v>145</v>
      </c>
      <c r="AU22" t="s">
        <v>123</v>
      </c>
      <c r="AV22" t="s">
        <v>95</v>
      </c>
      <c r="AX22" s="11"/>
      <c r="BA22">
        <v>1</v>
      </c>
      <c r="BB22">
        <v>1</v>
      </c>
      <c r="BC22">
        <v>1</v>
      </c>
      <c r="BD22">
        <v>1</v>
      </c>
      <c r="BH22">
        <v>6.4</v>
      </c>
      <c r="BI22">
        <v>46.4</v>
      </c>
      <c r="BJ22">
        <v>16.5</v>
      </c>
      <c r="BK22">
        <v>15.1</v>
      </c>
      <c r="BL22">
        <v>12.4</v>
      </c>
      <c r="BM22">
        <v>15.3</v>
      </c>
      <c r="BN22">
        <v>15.4</v>
      </c>
      <c r="BO22">
        <v>5.45</v>
      </c>
      <c r="BP22" t="s">
        <v>146</v>
      </c>
      <c r="BQ22">
        <v>11.66</v>
      </c>
      <c r="BR22">
        <v>11.72</v>
      </c>
      <c r="BS22">
        <v>11.72</v>
      </c>
      <c r="BT22">
        <v>11.2</v>
      </c>
      <c r="BU22">
        <v>5.44</v>
      </c>
      <c r="BV22">
        <v>0.01</v>
      </c>
      <c r="BW22">
        <v>14.94</v>
      </c>
      <c r="BX22">
        <v>0.43</v>
      </c>
      <c r="BY22">
        <v>-0.52</v>
      </c>
      <c r="BZ22">
        <v>0.46</v>
      </c>
      <c r="CA22">
        <v>0.52</v>
      </c>
      <c r="CB22">
        <v>-1</v>
      </c>
      <c r="CC22">
        <v>0.13</v>
      </c>
      <c r="CD22" t="s">
        <v>110</v>
      </c>
      <c r="CE22" t="s">
        <v>147</v>
      </c>
      <c r="CF22" t="s">
        <v>131</v>
      </c>
      <c r="CG22" t="s">
        <v>147</v>
      </c>
      <c r="CI22" s="89" t="s">
        <v>110</v>
      </c>
      <c r="CJ22" s="89" t="s">
        <v>110</v>
      </c>
      <c r="CK22" s="89" t="s">
        <v>143</v>
      </c>
      <c r="CL22" s="89" t="b">
        <v>0</v>
      </c>
      <c r="CN22" t="s">
        <v>103</v>
      </c>
      <c r="CP22" t="s">
        <v>113</v>
      </c>
      <c r="CQ22" t="s">
        <v>115</v>
      </c>
      <c r="CR22" s="71">
        <v>3.806</v>
      </c>
      <c r="CS22" s="72">
        <v>3</v>
      </c>
      <c r="CT22" s="72" t="s">
        <v>736</v>
      </c>
      <c r="CU22" s="72" t="s">
        <v>737</v>
      </c>
      <c r="CV22" s="73">
        <v>3</v>
      </c>
      <c r="CW22" s="73">
        <v>1</v>
      </c>
      <c r="CX22" s="73">
        <v>2</v>
      </c>
      <c r="CY22" s="74"/>
      <c r="CZ22" s="75">
        <v>9</v>
      </c>
      <c r="DA22" s="72" t="s">
        <v>671</v>
      </c>
      <c r="DB22" s="73" t="s">
        <v>737</v>
      </c>
      <c r="DC22" s="73" t="s">
        <v>737</v>
      </c>
      <c r="DD22" s="73" t="s">
        <v>737</v>
      </c>
      <c r="DE22" s="73" t="s">
        <v>737</v>
      </c>
      <c r="DF22" s="73" t="s">
        <v>737</v>
      </c>
      <c r="DG22" s="73" t="s">
        <v>737</v>
      </c>
      <c r="DH22" s="267" t="s">
        <v>726</v>
      </c>
    </row>
    <row r="23" spans="1:112" s="268" customFormat="1" ht="12.75">
      <c r="A23" t="s">
        <v>214</v>
      </c>
      <c r="B23" s="6" t="s">
        <v>215</v>
      </c>
      <c r="C23" s="7">
        <v>2.3</v>
      </c>
      <c r="D23" s="6">
        <v>3915</v>
      </c>
      <c r="E23" t="s">
        <v>93</v>
      </c>
      <c r="F23" t="s">
        <v>93</v>
      </c>
      <c r="G23" t="s">
        <v>93</v>
      </c>
      <c r="H23" t="s">
        <v>91</v>
      </c>
      <c r="I23" t="s">
        <v>95</v>
      </c>
      <c r="J23" t="s">
        <v>95</v>
      </c>
      <c r="K23" t="s">
        <v>95</v>
      </c>
      <c r="L23" t="s">
        <v>95</v>
      </c>
      <c r="M23" t="s">
        <v>95</v>
      </c>
      <c r="N23" t="s">
        <v>95</v>
      </c>
      <c r="O23" t="s">
        <v>95</v>
      </c>
      <c r="P23" t="s">
        <v>95</v>
      </c>
      <c r="Q23" t="s">
        <v>95</v>
      </c>
      <c r="R23" t="s">
        <v>95</v>
      </c>
      <c r="S23" t="s">
        <v>95</v>
      </c>
      <c r="T23" t="s">
        <v>95</v>
      </c>
      <c r="U23" t="s">
        <v>95</v>
      </c>
      <c r="V23" t="s">
        <v>95</v>
      </c>
      <c r="W23" t="s">
        <v>95</v>
      </c>
      <c r="X23" t="s">
        <v>95</v>
      </c>
      <c r="Y23" s="8">
        <v>45.2605</v>
      </c>
      <c r="Z23" s="8">
        <v>-117.03548</v>
      </c>
      <c r="AA23" t="s">
        <v>96</v>
      </c>
      <c r="AB23" t="s">
        <v>97</v>
      </c>
      <c r="AC23" t="s">
        <v>98</v>
      </c>
      <c r="AD23" t="s">
        <v>99</v>
      </c>
      <c r="AE23" t="s">
        <v>216</v>
      </c>
      <c r="AF23" s="9">
        <v>38244</v>
      </c>
      <c r="AG23" s="10">
        <v>0.5215277777777778</v>
      </c>
      <c r="AH23" t="s">
        <v>143</v>
      </c>
      <c r="AI23">
        <v>1</v>
      </c>
      <c r="AJ23">
        <v>1</v>
      </c>
      <c r="AK23">
        <v>0</v>
      </c>
      <c r="AL23">
        <v>0</v>
      </c>
      <c r="AM23">
        <v>0</v>
      </c>
      <c r="AN23" t="s">
        <v>144</v>
      </c>
      <c r="AO23" t="s">
        <v>95</v>
      </c>
      <c r="AP23" t="s">
        <v>95</v>
      </c>
      <c r="AQ23"/>
      <c r="AR23" t="s">
        <v>103</v>
      </c>
      <c r="AS23"/>
      <c r="AT23" t="s">
        <v>104</v>
      </c>
      <c r="AU23" t="s">
        <v>123</v>
      </c>
      <c r="AV23" t="s">
        <v>95</v>
      </c>
      <c r="AW23"/>
      <c r="AX23" s="11" t="s">
        <v>217</v>
      </c>
      <c r="AY23"/>
      <c r="AZ23"/>
      <c r="BA23">
        <v>1</v>
      </c>
      <c r="BB23">
        <v>1</v>
      </c>
      <c r="BC23">
        <v>0</v>
      </c>
      <c r="BD23">
        <v>1</v>
      </c>
      <c r="BE23"/>
      <c r="BF23"/>
      <c r="BG23"/>
      <c r="BH23">
        <v>3</v>
      </c>
      <c r="BI23">
        <v>52.7</v>
      </c>
      <c r="BJ23">
        <v>6.7</v>
      </c>
      <c r="BK23">
        <v>8.5</v>
      </c>
      <c r="BL23">
        <v>6.8</v>
      </c>
      <c r="BM23">
        <v>5.8</v>
      </c>
      <c r="BN23">
        <v>8.5</v>
      </c>
      <c r="BO23">
        <v>8.91</v>
      </c>
      <c r="BP23" t="s">
        <v>218</v>
      </c>
      <c r="BQ23">
        <v>11.97</v>
      </c>
      <c r="BR23">
        <v>15.72</v>
      </c>
      <c r="BS23">
        <v>15.72</v>
      </c>
      <c r="BT23">
        <v>14.88</v>
      </c>
      <c r="BU23">
        <v>8.91</v>
      </c>
      <c r="BV23">
        <v>0</v>
      </c>
      <c r="BW23">
        <v>7.26</v>
      </c>
      <c r="BX23">
        <v>0.41</v>
      </c>
      <c r="BY23">
        <v>-0.84</v>
      </c>
      <c r="BZ23">
        <v>-2.91</v>
      </c>
      <c r="CA23">
        <v>0.84</v>
      </c>
      <c r="CB23">
        <v>-1</v>
      </c>
      <c r="CC23">
        <v>7.12</v>
      </c>
      <c r="CD23" t="s">
        <v>110</v>
      </c>
      <c r="CE23" t="s">
        <v>138</v>
      </c>
      <c r="CF23" t="s">
        <v>110</v>
      </c>
      <c r="CG23" t="s">
        <v>139</v>
      </c>
      <c r="CH23"/>
      <c r="CI23" s="89" t="s">
        <v>110</v>
      </c>
      <c r="CJ23" s="89" t="s">
        <v>110</v>
      </c>
      <c r="CK23" s="89" t="s">
        <v>143</v>
      </c>
      <c r="CL23" s="89" t="b">
        <v>0</v>
      </c>
      <c r="CM23"/>
      <c r="CN23" t="s">
        <v>103</v>
      </c>
      <c r="CO23"/>
      <c r="CP23" t="s">
        <v>113</v>
      </c>
      <c r="CQ23" t="s">
        <v>115</v>
      </c>
      <c r="CR23" s="71">
        <v>1.06738</v>
      </c>
      <c r="CS23" s="72">
        <v>2</v>
      </c>
      <c r="CT23" s="72" t="s">
        <v>736</v>
      </c>
      <c r="CU23" s="72" t="s">
        <v>736</v>
      </c>
      <c r="CV23" s="73">
        <v>3</v>
      </c>
      <c r="CW23" s="73">
        <v>1</v>
      </c>
      <c r="CX23" s="250">
        <v>0.5</v>
      </c>
      <c r="CY23" s="74"/>
      <c r="CZ23" s="75">
        <v>3</v>
      </c>
      <c r="DA23" s="72" t="s">
        <v>671</v>
      </c>
      <c r="DB23" s="73" t="s">
        <v>737</v>
      </c>
      <c r="DC23" s="73" t="s">
        <v>737</v>
      </c>
      <c r="DD23" s="73" t="s">
        <v>737</v>
      </c>
      <c r="DE23" s="73" t="s">
        <v>737</v>
      </c>
      <c r="DF23" s="73" t="s">
        <v>737</v>
      </c>
      <c r="DG23" s="73" t="s">
        <v>737</v>
      </c>
      <c r="DH23" s="266" t="s">
        <v>727</v>
      </c>
    </row>
    <row r="24" spans="1:112" s="61" customFormat="1" ht="12.75" customHeight="1">
      <c r="A24" t="s">
        <v>244</v>
      </c>
      <c r="B24" s="6">
        <v>3925</v>
      </c>
      <c r="C24" s="7">
        <v>1.8</v>
      </c>
      <c r="D24" s="6" t="s">
        <v>224</v>
      </c>
      <c r="E24" t="s">
        <v>93</v>
      </c>
      <c r="F24" t="s">
        <v>93</v>
      </c>
      <c r="G24" t="s">
        <v>93</v>
      </c>
      <c r="H24" t="s">
        <v>237</v>
      </c>
      <c r="I24" t="s">
        <v>95</v>
      </c>
      <c r="J24" t="s">
        <v>95</v>
      </c>
      <c r="K24" t="s">
        <v>95</v>
      </c>
      <c r="L24" t="s">
        <v>95</v>
      </c>
      <c r="M24" t="s">
        <v>95</v>
      </c>
      <c r="N24" t="s">
        <v>95</v>
      </c>
      <c r="O24" t="s">
        <v>95</v>
      </c>
      <c r="P24" t="s">
        <v>95</v>
      </c>
      <c r="Q24" t="s">
        <v>95</v>
      </c>
      <c r="R24" t="s">
        <v>95</v>
      </c>
      <c r="S24" t="s">
        <v>95</v>
      </c>
      <c r="T24" t="s">
        <v>95</v>
      </c>
      <c r="U24" t="s">
        <v>95</v>
      </c>
      <c r="V24" t="s">
        <v>95</v>
      </c>
      <c r="W24" t="s">
        <v>95</v>
      </c>
      <c r="X24" t="s">
        <v>95</v>
      </c>
      <c r="Y24" s="8">
        <v>45.13883</v>
      </c>
      <c r="Z24" s="8">
        <v>-117.02453</v>
      </c>
      <c r="AA24" t="s">
        <v>96</v>
      </c>
      <c r="AB24" t="s">
        <v>97</v>
      </c>
      <c r="AC24" t="s">
        <v>99</v>
      </c>
      <c r="AD24" t="s">
        <v>119</v>
      </c>
      <c r="AE24" t="s">
        <v>231</v>
      </c>
      <c r="AF24" s="9">
        <v>38245</v>
      </c>
      <c r="AG24" s="10">
        <v>0.5083333333333333</v>
      </c>
      <c r="AH24" t="s">
        <v>143</v>
      </c>
      <c r="AI24">
        <v>1</v>
      </c>
      <c r="AJ24">
        <v>1</v>
      </c>
      <c r="AK24">
        <v>0</v>
      </c>
      <c r="AL24">
        <v>0</v>
      </c>
      <c r="AM24">
        <v>0</v>
      </c>
      <c r="AN24" t="s">
        <v>144</v>
      </c>
      <c r="AO24" t="s">
        <v>95</v>
      </c>
      <c r="AP24" t="s">
        <v>95</v>
      </c>
      <c r="AQ24"/>
      <c r="AR24" t="s">
        <v>103</v>
      </c>
      <c r="AS24"/>
      <c r="AT24" t="s">
        <v>173</v>
      </c>
      <c r="AU24" t="s">
        <v>123</v>
      </c>
      <c r="AV24" t="s">
        <v>95</v>
      </c>
      <c r="AW24"/>
      <c r="AX24" s="11"/>
      <c r="AY24" t="s">
        <v>245</v>
      </c>
      <c r="AZ24"/>
      <c r="BA24">
        <v>1</v>
      </c>
      <c r="BB24">
        <v>1</v>
      </c>
      <c r="BC24">
        <v>1</v>
      </c>
      <c r="BD24">
        <v>1</v>
      </c>
      <c r="BE24"/>
      <c r="BF24"/>
      <c r="BG24"/>
      <c r="BH24">
        <v>2.9</v>
      </c>
      <c r="BI24">
        <v>18</v>
      </c>
      <c r="BJ24">
        <v>9</v>
      </c>
      <c r="BK24">
        <v>6.1</v>
      </c>
      <c r="BL24">
        <v>6.4</v>
      </c>
      <c r="BM24">
        <v>7.9</v>
      </c>
      <c r="BN24">
        <v>7.6</v>
      </c>
      <c r="BO24">
        <v>3.47</v>
      </c>
      <c r="BP24" t="s">
        <v>246</v>
      </c>
      <c r="BQ24">
        <v>5.78</v>
      </c>
      <c r="BR24">
        <v>6.22</v>
      </c>
      <c r="BS24">
        <v>0</v>
      </c>
      <c r="BT24">
        <v>0</v>
      </c>
      <c r="BU24">
        <v>3.47</v>
      </c>
      <c r="BV24">
        <v>0</v>
      </c>
      <c r="BW24">
        <v>7.4</v>
      </c>
      <c r="BX24">
        <v>0.39</v>
      </c>
      <c r="BY24">
        <v>-6.22</v>
      </c>
      <c r="BZ24">
        <v>5.78</v>
      </c>
      <c r="CA24">
        <v>0</v>
      </c>
      <c r="CB24">
        <v>0</v>
      </c>
      <c r="CC24">
        <v>2.44</v>
      </c>
      <c r="CD24" t="s">
        <v>110</v>
      </c>
      <c r="CE24" t="s">
        <v>138</v>
      </c>
      <c r="CF24" t="s">
        <v>110</v>
      </c>
      <c r="CG24" t="s">
        <v>139</v>
      </c>
      <c r="CH24"/>
      <c r="CI24" s="89" t="s">
        <v>110</v>
      </c>
      <c r="CJ24" s="89" t="s">
        <v>110</v>
      </c>
      <c r="CK24" s="89" t="s">
        <v>143</v>
      </c>
      <c r="CL24" s="89" t="b">
        <v>0</v>
      </c>
      <c r="CM24"/>
      <c r="CN24" t="s">
        <v>103</v>
      </c>
      <c r="CO24"/>
      <c r="CP24" t="s">
        <v>113</v>
      </c>
      <c r="CQ24" t="s">
        <v>231</v>
      </c>
      <c r="CR24" s="87">
        <v>0.638084</v>
      </c>
      <c r="CS24" s="72">
        <v>1</v>
      </c>
      <c r="CT24" s="72" t="s">
        <v>736</v>
      </c>
      <c r="CU24" s="72" t="s">
        <v>736</v>
      </c>
      <c r="CV24" s="88">
        <v>3</v>
      </c>
      <c r="CW24" s="73">
        <v>1</v>
      </c>
      <c r="CX24" s="250">
        <v>0.5</v>
      </c>
      <c r="CY24" s="74"/>
      <c r="CZ24" s="75">
        <v>1.5</v>
      </c>
      <c r="DA24" s="72" t="s">
        <v>671</v>
      </c>
      <c r="DB24" s="73" t="s">
        <v>737</v>
      </c>
      <c r="DC24" s="73" t="s">
        <v>737</v>
      </c>
      <c r="DD24" s="73" t="s">
        <v>737</v>
      </c>
      <c r="DE24" s="73" t="s">
        <v>737</v>
      </c>
      <c r="DF24" s="73" t="s">
        <v>737</v>
      </c>
      <c r="DG24" s="73" t="s">
        <v>737</v>
      </c>
      <c r="DH24" s="82"/>
    </row>
    <row r="25" spans="1:112" s="61" customFormat="1" ht="12.75" customHeight="1">
      <c r="A25" t="s">
        <v>285</v>
      </c>
      <c r="B25" s="6" t="s">
        <v>257</v>
      </c>
      <c r="C25" s="7">
        <v>6.1</v>
      </c>
      <c r="D25" s="6" t="s">
        <v>261</v>
      </c>
      <c r="E25" t="s">
        <v>226</v>
      </c>
      <c r="F25" t="s">
        <v>151</v>
      </c>
      <c r="G25" t="s">
        <v>151</v>
      </c>
      <c r="H25" t="s">
        <v>271</v>
      </c>
      <c r="I25" t="s">
        <v>95</v>
      </c>
      <c r="J25" t="s">
        <v>95</v>
      </c>
      <c r="K25" t="s">
        <v>95</v>
      </c>
      <c r="L25" t="s">
        <v>95</v>
      </c>
      <c r="M25" t="s">
        <v>95</v>
      </c>
      <c r="N25" t="s">
        <v>95</v>
      </c>
      <c r="O25" t="s">
        <v>95</v>
      </c>
      <c r="P25" t="s">
        <v>95</v>
      </c>
      <c r="Q25" t="s">
        <v>95</v>
      </c>
      <c r="R25" t="s">
        <v>95</v>
      </c>
      <c r="S25" t="s">
        <v>95</v>
      </c>
      <c r="T25" t="s">
        <v>95</v>
      </c>
      <c r="U25" t="s">
        <v>95</v>
      </c>
      <c r="V25" t="s">
        <v>95</v>
      </c>
      <c r="W25" t="s">
        <v>95</v>
      </c>
      <c r="X25" t="s">
        <v>95</v>
      </c>
      <c r="Y25" s="8">
        <v>45.54012</v>
      </c>
      <c r="Z25" s="8">
        <v>-116.92372</v>
      </c>
      <c r="AA25" t="s">
        <v>96</v>
      </c>
      <c r="AB25" t="s">
        <v>97</v>
      </c>
      <c r="AC25" t="s">
        <v>99</v>
      </c>
      <c r="AD25" t="s">
        <v>119</v>
      </c>
      <c r="AE25" t="s">
        <v>231</v>
      </c>
      <c r="AF25" s="9">
        <v>38272</v>
      </c>
      <c r="AG25" s="10">
        <v>0.5722222222222222</v>
      </c>
      <c r="AH25" t="s">
        <v>120</v>
      </c>
      <c r="AI25">
        <v>1</v>
      </c>
      <c r="AJ25">
        <v>1</v>
      </c>
      <c r="AK25">
        <v>0</v>
      </c>
      <c r="AL25">
        <v>0</v>
      </c>
      <c r="AM25">
        <v>0</v>
      </c>
      <c r="AN25" t="s">
        <v>202</v>
      </c>
      <c r="AO25" t="s">
        <v>95</v>
      </c>
      <c r="AP25" t="s">
        <v>95</v>
      </c>
      <c r="AQ25"/>
      <c r="AR25" t="s">
        <v>103</v>
      </c>
      <c r="AS25"/>
      <c r="AT25" t="s">
        <v>145</v>
      </c>
      <c r="AU25" t="s">
        <v>286</v>
      </c>
      <c r="AV25" t="s">
        <v>100</v>
      </c>
      <c r="AW25" t="s">
        <v>287</v>
      </c>
      <c r="AX25" s="11" t="s">
        <v>288</v>
      </c>
      <c r="AY25" s="12" t="s">
        <v>289</v>
      </c>
      <c r="AZ25" s="12"/>
      <c r="BA25">
        <v>1</v>
      </c>
      <c r="BB25">
        <v>1</v>
      </c>
      <c r="BC25">
        <v>1</v>
      </c>
      <c r="BD25">
        <v>1</v>
      </c>
      <c r="BE25"/>
      <c r="BF25" s="12"/>
      <c r="BG25" s="12"/>
      <c r="BH25">
        <v>1.2</v>
      </c>
      <c r="BI25">
        <v>23</v>
      </c>
      <c r="BJ25">
        <v>11</v>
      </c>
      <c r="BK25">
        <v>7.9</v>
      </c>
      <c r="BL25">
        <v>7.4</v>
      </c>
      <c r="BM25">
        <v>6.2</v>
      </c>
      <c r="BN25">
        <v>7.5</v>
      </c>
      <c r="BO25">
        <v>6.98</v>
      </c>
      <c r="BP25" t="s">
        <v>176</v>
      </c>
      <c r="BQ25">
        <v>7.49</v>
      </c>
      <c r="BR25">
        <v>7.54</v>
      </c>
      <c r="BS25">
        <v>8.02</v>
      </c>
      <c r="BT25">
        <v>7.84</v>
      </c>
      <c r="BU25">
        <v>6.99</v>
      </c>
      <c r="BV25">
        <v>-0.01</v>
      </c>
      <c r="BW25">
        <v>8</v>
      </c>
      <c r="BX25">
        <v>0.15</v>
      </c>
      <c r="BY25">
        <v>0.3</v>
      </c>
      <c r="BZ25">
        <v>-0.35</v>
      </c>
      <c r="CA25">
        <v>0.18</v>
      </c>
      <c r="CB25">
        <v>0.6</v>
      </c>
      <c r="CC25">
        <v>0.22</v>
      </c>
      <c r="CD25" t="s">
        <v>110</v>
      </c>
      <c r="CE25" t="s">
        <v>147</v>
      </c>
      <c r="CF25" t="s">
        <v>110</v>
      </c>
      <c r="CG25" t="s">
        <v>147</v>
      </c>
      <c r="CH25"/>
      <c r="CI25" s="89" t="s">
        <v>110</v>
      </c>
      <c r="CJ25" s="89" t="s">
        <v>110</v>
      </c>
      <c r="CK25" s="89" t="s">
        <v>120</v>
      </c>
      <c r="CL25" s="89" t="b">
        <v>0</v>
      </c>
      <c r="CM25"/>
      <c r="CN25" t="s">
        <v>103</v>
      </c>
      <c r="CO25"/>
      <c r="CP25" t="s">
        <v>113</v>
      </c>
      <c r="CQ25" t="s">
        <v>231</v>
      </c>
      <c r="CR25" s="81">
        <v>0.949912</v>
      </c>
      <c r="CS25" s="72">
        <v>1</v>
      </c>
      <c r="CT25" s="72" t="s">
        <v>736</v>
      </c>
      <c r="CU25" s="72" t="s">
        <v>736</v>
      </c>
      <c r="CV25" s="73">
        <v>3</v>
      </c>
      <c r="CW25" s="73">
        <v>1</v>
      </c>
      <c r="CX25" s="250">
        <v>0.5</v>
      </c>
      <c r="CY25" s="74"/>
      <c r="CZ25" s="75">
        <v>1.5</v>
      </c>
      <c r="DA25" s="72" t="s">
        <v>671</v>
      </c>
      <c r="DB25" s="73" t="s">
        <v>737</v>
      </c>
      <c r="DC25" s="73" t="s">
        <v>737</v>
      </c>
      <c r="DD25" s="73" t="s">
        <v>737</v>
      </c>
      <c r="DE25" s="73" t="s">
        <v>737</v>
      </c>
      <c r="DF25" s="73" t="s">
        <v>737</v>
      </c>
      <c r="DG25" s="73" t="s">
        <v>737</v>
      </c>
      <c r="DH25" s="82"/>
    </row>
    <row r="26" spans="1:112" s="61" customFormat="1" ht="12.75" customHeight="1">
      <c r="A26" t="s">
        <v>294</v>
      </c>
      <c r="B26" s="6" t="s">
        <v>291</v>
      </c>
      <c r="C26" s="7">
        <v>0.6</v>
      </c>
      <c r="D26" s="6" t="s">
        <v>257</v>
      </c>
      <c r="E26" t="s">
        <v>226</v>
      </c>
      <c r="F26" t="s">
        <v>151</v>
      </c>
      <c r="G26" t="s">
        <v>151</v>
      </c>
      <c r="H26" t="s">
        <v>91</v>
      </c>
      <c r="I26" t="s">
        <v>95</v>
      </c>
      <c r="J26" t="s">
        <v>95</v>
      </c>
      <c r="K26" t="s">
        <v>95</v>
      </c>
      <c r="L26" t="s">
        <v>95</v>
      </c>
      <c r="M26" t="s">
        <v>95</v>
      </c>
      <c r="N26" t="s">
        <v>95</v>
      </c>
      <c r="O26" t="s">
        <v>95</v>
      </c>
      <c r="P26" t="s">
        <v>95</v>
      </c>
      <c r="Q26" t="s">
        <v>95</v>
      </c>
      <c r="R26" t="s">
        <v>95</v>
      </c>
      <c r="S26" t="s">
        <v>95</v>
      </c>
      <c r="T26" t="s">
        <v>95</v>
      </c>
      <c r="U26" t="s">
        <v>95</v>
      </c>
      <c r="V26" t="s">
        <v>95</v>
      </c>
      <c r="W26" t="s">
        <v>95</v>
      </c>
      <c r="X26" t="s">
        <v>95</v>
      </c>
      <c r="Y26" s="8">
        <v>45.54691</v>
      </c>
      <c r="Z26" s="8">
        <v>-116.97013</v>
      </c>
      <c r="AA26" t="s">
        <v>96</v>
      </c>
      <c r="AB26" t="s">
        <v>97</v>
      </c>
      <c r="AC26" t="s">
        <v>99</v>
      </c>
      <c r="AD26" t="s">
        <v>119</v>
      </c>
      <c r="AE26" t="s">
        <v>295</v>
      </c>
      <c r="AF26" s="9">
        <v>38272</v>
      </c>
      <c r="AG26" s="10">
        <v>0.6229166666666667</v>
      </c>
      <c r="AH26" t="s">
        <v>120</v>
      </c>
      <c r="AI26">
        <v>1</v>
      </c>
      <c r="AJ26">
        <v>1</v>
      </c>
      <c r="AK26">
        <v>0</v>
      </c>
      <c r="AL26">
        <v>0</v>
      </c>
      <c r="AM26">
        <v>0</v>
      </c>
      <c r="AN26" t="s">
        <v>144</v>
      </c>
      <c r="AO26" t="s">
        <v>95</v>
      </c>
      <c r="AP26" t="s">
        <v>95</v>
      </c>
      <c r="AQ26"/>
      <c r="AR26" t="s">
        <v>103</v>
      </c>
      <c r="AS26"/>
      <c r="AT26" t="s">
        <v>173</v>
      </c>
      <c r="AU26" t="s">
        <v>100</v>
      </c>
      <c r="AV26" t="s">
        <v>95</v>
      </c>
      <c r="AW26" t="s">
        <v>296</v>
      </c>
      <c r="AX26" s="11" t="s">
        <v>297</v>
      </c>
      <c r="AY26" t="s">
        <v>298</v>
      </c>
      <c r="AZ26"/>
      <c r="BA26">
        <v>1</v>
      </c>
      <c r="BB26">
        <v>1</v>
      </c>
      <c r="BC26">
        <v>1</v>
      </c>
      <c r="BD26">
        <v>1</v>
      </c>
      <c r="BE26"/>
      <c r="BF26"/>
      <c r="BG26"/>
      <c r="BH26">
        <v>1.5</v>
      </c>
      <c r="BI26">
        <v>16</v>
      </c>
      <c r="BJ26">
        <v>6.8</v>
      </c>
      <c r="BK26">
        <v>6.9</v>
      </c>
      <c r="BL26">
        <v>7.6</v>
      </c>
      <c r="BM26">
        <v>7.4</v>
      </c>
      <c r="BN26">
        <v>7.2</v>
      </c>
      <c r="BO26">
        <v>5.56</v>
      </c>
      <c r="BP26" t="s">
        <v>176</v>
      </c>
      <c r="BQ26">
        <v>6.76</v>
      </c>
      <c r="BR26">
        <v>6.58</v>
      </c>
      <c r="BS26"/>
      <c r="BT26"/>
      <c r="BU26">
        <v>5.56</v>
      </c>
      <c r="BV26">
        <v>0</v>
      </c>
      <c r="BW26">
        <v>7.18</v>
      </c>
      <c r="BX26">
        <v>0.21</v>
      </c>
      <c r="BY26">
        <v>-6.58</v>
      </c>
      <c r="BZ26">
        <v>6.76</v>
      </c>
      <c r="CA26">
        <v>0</v>
      </c>
      <c r="CB26">
        <v>0</v>
      </c>
      <c r="CC26">
        <v>-1.12</v>
      </c>
      <c r="CD26" t="s">
        <v>110</v>
      </c>
      <c r="CE26" t="s">
        <v>147</v>
      </c>
      <c r="CF26" t="s">
        <v>110</v>
      </c>
      <c r="CG26" t="s">
        <v>147</v>
      </c>
      <c r="CH26" t="s">
        <v>299</v>
      </c>
      <c r="CI26" s="89" t="s">
        <v>110</v>
      </c>
      <c r="CJ26" s="89" t="s">
        <v>110</v>
      </c>
      <c r="CK26" s="89" t="s">
        <v>120</v>
      </c>
      <c r="CL26" s="89" t="b">
        <v>0</v>
      </c>
      <c r="CM26"/>
      <c r="CN26" t="s">
        <v>103</v>
      </c>
      <c r="CO26"/>
      <c r="CP26" t="s">
        <v>113</v>
      </c>
      <c r="CQ26" t="s">
        <v>231</v>
      </c>
      <c r="CR26" s="87">
        <v>0.789684</v>
      </c>
      <c r="CS26" s="72">
        <v>1</v>
      </c>
      <c r="CT26" s="72" t="s">
        <v>736</v>
      </c>
      <c r="CU26" s="72" t="s">
        <v>736</v>
      </c>
      <c r="CV26" s="88">
        <v>3</v>
      </c>
      <c r="CW26" s="73">
        <v>1</v>
      </c>
      <c r="CX26" s="250">
        <v>0.5</v>
      </c>
      <c r="CY26" s="74"/>
      <c r="CZ26" s="75">
        <v>1.5</v>
      </c>
      <c r="DA26" s="72" t="s">
        <v>671</v>
      </c>
      <c r="DB26" s="73" t="s">
        <v>737</v>
      </c>
      <c r="DC26" s="73" t="s">
        <v>737</v>
      </c>
      <c r="DD26" s="73" t="s">
        <v>737</v>
      </c>
      <c r="DE26" s="73" t="s">
        <v>737</v>
      </c>
      <c r="DF26" s="73" t="s">
        <v>737</v>
      </c>
      <c r="DG26" s="73" t="s">
        <v>737</v>
      </c>
      <c r="DH26" s="82"/>
    </row>
    <row r="27" spans="1:112" s="61" customFormat="1" ht="12.75" customHeight="1">
      <c r="A27" s="92" t="s">
        <v>700</v>
      </c>
      <c r="B27" s="93"/>
      <c r="C27" s="93"/>
      <c r="D27" s="94"/>
      <c r="E27" s="21"/>
      <c r="F27" s="21"/>
      <c r="G27" s="21"/>
      <c r="H27" s="94" t="s">
        <v>653</v>
      </c>
      <c r="I27" s="21" t="s">
        <v>134</v>
      </c>
      <c r="J27" s="95"/>
      <c r="K27" s="95"/>
      <c r="L27" s="95"/>
      <c r="M27" s="95"/>
      <c r="N27" s="95"/>
      <c r="O27" s="95"/>
      <c r="P27" s="95"/>
      <c r="Q27" s="95"/>
      <c r="R27" s="95"/>
      <c r="S27" s="95"/>
      <c r="T27" s="95"/>
      <c r="U27" s="95"/>
      <c r="V27" s="95"/>
      <c r="W27" s="95"/>
      <c r="X27" s="95"/>
      <c r="Y27" s="102"/>
      <c r="Z27" s="102"/>
      <c r="AA27" s="95"/>
      <c r="AB27" s="95"/>
      <c r="AC27" s="95"/>
      <c r="AD27" s="95"/>
      <c r="AE27" s="97"/>
      <c r="AF27" s="98"/>
      <c r="AG27" s="99"/>
      <c r="AH27" s="21"/>
      <c r="AI27" s="21"/>
      <c r="AJ27" s="21"/>
      <c r="AK27" s="21"/>
      <c r="AL27" s="21"/>
      <c r="AM27" s="21"/>
      <c r="AN27" s="21"/>
      <c r="AO27" s="21"/>
      <c r="AP27" s="21"/>
      <c r="AQ27" s="21"/>
      <c r="AR27" s="21"/>
      <c r="AS27" s="97"/>
      <c r="AT27" s="21"/>
      <c r="AU27" s="21"/>
      <c r="AV27" s="21"/>
      <c r="AW27" s="97"/>
      <c r="AX27" s="103"/>
      <c r="AY27" s="97"/>
      <c r="AZ27" s="97"/>
      <c r="BA27" s="21"/>
      <c r="BB27" s="21"/>
      <c r="BC27" s="21"/>
      <c r="BD27" s="21"/>
      <c r="BE27" s="97"/>
      <c r="BF27" s="97"/>
      <c r="BG27" s="97"/>
      <c r="BH27" s="97"/>
      <c r="BI27" s="97"/>
      <c r="BJ27" s="97"/>
      <c r="BK27" s="97"/>
      <c r="BL27" s="97"/>
      <c r="BM27" s="97"/>
      <c r="BN27" s="97"/>
      <c r="BO27" s="21"/>
      <c r="BP27" s="21"/>
      <c r="BQ27" s="21"/>
      <c r="BR27" s="21"/>
      <c r="BS27" s="21"/>
      <c r="BT27" s="21"/>
      <c r="BU27" s="21"/>
      <c r="BV27" s="21"/>
      <c r="BW27" s="97"/>
      <c r="BX27" s="23"/>
      <c r="BY27" s="23"/>
      <c r="BZ27" s="97"/>
      <c r="CA27" s="97"/>
      <c r="CB27" s="97"/>
      <c r="CC27" s="156"/>
      <c r="CD27" s="95"/>
      <c r="CE27" s="95"/>
      <c r="CF27" s="95"/>
      <c r="CG27" s="95"/>
      <c r="CH27" s="97"/>
      <c r="CI27" s="101"/>
      <c r="CJ27" s="101"/>
      <c r="CK27" s="101"/>
      <c r="CL27" s="101"/>
      <c r="CM27" s="97"/>
      <c r="CN27" s="95"/>
      <c r="CO27" s="97"/>
      <c r="CP27" s="21"/>
      <c r="CQ27" s="21"/>
      <c r="CR27" s="106">
        <v>0.456456</v>
      </c>
      <c r="CS27" s="107">
        <v>1</v>
      </c>
      <c r="CT27" s="72">
        <v>1</v>
      </c>
      <c r="CU27" s="72">
        <v>1</v>
      </c>
      <c r="CV27" s="105">
        <v>3</v>
      </c>
      <c r="CW27" s="105">
        <v>1</v>
      </c>
      <c r="CX27" s="105">
        <v>1</v>
      </c>
      <c r="CY27" s="108"/>
      <c r="CZ27" s="109">
        <v>3</v>
      </c>
      <c r="DA27" s="72" t="s">
        <v>671</v>
      </c>
      <c r="DB27" s="73" t="s">
        <v>737</v>
      </c>
      <c r="DC27" s="73" t="s">
        <v>737</v>
      </c>
      <c r="DD27" s="73" t="s">
        <v>737</v>
      </c>
      <c r="DE27" s="73" t="s">
        <v>737</v>
      </c>
      <c r="DF27" s="73" t="s">
        <v>737</v>
      </c>
      <c r="DG27" s="73" t="s">
        <v>737</v>
      </c>
      <c r="DH27" s="105"/>
    </row>
    <row r="28" spans="1:112" s="61" customFormat="1" ht="12.75" customHeight="1">
      <c r="A28" s="92" t="s">
        <v>701</v>
      </c>
      <c r="B28" s="93"/>
      <c r="C28" s="93"/>
      <c r="D28" s="94"/>
      <c r="E28" s="21"/>
      <c r="F28" s="21"/>
      <c r="G28" s="21"/>
      <c r="H28" s="94"/>
      <c r="I28" s="21"/>
      <c r="J28" s="95"/>
      <c r="K28" s="95"/>
      <c r="L28" s="95"/>
      <c r="M28" s="95"/>
      <c r="N28" s="95"/>
      <c r="O28" s="95"/>
      <c r="P28" s="95"/>
      <c r="Q28" s="95"/>
      <c r="R28" s="95"/>
      <c r="S28" s="95"/>
      <c r="T28" s="95"/>
      <c r="U28" s="95"/>
      <c r="V28" s="95"/>
      <c r="W28" s="95"/>
      <c r="X28" s="95"/>
      <c r="Y28" s="102"/>
      <c r="Z28" s="102"/>
      <c r="AA28" s="95"/>
      <c r="AB28" s="95"/>
      <c r="AC28" s="95"/>
      <c r="AD28" s="95"/>
      <c r="AE28" s="97"/>
      <c r="AF28" s="98"/>
      <c r="AG28" s="99"/>
      <c r="AH28" s="21"/>
      <c r="AI28" s="21"/>
      <c r="AJ28" s="21"/>
      <c r="AK28" s="21"/>
      <c r="AL28" s="21"/>
      <c r="AM28" s="21"/>
      <c r="AN28" s="21"/>
      <c r="AO28" s="21"/>
      <c r="AP28" s="21"/>
      <c r="AQ28" s="21"/>
      <c r="AR28" s="21"/>
      <c r="AS28" s="97"/>
      <c r="AT28" s="21"/>
      <c r="AU28" s="21"/>
      <c r="AV28" s="21"/>
      <c r="AW28" s="97"/>
      <c r="AX28" s="103"/>
      <c r="AY28" s="97"/>
      <c r="AZ28" s="97"/>
      <c r="BA28" s="21"/>
      <c r="BB28" s="21"/>
      <c r="BC28" s="21"/>
      <c r="BD28" s="21"/>
      <c r="BE28" s="97"/>
      <c r="BF28" s="97"/>
      <c r="BG28" s="97"/>
      <c r="BH28" s="97"/>
      <c r="BI28" s="97"/>
      <c r="BJ28" s="97"/>
      <c r="BK28" s="97"/>
      <c r="BL28" s="97"/>
      <c r="BM28" s="97"/>
      <c r="BN28" s="97"/>
      <c r="BO28" s="21"/>
      <c r="BP28" s="21"/>
      <c r="BQ28" s="21"/>
      <c r="BR28" s="21"/>
      <c r="BS28" s="21"/>
      <c r="BT28" s="21"/>
      <c r="BU28" s="21"/>
      <c r="BV28" s="21"/>
      <c r="BW28" s="97"/>
      <c r="BX28" s="23"/>
      <c r="BY28" s="23"/>
      <c r="BZ28" s="97"/>
      <c r="CA28" s="97"/>
      <c r="CB28" s="97"/>
      <c r="CC28" s="156"/>
      <c r="CD28" s="95"/>
      <c r="CE28" s="95"/>
      <c r="CF28" s="95"/>
      <c r="CG28" s="95"/>
      <c r="CH28" s="97"/>
      <c r="CI28" s="101"/>
      <c r="CJ28" s="101"/>
      <c r="CK28" s="101"/>
      <c r="CL28" s="101"/>
      <c r="CM28" s="97"/>
      <c r="CN28" s="95"/>
      <c r="CO28" s="97"/>
      <c r="CP28" s="21"/>
      <c r="CQ28" s="21"/>
      <c r="CR28" s="106">
        <v>0.048353</v>
      </c>
      <c r="CS28" s="107">
        <v>1</v>
      </c>
      <c r="CT28" s="72">
        <v>1</v>
      </c>
      <c r="CU28" s="72">
        <v>1</v>
      </c>
      <c r="CV28" s="105">
        <v>3</v>
      </c>
      <c r="CW28" s="105">
        <v>1</v>
      </c>
      <c r="CX28" s="105">
        <v>1</v>
      </c>
      <c r="CY28" s="108"/>
      <c r="CZ28" s="109">
        <v>3</v>
      </c>
      <c r="DA28" s="72" t="s">
        <v>671</v>
      </c>
      <c r="DB28" s="73" t="s">
        <v>737</v>
      </c>
      <c r="DC28" s="73" t="s">
        <v>737</v>
      </c>
      <c r="DD28" s="73" t="s">
        <v>737</v>
      </c>
      <c r="DE28" s="73" t="s">
        <v>737</v>
      </c>
      <c r="DF28" s="73" t="s">
        <v>737</v>
      </c>
      <c r="DG28" s="73" t="s">
        <v>737</v>
      </c>
      <c r="DH28" s="105"/>
    </row>
    <row r="29" spans="1:112" ht="12.75">
      <c r="A29" s="46"/>
      <c r="B29" s="6"/>
      <c r="C29" s="7"/>
      <c r="D29" s="6"/>
      <c r="Y29" s="8"/>
      <c r="Z29" s="8"/>
      <c r="AF29" s="9"/>
      <c r="AG29" s="10"/>
      <c r="AX29" s="11"/>
      <c r="CI29" s="89"/>
      <c r="CJ29" s="89"/>
      <c r="CK29" s="89"/>
      <c r="CL29" s="89"/>
      <c r="CR29" s="407"/>
      <c r="CS29" s="480"/>
      <c r="CT29" s="480"/>
      <c r="CU29" s="480"/>
      <c r="CV29" s="481"/>
      <c r="CW29" s="481"/>
      <c r="CX29" s="481"/>
      <c r="CY29" s="482"/>
      <c r="CZ29" s="483"/>
      <c r="DA29" s="480"/>
      <c r="DB29" s="481"/>
      <c r="DC29" s="481"/>
      <c r="DD29" s="481"/>
      <c r="DE29" s="481"/>
      <c r="DF29" s="481"/>
      <c r="DG29" s="481"/>
      <c r="DH29" s="349"/>
    </row>
    <row r="30" spans="1:112" ht="12.75">
      <c r="A30" s="46"/>
      <c r="B30" s="6"/>
      <c r="C30" s="7"/>
      <c r="D30" s="6"/>
      <c r="Y30" s="8"/>
      <c r="Z30" s="8"/>
      <c r="AF30" s="9"/>
      <c r="AG30" s="10"/>
      <c r="AX30" s="11"/>
      <c r="CI30" s="89"/>
      <c r="CJ30" s="89"/>
      <c r="CK30" s="89"/>
      <c r="CL30" s="89"/>
      <c r="CR30" s="407"/>
      <c r="CS30" s="480"/>
      <c r="CT30" s="480"/>
      <c r="CU30" s="480"/>
      <c r="CV30" s="481"/>
      <c r="CW30" s="481"/>
      <c r="CX30" s="481"/>
      <c r="CY30" s="482"/>
      <c r="CZ30" s="483"/>
      <c r="DA30" s="480"/>
      <c r="DB30" s="481"/>
      <c r="DC30" s="481"/>
      <c r="DD30" s="481"/>
      <c r="DE30" s="481"/>
      <c r="DF30" s="481"/>
      <c r="DG30" s="481"/>
      <c r="DH30" s="349"/>
    </row>
    <row r="31" spans="1:112" ht="12.75">
      <c r="A31" s="46"/>
      <c r="B31" s="6"/>
      <c r="C31" s="7"/>
      <c r="D31" s="6"/>
      <c r="Y31" s="8"/>
      <c r="Z31" s="8"/>
      <c r="AF31" s="9"/>
      <c r="AG31" s="10"/>
      <c r="AX31" s="11"/>
      <c r="CI31" s="89"/>
      <c r="CJ31" s="89"/>
      <c r="CK31" s="89"/>
      <c r="CL31" s="89"/>
      <c r="CR31" s="407"/>
      <c r="CS31" s="480"/>
      <c r="CT31" s="480"/>
      <c r="CU31" s="480"/>
      <c r="CV31" s="481"/>
      <c r="CW31" s="481"/>
      <c r="CX31" s="481"/>
      <c r="CY31" s="482"/>
      <c r="CZ31" s="483"/>
      <c r="DA31" s="480"/>
      <c r="DB31" s="481"/>
      <c r="DC31" s="481"/>
      <c r="DD31" s="481"/>
      <c r="DE31" s="481"/>
      <c r="DF31" s="481"/>
      <c r="DG31" s="481"/>
      <c r="DH31" s="349"/>
    </row>
    <row r="32" spans="1:112" ht="12.75">
      <c r="A32" s="46"/>
      <c r="B32" s="6"/>
      <c r="C32" s="7"/>
      <c r="D32" s="6"/>
      <c r="Y32" s="8"/>
      <c r="Z32" s="8"/>
      <c r="AF32" s="9"/>
      <c r="AG32" s="10"/>
      <c r="AX32" s="11"/>
      <c r="CI32" s="89"/>
      <c r="CJ32" s="89"/>
      <c r="CK32" s="89"/>
      <c r="CL32" s="89"/>
      <c r="CR32" s="407"/>
      <c r="CS32" s="480"/>
      <c r="CT32" s="480"/>
      <c r="CU32" s="480"/>
      <c r="CV32" s="481"/>
      <c r="CW32" s="481"/>
      <c r="CX32" s="481"/>
      <c r="CY32" s="482"/>
      <c r="CZ32" s="483"/>
      <c r="DA32" s="480"/>
      <c r="DB32" s="481"/>
      <c r="DC32" s="481"/>
      <c r="DD32" s="481"/>
      <c r="DE32" s="481"/>
      <c r="DF32" s="481"/>
      <c r="DG32" s="481"/>
      <c r="DH32" s="349"/>
    </row>
    <row r="33" spans="1:112" ht="12.75">
      <c r="A33" s="46"/>
      <c r="B33" s="6"/>
      <c r="C33" s="7"/>
      <c r="D33" s="6"/>
      <c r="Y33" s="8"/>
      <c r="Z33" s="8"/>
      <c r="AF33" s="9"/>
      <c r="AG33" s="10"/>
      <c r="AX33" s="11"/>
      <c r="CI33" s="89"/>
      <c r="CJ33" s="89"/>
      <c r="CK33" s="89"/>
      <c r="CL33" s="89"/>
      <c r="CR33" s="407"/>
      <c r="CS33" s="480"/>
      <c r="CT33" s="480"/>
      <c r="CU33" s="480"/>
      <c r="CV33" s="481"/>
      <c r="CW33" s="481"/>
      <c r="CX33" s="481"/>
      <c r="CY33" s="482"/>
      <c r="CZ33" s="483"/>
      <c r="DA33" s="480"/>
      <c r="DB33" s="481"/>
      <c r="DC33" s="481"/>
      <c r="DD33" s="481"/>
      <c r="DE33" s="481"/>
      <c r="DF33" s="481"/>
      <c r="DG33" s="481"/>
      <c r="DH33" s="349"/>
    </row>
    <row r="34" spans="1:112" ht="12.75">
      <c r="A34" s="46"/>
      <c r="B34" s="6"/>
      <c r="C34" s="7"/>
      <c r="D34" s="6"/>
      <c r="Y34" s="8"/>
      <c r="Z34" s="8"/>
      <c r="AF34" s="9"/>
      <c r="AG34" s="10"/>
      <c r="AX34" s="11"/>
      <c r="CI34" s="89"/>
      <c r="CJ34" s="89"/>
      <c r="CK34" s="89"/>
      <c r="CL34" s="89"/>
      <c r="CR34" s="407"/>
      <c r="CS34" s="480"/>
      <c r="CT34" s="480"/>
      <c r="CU34" s="480"/>
      <c r="CV34" s="481"/>
      <c r="CW34" s="481"/>
      <c r="CX34" s="481"/>
      <c r="CY34" s="482"/>
      <c r="CZ34" s="483"/>
      <c r="DA34" s="480"/>
      <c r="DB34" s="481"/>
      <c r="DC34" s="481"/>
      <c r="DD34" s="481"/>
      <c r="DE34" s="481"/>
      <c r="DF34" s="481"/>
      <c r="DG34" s="481"/>
      <c r="DH34" s="349"/>
    </row>
    <row r="35" spans="1:9" ht="38.25">
      <c r="A35" s="110" t="s">
        <v>672</v>
      </c>
      <c r="B35" s="110" t="s">
        <v>673</v>
      </c>
      <c r="C35" s="110" t="s">
        <v>674</v>
      </c>
      <c r="D35" s="111" t="s">
        <v>683</v>
      </c>
      <c r="E35" s="110" t="s">
        <v>682</v>
      </c>
      <c r="F35" s="110" t="s">
        <v>675</v>
      </c>
      <c r="G35" s="110" t="s">
        <v>677</v>
      </c>
      <c r="H35" s="112" t="s">
        <v>676</v>
      </c>
      <c r="I35" s="110" t="s">
        <v>678</v>
      </c>
    </row>
    <row r="36" spans="1:9" s="171" customFormat="1" ht="25.5">
      <c r="A36" s="465" t="s">
        <v>134</v>
      </c>
      <c r="B36" s="218" t="s">
        <v>733</v>
      </c>
      <c r="C36" s="218">
        <v>1</v>
      </c>
      <c r="D36" s="445">
        <v>10.349854</v>
      </c>
      <c r="E36" s="417" t="s">
        <v>134</v>
      </c>
      <c r="F36" s="187">
        <v>72</v>
      </c>
      <c r="G36" s="220">
        <v>128.25</v>
      </c>
      <c r="H36" s="177" t="s">
        <v>693</v>
      </c>
      <c r="I36" s="449" t="s">
        <v>693</v>
      </c>
    </row>
    <row r="37" spans="1:9" s="171" customFormat="1" ht="25.5">
      <c r="A37" s="465"/>
      <c r="B37" s="185" t="s">
        <v>554</v>
      </c>
      <c r="C37" s="185">
        <v>2</v>
      </c>
      <c r="D37" s="445"/>
      <c r="E37" s="243" t="s">
        <v>134</v>
      </c>
      <c r="F37" s="194">
        <v>47.25</v>
      </c>
      <c r="G37" s="220"/>
      <c r="H37" s="186" t="s">
        <v>693</v>
      </c>
      <c r="I37" s="127"/>
    </row>
    <row r="38" spans="1:9" s="171" customFormat="1" ht="25.5">
      <c r="A38" s="466"/>
      <c r="B38" s="178" t="s">
        <v>141</v>
      </c>
      <c r="C38" s="178">
        <v>3</v>
      </c>
      <c r="D38" s="446"/>
      <c r="E38" s="238" t="s">
        <v>134</v>
      </c>
      <c r="F38" s="180">
        <v>9</v>
      </c>
      <c r="G38" s="437"/>
      <c r="H38" s="180" t="s">
        <v>671</v>
      </c>
      <c r="I38" s="128"/>
    </row>
    <row r="39" spans="1:9" s="171" customFormat="1" ht="12.75">
      <c r="A39" s="484" t="s">
        <v>94</v>
      </c>
      <c r="B39" s="121" t="s">
        <v>611</v>
      </c>
      <c r="C39" s="113">
        <v>1</v>
      </c>
      <c r="D39" s="441">
        <v>54.533384</v>
      </c>
      <c r="E39" s="237" t="s">
        <v>94</v>
      </c>
      <c r="F39" s="195">
        <v>63</v>
      </c>
      <c r="G39" s="438">
        <v>127.5</v>
      </c>
      <c r="H39" s="114" t="s">
        <v>693</v>
      </c>
      <c r="I39" s="254" t="s">
        <v>693</v>
      </c>
    </row>
    <row r="40" spans="1:9" s="171" customFormat="1" ht="12.75">
      <c r="A40" s="485"/>
      <c r="B40" s="122" t="s">
        <v>230</v>
      </c>
      <c r="C40" s="124">
        <v>2</v>
      </c>
      <c r="D40" s="442"/>
      <c r="E40" s="260" t="s">
        <v>227</v>
      </c>
      <c r="F40" s="196">
        <v>63</v>
      </c>
      <c r="G40" s="440"/>
      <c r="H40" s="125" t="s">
        <v>693</v>
      </c>
      <c r="I40" s="127"/>
    </row>
    <row r="41" spans="1:9" s="171" customFormat="1" ht="25.5">
      <c r="A41" s="490"/>
      <c r="B41" s="366" t="s">
        <v>244</v>
      </c>
      <c r="C41" s="366">
        <v>3</v>
      </c>
      <c r="D41" s="443"/>
      <c r="E41" s="260" t="s">
        <v>688</v>
      </c>
      <c r="F41" s="259">
        <v>1.5</v>
      </c>
      <c r="G41" s="439"/>
      <c r="H41" s="259" t="s">
        <v>671</v>
      </c>
      <c r="I41" s="128"/>
    </row>
    <row r="42" spans="1:9" s="1" customFormat="1" ht="25.5">
      <c r="A42" s="467" t="s">
        <v>134</v>
      </c>
      <c r="B42" s="167" t="s">
        <v>733</v>
      </c>
      <c r="C42" s="167">
        <v>1</v>
      </c>
      <c r="D42" s="444">
        <v>7.00031</v>
      </c>
      <c r="E42" s="240" t="s">
        <v>134</v>
      </c>
      <c r="F42" s="168">
        <v>72</v>
      </c>
      <c r="G42" s="169">
        <v>122.25</v>
      </c>
      <c r="H42" s="170" t="s">
        <v>693</v>
      </c>
      <c r="I42" s="254" t="s">
        <v>693</v>
      </c>
    </row>
    <row r="43" spans="1:9" s="1" customFormat="1" ht="25.5">
      <c r="A43" s="465"/>
      <c r="B43" s="185" t="s">
        <v>554</v>
      </c>
      <c r="C43" s="185">
        <v>2</v>
      </c>
      <c r="D43" s="445"/>
      <c r="E43" s="243" t="s">
        <v>134</v>
      </c>
      <c r="F43" s="194">
        <v>47.25</v>
      </c>
      <c r="G43" s="220"/>
      <c r="H43" s="186" t="s">
        <v>693</v>
      </c>
      <c r="I43" s="127"/>
    </row>
    <row r="44" spans="1:9" s="1" customFormat="1" ht="25.5">
      <c r="A44" s="466"/>
      <c r="B44" s="178" t="s">
        <v>700</v>
      </c>
      <c r="C44" s="178">
        <v>3</v>
      </c>
      <c r="D44" s="446"/>
      <c r="E44" s="238" t="s">
        <v>699</v>
      </c>
      <c r="F44" s="180">
        <v>3</v>
      </c>
      <c r="G44" s="437"/>
      <c r="H44" s="180" t="s">
        <v>671</v>
      </c>
      <c r="I44" s="128"/>
    </row>
    <row r="45" spans="1:9" s="171" customFormat="1" ht="12.75">
      <c r="A45" s="462" t="s">
        <v>94</v>
      </c>
      <c r="B45" s="221" t="s">
        <v>611</v>
      </c>
      <c r="C45" s="221">
        <v>1</v>
      </c>
      <c r="D45" s="453">
        <v>64.43083</v>
      </c>
      <c r="E45" s="244" t="s">
        <v>94</v>
      </c>
      <c r="F45" s="162">
        <v>63</v>
      </c>
      <c r="G45" s="438">
        <v>111.6</v>
      </c>
      <c r="H45" s="126" t="s">
        <v>693</v>
      </c>
      <c r="I45" s="254" t="s">
        <v>693</v>
      </c>
    </row>
    <row r="46" spans="1:9" s="171" customFormat="1" ht="12.75">
      <c r="A46" s="463"/>
      <c r="B46" s="124" t="s">
        <v>90</v>
      </c>
      <c r="C46" s="124">
        <v>2</v>
      </c>
      <c r="D46" s="454"/>
      <c r="E46" s="233" t="s">
        <v>94</v>
      </c>
      <c r="F46" s="160">
        <v>44.1</v>
      </c>
      <c r="G46" s="440"/>
      <c r="H46" s="126" t="s">
        <v>693</v>
      </c>
      <c r="I46" s="127"/>
    </row>
    <row r="47" spans="1:9" s="171" customFormat="1" ht="25.5">
      <c r="A47" s="464"/>
      <c r="B47" s="116" t="s">
        <v>116</v>
      </c>
      <c r="C47" s="116">
        <v>3</v>
      </c>
      <c r="D47" s="455"/>
      <c r="E47" s="235" t="s">
        <v>690</v>
      </c>
      <c r="F47" s="117">
        <v>4.5</v>
      </c>
      <c r="G47" s="439"/>
      <c r="H47" s="117" t="s">
        <v>671</v>
      </c>
      <c r="I47" s="128"/>
    </row>
    <row r="48" spans="1:9" s="171" customFormat="1" ht="12.75">
      <c r="A48" s="484" t="s">
        <v>94</v>
      </c>
      <c r="B48" s="121" t="s">
        <v>611</v>
      </c>
      <c r="C48" s="113">
        <v>1</v>
      </c>
      <c r="D48" s="441">
        <v>64.43083</v>
      </c>
      <c r="E48" s="237" t="s">
        <v>94</v>
      </c>
      <c r="F48" s="195">
        <v>63</v>
      </c>
      <c r="G48" s="438">
        <v>111.6</v>
      </c>
      <c r="H48" s="114" t="s">
        <v>693</v>
      </c>
      <c r="I48" s="254" t="s">
        <v>693</v>
      </c>
    </row>
    <row r="49" spans="1:9" s="171" customFormat="1" ht="12.75">
      <c r="A49" s="485"/>
      <c r="B49" s="122" t="s">
        <v>90</v>
      </c>
      <c r="C49" s="124">
        <v>2</v>
      </c>
      <c r="D49" s="442"/>
      <c r="E49" s="260" t="s">
        <v>94</v>
      </c>
      <c r="F49" s="196">
        <v>44.1</v>
      </c>
      <c r="G49" s="440"/>
      <c r="H49" s="125" t="s">
        <v>693</v>
      </c>
      <c r="I49" s="127"/>
    </row>
    <row r="50" spans="1:9" s="171" customFormat="1" ht="25.5">
      <c r="A50" s="490"/>
      <c r="B50" s="366" t="s">
        <v>116</v>
      </c>
      <c r="C50" s="366">
        <v>3</v>
      </c>
      <c r="D50" s="443"/>
      <c r="E50" s="260" t="s">
        <v>690</v>
      </c>
      <c r="F50" s="259">
        <v>4.5</v>
      </c>
      <c r="G50" s="439"/>
      <c r="H50" s="259" t="s">
        <v>671</v>
      </c>
      <c r="I50" s="128"/>
    </row>
    <row r="51" spans="1:9" s="171" customFormat="1" ht="25.5">
      <c r="A51" s="484" t="s">
        <v>265</v>
      </c>
      <c r="B51" s="121" t="s">
        <v>733</v>
      </c>
      <c r="C51" s="113">
        <v>1</v>
      </c>
      <c r="D51" s="441">
        <v>64.53049899999999</v>
      </c>
      <c r="E51" s="237" t="s">
        <v>134</v>
      </c>
      <c r="F51" s="195">
        <v>72</v>
      </c>
      <c r="G51" s="438">
        <v>85.35</v>
      </c>
      <c r="H51" s="114" t="s">
        <v>693</v>
      </c>
      <c r="I51" s="447" t="s">
        <v>693</v>
      </c>
    </row>
    <row r="52" spans="1:9" s="171" customFormat="1" ht="25.5">
      <c r="A52" s="485"/>
      <c r="B52" s="122" t="s">
        <v>334</v>
      </c>
      <c r="C52" s="124">
        <v>2</v>
      </c>
      <c r="D52" s="442"/>
      <c r="E52" s="260" t="s">
        <v>529</v>
      </c>
      <c r="F52" s="196">
        <v>3</v>
      </c>
      <c r="G52" s="440"/>
      <c r="H52" s="364" t="s">
        <v>693</v>
      </c>
      <c r="I52" s="451"/>
    </row>
    <row r="53" spans="1:9" s="171" customFormat="1" ht="25.5">
      <c r="A53" s="490"/>
      <c r="B53" s="116" t="s">
        <v>339</v>
      </c>
      <c r="C53" s="116">
        <v>3</v>
      </c>
      <c r="D53" s="443"/>
      <c r="E53" s="262" t="s">
        <v>529</v>
      </c>
      <c r="F53" s="261">
        <v>10.35</v>
      </c>
      <c r="G53" s="439"/>
      <c r="H53" s="365" t="s">
        <v>693</v>
      </c>
      <c r="I53" s="448"/>
    </row>
    <row r="54" spans="1:9" s="171" customFormat="1" ht="12.75">
      <c r="A54" s="462" t="s">
        <v>94</v>
      </c>
      <c r="B54" s="113" t="s">
        <v>611</v>
      </c>
      <c r="C54" s="113">
        <v>1</v>
      </c>
      <c r="D54" s="453">
        <v>59.40496</v>
      </c>
      <c r="E54" s="232" t="s">
        <v>94</v>
      </c>
      <c r="F54" s="159">
        <v>63</v>
      </c>
      <c r="G54" s="438">
        <v>82.8</v>
      </c>
      <c r="H54" s="115" t="s">
        <v>693</v>
      </c>
      <c r="I54" s="254" t="s">
        <v>694</v>
      </c>
    </row>
    <row r="55" spans="1:9" s="171" customFormat="1" ht="12.75">
      <c r="A55" s="463"/>
      <c r="B55" s="124" t="s">
        <v>171</v>
      </c>
      <c r="C55" s="124">
        <v>2</v>
      </c>
      <c r="D55" s="454"/>
      <c r="E55" s="245" t="s">
        <v>684</v>
      </c>
      <c r="F55" s="162">
        <v>9.9</v>
      </c>
      <c r="G55" s="440"/>
      <c r="H55" s="162" t="s">
        <v>693</v>
      </c>
      <c r="I55" s="127"/>
    </row>
    <row r="56" spans="1:9" s="171" customFormat="1" ht="12.75">
      <c r="A56" s="463"/>
      <c r="B56" s="366" t="s">
        <v>158</v>
      </c>
      <c r="C56" s="366">
        <v>3</v>
      </c>
      <c r="D56" s="454"/>
      <c r="E56" s="372" t="s">
        <v>684</v>
      </c>
      <c r="F56" s="160">
        <v>9.9</v>
      </c>
      <c r="G56" s="440"/>
      <c r="H56" s="160" t="s">
        <v>693</v>
      </c>
      <c r="I56" s="127"/>
    </row>
    <row r="57" spans="1:9" ht="12.75">
      <c r="A57" s="484" t="s">
        <v>94</v>
      </c>
      <c r="B57" s="121" t="s">
        <v>611</v>
      </c>
      <c r="C57" s="113">
        <v>1</v>
      </c>
      <c r="D57" s="441">
        <v>52.126360000000005</v>
      </c>
      <c r="E57" s="237" t="s">
        <v>94</v>
      </c>
      <c r="F57" s="195">
        <v>63</v>
      </c>
      <c r="G57" s="438">
        <v>75.9</v>
      </c>
      <c r="H57" s="114" t="s">
        <v>693</v>
      </c>
      <c r="I57" s="254" t="s">
        <v>694</v>
      </c>
    </row>
    <row r="58" spans="1:9" ht="12.75">
      <c r="A58" s="485"/>
      <c r="B58" s="122" t="s">
        <v>158</v>
      </c>
      <c r="C58" s="124">
        <v>2</v>
      </c>
      <c r="D58" s="442"/>
      <c r="E58" s="260" t="s">
        <v>684</v>
      </c>
      <c r="F58" s="196">
        <v>9.9</v>
      </c>
      <c r="G58" s="440"/>
      <c r="H58" s="364" t="s">
        <v>693</v>
      </c>
      <c r="I58" s="127"/>
    </row>
    <row r="59" spans="1:9" ht="25.5">
      <c r="A59" s="490"/>
      <c r="B59" s="366" t="s">
        <v>214</v>
      </c>
      <c r="C59" s="366">
        <v>3</v>
      </c>
      <c r="D59" s="443"/>
      <c r="E59" s="260" t="s">
        <v>691</v>
      </c>
      <c r="F59" s="259">
        <v>3</v>
      </c>
      <c r="G59" s="439"/>
      <c r="H59" s="259" t="s">
        <v>671</v>
      </c>
      <c r="I59" s="128"/>
    </row>
    <row r="60" spans="1:9" ht="12.75">
      <c r="A60" s="487" t="s">
        <v>265</v>
      </c>
      <c r="B60" s="121" t="s">
        <v>765</v>
      </c>
      <c r="C60" s="121">
        <v>1</v>
      </c>
      <c r="D60" s="438">
        <v>54.49927400000001</v>
      </c>
      <c r="E60" s="237" t="s">
        <v>265</v>
      </c>
      <c r="F60" s="419">
        <v>21</v>
      </c>
      <c r="G60" s="438">
        <v>37.5</v>
      </c>
      <c r="H60" s="420" t="s">
        <v>693</v>
      </c>
      <c r="I60" s="254" t="s">
        <v>671</v>
      </c>
    </row>
    <row r="61" spans="1:9" ht="12.75">
      <c r="A61" s="488"/>
      <c r="B61" s="165" t="s">
        <v>392</v>
      </c>
      <c r="C61" s="358">
        <v>2</v>
      </c>
      <c r="D61" s="440"/>
      <c r="E61" s="260" t="s">
        <v>265</v>
      </c>
      <c r="F61" s="360">
        <v>15</v>
      </c>
      <c r="G61" s="440"/>
      <c r="H61" s="361" t="s">
        <v>694</v>
      </c>
      <c r="I61" s="127"/>
    </row>
    <row r="62" spans="1:9" ht="25.5">
      <c r="A62" s="489"/>
      <c r="B62" s="165" t="s">
        <v>294</v>
      </c>
      <c r="C62" s="165">
        <v>3</v>
      </c>
      <c r="D62" s="439"/>
      <c r="E62" s="262" t="s">
        <v>695</v>
      </c>
      <c r="F62" s="362">
        <v>1.5</v>
      </c>
      <c r="G62" s="439"/>
      <c r="H62" s="362" t="s">
        <v>671</v>
      </c>
      <c r="I62" s="128"/>
    </row>
    <row r="63" spans="1:9" ht="12.75">
      <c r="A63" s="484" t="s">
        <v>265</v>
      </c>
      <c r="B63" s="121" t="s">
        <v>765</v>
      </c>
      <c r="C63" s="113">
        <v>1</v>
      </c>
      <c r="D63" s="441">
        <v>49.220342</v>
      </c>
      <c r="E63" s="237" t="s">
        <v>265</v>
      </c>
      <c r="F63" s="195">
        <v>21</v>
      </c>
      <c r="G63" s="438">
        <v>25.8</v>
      </c>
      <c r="H63" s="114" t="s">
        <v>693</v>
      </c>
      <c r="I63" s="254" t="s">
        <v>671</v>
      </c>
    </row>
    <row r="64" spans="1:9" ht="12.75">
      <c r="A64" s="485"/>
      <c r="B64" s="122" t="s">
        <v>281</v>
      </c>
      <c r="C64" s="124">
        <v>2</v>
      </c>
      <c r="D64" s="442"/>
      <c r="E64" s="260" t="s">
        <v>271</v>
      </c>
      <c r="F64" s="196">
        <v>3.3</v>
      </c>
      <c r="G64" s="440"/>
      <c r="H64" s="125" t="s">
        <v>671</v>
      </c>
      <c r="I64" s="127"/>
    </row>
    <row r="65" spans="1:9" ht="13.5" thickBot="1">
      <c r="A65" s="486"/>
      <c r="B65" s="421" t="s">
        <v>285</v>
      </c>
      <c r="C65" s="421">
        <v>3</v>
      </c>
      <c r="D65" s="452"/>
      <c r="E65" s="423" t="s">
        <v>271</v>
      </c>
      <c r="F65" s="424">
        <v>1.5</v>
      </c>
      <c r="G65" s="412"/>
      <c r="H65" s="424" t="s">
        <v>671</v>
      </c>
      <c r="I65" s="450"/>
    </row>
    <row r="66" ht="13.5" thickTop="1"/>
  </sheetData>
  <mergeCells count="10">
    <mergeCell ref="A36:A38"/>
    <mergeCell ref="A39:A41"/>
    <mergeCell ref="A42:A44"/>
    <mergeCell ref="A63:A65"/>
    <mergeCell ref="A60:A62"/>
    <mergeCell ref="A57:A59"/>
    <mergeCell ref="A45:A47"/>
    <mergeCell ref="A51:A53"/>
    <mergeCell ref="A54:A56"/>
    <mergeCell ref="A48:A50"/>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DU171"/>
  <sheetViews>
    <sheetView workbookViewId="0" topLeftCell="A2">
      <pane xSplit="1" ySplit="1" topLeftCell="AX3" activePane="bottomRight" state="frozen"/>
      <selection pane="topLeft" activeCell="A2" sqref="A2"/>
      <selection pane="topRight" activeCell="B2" sqref="B2"/>
      <selection pane="bottomLeft" activeCell="A3" sqref="A3"/>
      <selection pane="bottomRight" activeCell="AX172" sqref="AX172"/>
    </sheetView>
  </sheetViews>
  <sheetFormatPr defaultColWidth="9.140625" defaultRowHeight="12.75"/>
  <cols>
    <col min="26" max="26" width="10.140625" style="0" bestFit="1" customWidth="1"/>
  </cols>
  <sheetData>
    <row r="1" ht="12.75">
      <c r="A1" t="s">
        <v>89</v>
      </c>
    </row>
    <row r="2" spans="1:112" ht="19.5" customHeight="1">
      <c r="A2" s="1" t="s">
        <v>0</v>
      </c>
      <c r="B2" s="2" t="s">
        <v>1</v>
      </c>
      <c r="C2" s="3" t="s">
        <v>2</v>
      </c>
      <c r="D2" s="2"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c r="V2" s="1" t="s">
        <v>21</v>
      </c>
      <c r="W2" s="1" t="s">
        <v>22</v>
      </c>
      <c r="X2" s="1" t="s">
        <v>23</v>
      </c>
      <c r="Y2" s="4" t="s">
        <v>24</v>
      </c>
      <c r="Z2" s="4" t="s">
        <v>25</v>
      </c>
      <c r="AA2" s="1" t="s">
        <v>26</v>
      </c>
      <c r="AB2" s="1" t="s">
        <v>27</v>
      </c>
      <c r="AC2" s="1" t="s">
        <v>28</v>
      </c>
      <c r="AD2" s="1" t="s">
        <v>29</v>
      </c>
      <c r="AE2" s="1" t="s">
        <v>30</v>
      </c>
      <c r="AF2" s="1" t="s">
        <v>31</v>
      </c>
      <c r="AG2" s="1" t="s">
        <v>32</v>
      </c>
      <c r="AH2" s="1" t="s">
        <v>33</v>
      </c>
      <c r="AI2" s="1" t="s">
        <v>34</v>
      </c>
      <c r="AJ2" s="1" t="s">
        <v>35</v>
      </c>
      <c r="AK2" s="1" t="s">
        <v>36</v>
      </c>
      <c r="AL2" s="1" t="s">
        <v>37</v>
      </c>
      <c r="AM2" s="1" t="s">
        <v>38</v>
      </c>
      <c r="AN2" s="1" t="s">
        <v>39</v>
      </c>
      <c r="AO2" s="1" t="s">
        <v>40</v>
      </c>
      <c r="AP2" s="1" t="s">
        <v>41</v>
      </c>
      <c r="AQ2" s="1" t="s">
        <v>42</v>
      </c>
      <c r="AR2" s="1" t="s">
        <v>43</v>
      </c>
      <c r="AS2" s="1" t="s">
        <v>42</v>
      </c>
      <c r="AT2" s="1" t="s">
        <v>44</v>
      </c>
      <c r="AU2" s="1" t="s">
        <v>45</v>
      </c>
      <c r="AV2" s="1" t="s">
        <v>46</v>
      </c>
      <c r="AW2" s="1" t="s">
        <v>42</v>
      </c>
      <c r="AX2" s="5" t="s">
        <v>47</v>
      </c>
      <c r="AY2" s="1" t="s">
        <v>48</v>
      </c>
      <c r="AZ2" t="s">
        <v>49</v>
      </c>
      <c r="BA2" t="s">
        <v>50</v>
      </c>
      <c r="BB2" t="s">
        <v>51</v>
      </c>
      <c r="BC2" t="s">
        <v>52</v>
      </c>
      <c r="BD2" t="s">
        <v>53</v>
      </c>
      <c r="BE2" t="s">
        <v>54</v>
      </c>
      <c r="BF2" t="s">
        <v>55</v>
      </c>
      <c r="BG2" t="s">
        <v>56</v>
      </c>
      <c r="BH2" s="1" t="s">
        <v>57</v>
      </c>
      <c r="BI2" s="1" t="s">
        <v>58</v>
      </c>
      <c r="BJ2" s="1" t="s">
        <v>59</v>
      </c>
      <c r="BK2" s="1" t="s">
        <v>60</v>
      </c>
      <c r="BL2" s="1" t="s">
        <v>61</v>
      </c>
      <c r="BM2" s="1" t="s">
        <v>62</v>
      </c>
      <c r="BN2" s="1" t="s">
        <v>63</v>
      </c>
      <c r="BO2" s="1" t="s">
        <v>64</v>
      </c>
      <c r="BP2" s="1" t="s">
        <v>65</v>
      </c>
      <c r="BQ2" s="1" t="s">
        <v>66</v>
      </c>
      <c r="BR2" s="1" t="s">
        <v>67</v>
      </c>
      <c r="BS2" s="1" t="s">
        <v>68</v>
      </c>
      <c r="BT2" s="1" t="s">
        <v>69</v>
      </c>
      <c r="BU2" s="1" t="s">
        <v>70</v>
      </c>
      <c r="BV2" s="1" t="s">
        <v>71</v>
      </c>
      <c r="BW2" s="1" t="s">
        <v>72</v>
      </c>
      <c r="BX2" s="1" t="s">
        <v>73</v>
      </c>
      <c r="BY2" s="1" t="s">
        <v>74</v>
      </c>
      <c r="BZ2" s="1" t="s">
        <v>75</v>
      </c>
      <c r="CA2" s="1" t="s">
        <v>76</v>
      </c>
      <c r="CB2" s="1" t="s">
        <v>77</v>
      </c>
      <c r="CC2" s="1" t="s">
        <v>78</v>
      </c>
      <c r="CD2" s="1" t="s">
        <v>79</v>
      </c>
      <c r="CE2" s="1" t="s">
        <v>80</v>
      </c>
      <c r="CF2" s="1" t="s">
        <v>81</v>
      </c>
      <c r="CG2" s="1" t="s">
        <v>82</v>
      </c>
      <c r="CH2" s="1" t="s">
        <v>47</v>
      </c>
      <c r="CI2" s="90" t="s">
        <v>33</v>
      </c>
      <c r="CJ2" s="90" t="s">
        <v>83</v>
      </c>
      <c r="CK2" s="90" t="s">
        <v>84</v>
      </c>
      <c r="CL2" s="90" t="s">
        <v>643</v>
      </c>
      <c r="CM2" s="1" t="s">
        <v>85</v>
      </c>
      <c r="CN2" s="1" t="s">
        <v>86</v>
      </c>
      <c r="CO2" s="1" t="s">
        <v>42</v>
      </c>
      <c r="CP2" s="1" t="s">
        <v>87</v>
      </c>
      <c r="CQ2" s="1" t="s">
        <v>88</v>
      </c>
      <c r="CR2" s="68" t="s">
        <v>628</v>
      </c>
      <c r="CS2" s="68" t="s">
        <v>629</v>
      </c>
      <c r="CT2" s="69" t="s">
        <v>630</v>
      </c>
      <c r="CU2" s="69" t="s">
        <v>631</v>
      </c>
      <c r="CV2" s="68" t="s">
        <v>632</v>
      </c>
      <c r="CW2" s="68" t="s">
        <v>633</v>
      </c>
      <c r="CX2" s="68" t="s">
        <v>634</v>
      </c>
      <c r="CY2" s="69" t="s">
        <v>635</v>
      </c>
      <c r="CZ2" s="69" t="s">
        <v>636</v>
      </c>
      <c r="DA2" s="70" t="s">
        <v>637</v>
      </c>
      <c r="DB2" s="68" t="s">
        <v>638</v>
      </c>
      <c r="DC2" s="68" t="s">
        <v>194</v>
      </c>
      <c r="DD2" s="68" t="s">
        <v>359</v>
      </c>
      <c r="DE2" s="68" t="s">
        <v>639</v>
      </c>
      <c r="DF2" s="70" t="s">
        <v>640</v>
      </c>
      <c r="DG2" s="70" t="s">
        <v>105</v>
      </c>
      <c r="DH2" s="70" t="s">
        <v>47</v>
      </c>
    </row>
    <row r="3" spans="1:125" ht="12.75">
      <c r="A3" t="s">
        <v>90</v>
      </c>
      <c r="B3" s="6" t="s">
        <v>91</v>
      </c>
      <c r="C3" s="7">
        <v>0.1</v>
      </c>
      <c r="D3" s="6" t="s">
        <v>92</v>
      </c>
      <c r="E3" t="s">
        <v>93</v>
      </c>
      <c r="F3" t="s">
        <v>93</v>
      </c>
      <c r="G3" t="s">
        <v>93</v>
      </c>
      <c r="H3" t="s">
        <v>94</v>
      </c>
      <c r="I3" t="s">
        <v>95</v>
      </c>
      <c r="J3" t="s">
        <v>95</v>
      </c>
      <c r="K3" t="s">
        <v>95</v>
      </c>
      <c r="L3" t="s">
        <v>95</v>
      </c>
      <c r="M3" t="s">
        <v>95</v>
      </c>
      <c r="N3" t="s">
        <v>95</v>
      </c>
      <c r="O3" t="s">
        <v>95</v>
      </c>
      <c r="P3" t="s">
        <v>95</v>
      </c>
      <c r="Q3" t="s">
        <v>95</v>
      </c>
      <c r="R3" t="s">
        <v>95</v>
      </c>
      <c r="S3" t="s">
        <v>95</v>
      </c>
      <c r="T3" t="s">
        <v>95</v>
      </c>
      <c r="U3" t="s">
        <v>95</v>
      </c>
      <c r="V3" t="s">
        <v>95</v>
      </c>
      <c r="W3" t="s">
        <v>95</v>
      </c>
      <c r="X3" t="s">
        <v>95</v>
      </c>
      <c r="Y3" s="8">
        <v>45.17009</v>
      </c>
      <c r="Z3" s="8">
        <v>-117.08739</v>
      </c>
      <c r="AA3" t="s">
        <v>96</v>
      </c>
      <c r="AB3" t="s">
        <v>97</v>
      </c>
      <c r="AC3" t="s">
        <v>98</v>
      </c>
      <c r="AD3" t="s">
        <v>99</v>
      </c>
      <c r="AF3" s="9">
        <v>38224</v>
      </c>
      <c r="AG3" s="10">
        <v>0.44236111111111115</v>
      </c>
      <c r="AH3" t="s">
        <v>100</v>
      </c>
      <c r="AI3">
        <v>1</v>
      </c>
      <c r="AJ3">
        <v>1</v>
      </c>
      <c r="AK3">
        <v>0</v>
      </c>
      <c r="AL3">
        <v>0</v>
      </c>
      <c r="AM3">
        <v>0</v>
      </c>
      <c r="AN3" t="s">
        <v>101</v>
      </c>
      <c r="AO3" t="s">
        <v>95</v>
      </c>
      <c r="AP3" t="s">
        <v>95</v>
      </c>
      <c r="AQ3" t="s">
        <v>102</v>
      </c>
      <c r="AR3" t="s">
        <v>103</v>
      </c>
      <c r="AT3" t="s">
        <v>104</v>
      </c>
      <c r="AU3" t="s">
        <v>105</v>
      </c>
      <c r="AV3" t="s">
        <v>95</v>
      </c>
      <c r="AW3" t="s">
        <v>106</v>
      </c>
      <c r="AX3" s="11" t="s">
        <v>107</v>
      </c>
      <c r="BA3">
        <v>1</v>
      </c>
      <c r="BB3">
        <v>1</v>
      </c>
      <c r="BC3">
        <v>1</v>
      </c>
      <c r="BD3">
        <v>1</v>
      </c>
      <c r="BE3" t="s">
        <v>108</v>
      </c>
      <c r="BH3">
        <v>24.8</v>
      </c>
      <c r="BI3">
        <v>18</v>
      </c>
      <c r="BJ3">
        <v>44.2</v>
      </c>
      <c r="BK3">
        <v>41.9</v>
      </c>
      <c r="BL3">
        <v>33.4</v>
      </c>
      <c r="BM3">
        <v>35.7</v>
      </c>
      <c r="BN3">
        <v>38.7</v>
      </c>
      <c r="BO3">
        <v>3.93</v>
      </c>
      <c r="BP3" t="s">
        <v>109</v>
      </c>
      <c r="BQ3">
        <v>9.66</v>
      </c>
      <c r="BR3">
        <v>10.99</v>
      </c>
      <c r="BS3">
        <v>17.29</v>
      </c>
      <c r="BT3">
        <v>14.42</v>
      </c>
      <c r="BU3">
        <v>3.93</v>
      </c>
      <c r="BV3">
        <v>0</v>
      </c>
      <c r="BW3">
        <v>38.78</v>
      </c>
      <c r="BX3">
        <v>0.64</v>
      </c>
      <c r="BY3">
        <v>3.43</v>
      </c>
      <c r="BZ3">
        <v>-4.76</v>
      </c>
      <c r="CA3">
        <v>2.87</v>
      </c>
      <c r="CB3">
        <v>0.84</v>
      </c>
      <c r="CC3">
        <v>7.39</v>
      </c>
      <c r="CD3" t="s">
        <v>110</v>
      </c>
      <c r="CE3" t="s">
        <v>111</v>
      </c>
      <c r="CF3" t="s">
        <v>110</v>
      </c>
      <c r="CG3" t="s">
        <v>112</v>
      </c>
      <c r="CI3" s="89" t="str">
        <f>IF(CD3="Red","Red",IF(CD3="Green","Green",IF(CD3="Grey","Grey",IF(AH3="Bridge","Bridge",IF(AH3="Ford","Ford",IF(AH3="Open Bottom","Open Bottom",IF(AH3="Other","Other","Green")))))))</f>
        <v>Red</v>
      </c>
      <c r="CJ3" s="89" t="str">
        <f>IF(CI3="Red","Red",IF(CI3="Green","Green",IF(CI3="Grey","Grey",IF(CL3="False","Green",IF(CL3="Yes","Red","Green")))))</f>
        <v>Red</v>
      </c>
      <c r="CK3" s="89" t="str">
        <f>IF(AH3="Bridge","Bridge",IF(AH3="Ford","Ford",IF(AH3="Circular","Circular",IF(AH3="Squashed Pipe-Arch","Squashed Pipe-Arch",IF(AH3="Open-Bottom","Open Bottom Arch",IF(AH3="Other","Other","Other"))))))</f>
        <v>Other</v>
      </c>
      <c r="CL3" s="89" t="b">
        <f>IF(AND(CI3&lt;&gt;"Red",CN3="Yes"),"Yes")</f>
        <v>0</v>
      </c>
      <c r="CM3" s="46"/>
      <c r="CN3" t="s">
        <v>113</v>
      </c>
      <c r="CO3" t="s">
        <v>114</v>
      </c>
      <c r="CP3" t="s">
        <v>113</v>
      </c>
      <c r="CQ3" t="s">
        <v>115</v>
      </c>
      <c r="CR3" s="71">
        <v>11.552962</v>
      </c>
      <c r="CS3" s="72">
        <f aca="true" t="shared" si="0" ref="CS3:CS23">IF(AND(CR3&gt;0,CR3&lt;=1),1,IF(AND(CR3&gt;1,CR3&lt;=2),2,IF(AND(CR3&gt;2,CR3&lt;=4),3,IF(AND(CR3&gt;4,CR3&lt;=6),4,IF(AND(CR3&gt;6,CR3&lt;=8),5,IF(AND(CR3&gt;8,CR3&lt;=10),6,IF(AND(CR3&gt;10),7,)))))))</f>
        <v>7</v>
      </c>
      <c r="CT3" s="72" t="str">
        <f>IF(CD3="Red","1",IF(CD3="Grey","0.5","0"))</f>
        <v>1</v>
      </c>
      <c r="CU3" s="72" t="str">
        <f>IF(CF3="Red","1",IF(CF3="Grey","0.5","0"))</f>
        <v>1</v>
      </c>
      <c r="CV3" s="73">
        <v>1</v>
      </c>
      <c r="CW3" s="73">
        <f aca="true" t="shared" si="1" ref="CW3:CW23">1+DB3+DC3+DD3+DE3+DF3+DG3</f>
        <v>1</v>
      </c>
      <c r="CX3" s="73">
        <v>1</v>
      </c>
      <c r="CY3" s="74">
        <v>1</v>
      </c>
      <c r="CZ3" s="75">
        <f aca="true" t="shared" si="2" ref="CZ3:CZ23">CS3*((CT3*1.5)+(1.5*CU3))*CX3*CW3</f>
        <v>21</v>
      </c>
      <c r="DA3" s="73" t="s">
        <v>641</v>
      </c>
      <c r="DB3" s="73" t="str">
        <f aca="true" t="shared" si="3" ref="DB3:DB23">IF(CA3="Poor Alignment with Stream","0.05",IF(CB3="Poor Alignment with Stream","0.05",IF(CC3="Poor Alignment with Stream","0.05","0")))</f>
        <v>0</v>
      </c>
      <c r="DC3" s="73" t="str">
        <f aca="true" t="shared" si="4" ref="DC3:DC10">IF(CA3="Breaks Inside Culvert","0.05",IF(CB3="Breaks Inside Culvert","0.05",IF(CC3="Breaks Inside Culvert","0.05","0")))</f>
        <v>0</v>
      </c>
      <c r="DD3" s="73" t="str">
        <f aca="true" t="shared" si="5" ref="DD3:DD23">IF($V3="Fill Eroding","0.05",IF($W3="Fill Eroding","0.05",IF($X3="Fill Eroding","0.05","0")))</f>
        <v>0</v>
      </c>
      <c r="DE3" s="73" t="str">
        <f aca="true" t="shared" si="6" ref="DE3:DE23">IF($V3="Water Flowing Under Culvert","0.1",IF($W3="Water Flowing Under Culvert","0.1",IF($X3="Water Flowing Under Culvert","0.1","0")))</f>
        <v>0</v>
      </c>
      <c r="DF3" s="73" t="str">
        <f aca="true" t="shared" si="7" ref="DF3:DF23">IF($V3="Bottom Rusted Through","0.05",IF($W3="Bottom Rusted Through","0.05",IF($X3="Bottom Rusted Through","0.05","0")))</f>
        <v>0</v>
      </c>
      <c r="DG3" s="73" t="str">
        <f aca="true" t="shared" si="8" ref="DG3:DG23">IF($V3="Debris Plugging Inlet","0.05",IF($W3="Debris Plugging Inlet","0.05",IF($X3="Debris Plugging Inlet","0.05","0")))</f>
        <v>0</v>
      </c>
      <c r="DH3" s="73"/>
      <c r="DI3" s="46"/>
      <c r="DJ3" s="46"/>
      <c r="DK3" s="46"/>
      <c r="DL3" s="46"/>
      <c r="DM3" s="46"/>
      <c r="DN3" s="46"/>
      <c r="DO3" s="46"/>
      <c r="DP3" s="46"/>
      <c r="DQ3" s="46"/>
      <c r="DR3" s="46"/>
      <c r="DS3" s="46"/>
      <c r="DT3" s="46"/>
      <c r="DU3" s="46"/>
    </row>
    <row r="4" spans="1:125" ht="12.75">
      <c r="A4" t="s">
        <v>116</v>
      </c>
      <c r="B4" s="6" t="s">
        <v>117</v>
      </c>
      <c r="C4" s="7">
        <v>2.3</v>
      </c>
      <c r="D4" s="6" t="s">
        <v>118</v>
      </c>
      <c r="E4" t="s">
        <v>93</v>
      </c>
      <c r="F4" t="s">
        <v>93</v>
      </c>
      <c r="G4" t="s">
        <v>93</v>
      </c>
      <c r="H4" t="s">
        <v>94</v>
      </c>
      <c r="I4" t="s">
        <v>95</v>
      </c>
      <c r="J4" t="s">
        <v>95</v>
      </c>
      <c r="K4" t="s">
        <v>95</v>
      </c>
      <c r="L4" t="s">
        <v>95</v>
      </c>
      <c r="M4" t="s">
        <v>95</v>
      </c>
      <c r="N4" t="s">
        <v>95</v>
      </c>
      <c r="O4" t="s">
        <v>95</v>
      </c>
      <c r="P4" t="s">
        <v>95</v>
      </c>
      <c r="Q4" t="s">
        <v>95</v>
      </c>
      <c r="R4" t="s">
        <v>95</v>
      </c>
      <c r="S4" t="s">
        <v>95</v>
      </c>
      <c r="T4" t="s">
        <v>95</v>
      </c>
      <c r="U4" t="s">
        <v>95</v>
      </c>
      <c r="V4" t="s">
        <v>95</v>
      </c>
      <c r="W4" t="s">
        <v>95</v>
      </c>
      <c r="X4" t="s">
        <v>95</v>
      </c>
      <c r="Y4" s="8">
        <v>45.16985</v>
      </c>
      <c r="Z4" s="8">
        <v>-117.09024</v>
      </c>
      <c r="AA4" t="s">
        <v>96</v>
      </c>
      <c r="AB4" t="s">
        <v>97</v>
      </c>
      <c r="AC4" t="s">
        <v>99</v>
      </c>
      <c r="AD4" t="s">
        <v>119</v>
      </c>
      <c r="AF4" s="9">
        <v>38224</v>
      </c>
      <c r="AG4" s="10">
        <v>0.5298611111111111</v>
      </c>
      <c r="AH4" t="s">
        <v>120</v>
      </c>
      <c r="AI4">
        <v>1</v>
      </c>
      <c r="AJ4">
        <v>1</v>
      </c>
      <c r="AK4">
        <v>0</v>
      </c>
      <c r="AL4">
        <v>0</v>
      </c>
      <c r="AM4">
        <v>0</v>
      </c>
      <c r="AN4" t="s">
        <v>121</v>
      </c>
      <c r="AO4" t="s">
        <v>95</v>
      </c>
      <c r="AP4" t="s">
        <v>95</v>
      </c>
      <c r="AQ4" t="s">
        <v>122</v>
      </c>
      <c r="AR4" t="s">
        <v>103</v>
      </c>
      <c r="AT4" t="s">
        <v>104</v>
      </c>
      <c r="AU4" t="s">
        <v>123</v>
      </c>
      <c r="AV4" t="s">
        <v>95</v>
      </c>
      <c r="AX4" s="11" t="s">
        <v>124</v>
      </c>
      <c r="AY4" t="s">
        <v>125</v>
      </c>
      <c r="BA4">
        <v>1</v>
      </c>
      <c r="BB4">
        <v>1</v>
      </c>
      <c r="BC4">
        <v>1</v>
      </c>
      <c r="BD4">
        <v>1</v>
      </c>
      <c r="BH4">
        <v>4.7</v>
      </c>
      <c r="BI4">
        <v>35.7</v>
      </c>
      <c r="BJ4">
        <v>17.8</v>
      </c>
      <c r="BK4">
        <v>12.3</v>
      </c>
      <c r="BL4">
        <v>13.7</v>
      </c>
      <c r="BM4">
        <v>13.4</v>
      </c>
      <c r="BN4">
        <v>16.8</v>
      </c>
      <c r="BO4">
        <v>3.68</v>
      </c>
      <c r="BP4" t="s">
        <v>126</v>
      </c>
      <c r="BQ4">
        <v>8.27</v>
      </c>
      <c r="BR4">
        <v>12.14</v>
      </c>
      <c r="BS4">
        <v>16.5</v>
      </c>
      <c r="BT4">
        <v>16.98</v>
      </c>
      <c r="BU4">
        <v>3.68</v>
      </c>
      <c r="BV4">
        <v>0</v>
      </c>
      <c r="BW4">
        <v>14.8</v>
      </c>
      <c r="BX4">
        <v>0.32</v>
      </c>
      <c r="BY4">
        <v>4.84</v>
      </c>
      <c r="BZ4">
        <v>-8.71</v>
      </c>
      <c r="CA4">
        <v>-0.48</v>
      </c>
      <c r="CB4">
        <v>-0.1</v>
      </c>
      <c r="CC4">
        <v>10.84</v>
      </c>
      <c r="CD4" t="s">
        <v>110</v>
      </c>
      <c r="CE4" t="s">
        <v>111</v>
      </c>
      <c r="CF4" t="s">
        <v>110</v>
      </c>
      <c r="CG4" t="s">
        <v>112</v>
      </c>
      <c r="CH4" t="s">
        <v>127</v>
      </c>
      <c r="CI4" s="89" t="str">
        <f aca="true" t="shared" si="9" ref="CI4:CI67">IF(CD4="Red","Red",IF(CD4="Green","Green",IF(CD4="Grey","Grey",IF(AH4="Bridge","Bridge",IF(AH4="Ford","Ford",IF(AH4="Open Bottom","Open Bottom",IF(AH4="Other","Other","Green")))))))</f>
        <v>Red</v>
      </c>
      <c r="CJ4" s="89" t="str">
        <f aca="true" t="shared" si="10" ref="CJ4:CJ67">IF(CI4="Red","Red",IF(CI4="Green","Green",IF(CI4="Grey","Grey",IF(CL4="False","Green",IF(CL4="Yes","Red","Green")))))</f>
        <v>Red</v>
      </c>
      <c r="CK4" s="89" t="str">
        <f aca="true" t="shared" si="11" ref="CK4:CK67">IF(AH4="Bridge","Bridge",IF(AH4="Ford","Ford",IF(AH4="Circular","Circular",IF(AH4="Squashed Pipe-Arch","Squashed Pipe-Arch",IF(AH4="Open-Bottom","Open Bottom Arch",IF(AH4="Other","Other","Other"))))))</f>
        <v>Squashed Pipe-Arch</v>
      </c>
      <c r="CL4" s="89" t="b">
        <f aca="true" t="shared" si="12" ref="CL4:CL67">IF(AND(CI4&lt;&gt;"Red",CN4="Yes"),"Yes")</f>
        <v>0</v>
      </c>
      <c r="CN4" t="s">
        <v>103</v>
      </c>
      <c r="CO4" t="s">
        <v>128</v>
      </c>
      <c r="CP4" t="s">
        <v>113</v>
      </c>
      <c r="CQ4" t="s">
        <v>115</v>
      </c>
      <c r="CR4" s="76">
        <v>5</v>
      </c>
      <c r="CS4" s="77">
        <f t="shared" si="0"/>
        <v>4</v>
      </c>
      <c r="CT4" s="77" t="str">
        <f aca="true" t="shared" si="13" ref="CT4:CT11">IF(CK4="Red","1",IF(CK4="Grey","0.5","0"))</f>
        <v>0</v>
      </c>
      <c r="CU4" s="77" t="str">
        <f aca="true" t="shared" si="14" ref="CU4:CU11">IF(CM4="Red","1",IF(CM4="Grey","0.5","0"))</f>
        <v>0</v>
      </c>
      <c r="CV4" s="78">
        <v>1</v>
      </c>
      <c r="CW4" s="78">
        <f t="shared" si="1"/>
        <v>1</v>
      </c>
      <c r="CX4" s="78">
        <v>1</v>
      </c>
      <c r="CY4" s="79">
        <v>2</v>
      </c>
      <c r="CZ4" s="80">
        <f t="shared" si="2"/>
        <v>0</v>
      </c>
      <c r="DA4" s="78" t="s">
        <v>641</v>
      </c>
      <c r="DB4" s="78" t="str">
        <f t="shared" si="3"/>
        <v>0</v>
      </c>
      <c r="DC4" s="78" t="str">
        <f t="shared" si="4"/>
        <v>0</v>
      </c>
      <c r="DD4" s="78" t="str">
        <f t="shared" si="5"/>
        <v>0</v>
      </c>
      <c r="DE4" s="78" t="str">
        <f t="shared" si="6"/>
        <v>0</v>
      </c>
      <c r="DF4" s="78" t="str">
        <f t="shared" si="7"/>
        <v>0</v>
      </c>
      <c r="DG4" s="78" t="str">
        <f t="shared" si="8"/>
        <v>0</v>
      </c>
      <c r="DH4" s="78"/>
      <c r="DI4" s="46"/>
      <c r="DJ4" s="46"/>
      <c r="DK4" s="46"/>
      <c r="DL4" s="46"/>
      <c r="DM4" s="46"/>
      <c r="DN4" s="46"/>
      <c r="DO4" s="46"/>
      <c r="DP4" s="46"/>
      <c r="DQ4" s="46"/>
      <c r="DR4" s="46"/>
      <c r="DS4" s="46"/>
      <c r="DT4" s="46"/>
      <c r="DU4" s="46"/>
    </row>
    <row r="5" spans="1:112" ht="12.75">
      <c r="A5" t="s">
        <v>129</v>
      </c>
      <c r="B5" s="6">
        <v>3900</v>
      </c>
      <c r="C5" s="7">
        <v>7.7</v>
      </c>
      <c r="D5" s="6" t="s">
        <v>118</v>
      </c>
      <c r="E5" t="s">
        <v>93</v>
      </c>
      <c r="F5" t="s">
        <v>93</v>
      </c>
      <c r="G5" t="s">
        <v>93</v>
      </c>
      <c r="H5" t="s">
        <v>94</v>
      </c>
      <c r="I5" t="s">
        <v>95</v>
      </c>
      <c r="J5" t="s">
        <v>95</v>
      </c>
      <c r="K5" t="s">
        <v>95</v>
      </c>
      <c r="L5" t="s">
        <v>95</v>
      </c>
      <c r="M5" t="s">
        <v>95</v>
      </c>
      <c r="N5" t="s">
        <v>95</v>
      </c>
      <c r="O5" t="s">
        <v>95</v>
      </c>
      <c r="P5" t="s">
        <v>95</v>
      </c>
      <c r="Q5" t="s">
        <v>95</v>
      </c>
      <c r="R5" t="s">
        <v>95</v>
      </c>
      <c r="S5" t="s">
        <v>95</v>
      </c>
      <c r="T5" t="s">
        <v>95</v>
      </c>
      <c r="U5" t="s">
        <v>95</v>
      </c>
      <c r="V5" t="s">
        <v>95</v>
      </c>
      <c r="W5" t="s">
        <v>95</v>
      </c>
      <c r="X5" t="s">
        <v>95</v>
      </c>
      <c r="Y5" s="8">
        <v>45.18159</v>
      </c>
      <c r="Z5" s="8">
        <v>-117.05379</v>
      </c>
      <c r="AA5" t="s">
        <v>96</v>
      </c>
      <c r="AB5" t="s">
        <v>97</v>
      </c>
      <c r="AC5" t="s">
        <v>119</v>
      </c>
      <c r="AD5" t="s">
        <v>99</v>
      </c>
      <c r="AF5" s="9">
        <v>38224</v>
      </c>
      <c r="AG5" s="10">
        <v>0.5805555555555556</v>
      </c>
      <c r="AH5" t="s">
        <v>130</v>
      </c>
      <c r="AI5">
        <v>1</v>
      </c>
      <c r="AJ5">
        <v>1</v>
      </c>
      <c r="AK5">
        <v>0</v>
      </c>
      <c r="AL5">
        <v>0</v>
      </c>
      <c r="AM5">
        <v>0</v>
      </c>
      <c r="AN5" t="s">
        <v>95</v>
      </c>
      <c r="AO5" t="s">
        <v>95</v>
      </c>
      <c r="AP5" t="s">
        <v>95</v>
      </c>
      <c r="AR5" t="s">
        <v>95</v>
      </c>
      <c r="AT5" t="s">
        <v>95</v>
      </c>
      <c r="AU5" t="s">
        <v>95</v>
      </c>
      <c r="AV5" t="s">
        <v>95</v>
      </c>
      <c r="AX5" s="11"/>
      <c r="BA5">
        <v>1</v>
      </c>
      <c r="BB5">
        <v>1</v>
      </c>
      <c r="BC5">
        <v>1</v>
      </c>
      <c r="BD5">
        <v>0</v>
      </c>
      <c r="BV5">
        <v>0</v>
      </c>
      <c r="BW5">
        <v>0</v>
      </c>
      <c r="BX5">
        <v>0</v>
      </c>
      <c r="BY5">
        <v>0</v>
      </c>
      <c r="BZ5">
        <v>0</v>
      </c>
      <c r="CA5">
        <v>0</v>
      </c>
      <c r="CB5">
        <v>0</v>
      </c>
      <c r="CC5">
        <v>0</v>
      </c>
      <c r="CD5" t="s">
        <v>95</v>
      </c>
      <c r="CE5" t="s">
        <v>95</v>
      </c>
      <c r="CF5" t="s">
        <v>95</v>
      </c>
      <c r="CG5" t="s">
        <v>95</v>
      </c>
      <c r="CI5" s="89" t="str">
        <f t="shared" si="9"/>
        <v>Bridge</v>
      </c>
      <c r="CJ5" s="89" t="str">
        <f t="shared" si="10"/>
        <v>Green</v>
      </c>
      <c r="CK5" s="89" t="str">
        <f t="shared" si="11"/>
        <v>Bridge</v>
      </c>
      <c r="CL5" s="89" t="b">
        <f t="shared" si="12"/>
        <v>0</v>
      </c>
      <c r="CN5" t="s">
        <v>103</v>
      </c>
      <c r="CP5" t="s">
        <v>113</v>
      </c>
      <c r="CQ5" t="s">
        <v>115</v>
      </c>
      <c r="CR5" s="81">
        <v>8</v>
      </c>
      <c r="CS5" s="72">
        <f t="shared" si="0"/>
        <v>5</v>
      </c>
      <c r="CT5" s="72" t="str">
        <f t="shared" si="13"/>
        <v>0</v>
      </c>
      <c r="CU5" s="72" t="str">
        <f t="shared" si="14"/>
        <v>0</v>
      </c>
      <c r="CV5" s="82">
        <v>1</v>
      </c>
      <c r="CW5" s="73">
        <f t="shared" si="1"/>
        <v>1</v>
      </c>
      <c r="CX5" s="73">
        <v>1</v>
      </c>
      <c r="CY5" s="74">
        <v>2</v>
      </c>
      <c r="CZ5" s="75">
        <f t="shared" si="2"/>
        <v>0</v>
      </c>
      <c r="DA5" s="73" t="s">
        <v>641</v>
      </c>
      <c r="DB5" s="73" t="str">
        <f t="shared" si="3"/>
        <v>0</v>
      </c>
      <c r="DC5" s="73" t="str">
        <f t="shared" si="4"/>
        <v>0</v>
      </c>
      <c r="DD5" s="73" t="str">
        <f t="shared" si="5"/>
        <v>0</v>
      </c>
      <c r="DE5" s="73" t="str">
        <f t="shared" si="6"/>
        <v>0</v>
      </c>
      <c r="DF5" s="73" t="str">
        <f t="shared" si="7"/>
        <v>0</v>
      </c>
      <c r="DG5" s="73" t="str">
        <f t="shared" si="8"/>
        <v>0</v>
      </c>
      <c r="DH5" s="82"/>
    </row>
    <row r="6" spans="1:112" ht="12.75">
      <c r="A6" t="s">
        <v>132</v>
      </c>
      <c r="B6" s="6">
        <v>3900</v>
      </c>
      <c r="C6" s="7">
        <v>7.5</v>
      </c>
      <c r="D6" s="6" t="s">
        <v>133</v>
      </c>
      <c r="E6" t="s">
        <v>93</v>
      </c>
      <c r="F6" t="s">
        <v>93</v>
      </c>
      <c r="G6" t="s">
        <v>93</v>
      </c>
      <c r="H6" t="s">
        <v>134</v>
      </c>
      <c r="I6" t="s">
        <v>95</v>
      </c>
      <c r="J6" t="s">
        <v>95</v>
      </c>
      <c r="K6" t="s">
        <v>95</v>
      </c>
      <c r="L6" t="s">
        <v>95</v>
      </c>
      <c r="M6" t="s">
        <v>95</v>
      </c>
      <c r="N6" t="s">
        <v>95</v>
      </c>
      <c r="O6" t="s">
        <v>95</v>
      </c>
      <c r="P6" t="s">
        <v>95</v>
      </c>
      <c r="Q6" t="s">
        <v>95</v>
      </c>
      <c r="R6" t="s">
        <v>95</v>
      </c>
      <c r="S6" t="s">
        <v>95</v>
      </c>
      <c r="T6" t="s">
        <v>95</v>
      </c>
      <c r="U6" t="s">
        <v>95</v>
      </c>
      <c r="V6" t="s">
        <v>95</v>
      </c>
      <c r="W6" t="s">
        <v>95</v>
      </c>
      <c r="X6" t="s">
        <v>95</v>
      </c>
      <c r="Y6" s="8">
        <v>45.23574</v>
      </c>
      <c r="Z6" s="8">
        <v>-117.08416</v>
      </c>
      <c r="AA6" t="s">
        <v>96</v>
      </c>
      <c r="AB6" t="s">
        <v>97</v>
      </c>
      <c r="AC6" t="s">
        <v>119</v>
      </c>
      <c r="AD6" t="s">
        <v>99</v>
      </c>
      <c r="AF6" s="9">
        <v>38224</v>
      </c>
      <c r="AG6" s="10">
        <v>0.6</v>
      </c>
      <c r="AH6" t="s">
        <v>100</v>
      </c>
      <c r="AI6">
        <v>1</v>
      </c>
      <c r="AJ6">
        <v>1</v>
      </c>
      <c r="AK6">
        <v>0</v>
      </c>
      <c r="AL6">
        <v>0</v>
      </c>
      <c r="AM6">
        <v>0</v>
      </c>
      <c r="AN6" t="s">
        <v>95</v>
      </c>
      <c r="AO6" t="s">
        <v>95</v>
      </c>
      <c r="AP6" t="s">
        <v>95</v>
      </c>
      <c r="AQ6" t="s">
        <v>135</v>
      </c>
      <c r="AR6" t="s">
        <v>95</v>
      </c>
      <c r="AT6" t="s">
        <v>104</v>
      </c>
      <c r="AU6" t="s">
        <v>95</v>
      </c>
      <c r="AV6" t="s">
        <v>95</v>
      </c>
      <c r="AX6" s="11" t="s">
        <v>136</v>
      </c>
      <c r="BA6">
        <v>1</v>
      </c>
      <c r="BB6">
        <v>1</v>
      </c>
      <c r="BC6">
        <v>1</v>
      </c>
      <c r="BD6">
        <v>1</v>
      </c>
      <c r="BH6">
        <v>10</v>
      </c>
      <c r="BI6">
        <v>11</v>
      </c>
      <c r="BO6">
        <v>4.83</v>
      </c>
      <c r="BP6" t="s">
        <v>137</v>
      </c>
      <c r="BQ6">
        <v>9.61</v>
      </c>
      <c r="BR6">
        <v>10.25</v>
      </c>
      <c r="BT6">
        <v>0</v>
      </c>
      <c r="BU6">
        <v>4.83</v>
      </c>
      <c r="BV6">
        <v>0</v>
      </c>
      <c r="BW6">
        <v>0</v>
      </c>
      <c r="BX6">
        <v>0</v>
      </c>
      <c r="BY6">
        <v>-10.25</v>
      </c>
      <c r="BZ6">
        <v>9.61</v>
      </c>
      <c r="CA6">
        <v>0</v>
      </c>
      <c r="CB6">
        <v>0</v>
      </c>
      <c r="CC6">
        <v>5.82</v>
      </c>
      <c r="CD6" t="s">
        <v>110</v>
      </c>
      <c r="CE6" t="s">
        <v>138</v>
      </c>
      <c r="CF6" t="s">
        <v>110</v>
      </c>
      <c r="CG6" t="s">
        <v>139</v>
      </c>
      <c r="CI6" s="89" t="str">
        <f t="shared" si="9"/>
        <v>Red</v>
      </c>
      <c r="CJ6" s="89" t="str">
        <f t="shared" si="10"/>
        <v>Red</v>
      </c>
      <c r="CK6" s="89" t="str">
        <f t="shared" si="11"/>
        <v>Other</v>
      </c>
      <c r="CL6" s="89" t="b">
        <f t="shared" si="12"/>
        <v>0</v>
      </c>
      <c r="CN6" t="s">
        <v>113</v>
      </c>
      <c r="CO6" t="s">
        <v>140</v>
      </c>
      <c r="CP6" t="s">
        <v>113</v>
      </c>
      <c r="CQ6" t="s">
        <v>115</v>
      </c>
      <c r="CR6" s="81">
        <v>1</v>
      </c>
      <c r="CS6" s="72">
        <f t="shared" si="0"/>
        <v>1</v>
      </c>
      <c r="CT6" s="72" t="str">
        <f t="shared" si="13"/>
        <v>0</v>
      </c>
      <c r="CU6" s="72" t="str">
        <f t="shared" si="14"/>
        <v>0</v>
      </c>
      <c r="CV6" s="73">
        <v>1</v>
      </c>
      <c r="CW6" s="73">
        <f t="shared" si="1"/>
        <v>1</v>
      </c>
      <c r="CX6" s="73">
        <v>1</v>
      </c>
      <c r="CY6" s="74">
        <v>2</v>
      </c>
      <c r="CZ6" s="75">
        <f t="shared" si="2"/>
        <v>0</v>
      </c>
      <c r="DA6" s="73" t="s">
        <v>641</v>
      </c>
      <c r="DB6" s="73" t="str">
        <f t="shared" si="3"/>
        <v>0</v>
      </c>
      <c r="DC6" s="73" t="str">
        <f t="shared" si="4"/>
        <v>0</v>
      </c>
      <c r="DD6" s="73" t="str">
        <f t="shared" si="5"/>
        <v>0</v>
      </c>
      <c r="DE6" s="73" t="str">
        <f t="shared" si="6"/>
        <v>0</v>
      </c>
      <c r="DF6" s="73" t="str">
        <f t="shared" si="7"/>
        <v>0</v>
      </c>
      <c r="DG6" s="73" t="str">
        <f t="shared" si="8"/>
        <v>0</v>
      </c>
      <c r="DH6" s="82"/>
    </row>
    <row r="7" spans="1:125" ht="12.75">
      <c r="A7" t="s">
        <v>141</v>
      </c>
      <c r="B7" s="6" t="s">
        <v>142</v>
      </c>
      <c r="C7" s="7">
        <v>0.1</v>
      </c>
      <c r="D7" s="6">
        <v>3900</v>
      </c>
      <c r="E7" t="s">
        <v>93</v>
      </c>
      <c r="F7" t="s">
        <v>93</v>
      </c>
      <c r="G7" t="s">
        <v>93</v>
      </c>
      <c r="H7" t="s">
        <v>134</v>
      </c>
      <c r="I7" t="s">
        <v>95</v>
      </c>
      <c r="J7" t="s">
        <v>95</v>
      </c>
      <c r="K7" t="s">
        <v>95</v>
      </c>
      <c r="L7" t="s">
        <v>95</v>
      </c>
      <c r="M7" t="s">
        <v>95</v>
      </c>
      <c r="N7" t="s">
        <v>95</v>
      </c>
      <c r="O7" t="s">
        <v>95</v>
      </c>
      <c r="P7" t="s">
        <v>95</v>
      </c>
      <c r="Q7" t="s">
        <v>95</v>
      </c>
      <c r="R7" t="s">
        <v>95</v>
      </c>
      <c r="S7" t="s">
        <v>95</v>
      </c>
      <c r="T7" t="s">
        <v>95</v>
      </c>
      <c r="U7" t="s">
        <v>95</v>
      </c>
      <c r="V7" t="s">
        <v>95</v>
      </c>
      <c r="W7" t="s">
        <v>95</v>
      </c>
      <c r="X7" t="s">
        <v>95</v>
      </c>
      <c r="Y7" s="8">
        <v>45.2655</v>
      </c>
      <c r="Z7" s="8">
        <v>-117.08858</v>
      </c>
      <c r="AA7" t="s">
        <v>96</v>
      </c>
      <c r="AB7" t="s">
        <v>97</v>
      </c>
      <c r="AC7" t="s">
        <v>119</v>
      </c>
      <c r="AD7" t="s">
        <v>99</v>
      </c>
      <c r="AF7" s="9">
        <v>38224</v>
      </c>
      <c r="AG7" s="10">
        <v>0.6548611111111111</v>
      </c>
      <c r="AH7" t="s">
        <v>143</v>
      </c>
      <c r="AI7">
        <v>1</v>
      </c>
      <c r="AJ7">
        <v>1</v>
      </c>
      <c r="AK7">
        <v>0</v>
      </c>
      <c r="AL7">
        <v>0</v>
      </c>
      <c r="AM7">
        <v>0</v>
      </c>
      <c r="AN7" t="s">
        <v>144</v>
      </c>
      <c r="AO7" t="s">
        <v>95</v>
      </c>
      <c r="AP7" t="s">
        <v>95</v>
      </c>
      <c r="AR7" t="s">
        <v>95</v>
      </c>
      <c r="AT7" t="s">
        <v>145</v>
      </c>
      <c r="AU7" t="s">
        <v>123</v>
      </c>
      <c r="AV7" t="s">
        <v>95</v>
      </c>
      <c r="AX7" s="11"/>
      <c r="BA7">
        <v>1</v>
      </c>
      <c r="BB7">
        <v>1</v>
      </c>
      <c r="BC7">
        <v>1</v>
      </c>
      <c r="BD7">
        <v>1</v>
      </c>
      <c r="BH7">
        <v>6.4</v>
      </c>
      <c r="BI7">
        <v>46.4</v>
      </c>
      <c r="BJ7">
        <v>16.5</v>
      </c>
      <c r="BK7">
        <v>15.1</v>
      </c>
      <c r="BL7">
        <v>12.4</v>
      </c>
      <c r="BM7">
        <v>15.3</v>
      </c>
      <c r="BN7">
        <v>15.4</v>
      </c>
      <c r="BO7">
        <v>5.45</v>
      </c>
      <c r="BP7" t="s">
        <v>146</v>
      </c>
      <c r="BQ7">
        <v>11.66</v>
      </c>
      <c r="BR7">
        <v>11.72</v>
      </c>
      <c r="BS7">
        <v>11.72</v>
      </c>
      <c r="BT7">
        <v>11.2</v>
      </c>
      <c r="BU7">
        <v>5.44</v>
      </c>
      <c r="BV7">
        <v>0.01</v>
      </c>
      <c r="BW7">
        <v>14.94</v>
      </c>
      <c r="BX7">
        <v>0.43</v>
      </c>
      <c r="BY7">
        <v>-0.52</v>
      </c>
      <c r="BZ7">
        <v>0.46</v>
      </c>
      <c r="CA7">
        <v>0.52</v>
      </c>
      <c r="CB7">
        <v>-1</v>
      </c>
      <c r="CC7">
        <v>0.13</v>
      </c>
      <c r="CD7" t="s">
        <v>110</v>
      </c>
      <c r="CE7" t="s">
        <v>147</v>
      </c>
      <c r="CF7" t="s">
        <v>131</v>
      </c>
      <c r="CG7" t="s">
        <v>147</v>
      </c>
      <c r="CI7" s="89" t="str">
        <f t="shared" si="9"/>
        <v>Red</v>
      </c>
      <c r="CJ7" s="89" t="str">
        <f t="shared" si="10"/>
        <v>Red</v>
      </c>
      <c r="CK7" s="89" t="str">
        <f t="shared" si="11"/>
        <v>Circular</v>
      </c>
      <c r="CL7" s="89" t="b">
        <f t="shared" si="12"/>
        <v>0</v>
      </c>
      <c r="CN7" t="s">
        <v>103</v>
      </c>
      <c r="CP7" t="s">
        <v>113</v>
      </c>
      <c r="CQ7" t="s">
        <v>115</v>
      </c>
      <c r="CR7" s="71">
        <v>2.01</v>
      </c>
      <c r="CS7" s="72">
        <f t="shared" si="0"/>
        <v>3</v>
      </c>
      <c r="CT7" s="72" t="str">
        <f t="shared" si="13"/>
        <v>0</v>
      </c>
      <c r="CU7" s="72" t="str">
        <f t="shared" si="14"/>
        <v>0</v>
      </c>
      <c r="CV7" s="73">
        <v>1</v>
      </c>
      <c r="CW7" s="73">
        <f t="shared" si="1"/>
        <v>1</v>
      </c>
      <c r="CX7" s="73">
        <v>1</v>
      </c>
      <c r="CY7" s="74">
        <v>5</v>
      </c>
      <c r="CZ7" s="75">
        <f t="shared" si="2"/>
        <v>0</v>
      </c>
      <c r="DA7" s="73" t="s">
        <v>641</v>
      </c>
      <c r="DB7" s="73" t="str">
        <f t="shared" si="3"/>
        <v>0</v>
      </c>
      <c r="DC7" s="73" t="str">
        <f t="shared" si="4"/>
        <v>0</v>
      </c>
      <c r="DD7" s="73" t="str">
        <f t="shared" si="5"/>
        <v>0</v>
      </c>
      <c r="DE7" s="73" t="str">
        <f t="shared" si="6"/>
        <v>0</v>
      </c>
      <c r="DF7" s="73" t="str">
        <f t="shared" si="7"/>
        <v>0</v>
      </c>
      <c r="DG7" s="73" t="str">
        <f t="shared" si="8"/>
        <v>0</v>
      </c>
      <c r="DH7" s="82"/>
      <c r="DI7" s="46"/>
      <c r="DJ7" s="46"/>
      <c r="DK7" s="46"/>
      <c r="DL7" s="46"/>
      <c r="DM7" s="46"/>
      <c r="DN7" s="46"/>
      <c r="DO7" s="46"/>
      <c r="DP7" s="46"/>
      <c r="DQ7" s="46"/>
      <c r="DR7" s="46"/>
      <c r="DS7" s="46"/>
      <c r="DT7" s="46"/>
      <c r="DU7" s="46"/>
    </row>
    <row r="8" spans="1:125" ht="12.75">
      <c r="A8" t="s">
        <v>148</v>
      </c>
      <c r="B8" s="6" t="s">
        <v>149</v>
      </c>
      <c r="C8" s="7">
        <v>0.5</v>
      </c>
      <c r="D8" s="6" t="s">
        <v>150</v>
      </c>
      <c r="E8" t="s">
        <v>151</v>
      </c>
      <c r="F8" t="s">
        <v>151</v>
      </c>
      <c r="G8" t="s">
        <v>151</v>
      </c>
      <c r="H8" t="s">
        <v>94</v>
      </c>
      <c r="I8" t="s">
        <v>95</v>
      </c>
      <c r="J8" t="s">
        <v>95</v>
      </c>
      <c r="K8" t="s">
        <v>95</v>
      </c>
      <c r="L8" t="s">
        <v>95</v>
      </c>
      <c r="M8" t="s">
        <v>95</v>
      </c>
      <c r="N8" t="s">
        <v>95</v>
      </c>
      <c r="O8" t="s">
        <v>95</v>
      </c>
      <c r="P8" t="s">
        <v>95</v>
      </c>
      <c r="Q8" t="s">
        <v>95</v>
      </c>
      <c r="R8" t="s">
        <v>95</v>
      </c>
      <c r="S8" t="s">
        <v>95</v>
      </c>
      <c r="T8" t="s">
        <v>95</v>
      </c>
      <c r="U8" t="s">
        <v>95</v>
      </c>
      <c r="V8" t="s">
        <v>95</v>
      </c>
      <c r="W8" t="s">
        <v>95</v>
      </c>
      <c r="X8" t="s">
        <v>95</v>
      </c>
      <c r="Y8" s="8">
        <v>45.34233</v>
      </c>
      <c r="Z8" s="8">
        <v>-116.98236</v>
      </c>
      <c r="AA8" t="s">
        <v>96</v>
      </c>
      <c r="AB8" t="s">
        <v>97</v>
      </c>
      <c r="AC8" t="s">
        <v>98</v>
      </c>
      <c r="AD8" t="s">
        <v>99</v>
      </c>
      <c r="AE8" t="s">
        <v>119</v>
      </c>
      <c r="AF8" s="9">
        <v>38229</v>
      </c>
      <c r="AG8" s="10">
        <v>0.4375</v>
      </c>
      <c r="AH8" t="s">
        <v>130</v>
      </c>
      <c r="AI8">
        <v>1</v>
      </c>
      <c r="AJ8">
        <v>1</v>
      </c>
      <c r="AK8">
        <v>0</v>
      </c>
      <c r="AL8">
        <v>0</v>
      </c>
      <c r="AM8">
        <v>0</v>
      </c>
      <c r="AN8" t="s">
        <v>95</v>
      </c>
      <c r="AO8" t="s">
        <v>95</v>
      </c>
      <c r="AP8" t="s">
        <v>95</v>
      </c>
      <c r="AR8" t="s">
        <v>95</v>
      </c>
      <c r="AT8" t="s">
        <v>95</v>
      </c>
      <c r="AU8" t="s">
        <v>95</v>
      </c>
      <c r="AV8" t="s">
        <v>95</v>
      </c>
      <c r="AX8" s="11"/>
      <c r="BA8">
        <v>1</v>
      </c>
      <c r="BB8">
        <v>1</v>
      </c>
      <c r="BC8">
        <v>1</v>
      </c>
      <c r="BD8">
        <v>0</v>
      </c>
      <c r="BV8">
        <v>0</v>
      </c>
      <c r="BW8">
        <v>0</v>
      </c>
      <c r="BX8">
        <v>0</v>
      </c>
      <c r="BY8">
        <v>0</v>
      </c>
      <c r="BZ8">
        <v>0</v>
      </c>
      <c r="CA8">
        <v>0</v>
      </c>
      <c r="CB8">
        <v>0</v>
      </c>
      <c r="CC8">
        <v>0</v>
      </c>
      <c r="CD8" t="s">
        <v>95</v>
      </c>
      <c r="CE8" t="s">
        <v>95</v>
      </c>
      <c r="CF8" t="s">
        <v>95</v>
      </c>
      <c r="CG8" t="s">
        <v>95</v>
      </c>
      <c r="CI8" s="89" t="str">
        <f t="shared" si="9"/>
        <v>Bridge</v>
      </c>
      <c r="CJ8" s="89" t="str">
        <f t="shared" si="10"/>
        <v>Green</v>
      </c>
      <c r="CK8" s="89" t="str">
        <f t="shared" si="11"/>
        <v>Bridge</v>
      </c>
      <c r="CL8" s="89" t="b">
        <f t="shared" si="12"/>
        <v>0</v>
      </c>
      <c r="CN8" t="s">
        <v>103</v>
      </c>
      <c r="CP8" t="s">
        <v>113</v>
      </c>
      <c r="CQ8" t="s">
        <v>115</v>
      </c>
      <c r="CR8" s="76"/>
      <c r="CS8" s="77">
        <f t="shared" si="0"/>
        <v>0</v>
      </c>
      <c r="CT8" s="77" t="str">
        <f t="shared" si="13"/>
        <v>0</v>
      </c>
      <c r="CU8" s="77" t="str">
        <f t="shared" si="14"/>
        <v>0</v>
      </c>
      <c r="CV8" s="78">
        <v>2</v>
      </c>
      <c r="CW8" s="78">
        <f t="shared" si="1"/>
        <v>1</v>
      </c>
      <c r="CX8" s="78">
        <v>1</v>
      </c>
      <c r="CY8" s="79">
        <v>6</v>
      </c>
      <c r="CZ8" s="80">
        <f t="shared" si="2"/>
        <v>0</v>
      </c>
      <c r="DA8" s="78" t="s">
        <v>641</v>
      </c>
      <c r="DB8" s="78" t="str">
        <f t="shared" si="3"/>
        <v>0</v>
      </c>
      <c r="DC8" s="78" t="str">
        <f t="shared" si="4"/>
        <v>0</v>
      </c>
      <c r="DD8" s="78" t="str">
        <f t="shared" si="5"/>
        <v>0</v>
      </c>
      <c r="DE8" s="78" t="str">
        <f t="shared" si="6"/>
        <v>0</v>
      </c>
      <c r="DF8" s="78" t="str">
        <f t="shared" si="7"/>
        <v>0</v>
      </c>
      <c r="DG8" s="78" t="str">
        <f t="shared" si="8"/>
        <v>0</v>
      </c>
      <c r="DH8" s="78"/>
      <c r="DI8" s="46"/>
      <c r="DJ8" s="46"/>
      <c r="DK8" s="46"/>
      <c r="DL8" s="46"/>
      <c r="DM8" s="46"/>
      <c r="DN8" s="46"/>
      <c r="DO8" s="46"/>
      <c r="DP8" s="46"/>
      <c r="DQ8" s="46"/>
      <c r="DR8" s="46"/>
      <c r="DS8" s="46"/>
      <c r="DT8" s="46"/>
      <c r="DU8" s="46"/>
    </row>
    <row r="9" spans="1:125" ht="13.5" customHeight="1">
      <c r="A9" t="s">
        <v>152</v>
      </c>
      <c r="B9" s="6" t="s">
        <v>153</v>
      </c>
      <c r="C9" s="7">
        <v>7.8</v>
      </c>
      <c r="D9" s="6" t="s">
        <v>154</v>
      </c>
      <c r="E9" t="s">
        <v>151</v>
      </c>
      <c r="F9" t="s">
        <v>151</v>
      </c>
      <c r="G9" t="s">
        <v>151</v>
      </c>
      <c r="H9" t="s">
        <v>94</v>
      </c>
      <c r="I9" t="s">
        <v>95</v>
      </c>
      <c r="J9" t="s">
        <v>95</v>
      </c>
      <c r="K9" t="s">
        <v>95</v>
      </c>
      <c r="L9" t="s">
        <v>95</v>
      </c>
      <c r="M9" t="s">
        <v>95</v>
      </c>
      <c r="N9" t="s">
        <v>95</v>
      </c>
      <c r="O9" t="s">
        <v>95</v>
      </c>
      <c r="P9" t="s">
        <v>95</v>
      </c>
      <c r="Q9" t="s">
        <v>95</v>
      </c>
      <c r="R9" t="s">
        <v>95</v>
      </c>
      <c r="S9" t="s">
        <v>95</v>
      </c>
      <c r="T9" t="s">
        <v>95</v>
      </c>
      <c r="U9" t="s">
        <v>95</v>
      </c>
      <c r="V9" t="s">
        <v>95</v>
      </c>
      <c r="W9" t="s">
        <v>95</v>
      </c>
      <c r="X9" t="s">
        <v>95</v>
      </c>
      <c r="Y9" s="8">
        <v>45.32785</v>
      </c>
      <c r="Z9" s="8">
        <v>-116.98731</v>
      </c>
      <c r="AA9" t="s">
        <v>96</v>
      </c>
      <c r="AB9" t="s">
        <v>97</v>
      </c>
      <c r="AC9" t="s">
        <v>98</v>
      </c>
      <c r="AD9" t="s">
        <v>99</v>
      </c>
      <c r="AE9" t="s">
        <v>119</v>
      </c>
      <c r="AF9" s="9">
        <v>38229</v>
      </c>
      <c r="AG9" s="10">
        <v>0.4756944444444444</v>
      </c>
      <c r="AH9" t="s">
        <v>130</v>
      </c>
      <c r="AI9">
        <v>1</v>
      </c>
      <c r="AJ9">
        <v>1</v>
      </c>
      <c r="AK9">
        <v>0</v>
      </c>
      <c r="AL9">
        <v>0</v>
      </c>
      <c r="AM9">
        <v>0</v>
      </c>
      <c r="AN9" t="s">
        <v>95</v>
      </c>
      <c r="AO9" t="s">
        <v>95</v>
      </c>
      <c r="AP9" t="s">
        <v>95</v>
      </c>
      <c r="AR9" t="s">
        <v>95</v>
      </c>
      <c r="AT9" t="s">
        <v>95</v>
      </c>
      <c r="AU9" t="s">
        <v>95</v>
      </c>
      <c r="AV9" t="s">
        <v>95</v>
      </c>
      <c r="AX9" s="11"/>
      <c r="BA9">
        <v>1</v>
      </c>
      <c r="BB9">
        <v>1</v>
      </c>
      <c r="BC9">
        <v>1</v>
      </c>
      <c r="BD9">
        <v>0</v>
      </c>
      <c r="BV9">
        <v>0</v>
      </c>
      <c r="BW9">
        <v>0</v>
      </c>
      <c r="BX9">
        <v>0</v>
      </c>
      <c r="BY9">
        <v>0</v>
      </c>
      <c r="BZ9">
        <v>0</v>
      </c>
      <c r="CA9">
        <v>0</v>
      </c>
      <c r="CB9">
        <v>0</v>
      </c>
      <c r="CC9">
        <v>0</v>
      </c>
      <c r="CD9" t="s">
        <v>95</v>
      </c>
      <c r="CE9" t="s">
        <v>95</v>
      </c>
      <c r="CF9" t="s">
        <v>95</v>
      </c>
      <c r="CG9" t="s">
        <v>95</v>
      </c>
      <c r="CI9" s="89" t="str">
        <f t="shared" si="9"/>
        <v>Bridge</v>
      </c>
      <c r="CJ9" s="89" t="str">
        <f t="shared" si="10"/>
        <v>Green</v>
      </c>
      <c r="CK9" s="89" t="str">
        <f t="shared" si="11"/>
        <v>Bridge</v>
      </c>
      <c r="CL9" s="89" t="b">
        <f t="shared" si="12"/>
        <v>0</v>
      </c>
      <c r="CN9" t="s">
        <v>103</v>
      </c>
      <c r="CP9" t="s">
        <v>113</v>
      </c>
      <c r="CQ9" t="s">
        <v>115</v>
      </c>
      <c r="CR9" s="83"/>
      <c r="CS9" s="72">
        <f t="shared" si="0"/>
        <v>0</v>
      </c>
      <c r="CT9" s="72" t="str">
        <f t="shared" si="13"/>
        <v>0</v>
      </c>
      <c r="CU9" s="72" t="str">
        <f t="shared" si="14"/>
        <v>0</v>
      </c>
      <c r="CV9" s="84">
        <v>2</v>
      </c>
      <c r="CW9" s="73">
        <f t="shared" si="1"/>
        <v>1</v>
      </c>
      <c r="CX9" s="73">
        <v>1</v>
      </c>
      <c r="CY9" s="74">
        <v>7</v>
      </c>
      <c r="CZ9" s="75">
        <f t="shared" si="2"/>
        <v>0</v>
      </c>
      <c r="DA9" s="73" t="s">
        <v>641</v>
      </c>
      <c r="DB9" s="73" t="str">
        <f t="shared" si="3"/>
        <v>0</v>
      </c>
      <c r="DC9" s="73" t="str">
        <f t="shared" si="4"/>
        <v>0</v>
      </c>
      <c r="DD9" s="73" t="str">
        <f t="shared" si="5"/>
        <v>0</v>
      </c>
      <c r="DE9" s="73" t="str">
        <f t="shared" si="6"/>
        <v>0</v>
      </c>
      <c r="DF9" s="73" t="str">
        <f t="shared" si="7"/>
        <v>0</v>
      </c>
      <c r="DG9" s="73" t="str">
        <f t="shared" si="8"/>
        <v>0</v>
      </c>
      <c r="DH9" s="73"/>
      <c r="DI9" s="46"/>
      <c r="DJ9" s="46"/>
      <c r="DK9" s="46"/>
      <c r="DL9" s="46"/>
      <c r="DM9" s="46"/>
      <c r="DN9" s="46"/>
      <c r="DO9" s="46"/>
      <c r="DP9" s="46"/>
      <c r="DQ9" s="46"/>
      <c r="DR9" s="46"/>
      <c r="DS9" s="46"/>
      <c r="DT9" s="46"/>
      <c r="DU9" s="46"/>
    </row>
    <row r="10" spans="1:125" ht="14.25" customHeight="1">
      <c r="A10" t="s">
        <v>155</v>
      </c>
      <c r="B10" s="6">
        <v>3940</v>
      </c>
      <c r="C10" s="7">
        <v>0.1</v>
      </c>
      <c r="D10" s="6" t="s">
        <v>156</v>
      </c>
      <c r="E10" t="s">
        <v>151</v>
      </c>
      <c r="F10" t="s">
        <v>151</v>
      </c>
      <c r="G10" t="s">
        <v>151</v>
      </c>
      <c r="H10" t="s">
        <v>94</v>
      </c>
      <c r="I10" t="s">
        <v>95</v>
      </c>
      <c r="J10" t="s">
        <v>95</v>
      </c>
      <c r="K10" t="s">
        <v>95</v>
      </c>
      <c r="L10" t="s">
        <v>95</v>
      </c>
      <c r="M10" t="s">
        <v>95</v>
      </c>
      <c r="N10" t="s">
        <v>95</v>
      </c>
      <c r="O10" t="s">
        <v>95</v>
      </c>
      <c r="P10" t="s">
        <v>95</v>
      </c>
      <c r="Q10" t="s">
        <v>95</v>
      </c>
      <c r="R10" t="s">
        <v>95</v>
      </c>
      <c r="S10" t="s">
        <v>95</v>
      </c>
      <c r="T10" t="s">
        <v>95</v>
      </c>
      <c r="U10" t="s">
        <v>95</v>
      </c>
      <c r="V10" t="s">
        <v>95</v>
      </c>
      <c r="W10" t="s">
        <v>95</v>
      </c>
      <c r="X10" t="s">
        <v>95</v>
      </c>
      <c r="Y10" s="8">
        <v>45.30019</v>
      </c>
      <c r="Z10" s="8">
        <v>-116.98419</v>
      </c>
      <c r="AA10" t="s">
        <v>96</v>
      </c>
      <c r="AB10" t="s">
        <v>97</v>
      </c>
      <c r="AC10" t="s">
        <v>98</v>
      </c>
      <c r="AD10" t="s">
        <v>99</v>
      </c>
      <c r="AE10" t="s">
        <v>119</v>
      </c>
      <c r="AF10" s="9">
        <v>38229</v>
      </c>
      <c r="AG10" s="10">
        <v>0.5229166666666667</v>
      </c>
      <c r="AH10" t="s">
        <v>130</v>
      </c>
      <c r="AI10">
        <v>1</v>
      </c>
      <c r="AJ10">
        <v>1</v>
      </c>
      <c r="AK10">
        <v>0</v>
      </c>
      <c r="AL10">
        <v>0</v>
      </c>
      <c r="AM10">
        <v>0</v>
      </c>
      <c r="AN10" t="s">
        <v>95</v>
      </c>
      <c r="AO10" t="s">
        <v>95</v>
      </c>
      <c r="AP10" t="s">
        <v>95</v>
      </c>
      <c r="AR10" t="s">
        <v>95</v>
      </c>
      <c r="AT10" t="s">
        <v>95</v>
      </c>
      <c r="AU10" t="s">
        <v>95</v>
      </c>
      <c r="AV10" t="s">
        <v>95</v>
      </c>
      <c r="AX10" s="11" t="s">
        <v>157</v>
      </c>
      <c r="BA10">
        <v>1</v>
      </c>
      <c r="BB10">
        <v>1</v>
      </c>
      <c r="BC10">
        <v>1</v>
      </c>
      <c r="BD10">
        <v>0</v>
      </c>
      <c r="BV10">
        <v>0</v>
      </c>
      <c r="BW10">
        <v>0</v>
      </c>
      <c r="BX10">
        <v>0</v>
      </c>
      <c r="BY10">
        <v>0</v>
      </c>
      <c r="BZ10">
        <v>0</v>
      </c>
      <c r="CA10">
        <v>0</v>
      </c>
      <c r="CB10">
        <v>0</v>
      </c>
      <c r="CC10">
        <v>0</v>
      </c>
      <c r="CD10" t="s">
        <v>95</v>
      </c>
      <c r="CE10" t="s">
        <v>95</v>
      </c>
      <c r="CF10" t="s">
        <v>95</v>
      </c>
      <c r="CG10" t="s">
        <v>95</v>
      </c>
      <c r="CI10" s="89" t="str">
        <f t="shared" si="9"/>
        <v>Bridge</v>
      </c>
      <c r="CJ10" s="89" t="str">
        <f t="shared" si="10"/>
        <v>Green</v>
      </c>
      <c r="CK10" s="89" t="str">
        <f t="shared" si="11"/>
        <v>Bridge</v>
      </c>
      <c r="CL10" s="89" t="b">
        <f t="shared" si="12"/>
        <v>0</v>
      </c>
      <c r="CN10" t="s">
        <v>103</v>
      </c>
      <c r="CP10" t="s">
        <v>113</v>
      </c>
      <c r="CQ10" t="s">
        <v>115</v>
      </c>
      <c r="CR10" s="71"/>
      <c r="CS10" s="72">
        <f t="shared" si="0"/>
        <v>0</v>
      </c>
      <c r="CT10" s="72" t="str">
        <f t="shared" si="13"/>
        <v>0</v>
      </c>
      <c r="CU10" s="72" t="str">
        <f t="shared" si="14"/>
        <v>0</v>
      </c>
      <c r="CV10" s="73">
        <v>1</v>
      </c>
      <c r="CW10" s="73">
        <f t="shared" si="1"/>
        <v>1</v>
      </c>
      <c r="CX10" s="73">
        <v>1</v>
      </c>
      <c r="CY10" s="74">
        <v>8</v>
      </c>
      <c r="CZ10" s="75">
        <f t="shared" si="2"/>
        <v>0</v>
      </c>
      <c r="DA10" s="73" t="s">
        <v>642</v>
      </c>
      <c r="DB10" s="73" t="str">
        <f t="shared" si="3"/>
        <v>0</v>
      </c>
      <c r="DC10" s="73" t="str">
        <f t="shared" si="4"/>
        <v>0</v>
      </c>
      <c r="DD10" s="73" t="str">
        <f t="shared" si="5"/>
        <v>0</v>
      </c>
      <c r="DE10" s="73" t="str">
        <f t="shared" si="6"/>
        <v>0</v>
      </c>
      <c r="DF10" s="73" t="str">
        <f t="shared" si="7"/>
        <v>0</v>
      </c>
      <c r="DG10" s="73" t="str">
        <f t="shared" si="8"/>
        <v>0</v>
      </c>
      <c r="DH10" s="73"/>
      <c r="DI10" s="46"/>
      <c r="DJ10" s="46"/>
      <c r="DK10" s="46"/>
      <c r="DL10" s="46"/>
      <c r="DM10" s="46"/>
      <c r="DN10" s="46"/>
      <c r="DO10" s="46"/>
      <c r="DP10" s="46"/>
      <c r="DQ10" s="46"/>
      <c r="DR10" s="46"/>
      <c r="DS10" s="46"/>
      <c r="DT10" s="46"/>
      <c r="DU10" s="46"/>
    </row>
    <row r="11" spans="1:125" ht="15" customHeight="1">
      <c r="A11" t="s">
        <v>158</v>
      </c>
      <c r="B11" s="6" t="s">
        <v>159</v>
      </c>
      <c r="C11" s="7">
        <v>1.6</v>
      </c>
      <c r="D11" s="6" t="s">
        <v>160</v>
      </c>
      <c r="E11" t="s">
        <v>93</v>
      </c>
      <c r="F11" t="s">
        <v>93</v>
      </c>
      <c r="G11" t="s">
        <v>93</v>
      </c>
      <c r="H11" t="s">
        <v>161</v>
      </c>
      <c r="I11" t="s">
        <v>95</v>
      </c>
      <c r="J11" t="s">
        <v>95</v>
      </c>
      <c r="K11" t="s">
        <v>95</v>
      </c>
      <c r="L11" t="s">
        <v>95</v>
      </c>
      <c r="M11" t="s">
        <v>95</v>
      </c>
      <c r="N11" t="s">
        <v>95</v>
      </c>
      <c r="O11" t="s">
        <v>95</v>
      </c>
      <c r="P11" t="s">
        <v>95</v>
      </c>
      <c r="Q11" t="s">
        <v>95</v>
      </c>
      <c r="R11" t="s">
        <v>95</v>
      </c>
      <c r="S11" t="s">
        <v>95</v>
      </c>
      <c r="T11" t="s">
        <v>95</v>
      </c>
      <c r="U11" t="s">
        <v>95</v>
      </c>
      <c r="V11" t="s">
        <v>95</v>
      </c>
      <c r="W11" t="s">
        <v>95</v>
      </c>
      <c r="X11" t="s">
        <v>95</v>
      </c>
      <c r="Y11" s="8">
        <v>45.28142</v>
      </c>
      <c r="Z11" s="8">
        <v>-116.99722</v>
      </c>
      <c r="AA11" t="s">
        <v>96</v>
      </c>
      <c r="AB11" t="s">
        <v>97</v>
      </c>
      <c r="AC11" t="s">
        <v>98</v>
      </c>
      <c r="AD11" t="s">
        <v>99</v>
      </c>
      <c r="AE11" t="s">
        <v>119</v>
      </c>
      <c r="AF11" s="9">
        <v>38229</v>
      </c>
      <c r="AG11" s="10">
        <v>0.5708333333333333</v>
      </c>
      <c r="AH11" t="s">
        <v>143</v>
      </c>
      <c r="AI11">
        <v>1</v>
      </c>
      <c r="AJ11">
        <v>1</v>
      </c>
      <c r="AK11">
        <v>0</v>
      </c>
      <c r="AL11">
        <v>0</v>
      </c>
      <c r="AM11">
        <v>0</v>
      </c>
      <c r="AN11" t="s">
        <v>144</v>
      </c>
      <c r="AO11" t="s">
        <v>95</v>
      </c>
      <c r="AP11" t="s">
        <v>95</v>
      </c>
      <c r="AR11" t="s">
        <v>113</v>
      </c>
      <c r="AS11" t="s">
        <v>162</v>
      </c>
      <c r="AT11" t="s">
        <v>145</v>
      </c>
      <c r="AU11" t="s">
        <v>123</v>
      </c>
      <c r="AV11" t="s">
        <v>163</v>
      </c>
      <c r="AW11" t="s">
        <v>164</v>
      </c>
      <c r="AX11" s="11" t="s">
        <v>165</v>
      </c>
      <c r="AY11" t="s">
        <v>166</v>
      </c>
      <c r="BA11">
        <v>1</v>
      </c>
      <c r="BB11">
        <v>1</v>
      </c>
      <c r="BC11">
        <v>1</v>
      </c>
      <c r="BD11">
        <v>1</v>
      </c>
      <c r="BE11" t="s">
        <v>167</v>
      </c>
      <c r="BH11">
        <v>7.9</v>
      </c>
      <c r="BI11">
        <v>43.3</v>
      </c>
      <c r="BJ11">
        <v>14.2</v>
      </c>
      <c r="BK11">
        <v>10.1</v>
      </c>
      <c r="BL11">
        <v>14.9</v>
      </c>
      <c r="BM11">
        <v>11.9</v>
      </c>
      <c r="BN11">
        <v>12.6</v>
      </c>
      <c r="BO11">
        <v>3.69</v>
      </c>
      <c r="BP11" s="12" t="s">
        <v>168</v>
      </c>
      <c r="BQ11">
        <v>8.95</v>
      </c>
      <c r="BR11">
        <v>10.96</v>
      </c>
      <c r="BS11">
        <v>12.31</v>
      </c>
      <c r="BT11">
        <v>11.25</v>
      </c>
      <c r="BU11">
        <v>3.69</v>
      </c>
      <c r="BV11">
        <v>0</v>
      </c>
      <c r="BW11">
        <v>12.74</v>
      </c>
      <c r="BX11">
        <v>0.62</v>
      </c>
      <c r="BY11">
        <v>0.29</v>
      </c>
      <c r="BZ11">
        <v>-2.3</v>
      </c>
      <c r="CA11">
        <v>1.06</v>
      </c>
      <c r="CB11">
        <v>3.66</v>
      </c>
      <c r="CC11">
        <v>4.64</v>
      </c>
      <c r="CD11" t="s">
        <v>169</v>
      </c>
      <c r="CE11" t="s">
        <v>95</v>
      </c>
      <c r="CF11" t="s">
        <v>169</v>
      </c>
      <c r="CG11" t="s">
        <v>95</v>
      </c>
      <c r="CI11" s="89" t="str">
        <f t="shared" si="9"/>
        <v>Grey</v>
      </c>
      <c r="CJ11" s="89" t="str">
        <f t="shared" si="10"/>
        <v>Grey</v>
      </c>
      <c r="CK11" s="89" t="str">
        <f t="shared" si="11"/>
        <v>Circular</v>
      </c>
      <c r="CL11" s="89" t="str">
        <f t="shared" si="12"/>
        <v>Yes</v>
      </c>
      <c r="CN11" t="s">
        <v>113</v>
      </c>
      <c r="CO11" t="s">
        <v>170</v>
      </c>
      <c r="CP11" t="s">
        <v>113</v>
      </c>
      <c r="CQ11" t="s">
        <v>115</v>
      </c>
      <c r="CR11" s="71"/>
      <c r="CS11" s="72">
        <f t="shared" si="0"/>
        <v>0</v>
      </c>
      <c r="CT11" s="72" t="str">
        <f t="shared" si="13"/>
        <v>0</v>
      </c>
      <c r="CU11" s="72" t="str">
        <f t="shared" si="14"/>
        <v>0</v>
      </c>
      <c r="CV11" s="73">
        <v>1</v>
      </c>
      <c r="CW11" s="73">
        <f t="shared" si="1"/>
        <v>1</v>
      </c>
      <c r="CX11" s="73">
        <v>1</v>
      </c>
      <c r="CY11" s="74">
        <v>8</v>
      </c>
      <c r="CZ11" s="75">
        <f t="shared" si="2"/>
        <v>0</v>
      </c>
      <c r="DA11" s="73" t="s">
        <v>642</v>
      </c>
      <c r="DB11" s="73" t="str">
        <f t="shared" si="3"/>
        <v>0</v>
      </c>
      <c r="DC11" s="73" t="str">
        <f>IF($V11="Breaks Inside Culvert","0.05",IF($W11="Breaks Inside Culvert","0.05",IF($X11="Breaks Inside Culvert","0.05","0")))</f>
        <v>0</v>
      </c>
      <c r="DD11" s="73" t="str">
        <f t="shared" si="5"/>
        <v>0</v>
      </c>
      <c r="DE11" s="73" t="str">
        <f t="shared" si="6"/>
        <v>0</v>
      </c>
      <c r="DF11" s="73" t="str">
        <f t="shared" si="7"/>
        <v>0</v>
      </c>
      <c r="DG11" s="73" t="str">
        <f t="shared" si="8"/>
        <v>0</v>
      </c>
      <c r="DH11" s="73"/>
      <c r="DI11" s="46"/>
      <c r="DJ11" s="46"/>
      <c r="DK11" s="46"/>
      <c r="DL11" s="46"/>
      <c r="DM11" s="46"/>
      <c r="DN11" s="46"/>
      <c r="DO11" s="46"/>
      <c r="DP11" s="46"/>
      <c r="DQ11" s="46"/>
      <c r="DR11" s="46"/>
      <c r="DS11" s="46"/>
      <c r="DT11" s="46"/>
      <c r="DU11" s="46"/>
    </row>
    <row r="12" spans="1:112" ht="12.75">
      <c r="A12" t="s">
        <v>171</v>
      </c>
      <c r="B12" s="6" t="s">
        <v>172</v>
      </c>
      <c r="C12" s="7">
        <v>0.3</v>
      </c>
      <c r="D12" s="6">
        <v>3940</v>
      </c>
      <c r="E12" t="s">
        <v>93</v>
      </c>
      <c r="F12" t="s">
        <v>151</v>
      </c>
      <c r="G12" t="s">
        <v>151</v>
      </c>
      <c r="H12" t="s">
        <v>161</v>
      </c>
      <c r="I12" t="s">
        <v>95</v>
      </c>
      <c r="J12" t="s">
        <v>95</v>
      </c>
      <c r="K12" t="s">
        <v>95</v>
      </c>
      <c r="L12" t="s">
        <v>95</v>
      </c>
      <c r="M12" t="s">
        <v>95</v>
      </c>
      <c r="N12" t="s">
        <v>95</v>
      </c>
      <c r="O12" t="s">
        <v>95</v>
      </c>
      <c r="P12" t="s">
        <v>95</v>
      </c>
      <c r="Q12" t="s">
        <v>95</v>
      </c>
      <c r="R12" t="s">
        <v>95</v>
      </c>
      <c r="S12" t="s">
        <v>95</v>
      </c>
      <c r="T12" t="s">
        <v>95</v>
      </c>
      <c r="U12" t="s">
        <v>95</v>
      </c>
      <c r="V12" t="s">
        <v>95</v>
      </c>
      <c r="W12" t="s">
        <v>95</v>
      </c>
      <c r="X12" t="s">
        <v>95</v>
      </c>
      <c r="Y12" s="8">
        <v>45.29848</v>
      </c>
      <c r="Z12" s="8">
        <v>-116.98729</v>
      </c>
      <c r="AA12" t="s">
        <v>96</v>
      </c>
      <c r="AB12" t="s">
        <v>97</v>
      </c>
      <c r="AC12" t="s">
        <v>98</v>
      </c>
      <c r="AD12" t="s">
        <v>99</v>
      </c>
      <c r="AE12" t="s">
        <v>119</v>
      </c>
      <c r="AF12" s="9">
        <v>38229</v>
      </c>
      <c r="AG12" s="10">
        <v>0.6236111111111111</v>
      </c>
      <c r="AH12" t="s">
        <v>120</v>
      </c>
      <c r="AI12">
        <v>1</v>
      </c>
      <c r="AJ12">
        <v>1</v>
      </c>
      <c r="AK12">
        <v>0</v>
      </c>
      <c r="AL12">
        <v>0</v>
      </c>
      <c r="AM12">
        <v>0</v>
      </c>
      <c r="AN12" t="s">
        <v>144</v>
      </c>
      <c r="AO12" t="s">
        <v>95</v>
      </c>
      <c r="AP12" t="s">
        <v>95</v>
      </c>
      <c r="AR12" t="s">
        <v>95</v>
      </c>
      <c r="AT12" t="s">
        <v>173</v>
      </c>
      <c r="AU12" t="s">
        <v>123</v>
      </c>
      <c r="AV12" t="s">
        <v>95</v>
      </c>
      <c r="AX12" s="11"/>
      <c r="BA12">
        <v>1</v>
      </c>
      <c r="BB12">
        <v>1</v>
      </c>
      <c r="BC12">
        <v>1</v>
      </c>
      <c r="BD12">
        <v>1</v>
      </c>
      <c r="BE12" t="s">
        <v>174</v>
      </c>
      <c r="BF12" t="s">
        <v>175</v>
      </c>
      <c r="BH12">
        <v>9.3</v>
      </c>
      <c r="BI12">
        <v>33.7</v>
      </c>
      <c r="BJ12">
        <v>11.6</v>
      </c>
      <c r="BK12">
        <v>9.8</v>
      </c>
      <c r="BL12">
        <v>12.1</v>
      </c>
      <c r="BM12">
        <v>9.9</v>
      </c>
      <c r="BN12">
        <v>9.4</v>
      </c>
      <c r="BO12">
        <v>4.72</v>
      </c>
      <c r="BP12" t="s">
        <v>176</v>
      </c>
      <c r="BQ12">
        <v>10.73</v>
      </c>
      <c r="BR12">
        <v>11.96</v>
      </c>
      <c r="BS12">
        <v>0</v>
      </c>
      <c r="BU12">
        <v>4.73</v>
      </c>
      <c r="BV12">
        <v>-0.01</v>
      </c>
      <c r="BW12">
        <v>10.56</v>
      </c>
      <c r="BX12">
        <v>0.88</v>
      </c>
      <c r="BY12">
        <v>-11.96</v>
      </c>
      <c r="BZ12">
        <v>10.73</v>
      </c>
      <c r="CA12">
        <v>0</v>
      </c>
      <c r="CB12">
        <v>0</v>
      </c>
      <c r="CC12">
        <v>3.65</v>
      </c>
      <c r="CD12" t="s">
        <v>110</v>
      </c>
      <c r="CE12" t="s">
        <v>138</v>
      </c>
      <c r="CF12" t="s">
        <v>110</v>
      </c>
      <c r="CG12" t="s">
        <v>112</v>
      </c>
      <c r="CH12" t="s">
        <v>177</v>
      </c>
      <c r="CI12" s="89" t="str">
        <f t="shared" si="9"/>
        <v>Red</v>
      </c>
      <c r="CJ12" s="89" t="str">
        <f t="shared" si="10"/>
        <v>Red</v>
      </c>
      <c r="CK12" s="89" t="str">
        <f t="shared" si="11"/>
        <v>Squashed Pipe-Arch</v>
      </c>
      <c r="CL12" s="89" t="b">
        <f t="shared" si="12"/>
        <v>0</v>
      </c>
      <c r="CN12" t="s">
        <v>103</v>
      </c>
      <c r="CP12" t="s">
        <v>113</v>
      </c>
      <c r="CQ12" t="s">
        <v>115</v>
      </c>
      <c r="CR12" s="71"/>
      <c r="CS12" s="72">
        <f t="shared" si="0"/>
        <v>0</v>
      </c>
      <c r="CT12" s="85">
        <v>1</v>
      </c>
      <c r="CU12" s="85">
        <v>1</v>
      </c>
      <c r="CV12" s="73">
        <v>1</v>
      </c>
      <c r="CW12" s="73">
        <f t="shared" si="1"/>
        <v>1</v>
      </c>
      <c r="CX12" s="73">
        <v>1</v>
      </c>
      <c r="CY12" s="74">
        <v>8</v>
      </c>
      <c r="CZ12" s="75">
        <f t="shared" si="2"/>
        <v>0</v>
      </c>
      <c r="DA12" s="73" t="s">
        <v>642</v>
      </c>
      <c r="DB12" s="73" t="str">
        <f t="shared" si="3"/>
        <v>0</v>
      </c>
      <c r="DC12" s="73" t="str">
        <f aca="true" t="shared" si="15" ref="DC12:DC23">IF(CA12="Breaks Inside Culvert","0.05",IF(CB12="Breaks Inside Culvert","0.05",IF(CC12="Breaks Inside Culvert","0.05","0")))</f>
        <v>0</v>
      </c>
      <c r="DD12" s="73" t="str">
        <f t="shared" si="5"/>
        <v>0</v>
      </c>
      <c r="DE12" s="73" t="str">
        <f t="shared" si="6"/>
        <v>0</v>
      </c>
      <c r="DF12" s="73" t="str">
        <f t="shared" si="7"/>
        <v>0</v>
      </c>
      <c r="DG12" s="73" t="str">
        <f t="shared" si="8"/>
        <v>0</v>
      </c>
      <c r="DH12" s="73"/>
    </row>
    <row r="13" spans="1:125" s="13" customFormat="1" ht="12.75">
      <c r="A13" s="13" t="s">
        <v>178</v>
      </c>
      <c r="B13" s="14" t="s">
        <v>179</v>
      </c>
      <c r="C13" s="15">
        <v>0.1</v>
      </c>
      <c r="D13" s="14">
        <v>3940</v>
      </c>
      <c r="E13" s="13" t="s">
        <v>93</v>
      </c>
      <c r="F13" s="13" t="s">
        <v>93</v>
      </c>
      <c r="G13" s="13" t="s">
        <v>93</v>
      </c>
      <c r="H13" s="13" t="s">
        <v>91</v>
      </c>
      <c r="I13" s="13" t="s">
        <v>95</v>
      </c>
      <c r="J13" s="13" t="s">
        <v>95</v>
      </c>
      <c r="K13" s="13" t="s">
        <v>95</v>
      </c>
      <c r="L13" s="13" t="s">
        <v>95</v>
      </c>
      <c r="M13" s="13" t="s">
        <v>95</v>
      </c>
      <c r="N13" s="13" t="s">
        <v>95</v>
      </c>
      <c r="O13" s="13" t="s">
        <v>95</v>
      </c>
      <c r="P13" s="13" t="s">
        <v>95</v>
      </c>
      <c r="Q13" s="13" t="s">
        <v>95</v>
      </c>
      <c r="R13" s="13" t="s">
        <v>95</v>
      </c>
      <c r="S13" s="13" t="s">
        <v>95</v>
      </c>
      <c r="T13" s="13" t="s">
        <v>95</v>
      </c>
      <c r="U13" s="13" t="s">
        <v>95</v>
      </c>
      <c r="V13" s="13" t="s">
        <v>95</v>
      </c>
      <c r="W13" s="13" t="s">
        <v>95</v>
      </c>
      <c r="X13" s="13" t="s">
        <v>95</v>
      </c>
      <c r="Y13" s="16">
        <v>45.26069</v>
      </c>
      <c r="Z13" s="16">
        <v>-116.97975</v>
      </c>
      <c r="AA13" s="13" t="s">
        <v>96</v>
      </c>
      <c r="AB13" s="13" t="s">
        <v>97</v>
      </c>
      <c r="AC13" s="13" t="s">
        <v>99</v>
      </c>
      <c r="AD13" s="13" t="s">
        <v>180</v>
      </c>
      <c r="AE13" s="13" t="s">
        <v>115</v>
      </c>
      <c r="AF13" s="17">
        <v>38229</v>
      </c>
      <c r="AG13" s="18">
        <v>0.6805555555555555</v>
      </c>
      <c r="AH13" s="13" t="s">
        <v>143</v>
      </c>
      <c r="AI13" s="13">
        <v>1</v>
      </c>
      <c r="AJ13" s="13">
        <v>1</v>
      </c>
      <c r="AK13" s="13">
        <v>0</v>
      </c>
      <c r="AL13" s="13">
        <v>0</v>
      </c>
      <c r="AM13" s="13">
        <v>0</v>
      </c>
      <c r="AN13" s="13" t="s">
        <v>144</v>
      </c>
      <c r="AO13" s="13" t="s">
        <v>95</v>
      </c>
      <c r="AP13" s="13" t="s">
        <v>95</v>
      </c>
      <c r="AQ13" s="13" t="s">
        <v>181</v>
      </c>
      <c r="AR13" s="13" t="s">
        <v>103</v>
      </c>
      <c r="AT13" s="13" t="s">
        <v>173</v>
      </c>
      <c r="AU13" s="13" t="s">
        <v>182</v>
      </c>
      <c r="AV13" s="13" t="s">
        <v>95</v>
      </c>
      <c r="AX13" s="19" t="s">
        <v>183</v>
      </c>
      <c r="AZ13" s="20" t="s">
        <v>184</v>
      </c>
      <c r="BH13" s="13">
        <v>7.65</v>
      </c>
      <c r="BI13" s="13">
        <v>33.5</v>
      </c>
      <c r="BJ13" s="13">
        <v>9</v>
      </c>
      <c r="BK13" s="13">
        <v>8.4</v>
      </c>
      <c r="BL13" s="13">
        <v>6.2</v>
      </c>
      <c r="BM13" s="13">
        <v>7.1</v>
      </c>
      <c r="BN13" s="13">
        <v>8.6</v>
      </c>
      <c r="BO13" s="13">
        <v>3.15</v>
      </c>
      <c r="BP13" s="13" t="s">
        <v>185</v>
      </c>
      <c r="BQ13" s="13">
        <v>6.55</v>
      </c>
      <c r="BR13" s="13">
        <v>7.52</v>
      </c>
      <c r="BU13" s="13">
        <v>3.15</v>
      </c>
      <c r="BV13" s="13">
        <v>0</v>
      </c>
      <c r="BW13" s="13">
        <v>7.86</v>
      </c>
      <c r="BX13" s="13">
        <v>0.97</v>
      </c>
      <c r="BY13" s="13">
        <v>-7.52</v>
      </c>
      <c r="BZ13" s="13">
        <v>6.55</v>
      </c>
      <c r="CA13" s="13">
        <v>0</v>
      </c>
      <c r="CB13" s="13">
        <v>0</v>
      </c>
      <c r="CC13" s="13">
        <v>2.9</v>
      </c>
      <c r="CD13" s="13" t="s">
        <v>131</v>
      </c>
      <c r="CE13" s="13" t="s">
        <v>95</v>
      </c>
      <c r="CF13" s="13" t="s">
        <v>131</v>
      </c>
      <c r="CG13" s="13" t="s">
        <v>95</v>
      </c>
      <c r="CI13" s="89" t="str">
        <f t="shared" si="9"/>
        <v>Green</v>
      </c>
      <c r="CJ13" s="89" t="str">
        <f t="shared" si="10"/>
        <v>Green</v>
      </c>
      <c r="CK13" s="89" t="str">
        <f t="shared" si="11"/>
        <v>Circular</v>
      </c>
      <c r="CL13" s="89" t="b">
        <f t="shared" si="12"/>
        <v>0</v>
      </c>
      <c r="CN13" s="13" t="s">
        <v>103</v>
      </c>
      <c r="CR13" s="81"/>
      <c r="CS13" s="72">
        <f t="shared" si="0"/>
        <v>0</v>
      </c>
      <c r="CT13" s="72" t="str">
        <f aca="true" t="shared" si="16" ref="CT13:CT23">IF(CK13="Red","1",IF(CK13="Grey","0.5","0"))</f>
        <v>0</v>
      </c>
      <c r="CU13" s="72" t="str">
        <f aca="true" t="shared" si="17" ref="CU13:CU23">IF(CM13="Red","1",IF(CM13="Grey","0.5","0"))</f>
        <v>0</v>
      </c>
      <c r="CV13" s="73">
        <v>1</v>
      </c>
      <c r="CW13" s="73">
        <f t="shared" si="1"/>
        <v>1</v>
      </c>
      <c r="CX13" s="73">
        <v>1</v>
      </c>
      <c r="CY13" s="74">
        <v>8</v>
      </c>
      <c r="CZ13" s="75">
        <f t="shared" si="2"/>
        <v>0</v>
      </c>
      <c r="DA13" s="73" t="s">
        <v>642</v>
      </c>
      <c r="DB13" s="73" t="str">
        <f t="shared" si="3"/>
        <v>0</v>
      </c>
      <c r="DC13" s="73" t="str">
        <f t="shared" si="15"/>
        <v>0</v>
      </c>
      <c r="DD13" s="73" t="str">
        <f t="shared" si="5"/>
        <v>0</v>
      </c>
      <c r="DE13" s="73" t="str">
        <f t="shared" si="6"/>
        <v>0</v>
      </c>
      <c r="DF13" s="73" t="str">
        <f t="shared" si="7"/>
        <v>0</v>
      </c>
      <c r="DG13" s="73" t="str">
        <f t="shared" si="8"/>
        <v>0</v>
      </c>
      <c r="DH13" s="82"/>
      <c r="DI13"/>
      <c r="DJ13"/>
      <c r="DK13"/>
      <c r="DL13"/>
      <c r="DM13"/>
      <c r="DN13"/>
      <c r="DO13"/>
      <c r="DP13"/>
      <c r="DQ13"/>
      <c r="DR13"/>
      <c r="DS13"/>
      <c r="DT13"/>
      <c r="DU13"/>
    </row>
    <row r="14" spans="1:125" ht="12.75">
      <c r="A14" t="s">
        <v>186</v>
      </c>
      <c r="B14" s="6" t="s">
        <v>118</v>
      </c>
      <c r="C14" s="7">
        <v>0.05</v>
      </c>
      <c r="D14" s="6" t="s">
        <v>187</v>
      </c>
      <c r="E14" t="s">
        <v>95</v>
      </c>
      <c r="F14" t="s">
        <v>93</v>
      </c>
      <c r="G14" t="s">
        <v>93</v>
      </c>
      <c r="H14" t="s">
        <v>91</v>
      </c>
      <c r="I14" t="s">
        <v>95</v>
      </c>
      <c r="J14" t="s">
        <v>95</v>
      </c>
      <c r="K14" t="s">
        <v>95</v>
      </c>
      <c r="L14" t="s">
        <v>95</v>
      </c>
      <c r="M14" t="s">
        <v>95</v>
      </c>
      <c r="N14" t="s">
        <v>95</v>
      </c>
      <c r="O14" t="s">
        <v>95</v>
      </c>
      <c r="P14" t="s">
        <v>95</v>
      </c>
      <c r="Q14" t="s">
        <v>95</v>
      </c>
      <c r="R14" t="s">
        <v>95</v>
      </c>
      <c r="S14" t="s">
        <v>95</v>
      </c>
      <c r="T14" t="s">
        <v>95</v>
      </c>
      <c r="U14" t="s">
        <v>95</v>
      </c>
      <c r="V14" t="s">
        <v>95</v>
      </c>
      <c r="W14" t="s">
        <v>95</v>
      </c>
      <c r="X14" t="s">
        <v>95</v>
      </c>
      <c r="Y14" s="8">
        <v>45.25766</v>
      </c>
      <c r="Z14" s="8">
        <v>-117.09987</v>
      </c>
      <c r="AA14" t="s">
        <v>96</v>
      </c>
      <c r="AB14" t="s">
        <v>97</v>
      </c>
      <c r="AC14" t="s">
        <v>99</v>
      </c>
      <c r="AD14" t="s">
        <v>180</v>
      </c>
      <c r="AF14" s="9">
        <v>38243</v>
      </c>
      <c r="AG14" s="10">
        <v>0.47291666666666665</v>
      </c>
      <c r="AH14" t="s">
        <v>100</v>
      </c>
      <c r="AI14">
        <v>1</v>
      </c>
      <c r="AJ14">
        <v>1</v>
      </c>
      <c r="AK14">
        <v>0</v>
      </c>
      <c r="AL14">
        <v>0</v>
      </c>
      <c r="AM14">
        <v>0</v>
      </c>
      <c r="AN14" t="s">
        <v>95</v>
      </c>
      <c r="AO14" t="s">
        <v>95</v>
      </c>
      <c r="AP14" t="s">
        <v>95</v>
      </c>
      <c r="AQ14" t="s">
        <v>188</v>
      </c>
      <c r="AR14" t="s">
        <v>95</v>
      </c>
      <c r="AT14" t="s">
        <v>95</v>
      </c>
      <c r="AU14" t="s">
        <v>95</v>
      </c>
      <c r="AV14" t="s">
        <v>95</v>
      </c>
      <c r="AX14" s="11" t="s">
        <v>189</v>
      </c>
      <c r="BA14">
        <v>0</v>
      </c>
      <c r="BB14">
        <v>0</v>
      </c>
      <c r="BC14">
        <v>0</v>
      </c>
      <c r="BD14">
        <v>0</v>
      </c>
      <c r="BE14" t="s">
        <v>190</v>
      </c>
      <c r="BV14">
        <v>0</v>
      </c>
      <c r="BW14">
        <v>0</v>
      </c>
      <c r="BX14">
        <v>0</v>
      </c>
      <c r="BY14">
        <v>0</v>
      </c>
      <c r="BZ14">
        <v>0</v>
      </c>
      <c r="CA14">
        <v>0</v>
      </c>
      <c r="CB14">
        <v>0</v>
      </c>
      <c r="CC14">
        <v>0</v>
      </c>
      <c r="CD14" t="s">
        <v>95</v>
      </c>
      <c r="CE14" t="s">
        <v>95</v>
      </c>
      <c r="CF14" t="s">
        <v>95</v>
      </c>
      <c r="CG14" t="s">
        <v>95</v>
      </c>
      <c r="CI14" s="89" t="str">
        <f t="shared" si="9"/>
        <v>Other</v>
      </c>
      <c r="CJ14" s="89" t="str">
        <f t="shared" si="10"/>
        <v>Red</v>
      </c>
      <c r="CK14" s="89" t="str">
        <f t="shared" si="11"/>
        <v>Other</v>
      </c>
      <c r="CL14" s="89" t="str">
        <f t="shared" si="12"/>
        <v>Yes</v>
      </c>
      <c r="CN14" t="s">
        <v>113</v>
      </c>
      <c r="CO14" t="s">
        <v>191</v>
      </c>
      <c r="CP14" t="s">
        <v>113</v>
      </c>
      <c r="CQ14" t="s">
        <v>115</v>
      </c>
      <c r="CR14" s="71"/>
      <c r="CS14" s="72">
        <f t="shared" si="0"/>
        <v>0</v>
      </c>
      <c r="CT14" s="72" t="str">
        <f t="shared" si="16"/>
        <v>0</v>
      </c>
      <c r="CU14" s="72" t="str">
        <f t="shared" si="17"/>
        <v>0</v>
      </c>
      <c r="CV14" s="73">
        <v>1</v>
      </c>
      <c r="CW14" s="73">
        <f t="shared" si="1"/>
        <v>1</v>
      </c>
      <c r="CX14" s="73">
        <v>1</v>
      </c>
      <c r="CY14" s="74">
        <v>12</v>
      </c>
      <c r="CZ14" s="75">
        <f t="shared" si="2"/>
        <v>0</v>
      </c>
      <c r="DA14" s="73" t="s">
        <v>642</v>
      </c>
      <c r="DB14" s="73" t="str">
        <f t="shared" si="3"/>
        <v>0</v>
      </c>
      <c r="DC14" s="73" t="str">
        <f t="shared" si="15"/>
        <v>0</v>
      </c>
      <c r="DD14" s="73" t="str">
        <f t="shared" si="5"/>
        <v>0</v>
      </c>
      <c r="DE14" s="73" t="str">
        <f t="shared" si="6"/>
        <v>0</v>
      </c>
      <c r="DF14" s="73" t="str">
        <f t="shared" si="7"/>
        <v>0</v>
      </c>
      <c r="DG14" s="73" t="str">
        <f t="shared" si="8"/>
        <v>0</v>
      </c>
      <c r="DH14" s="73" t="s">
        <v>679</v>
      </c>
      <c r="DI14" s="86"/>
      <c r="DJ14" s="46"/>
      <c r="DK14" s="46"/>
      <c r="DL14" s="46"/>
      <c r="DM14" s="46"/>
      <c r="DN14" s="46"/>
      <c r="DO14" s="46"/>
      <c r="DP14" s="46"/>
      <c r="DQ14" s="46"/>
      <c r="DR14" s="46"/>
      <c r="DS14" s="46"/>
      <c r="DT14" s="46"/>
      <c r="DU14" s="46"/>
    </row>
    <row r="15" spans="1:125" ht="12.75">
      <c r="A15" t="s">
        <v>192</v>
      </c>
      <c r="B15" s="6">
        <v>3920</v>
      </c>
      <c r="C15" s="7">
        <v>12.2</v>
      </c>
      <c r="D15" s="6" t="s">
        <v>133</v>
      </c>
      <c r="E15" t="s">
        <v>93</v>
      </c>
      <c r="F15" t="s">
        <v>93</v>
      </c>
      <c r="G15" t="s">
        <v>93</v>
      </c>
      <c r="H15" t="s">
        <v>100</v>
      </c>
      <c r="I15" t="s">
        <v>95</v>
      </c>
      <c r="J15" t="s">
        <v>95</v>
      </c>
      <c r="K15" t="s">
        <v>95</v>
      </c>
      <c r="L15" t="s">
        <v>95</v>
      </c>
      <c r="M15" t="s">
        <v>95</v>
      </c>
      <c r="N15" t="s">
        <v>95</v>
      </c>
      <c r="O15" t="s">
        <v>95</v>
      </c>
      <c r="P15" t="s">
        <v>95</v>
      </c>
      <c r="Q15" t="s">
        <v>95</v>
      </c>
      <c r="R15" t="s">
        <v>95</v>
      </c>
      <c r="S15" t="s">
        <v>95</v>
      </c>
      <c r="T15" t="s">
        <v>95</v>
      </c>
      <c r="U15" t="s">
        <v>95</v>
      </c>
      <c r="V15" t="s">
        <v>95</v>
      </c>
      <c r="W15" t="s">
        <v>95</v>
      </c>
      <c r="X15" t="s">
        <v>95</v>
      </c>
      <c r="Y15" s="8">
        <v>45.23383</v>
      </c>
      <c r="Z15" s="8">
        <v>-117.0866</v>
      </c>
      <c r="AA15" t="s">
        <v>96</v>
      </c>
      <c r="AB15" t="s">
        <v>97</v>
      </c>
      <c r="AC15" t="s">
        <v>98</v>
      </c>
      <c r="AD15" t="s">
        <v>99</v>
      </c>
      <c r="AE15" t="s">
        <v>193</v>
      </c>
      <c r="AF15" s="9">
        <v>38243</v>
      </c>
      <c r="AG15" s="10">
        <v>0.5458333333333333</v>
      </c>
      <c r="AH15" t="s">
        <v>120</v>
      </c>
      <c r="AI15">
        <v>1</v>
      </c>
      <c r="AJ15">
        <v>2</v>
      </c>
      <c r="AK15">
        <v>1</v>
      </c>
      <c r="AL15">
        <v>0</v>
      </c>
      <c r="AM15">
        <v>0</v>
      </c>
      <c r="AN15" t="s">
        <v>121</v>
      </c>
      <c r="AO15" t="s">
        <v>95</v>
      </c>
      <c r="AP15" t="s">
        <v>95</v>
      </c>
      <c r="AR15" t="s">
        <v>103</v>
      </c>
      <c r="AT15" t="s">
        <v>145</v>
      </c>
      <c r="AU15" t="s">
        <v>194</v>
      </c>
      <c r="AV15" t="s">
        <v>95</v>
      </c>
      <c r="AW15" t="s">
        <v>195</v>
      </c>
      <c r="AX15" s="11" t="s">
        <v>196</v>
      </c>
      <c r="AY15" t="s">
        <v>197</v>
      </c>
      <c r="BA15">
        <v>1</v>
      </c>
      <c r="BB15">
        <v>1</v>
      </c>
      <c r="BC15">
        <v>1</v>
      </c>
      <c r="BD15">
        <v>1</v>
      </c>
      <c r="BH15">
        <v>5.8</v>
      </c>
      <c r="BI15">
        <v>42.8</v>
      </c>
      <c r="BJ15">
        <v>13.3</v>
      </c>
      <c r="BK15">
        <v>14.1</v>
      </c>
      <c r="BL15">
        <v>23.5</v>
      </c>
      <c r="BM15">
        <v>18.2</v>
      </c>
      <c r="BN15">
        <v>22.5</v>
      </c>
      <c r="BO15">
        <v>5.41</v>
      </c>
      <c r="BP15" t="s">
        <v>198</v>
      </c>
      <c r="BQ15">
        <v>10.31</v>
      </c>
      <c r="BR15">
        <v>12.67</v>
      </c>
      <c r="BS15">
        <v>0</v>
      </c>
      <c r="BU15">
        <v>5.41</v>
      </c>
      <c r="BV15">
        <v>0</v>
      </c>
      <c r="BW15">
        <v>18.32</v>
      </c>
      <c r="BX15">
        <v>0.32</v>
      </c>
      <c r="BY15">
        <v>-12.67</v>
      </c>
      <c r="BZ15">
        <v>10.31</v>
      </c>
      <c r="CA15">
        <v>0</v>
      </c>
      <c r="CB15">
        <v>0</v>
      </c>
      <c r="CC15">
        <v>5.51</v>
      </c>
      <c r="CD15" t="s">
        <v>110</v>
      </c>
      <c r="CE15" t="s">
        <v>138</v>
      </c>
      <c r="CF15" t="s">
        <v>110</v>
      </c>
      <c r="CG15" t="s">
        <v>139</v>
      </c>
      <c r="CI15" s="89" t="str">
        <f t="shared" si="9"/>
        <v>Red</v>
      </c>
      <c r="CJ15" s="89" t="str">
        <f t="shared" si="10"/>
        <v>Red</v>
      </c>
      <c r="CK15" s="89" t="str">
        <f t="shared" si="11"/>
        <v>Squashed Pipe-Arch</v>
      </c>
      <c r="CL15" s="89" t="b">
        <f t="shared" si="12"/>
        <v>0</v>
      </c>
      <c r="CN15" t="s">
        <v>113</v>
      </c>
      <c r="CO15" t="s">
        <v>199</v>
      </c>
      <c r="CP15" t="s">
        <v>113</v>
      </c>
      <c r="CQ15" t="s">
        <v>115</v>
      </c>
      <c r="CR15" s="71"/>
      <c r="CS15" s="72">
        <f t="shared" si="0"/>
        <v>0</v>
      </c>
      <c r="CT15" s="72" t="str">
        <f t="shared" si="16"/>
        <v>0</v>
      </c>
      <c r="CU15" s="72" t="str">
        <f t="shared" si="17"/>
        <v>0</v>
      </c>
      <c r="CV15" s="73">
        <v>1</v>
      </c>
      <c r="CW15" s="73">
        <f t="shared" si="1"/>
        <v>1</v>
      </c>
      <c r="CX15" s="73">
        <v>1</v>
      </c>
      <c r="CY15" s="74">
        <v>12</v>
      </c>
      <c r="CZ15" s="75">
        <f t="shared" si="2"/>
        <v>0</v>
      </c>
      <c r="DA15" s="73" t="s">
        <v>642</v>
      </c>
      <c r="DB15" s="73" t="str">
        <f t="shared" si="3"/>
        <v>0</v>
      </c>
      <c r="DC15" s="73" t="str">
        <f t="shared" si="15"/>
        <v>0</v>
      </c>
      <c r="DD15" s="73" t="str">
        <f t="shared" si="5"/>
        <v>0</v>
      </c>
      <c r="DE15" s="73" t="str">
        <f t="shared" si="6"/>
        <v>0</v>
      </c>
      <c r="DF15" s="73" t="str">
        <f t="shared" si="7"/>
        <v>0</v>
      </c>
      <c r="DG15" s="73" t="str">
        <f t="shared" si="8"/>
        <v>0</v>
      </c>
      <c r="DH15" s="73"/>
      <c r="DI15" s="46"/>
      <c r="DJ15" s="46"/>
      <c r="DK15" s="46"/>
      <c r="DL15" s="46"/>
      <c r="DM15" s="46"/>
      <c r="DN15" s="46"/>
      <c r="DO15" s="46"/>
      <c r="DP15" s="46"/>
      <c r="DQ15" s="46"/>
      <c r="DR15" s="46"/>
      <c r="DS15" s="46"/>
      <c r="DT15" s="46"/>
      <c r="DU15" s="46"/>
    </row>
    <row r="16" spans="1:125" ht="12.75">
      <c r="A16" t="s">
        <v>200</v>
      </c>
      <c r="B16" s="6">
        <v>3920</v>
      </c>
      <c r="C16" s="7">
        <v>12.2</v>
      </c>
      <c r="D16" s="6" t="s">
        <v>201</v>
      </c>
      <c r="E16" t="s">
        <v>93</v>
      </c>
      <c r="F16" t="s">
        <v>93</v>
      </c>
      <c r="G16" t="s">
        <v>93</v>
      </c>
      <c r="H16" t="s">
        <v>91</v>
      </c>
      <c r="I16" t="s">
        <v>95</v>
      </c>
      <c r="J16" t="s">
        <v>95</v>
      </c>
      <c r="K16" t="s">
        <v>95</v>
      </c>
      <c r="L16" t="s">
        <v>95</v>
      </c>
      <c r="M16" t="s">
        <v>95</v>
      </c>
      <c r="N16" t="s">
        <v>95</v>
      </c>
      <c r="O16" t="s">
        <v>95</v>
      </c>
      <c r="P16" t="s">
        <v>95</v>
      </c>
      <c r="Q16" t="s">
        <v>95</v>
      </c>
      <c r="R16" t="s">
        <v>95</v>
      </c>
      <c r="S16" t="s">
        <v>95</v>
      </c>
      <c r="T16" t="s">
        <v>95</v>
      </c>
      <c r="U16" t="s">
        <v>95</v>
      </c>
      <c r="V16" t="s">
        <v>95</v>
      </c>
      <c r="W16" t="s">
        <v>95</v>
      </c>
      <c r="X16" t="s">
        <v>95</v>
      </c>
      <c r="Y16" s="8">
        <v>45.23383</v>
      </c>
      <c r="Z16" s="8">
        <v>-117.0866</v>
      </c>
      <c r="AA16" t="s">
        <v>96</v>
      </c>
      <c r="AB16" t="s">
        <v>97</v>
      </c>
      <c r="AC16" t="s">
        <v>119</v>
      </c>
      <c r="AD16" t="s">
        <v>99</v>
      </c>
      <c r="AE16" t="s">
        <v>115</v>
      </c>
      <c r="AF16" s="9">
        <v>38243</v>
      </c>
      <c r="AG16" s="10">
        <v>0.5743055555555555</v>
      </c>
      <c r="AH16" t="s">
        <v>100</v>
      </c>
      <c r="AI16">
        <v>1</v>
      </c>
      <c r="AJ16">
        <v>1</v>
      </c>
      <c r="AK16">
        <v>0</v>
      </c>
      <c r="AL16">
        <v>0</v>
      </c>
      <c r="AM16">
        <v>0</v>
      </c>
      <c r="AN16" t="s">
        <v>202</v>
      </c>
      <c r="AO16" t="s">
        <v>95</v>
      </c>
      <c r="AP16" t="s">
        <v>95</v>
      </c>
      <c r="AR16" t="s">
        <v>113</v>
      </c>
      <c r="AS16" t="s">
        <v>203</v>
      </c>
      <c r="AT16" t="s">
        <v>145</v>
      </c>
      <c r="AU16" t="s">
        <v>163</v>
      </c>
      <c r="AV16" t="s">
        <v>95</v>
      </c>
      <c r="AW16" t="s">
        <v>204</v>
      </c>
      <c r="AX16" s="11" t="s">
        <v>205</v>
      </c>
      <c r="AY16" t="s">
        <v>206</v>
      </c>
      <c r="BA16">
        <v>1</v>
      </c>
      <c r="BB16">
        <v>1</v>
      </c>
      <c r="BC16">
        <v>1</v>
      </c>
      <c r="BD16">
        <v>1</v>
      </c>
      <c r="BH16">
        <v>6</v>
      </c>
      <c r="BI16">
        <v>42.5</v>
      </c>
      <c r="BJ16">
        <v>13.3</v>
      </c>
      <c r="BK16">
        <v>14.1</v>
      </c>
      <c r="BL16">
        <v>23.5</v>
      </c>
      <c r="BM16">
        <v>18.2</v>
      </c>
      <c r="BN16">
        <v>22.5</v>
      </c>
      <c r="BO16">
        <v>5.41</v>
      </c>
      <c r="BP16" t="s">
        <v>207</v>
      </c>
      <c r="BQ16">
        <v>8.91</v>
      </c>
      <c r="BR16">
        <v>12.2</v>
      </c>
      <c r="BU16">
        <v>5.41</v>
      </c>
      <c r="BV16">
        <v>0</v>
      </c>
      <c r="BW16">
        <v>18.32</v>
      </c>
      <c r="BX16">
        <v>0.33</v>
      </c>
      <c r="BY16">
        <v>-12.2</v>
      </c>
      <c r="BZ16">
        <v>8.91</v>
      </c>
      <c r="CA16">
        <v>0</v>
      </c>
      <c r="CB16">
        <v>0</v>
      </c>
      <c r="CC16">
        <v>7.74</v>
      </c>
      <c r="CD16" t="s">
        <v>110</v>
      </c>
      <c r="CE16" t="s">
        <v>138</v>
      </c>
      <c r="CF16" t="s">
        <v>110</v>
      </c>
      <c r="CG16" t="s">
        <v>139</v>
      </c>
      <c r="CI16" s="89" t="str">
        <f t="shared" si="9"/>
        <v>Red</v>
      </c>
      <c r="CJ16" s="89" t="str">
        <f t="shared" si="10"/>
        <v>Red</v>
      </c>
      <c r="CK16" s="89" t="str">
        <f t="shared" si="11"/>
        <v>Other</v>
      </c>
      <c r="CL16" s="89" t="b">
        <f t="shared" si="12"/>
        <v>0</v>
      </c>
      <c r="CN16" t="s">
        <v>113</v>
      </c>
      <c r="CO16" t="s">
        <v>208</v>
      </c>
      <c r="CP16" t="s">
        <v>113</v>
      </c>
      <c r="CQ16" t="s">
        <v>115</v>
      </c>
      <c r="CR16" s="81"/>
      <c r="CS16" s="72">
        <f t="shared" si="0"/>
        <v>0</v>
      </c>
      <c r="CT16" s="72" t="str">
        <f t="shared" si="16"/>
        <v>0</v>
      </c>
      <c r="CU16" s="72" t="str">
        <f t="shared" si="17"/>
        <v>0</v>
      </c>
      <c r="CV16" s="73">
        <v>1</v>
      </c>
      <c r="CW16" s="73">
        <f t="shared" si="1"/>
        <v>1</v>
      </c>
      <c r="CX16" s="73">
        <v>1</v>
      </c>
      <c r="CY16" s="74">
        <v>12</v>
      </c>
      <c r="CZ16" s="75">
        <f t="shared" si="2"/>
        <v>0</v>
      </c>
      <c r="DA16" s="73" t="s">
        <v>642</v>
      </c>
      <c r="DB16" s="73" t="str">
        <f t="shared" si="3"/>
        <v>0</v>
      </c>
      <c r="DC16" s="73" t="str">
        <f t="shared" si="15"/>
        <v>0</v>
      </c>
      <c r="DD16" s="73" t="str">
        <f t="shared" si="5"/>
        <v>0</v>
      </c>
      <c r="DE16" s="73" t="str">
        <f t="shared" si="6"/>
        <v>0</v>
      </c>
      <c r="DF16" s="73" t="str">
        <f t="shared" si="7"/>
        <v>0</v>
      </c>
      <c r="DG16" s="73" t="str">
        <f t="shared" si="8"/>
        <v>0</v>
      </c>
      <c r="DH16" s="73"/>
      <c r="DI16" s="46"/>
      <c r="DJ16" s="46"/>
      <c r="DK16" s="46"/>
      <c r="DL16" s="46"/>
      <c r="DM16" s="46"/>
      <c r="DN16" s="46"/>
      <c r="DO16" s="46"/>
      <c r="DP16" s="46"/>
      <c r="DQ16" s="46"/>
      <c r="DR16" s="46"/>
      <c r="DS16" s="46"/>
      <c r="DT16" s="46"/>
      <c r="DU16" s="46"/>
    </row>
    <row r="17" spans="1:112" ht="12.75">
      <c r="A17" t="s">
        <v>209</v>
      </c>
      <c r="B17" s="6">
        <v>3920</v>
      </c>
      <c r="C17" s="7">
        <v>11.2</v>
      </c>
      <c r="D17" s="6" t="s">
        <v>133</v>
      </c>
      <c r="E17" t="s">
        <v>93</v>
      </c>
      <c r="F17" t="s">
        <v>93</v>
      </c>
      <c r="G17" t="s">
        <v>93</v>
      </c>
      <c r="H17" t="s">
        <v>100</v>
      </c>
      <c r="I17" t="s">
        <v>95</v>
      </c>
      <c r="J17" t="s">
        <v>95</v>
      </c>
      <c r="K17" t="s">
        <v>95</v>
      </c>
      <c r="L17" t="s">
        <v>95</v>
      </c>
      <c r="M17" t="s">
        <v>95</v>
      </c>
      <c r="N17" t="s">
        <v>95</v>
      </c>
      <c r="O17" t="s">
        <v>95</v>
      </c>
      <c r="P17" t="s">
        <v>95</v>
      </c>
      <c r="Q17" t="s">
        <v>95</v>
      </c>
      <c r="R17" t="s">
        <v>95</v>
      </c>
      <c r="S17" t="s">
        <v>95</v>
      </c>
      <c r="T17" t="s">
        <v>95</v>
      </c>
      <c r="U17" t="s">
        <v>95</v>
      </c>
      <c r="V17" t="s">
        <v>95</v>
      </c>
      <c r="W17" t="s">
        <v>95</v>
      </c>
      <c r="X17" t="s">
        <v>95</v>
      </c>
      <c r="Y17" s="8">
        <v>45.24325</v>
      </c>
      <c r="Z17" s="8">
        <v>-117.09719</v>
      </c>
      <c r="AA17" t="s">
        <v>96</v>
      </c>
      <c r="AB17" t="s">
        <v>97</v>
      </c>
      <c r="AC17" t="s">
        <v>98</v>
      </c>
      <c r="AD17" t="s">
        <v>99</v>
      </c>
      <c r="AE17" t="s">
        <v>193</v>
      </c>
      <c r="AF17" s="9">
        <v>38243</v>
      </c>
      <c r="AG17" s="10">
        <v>0.6298611111111111</v>
      </c>
      <c r="AH17" t="s">
        <v>143</v>
      </c>
      <c r="AI17">
        <v>1</v>
      </c>
      <c r="AJ17">
        <v>1</v>
      </c>
      <c r="AK17">
        <v>0</v>
      </c>
      <c r="AL17">
        <v>0</v>
      </c>
      <c r="AM17">
        <v>0</v>
      </c>
      <c r="AN17" t="s">
        <v>202</v>
      </c>
      <c r="AO17" t="s">
        <v>95</v>
      </c>
      <c r="AP17" t="s">
        <v>95</v>
      </c>
      <c r="AQ17" t="s">
        <v>210</v>
      </c>
      <c r="AR17" t="s">
        <v>103</v>
      </c>
      <c r="AT17" t="s">
        <v>104</v>
      </c>
      <c r="AU17" t="s">
        <v>123</v>
      </c>
      <c r="AV17" t="s">
        <v>95</v>
      </c>
      <c r="AX17" s="11"/>
      <c r="BA17">
        <v>1</v>
      </c>
      <c r="BB17">
        <v>1</v>
      </c>
      <c r="BC17">
        <v>1</v>
      </c>
      <c r="BD17">
        <v>1</v>
      </c>
      <c r="BH17">
        <v>3.5</v>
      </c>
      <c r="BI17">
        <v>36</v>
      </c>
      <c r="BJ17">
        <v>11</v>
      </c>
      <c r="BK17">
        <v>7</v>
      </c>
      <c r="BL17">
        <v>11.1</v>
      </c>
      <c r="BM17">
        <v>7.7</v>
      </c>
      <c r="BN17">
        <v>6.2</v>
      </c>
      <c r="BO17">
        <v>6.89</v>
      </c>
      <c r="BP17" t="s">
        <v>211</v>
      </c>
      <c r="BQ17">
        <v>10.5</v>
      </c>
      <c r="BR17">
        <v>12.99</v>
      </c>
      <c r="BS17">
        <v>14.71</v>
      </c>
      <c r="BT17">
        <v>13.21</v>
      </c>
      <c r="BU17">
        <v>6.9</v>
      </c>
      <c r="BV17">
        <v>-0.01</v>
      </c>
      <c r="BW17">
        <v>8.6</v>
      </c>
      <c r="BX17">
        <v>0.41</v>
      </c>
      <c r="BY17">
        <v>0.22</v>
      </c>
      <c r="BZ17">
        <v>-2.71</v>
      </c>
      <c r="CA17">
        <v>1.5</v>
      </c>
      <c r="CB17">
        <v>6.82</v>
      </c>
      <c r="CC17">
        <v>6.92</v>
      </c>
      <c r="CD17" t="s">
        <v>110</v>
      </c>
      <c r="CE17" t="s">
        <v>138</v>
      </c>
      <c r="CF17" t="s">
        <v>110</v>
      </c>
      <c r="CG17" t="s">
        <v>139</v>
      </c>
      <c r="CI17" s="89" t="str">
        <f t="shared" si="9"/>
        <v>Red</v>
      </c>
      <c r="CJ17" s="89" t="str">
        <f t="shared" si="10"/>
        <v>Red</v>
      </c>
      <c r="CK17" s="89" t="str">
        <f t="shared" si="11"/>
        <v>Circular</v>
      </c>
      <c r="CL17" s="89" t="b">
        <f t="shared" si="12"/>
        <v>0</v>
      </c>
      <c r="CN17" t="s">
        <v>103</v>
      </c>
      <c r="CP17" t="s">
        <v>113</v>
      </c>
      <c r="CQ17" t="s">
        <v>115</v>
      </c>
      <c r="CR17" s="76"/>
      <c r="CS17" s="77">
        <f t="shared" si="0"/>
        <v>0</v>
      </c>
      <c r="CT17" s="77" t="str">
        <f t="shared" si="16"/>
        <v>0</v>
      </c>
      <c r="CU17" s="77" t="str">
        <f t="shared" si="17"/>
        <v>0</v>
      </c>
      <c r="CV17" s="78">
        <v>2</v>
      </c>
      <c r="CW17" s="78">
        <f t="shared" si="1"/>
        <v>1</v>
      </c>
      <c r="CX17" s="78">
        <v>1</v>
      </c>
      <c r="CY17" s="79">
        <v>12</v>
      </c>
      <c r="CZ17" s="80">
        <f t="shared" si="2"/>
        <v>0</v>
      </c>
      <c r="DA17" s="78" t="s">
        <v>642</v>
      </c>
      <c r="DB17" s="78" t="str">
        <f t="shared" si="3"/>
        <v>0</v>
      </c>
      <c r="DC17" s="78" t="str">
        <f t="shared" si="15"/>
        <v>0</v>
      </c>
      <c r="DD17" s="78" t="str">
        <f t="shared" si="5"/>
        <v>0</v>
      </c>
      <c r="DE17" s="78" t="str">
        <f t="shared" si="6"/>
        <v>0</v>
      </c>
      <c r="DF17" s="78" t="str">
        <f t="shared" si="7"/>
        <v>0</v>
      </c>
      <c r="DG17" s="78" t="str">
        <f t="shared" si="8"/>
        <v>0</v>
      </c>
      <c r="DH17" s="78"/>
    </row>
    <row r="18" spans="1:125" s="21" customFormat="1" ht="12.75">
      <c r="A18" s="21" t="s">
        <v>212</v>
      </c>
      <c r="B18" s="22"/>
      <c r="C18" s="23"/>
      <c r="D18" s="22"/>
      <c r="Y18" s="24"/>
      <c r="Z18" s="24"/>
      <c r="AF18" s="25"/>
      <c r="AG18" s="26"/>
      <c r="AX18" s="27" t="s">
        <v>213</v>
      </c>
      <c r="BE18" s="28">
        <v>39179</v>
      </c>
      <c r="CI18" s="89" t="str">
        <f t="shared" si="9"/>
        <v>Green</v>
      </c>
      <c r="CJ18" s="89" t="str">
        <f t="shared" si="10"/>
        <v>Green</v>
      </c>
      <c r="CK18" s="89" t="str">
        <f t="shared" si="11"/>
        <v>Other</v>
      </c>
      <c r="CL18" s="89" t="b">
        <f t="shared" si="12"/>
        <v>0</v>
      </c>
      <c r="CR18" s="76"/>
      <c r="CS18" s="77">
        <f t="shared" si="0"/>
        <v>0</v>
      </c>
      <c r="CT18" s="77" t="str">
        <f t="shared" si="16"/>
        <v>0</v>
      </c>
      <c r="CU18" s="77" t="str">
        <f t="shared" si="17"/>
        <v>0</v>
      </c>
      <c r="CV18" s="78">
        <v>2</v>
      </c>
      <c r="CW18" s="78">
        <f t="shared" si="1"/>
        <v>1</v>
      </c>
      <c r="CX18" s="78">
        <v>1</v>
      </c>
      <c r="CY18" s="79">
        <v>16</v>
      </c>
      <c r="CZ18" s="80">
        <f t="shared" si="2"/>
        <v>0</v>
      </c>
      <c r="DA18" s="78" t="s">
        <v>642</v>
      </c>
      <c r="DB18" s="78" t="str">
        <f t="shared" si="3"/>
        <v>0</v>
      </c>
      <c r="DC18" s="78" t="str">
        <f t="shared" si="15"/>
        <v>0</v>
      </c>
      <c r="DD18" s="78" t="str">
        <f t="shared" si="5"/>
        <v>0</v>
      </c>
      <c r="DE18" s="78" t="str">
        <f t="shared" si="6"/>
        <v>0</v>
      </c>
      <c r="DF18" s="78" t="str">
        <f t="shared" si="7"/>
        <v>0</v>
      </c>
      <c r="DG18" s="78" t="str">
        <f t="shared" si="8"/>
        <v>0</v>
      </c>
      <c r="DH18" s="78"/>
      <c r="DI18" s="46"/>
      <c r="DJ18" s="46"/>
      <c r="DK18" s="46"/>
      <c r="DL18" s="46"/>
      <c r="DM18" s="46"/>
      <c r="DN18" s="46"/>
      <c r="DO18" s="46"/>
      <c r="DP18" s="46"/>
      <c r="DQ18" s="46"/>
      <c r="DR18" s="46"/>
      <c r="DS18" s="46"/>
      <c r="DT18" s="46"/>
      <c r="DU18" s="46"/>
    </row>
    <row r="19" spans="1:125" ht="12.75">
      <c r="A19" t="s">
        <v>214</v>
      </c>
      <c r="B19" s="6" t="s">
        <v>215</v>
      </c>
      <c r="C19" s="7">
        <v>2.3</v>
      </c>
      <c r="D19" s="6">
        <v>3915</v>
      </c>
      <c r="E19" t="s">
        <v>93</v>
      </c>
      <c r="F19" t="s">
        <v>93</v>
      </c>
      <c r="G19" t="s">
        <v>93</v>
      </c>
      <c r="H19" t="s">
        <v>91</v>
      </c>
      <c r="I19" t="s">
        <v>95</v>
      </c>
      <c r="J19" t="s">
        <v>95</v>
      </c>
      <c r="K19" t="s">
        <v>95</v>
      </c>
      <c r="L19" t="s">
        <v>95</v>
      </c>
      <c r="M19" t="s">
        <v>95</v>
      </c>
      <c r="N19" t="s">
        <v>95</v>
      </c>
      <c r="O19" t="s">
        <v>95</v>
      </c>
      <c r="P19" t="s">
        <v>95</v>
      </c>
      <c r="Q19" t="s">
        <v>95</v>
      </c>
      <c r="R19" t="s">
        <v>95</v>
      </c>
      <c r="S19" t="s">
        <v>95</v>
      </c>
      <c r="T19" t="s">
        <v>95</v>
      </c>
      <c r="U19" t="s">
        <v>95</v>
      </c>
      <c r="V19" t="s">
        <v>95</v>
      </c>
      <c r="W19" t="s">
        <v>95</v>
      </c>
      <c r="X19" t="s">
        <v>95</v>
      </c>
      <c r="Y19" s="8">
        <v>45.2605</v>
      </c>
      <c r="Z19" s="8">
        <v>-117.03548</v>
      </c>
      <c r="AA19" t="s">
        <v>96</v>
      </c>
      <c r="AB19" t="s">
        <v>97</v>
      </c>
      <c r="AC19" t="s">
        <v>98</v>
      </c>
      <c r="AD19" t="s">
        <v>99</v>
      </c>
      <c r="AE19" t="s">
        <v>216</v>
      </c>
      <c r="AF19" s="9">
        <v>38244</v>
      </c>
      <c r="AG19" s="10">
        <v>0.5215277777777778</v>
      </c>
      <c r="AH19" t="s">
        <v>143</v>
      </c>
      <c r="AI19">
        <v>1</v>
      </c>
      <c r="AJ19">
        <v>1</v>
      </c>
      <c r="AK19">
        <v>0</v>
      </c>
      <c r="AL19">
        <v>0</v>
      </c>
      <c r="AM19">
        <v>0</v>
      </c>
      <c r="AN19" t="s">
        <v>144</v>
      </c>
      <c r="AO19" t="s">
        <v>95</v>
      </c>
      <c r="AP19" t="s">
        <v>95</v>
      </c>
      <c r="AR19" t="s">
        <v>103</v>
      </c>
      <c r="AT19" t="s">
        <v>104</v>
      </c>
      <c r="AU19" t="s">
        <v>123</v>
      </c>
      <c r="AV19" t="s">
        <v>95</v>
      </c>
      <c r="AX19" s="11" t="s">
        <v>217</v>
      </c>
      <c r="BA19">
        <v>1</v>
      </c>
      <c r="BB19">
        <v>1</v>
      </c>
      <c r="BC19">
        <v>0</v>
      </c>
      <c r="BD19">
        <v>1</v>
      </c>
      <c r="BH19">
        <v>3</v>
      </c>
      <c r="BI19">
        <v>52.7</v>
      </c>
      <c r="BJ19">
        <v>6.7</v>
      </c>
      <c r="BK19">
        <v>8.5</v>
      </c>
      <c r="BL19">
        <v>6.8</v>
      </c>
      <c r="BM19">
        <v>5.8</v>
      </c>
      <c r="BN19">
        <v>8.5</v>
      </c>
      <c r="BO19">
        <v>8.91</v>
      </c>
      <c r="BP19" t="s">
        <v>218</v>
      </c>
      <c r="BQ19">
        <v>11.97</v>
      </c>
      <c r="BR19">
        <v>15.72</v>
      </c>
      <c r="BS19">
        <v>15.72</v>
      </c>
      <c r="BT19">
        <v>14.88</v>
      </c>
      <c r="BU19">
        <v>8.91</v>
      </c>
      <c r="BV19">
        <v>0</v>
      </c>
      <c r="BW19">
        <v>7.26</v>
      </c>
      <c r="BX19">
        <v>0.41</v>
      </c>
      <c r="BY19">
        <v>-0.84</v>
      </c>
      <c r="BZ19">
        <v>-2.91</v>
      </c>
      <c r="CA19">
        <v>0.84</v>
      </c>
      <c r="CB19">
        <v>-1</v>
      </c>
      <c r="CC19">
        <v>7.12</v>
      </c>
      <c r="CD19" t="s">
        <v>110</v>
      </c>
      <c r="CE19" t="s">
        <v>138</v>
      </c>
      <c r="CF19" t="s">
        <v>110</v>
      </c>
      <c r="CG19" t="s">
        <v>139</v>
      </c>
      <c r="CI19" s="89" t="str">
        <f t="shared" si="9"/>
        <v>Red</v>
      </c>
      <c r="CJ19" s="89" t="str">
        <f t="shared" si="10"/>
        <v>Red</v>
      </c>
      <c r="CK19" s="89" t="str">
        <f t="shared" si="11"/>
        <v>Circular</v>
      </c>
      <c r="CL19" s="89" t="b">
        <f t="shared" si="12"/>
        <v>0</v>
      </c>
      <c r="CN19" t="s">
        <v>103</v>
      </c>
      <c r="CP19" t="s">
        <v>113</v>
      </c>
      <c r="CQ19" t="s">
        <v>115</v>
      </c>
      <c r="CR19" s="71"/>
      <c r="CS19" s="72">
        <f t="shared" si="0"/>
        <v>0</v>
      </c>
      <c r="CT19" s="72" t="str">
        <f t="shared" si="16"/>
        <v>0</v>
      </c>
      <c r="CU19" s="72" t="str">
        <f t="shared" si="17"/>
        <v>0</v>
      </c>
      <c r="CV19" s="73">
        <v>2</v>
      </c>
      <c r="CW19" s="73">
        <f t="shared" si="1"/>
        <v>1</v>
      </c>
      <c r="CX19" s="73">
        <v>1</v>
      </c>
      <c r="CY19" s="74">
        <v>17</v>
      </c>
      <c r="CZ19" s="75">
        <f t="shared" si="2"/>
        <v>0</v>
      </c>
      <c r="DA19" s="73" t="s">
        <v>642</v>
      </c>
      <c r="DB19" s="73" t="str">
        <f t="shared" si="3"/>
        <v>0</v>
      </c>
      <c r="DC19" s="73" t="str">
        <f t="shared" si="15"/>
        <v>0</v>
      </c>
      <c r="DD19" s="73" t="str">
        <f t="shared" si="5"/>
        <v>0</v>
      </c>
      <c r="DE19" s="73" t="str">
        <f t="shared" si="6"/>
        <v>0</v>
      </c>
      <c r="DF19" s="73" t="str">
        <f t="shared" si="7"/>
        <v>0</v>
      </c>
      <c r="DG19" s="73" t="str">
        <f t="shared" si="8"/>
        <v>0</v>
      </c>
      <c r="DH19" s="73"/>
      <c r="DI19" s="46"/>
      <c r="DJ19" s="46"/>
      <c r="DK19" s="46"/>
      <c r="DL19" s="46"/>
      <c r="DM19" s="46"/>
      <c r="DN19" s="46"/>
      <c r="DO19" s="46"/>
      <c r="DP19" s="46"/>
      <c r="DQ19" s="46"/>
      <c r="DR19" s="46"/>
      <c r="DS19" s="46"/>
      <c r="DT19" s="46"/>
      <c r="DU19" s="46"/>
    </row>
    <row r="20" spans="1:125" ht="12.75">
      <c r="A20" t="s">
        <v>219</v>
      </c>
      <c r="B20" s="6" t="s">
        <v>220</v>
      </c>
      <c r="C20" s="7">
        <v>1.7</v>
      </c>
      <c r="D20" s="6" t="s">
        <v>221</v>
      </c>
      <c r="E20" t="s">
        <v>93</v>
      </c>
      <c r="F20" t="s">
        <v>93</v>
      </c>
      <c r="G20" t="s">
        <v>93</v>
      </c>
      <c r="H20" t="s">
        <v>94</v>
      </c>
      <c r="I20" t="s">
        <v>95</v>
      </c>
      <c r="J20" t="s">
        <v>95</v>
      </c>
      <c r="K20" t="s">
        <v>95</v>
      </c>
      <c r="L20" t="s">
        <v>95</v>
      </c>
      <c r="M20" t="s">
        <v>95</v>
      </c>
      <c r="N20" t="s">
        <v>95</v>
      </c>
      <c r="O20" t="s">
        <v>95</v>
      </c>
      <c r="P20" t="s">
        <v>95</v>
      </c>
      <c r="Q20" t="s">
        <v>95</v>
      </c>
      <c r="R20" t="s">
        <v>95</v>
      </c>
      <c r="S20" t="s">
        <v>95</v>
      </c>
      <c r="T20" t="s">
        <v>95</v>
      </c>
      <c r="U20" t="s">
        <v>95</v>
      </c>
      <c r="V20" t="s">
        <v>95</v>
      </c>
      <c r="W20" t="s">
        <v>95</v>
      </c>
      <c r="X20" t="s">
        <v>95</v>
      </c>
      <c r="Y20" s="8">
        <v>45.19612</v>
      </c>
      <c r="Z20" s="8">
        <v>-117.03018</v>
      </c>
      <c r="AA20" t="s">
        <v>96</v>
      </c>
      <c r="AB20" t="s">
        <v>97</v>
      </c>
      <c r="AC20" t="s">
        <v>98</v>
      </c>
      <c r="AD20" t="s">
        <v>119</v>
      </c>
      <c r="AE20" t="s">
        <v>222</v>
      </c>
      <c r="AF20" s="9">
        <v>38244</v>
      </c>
      <c r="AG20" s="10">
        <v>0.6243055555555556</v>
      </c>
      <c r="AH20" t="s">
        <v>130</v>
      </c>
      <c r="AI20">
        <v>1</v>
      </c>
      <c r="AJ20">
        <v>1</v>
      </c>
      <c r="AK20">
        <v>0</v>
      </c>
      <c r="AL20">
        <v>0</v>
      </c>
      <c r="AM20">
        <v>0</v>
      </c>
      <c r="AN20" t="s">
        <v>95</v>
      </c>
      <c r="AO20" t="s">
        <v>95</v>
      </c>
      <c r="AP20" t="s">
        <v>95</v>
      </c>
      <c r="AR20" t="s">
        <v>95</v>
      </c>
      <c r="AT20" t="s">
        <v>95</v>
      </c>
      <c r="AU20" t="s">
        <v>95</v>
      </c>
      <c r="AV20" t="s">
        <v>95</v>
      </c>
      <c r="AX20" s="11"/>
      <c r="BA20">
        <v>1</v>
      </c>
      <c r="BB20">
        <v>1</v>
      </c>
      <c r="BC20">
        <v>0</v>
      </c>
      <c r="BD20">
        <v>1</v>
      </c>
      <c r="BV20">
        <v>0</v>
      </c>
      <c r="BW20">
        <v>0</v>
      </c>
      <c r="BX20">
        <v>0</v>
      </c>
      <c r="BY20">
        <v>0</v>
      </c>
      <c r="BZ20">
        <v>0</v>
      </c>
      <c r="CA20">
        <v>0</v>
      </c>
      <c r="CB20">
        <v>0</v>
      </c>
      <c r="CC20">
        <v>0</v>
      </c>
      <c r="CD20" t="s">
        <v>95</v>
      </c>
      <c r="CE20" t="s">
        <v>95</v>
      </c>
      <c r="CF20" t="s">
        <v>95</v>
      </c>
      <c r="CG20" t="s">
        <v>95</v>
      </c>
      <c r="CI20" s="89" t="str">
        <f t="shared" si="9"/>
        <v>Bridge</v>
      </c>
      <c r="CJ20" s="89" t="str">
        <f t="shared" si="10"/>
        <v>Green</v>
      </c>
      <c r="CK20" s="89" t="str">
        <f t="shared" si="11"/>
        <v>Bridge</v>
      </c>
      <c r="CL20" s="89" t="b">
        <f t="shared" si="12"/>
        <v>0</v>
      </c>
      <c r="CN20" t="s">
        <v>103</v>
      </c>
      <c r="CP20" t="s">
        <v>113</v>
      </c>
      <c r="CQ20" t="s">
        <v>115</v>
      </c>
      <c r="CR20" s="71"/>
      <c r="CS20" s="72">
        <f t="shared" si="0"/>
        <v>0</v>
      </c>
      <c r="CT20" s="72" t="str">
        <f t="shared" si="16"/>
        <v>0</v>
      </c>
      <c r="CU20" s="72" t="str">
        <f t="shared" si="17"/>
        <v>0</v>
      </c>
      <c r="CV20" s="73">
        <v>1</v>
      </c>
      <c r="CW20" s="73">
        <f t="shared" si="1"/>
        <v>1</v>
      </c>
      <c r="CX20" s="73">
        <v>1</v>
      </c>
      <c r="CY20" s="74">
        <v>17</v>
      </c>
      <c r="CZ20" s="75">
        <f t="shared" si="2"/>
        <v>0</v>
      </c>
      <c r="DA20" s="73" t="s">
        <v>642</v>
      </c>
      <c r="DB20" s="73" t="str">
        <f t="shared" si="3"/>
        <v>0</v>
      </c>
      <c r="DC20" s="73" t="str">
        <f t="shared" si="15"/>
        <v>0</v>
      </c>
      <c r="DD20" s="73" t="str">
        <f t="shared" si="5"/>
        <v>0</v>
      </c>
      <c r="DE20" s="73" t="str">
        <f t="shared" si="6"/>
        <v>0</v>
      </c>
      <c r="DF20" s="73" t="str">
        <f t="shared" si="7"/>
        <v>0</v>
      </c>
      <c r="DG20" s="73" t="str">
        <f t="shared" si="8"/>
        <v>0</v>
      </c>
      <c r="DH20" s="73"/>
      <c r="DI20" s="46"/>
      <c r="DJ20" s="46"/>
      <c r="DK20" s="46"/>
      <c r="DL20" s="46"/>
      <c r="DM20" s="46"/>
      <c r="DN20" s="46"/>
      <c r="DO20" s="46"/>
      <c r="DP20" s="46"/>
      <c r="DQ20" s="46"/>
      <c r="DR20" s="46"/>
      <c r="DS20" s="46"/>
      <c r="DT20" s="46"/>
      <c r="DU20" s="46"/>
    </row>
    <row r="21" spans="1:112" ht="15" customHeight="1">
      <c r="A21" t="s">
        <v>223</v>
      </c>
      <c r="B21" s="6" t="s">
        <v>224</v>
      </c>
      <c r="C21" s="7">
        <v>15.7</v>
      </c>
      <c r="D21" s="6" t="s">
        <v>225</v>
      </c>
      <c r="E21" t="s">
        <v>93</v>
      </c>
      <c r="F21" t="s">
        <v>226</v>
      </c>
      <c r="G21" t="s">
        <v>93</v>
      </c>
      <c r="H21" t="s">
        <v>227</v>
      </c>
      <c r="I21" t="s">
        <v>95</v>
      </c>
      <c r="J21" t="s">
        <v>95</v>
      </c>
      <c r="K21" t="s">
        <v>95</v>
      </c>
      <c r="L21" t="s">
        <v>95</v>
      </c>
      <c r="M21" t="s">
        <v>95</v>
      </c>
      <c r="N21" t="s">
        <v>95</v>
      </c>
      <c r="O21" t="s">
        <v>95</v>
      </c>
      <c r="P21" t="s">
        <v>95</v>
      </c>
      <c r="Q21" t="s">
        <v>95</v>
      </c>
      <c r="R21" t="s">
        <v>95</v>
      </c>
      <c r="S21" t="s">
        <v>95</v>
      </c>
      <c r="T21" t="s">
        <v>95</v>
      </c>
      <c r="U21" t="s">
        <v>95</v>
      </c>
      <c r="V21" t="s">
        <v>95</v>
      </c>
      <c r="W21" t="s">
        <v>95</v>
      </c>
      <c r="X21" t="s">
        <v>95</v>
      </c>
      <c r="Y21" s="8">
        <v>45.15658</v>
      </c>
      <c r="Z21" s="8">
        <v>-117.03431</v>
      </c>
      <c r="AA21" t="s">
        <v>96</v>
      </c>
      <c r="AB21" t="s">
        <v>97</v>
      </c>
      <c r="AC21" t="s">
        <v>98</v>
      </c>
      <c r="AD21" t="s">
        <v>99</v>
      </c>
      <c r="AE21" t="s">
        <v>216</v>
      </c>
      <c r="AF21" s="9">
        <v>38244</v>
      </c>
      <c r="AG21" s="10">
        <v>0.6416666666666667</v>
      </c>
      <c r="AH21" t="s">
        <v>130</v>
      </c>
      <c r="AI21">
        <v>1</v>
      </c>
      <c r="AJ21">
        <v>1</v>
      </c>
      <c r="AK21">
        <v>0</v>
      </c>
      <c r="AL21">
        <v>0</v>
      </c>
      <c r="AM21">
        <v>0</v>
      </c>
      <c r="AN21" t="s">
        <v>95</v>
      </c>
      <c r="AO21" t="s">
        <v>95</v>
      </c>
      <c r="AP21" t="s">
        <v>95</v>
      </c>
      <c r="AR21" t="s">
        <v>95</v>
      </c>
      <c r="AT21" t="s">
        <v>104</v>
      </c>
      <c r="AU21" t="s">
        <v>95</v>
      </c>
      <c r="AV21" t="s">
        <v>95</v>
      </c>
      <c r="AX21" s="29" t="s">
        <v>228</v>
      </c>
      <c r="AY21" t="s">
        <v>229</v>
      </c>
      <c r="BA21">
        <v>1</v>
      </c>
      <c r="BB21">
        <v>1</v>
      </c>
      <c r="BC21">
        <v>1</v>
      </c>
      <c r="BD21">
        <v>0</v>
      </c>
      <c r="BE21" s="30">
        <v>39430</v>
      </c>
      <c r="BV21">
        <v>0</v>
      </c>
      <c r="BW21">
        <v>0</v>
      </c>
      <c r="BX21">
        <v>0</v>
      </c>
      <c r="BY21">
        <v>0</v>
      </c>
      <c r="BZ21">
        <v>0</v>
      </c>
      <c r="CA21">
        <v>0</v>
      </c>
      <c r="CB21">
        <v>0</v>
      </c>
      <c r="CC21">
        <v>0</v>
      </c>
      <c r="CD21" t="s">
        <v>95</v>
      </c>
      <c r="CE21" t="s">
        <v>95</v>
      </c>
      <c r="CF21" t="s">
        <v>95</v>
      </c>
      <c r="CG21" t="s">
        <v>95</v>
      </c>
      <c r="CI21" s="89" t="str">
        <f t="shared" si="9"/>
        <v>Bridge</v>
      </c>
      <c r="CJ21" s="89" t="str">
        <f t="shared" si="10"/>
        <v>Green</v>
      </c>
      <c r="CK21" s="89" t="str">
        <f t="shared" si="11"/>
        <v>Bridge</v>
      </c>
      <c r="CL21" s="89" t="b">
        <f t="shared" si="12"/>
        <v>0</v>
      </c>
      <c r="CN21" t="s">
        <v>103</v>
      </c>
      <c r="CP21" t="s">
        <v>113</v>
      </c>
      <c r="CQ21" t="s">
        <v>115</v>
      </c>
      <c r="CR21" s="71"/>
      <c r="CS21" s="72">
        <f t="shared" si="0"/>
        <v>0</v>
      </c>
      <c r="CT21" s="72" t="str">
        <f t="shared" si="16"/>
        <v>0</v>
      </c>
      <c r="CU21" s="72" t="str">
        <f t="shared" si="17"/>
        <v>0</v>
      </c>
      <c r="CV21" s="73">
        <v>2</v>
      </c>
      <c r="CW21" s="73">
        <f t="shared" si="1"/>
        <v>1</v>
      </c>
      <c r="CX21" s="73">
        <v>1</v>
      </c>
      <c r="CY21" s="74">
        <v>19</v>
      </c>
      <c r="CZ21" s="75">
        <f t="shared" si="2"/>
        <v>0</v>
      </c>
      <c r="DA21" s="73" t="s">
        <v>642</v>
      </c>
      <c r="DB21" s="73" t="str">
        <f t="shared" si="3"/>
        <v>0</v>
      </c>
      <c r="DC21" s="73" t="str">
        <f t="shared" si="15"/>
        <v>0</v>
      </c>
      <c r="DD21" s="73" t="str">
        <f t="shared" si="5"/>
        <v>0</v>
      </c>
      <c r="DE21" s="73" t="str">
        <f t="shared" si="6"/>
        <v>0</v>
      </c>
      <c r="DF21" s="73" t="str">
        <f t="shared" si="7"/>
        <v>0</v>
      </c>
      <c r="DG21" s="73" t="str">
        <f t="shared" si="8"/>
        <v>0</v>
      </c>
      <c r="DH21" s="82"/>
    </row>
    <row r="22" spans="1:112" s="1" customFormat="1" ht="12.75">
      <c r="A22" s="1" t="s">
        <v>230</v>
      </c>
      <c r="B22" s="129">
        <v>15</v>
      </c>
      <c r="C22" s="3">
        <v>0.1</v>
      </c>
      <c r="D22" s="2" t="s">
        <v>221</v>
      </c>
      <c r="E22" s="1" t="s">
        <v>93</v>
      </c>
      <c r="F22" s="1" t="s">
        <v>93</v>
      </c>
      <c r="G22" s="1" t="s">
        <v>93</v>
      </c>
      <c r="H22" s="1" t="s">
        <v>227</v>
      </c>
      <c r="I22" s="1" t="s">
        <v>95</v>
      </c>
      <c r="J22" s="1" t="s">
        <v>95</v>
      </c>
      <c r="K22" s="1" t="s">
        <v>95</v>
      </c>
      <c r="L22" s="1" t="s">
        <v>95</v>
      </c>
      <c r="M22" s="1" t="s">
        <v>95</v>
      </c>
      <c r="N22" s="1" t="s">
        <v>95</v>
      </c>
      <c r="O22" s="1" t="s">
        <v>95</v>
      </c>
      <c r="P22" s="1" t="s">
        <v>95</v>
      </c>
      <c r="Q22" s="1" t="s">
        <v>95</v>
      </c>
      <c r="R22" s="1" t="s">
        <v>95</v>
      </c>
      <c r="S22" s="1" t="s">
        <v>95</v>
      </c>
      <c r="T22" s="1" t="s">
        <v>95</v>
      </c>
      <c r="U22" s="1" t="s">
        <v>95</v>
      </c>
      <c r="V22" s="1" t="s">
        <v>95</v>
      </c>
      <c r="W22" s="1" t="s">
        <v>95</v>
      </c>
      <c r="X22" s="1" t="s">
        <v>95</v>
      </c>
      <c r="Y22" s="4">
        <v>45.15401</v>
      </c>
      <c r="Z22" s="4">
        <v>-117.03431</v>
      </c>
      <c r="AA22" s="1" t="s">
        <v>96</v>
      </c>
      <c r="AB22" s="1" t="s">
        <v>97</v>
      </c>
      <c r="AC22" s="1" t="s">
        <v>98</v>
      </c>
      <c r="AD22" s="1" t="s">
        <v>99</v>
      </c>
      <c r="AE22" s="1" t="s">
        <v>231</v>
      </c>
      <c r="AF22" s="130">
        <v>38244</v>
      </c>
      <c r="AG22" s="131">
        <v>0.6541666666666667</v>
      </c>
      <c r="AH22" s="1" t="s">
        <v>232</v>
      </c>
      <c r="AI22" s="1">
        <v>1</v>
      </c>
      <c r="AJ22" s="1">
        <v>1</v>
      </c>
      <c r="AK22" s="1">
        <v>0</v>
      </c>
      <c r="AL22" s="1">
        <v>0</v>
      </c>
      <c r="AM22" s="1">
        <v>0</v>
      </c>
      <c r="AN22" s="1" t="s">
        <v>95</v>
      </c>
      <c r="AO22" s="1" t="s">
        <v>95</v>
      </c>
      <c r="AP22" s="1" t="s">
        <v>95</v>
      </c>
      <c r="AR22" s="1" t="s">
        <v>103</v>
      </c>
      <c r="AS22" s="1" t="s">
        <v>233</v>
      </c>
      <c r="AT22" s="1" t="s">
        <v>173</v>
      </c>
      <c r="AU22" s="1" t="s">
        <v>95</v>
      </c>
      <c r="AV22" s="1" t="s">
        <v>95</v>
      </c>
      <c r="AX22" s="5"/>
      <c r="AY22" s="1" t="s">
        <v>234</v>
      </c>
      <c r="BA22" s="1">
        <v>1</v>
      </c>
      <c r="BB22" s="1">
        <v>1</v>
      </c>
      <c r="BC22" s="1">
        <v>1</v>
      </c>
      <c r="BD22" s="1">
        <v>1</v>
      </c>
      <c r="BH22" s="1">
        <v>10.4</v>
      </c>
      <c r="BJ22" s="1">
        <v>20.2</v>
      </c>
      <c r="BK22" s="1">
        <v>19.3</v>
      </c>
      <c r="BL22" s="1">
        <v>25</v>
      </c>
      <c r="BM22" s="1">
        <v>24.8</v>
      </c>
      <c r="BN22" s="1">
        <v>26.1</v>
      </c>
      <c r="BV22" s="1">
        <v>0</v>
      </c>
      <c r="BW22" s="1">
        <v>23.08</v>
      </c>
      <c r="BX22" s="1">
        <v>0.45</v>
      </c>
      <c r="BY22" s="1">
        <v>0</v>
      </c>
      <c r="BZ22" s="1">
        <v>0</v>
      </c>
      <c r="CA22" s="1">
        <v>0</v>
      </c>
      <c r="CB22" s="1">
        <v>0</v>
      </c>
      <c r="CC22" s="1">
        <v>0</v>
      </c>
      <c r="CD22" s="1" t="s">
        <v>95</v>
      </c>
      <c r="CE22" s="1" t="s">
        <v>95</v>
      </c>
      <c r="CF22" s="1" t="s">
        <v>95</v>
      </c>
      <c r="CG22" s="1" t="s">
        <v>95</v>
      </c>
      <c r="CI22" s="132" t="str">
        <f t="shared" si="9"/>
        <v>Green</v>
      </c>
      <c r="CJ22" s="132" t="str">
        <f t="shared" si="10"/>
        <v>Green</v>
      </c>
      <c r="CK22" s="132" t="str">
        <f t="shared" si="11"/>
        <v>Open Bottom Arch</v>
      </c>
      <c r="CL22" s="132" t="str">
        <f t="shared" si="12"/>
        <v>Yes</v>
      </c>
      <c r="CN22" s="1" t="s">
        <v>113</v>
      </c>
      <c r="CO22" s="1" t="s">
        <v>235</v>
      </c>
      <c r="CP22" s="1" t="s">
        <v>113</v>
      </c>
      <c r="CQ22" s="1" t="s">
        <v>115</v>
      </c>
      <c r="CR22" s="133"/>
      <c r="CS22" s="74">
        <f t="shared" si="0"/>
        <v>0</v>
      </c>
      <c r="CT22" s="74" t="str">
        <f t="shared" si="16"/>
        <v>0</v>
      </c>
      <c r="CU22" s="74" t="str">
        <f t="shared" si="17"/>
        <v>0</v>
      </c>
      <c r="CV22" s="134">
        <v>2</v>
      </c>
      <c r="CW22" s="134">
        <f t="shared" si="1"/>
        <v>1</v>
      </c>
      <c r="CX22" s="134">
        <v>1</v>
      </c>
      <c r="CY22" s="74">
        <v>19</v>
      </c>
      <c r="CZ22" s="75">
        <f t="shared" si="2"/>
        <v>0</v>
      </c>
      <c r="DA22" s="134" t="s">
        <v>642</v>
      </c>
      <c r="DB22" s="134" t="str">
        <f t="shared" si="3"/>
        <v>0</v>
      </c>
      <c r="DC22" s="134" t="str">
        <f t="shared" si="15"/>
        <v>0</v>
      </c>
      <c r="DD22" s="134" t="str">
        <f t="shared" si="5"/>
        <v>0</v>
      </c>
      <c r="DE22" s="134" t="str">
        <f t="shared" si="6"/>
        <v>0</v>
      </c>
      <c r="DF22" s="134" t="str">
        <f t="shared" si="7"/>
        <v>0</v>
      </c>
      <c r="DG22" s="134" t="str">
        <f t="shared" si="8"/>
        <v>0</v>
      </c>
      <c r="DH22" s="135"/>
    </row>
    <row r="23" spans="1:125" s="13" customFormat="1" ht="12.75">
      <c r="A23" s="13" t="s">
        <v>236</v>
      </c>
      <c r="B23" s="14">
        <v>3925</v>
      </c>
      <c r="C23" s="15">
        <v>2.1</v>
      </c>
      <c r="D23" s="14" t="s">
        <v>221</v>
      </c>
      <c r="E23" s="13" t="s">
        <v>93</v>
      </c>
      <c r="F23" s="13" t="s">
        <v>93</v>
      </c>
      <c r="G23" s="13" t="s">
        <v>93</v>
      </c>
      <c r="H23" s="13" t="s">
        <v>237</v>
      </c>
      <c r="I23" s="13" t="s">
        <v>95</v>
      </c>
      <c r="J23" s="13" t="s">
        <v>95</v>
      </c>
      <c r="K23" s="13" t="s">
        <v>95</v>
      </c>
      <c r="L23" s="13" t="s">
        <v>95</v>
      </c>
      <c r="M23" s="13" t="s">
        <v>95</v>
      </c>
      <c r="N23" s="13" t="s">
        <v>95</v>
      </c>
      <c r="O23" s="13" t="s">
        <v>95</v>
      </c>
      <c r="P23" s="13" t="s">
        <v>95</v>
      </c>
      <c r="Q23" s="13" t="s">
        <v>95</v>
      </c>
      <c r="R23" s="13" t="s">
        <v>95</v>
      </c>
      <c r="S23" s="13" t="s">
        <v>95</v>
      </c>
      <c r="T23" s="13" t="s">
        <v>95</v>
      </c>
      <c r="U23" s="13" t="s">
        <v>95</v>
      </c>
      <c r="V23" s="13" t="s">
        <v>95</v>
      </c>
      <c r="W23" s="13" t="s">
        <v>95</v>
      </c>
      <c r="X23" s="13" t="s">
        <v>95</v>
      </c>
      <c r="Y23" s="16">
        <v>45.13503</v>
      </c>
      <c r="Z23" s="16">
        <v>-117.02113</v>
      </c>
      <c r="AA23" s="13" t="s">
        <v>96</v>
      </c>
      <c r="AB23" s="13" t="s">
        <v>97</v>
      </c>
      <c r="AC23" s="13" t="s">
        <v>119</v>
      </c>
      <c r="AD23" s="13" t="s">
        <v>99</v>
      </c>
      <c r="AE23" s="13" t="s">
        <v>231</v>
      </c>
      <c r="AF23" s="17">
        <v>38245</v>
      </c>
      <c r="AG23" s="18">
        <v>0.4222222222222222</v>
      </c>
      <c r="AH23" s="13" t="s">
        <v>143</v>
      </c>
      <c r="AI23" s="13">
        <v>1</v>
      </c>
      <c r="AJ23" s="13">
        <v>2</v>
      </c>
      <c r="AK23" s="13">
        <v>0</v>
      </c>
      <c r="AL23" s="13">
        <v>0</v>
      </c>
      <c r="AM23" s="13">
        <v>0</v>
      </c>
      <c r="AN23" s="13" t="s">
        <v>121</v>
      </c>
      <c r="AO23" s="13" t="s">
        <v>95</v>
      </c>
      <c r="AP23" s="13" t="s">
        <v>95</v>
      </c>
      <c r="AR23" s="13" t="s">
        <v>95</v>
      </c>
      <c r="AT23" s="13" t="s">
        <v>145</v>
      </c>
      <c r="AU23" s="13" t="s">
        <v>123</v>
      </c>
      <c r="AV23" s="13" t="s">
        <v>95</v>
      </c>
      <c r="AX23" s="19" t="s">
        <v>238</v>
      </c>
      <c r="AY23" s="13" t="s">
        <v>239</v>
      </c>
      <c r="AZ23" s="20" t="s">
        <v>184</v>
      </c>
      <c r="BH23" s="13">
        <v>1.2</v>
      </c>
      <c r="BI23" s="13">
        <v>21.8</v>
      </c>
      <c r="BJ23" s="13">
        <v>4.8</v>
      </c>
      <c r="BK23" s="13">
        <v>3.9</v>
      </c>
      <c r="BL23" s="13">
        <v>3.5</v>
      </c>
      <c r="BM23" s="13">
        <v>3.2</v>
      </c>
      <c r="BN23" s="13">
        <v>5.1</v>
      </c>
      <c r="BO23" s="13">
        <v>4.12</v>
      </c>
      <c r="BP23" s="13" t="s">
        <v>207</v>
      </c>
      <c r="BQ23" s="13">
        <v>5.37</v>
      </c>
      <c r="BR23" s="13">
        <v>6.38</v>
      </c>
      <c r="BS23" s="13">
        <v>6.38</v>
      </c>
      <c r="BT23" s="13">
        <v>6.38</v>
      </c>
      <c r="BU23" s="13">
        <v>4.12</v>
      </c>
      <c r="BV23" s="13">
        <v>0</v>
      </c>
      <c r="BW23" s="13">
        <v>4.1</v>
      </c>
      <c r="BX23" s="13">
        <v>0.29</v>
      </c>
      <c r="BY23" s="13">
        <v>0</v>
      </c>
      <c r="BZ23" s="13">
        <v>-1.01</v>
      </c>
      <c r="CA23" s="13">
        <v>0</v>
      </c>
      <c r="CB23" s="13">
        <v>0</v>
      </c>
      <c r="CC23" s="13">
        <v>4.63</v>
      </c>
      <c r="CD23" s="13" t="s">
        <v>110</v>
      </c>
      <c r="CE23" s="13" t="s">
        <v>138</v>
      </c>
      <c r="CF23" s="13" t="s">
        <v>110</v>
      </c>
      <c r="CG23" s="13" t="s">
        <v>139</v>
      </c>
      <c r="CI23" s="89" t="str">
        <f t="shared" si="9"/>
        <v>Red</v>
      </c>
      <c r="CJ23" s="89" t="str">
        <f t="shared" si="10"/>
        <v>Red</v>
      </c>
      <c r="CK23" s="89" t="str">
        <f t="shared" si="11"/>
        <v>Circular</v>
      </c>
      <c r="CL23" s="89" t="b">
        <f t="shared" si="12"/>
        <v>0</v>
      </c>
      <c r="CN23" s="13" t="s">
        <v>113</v>
      </c>
      <c r="CO23" s="13" t="s">
        <v>240</v>
      </c>
      <c r="CP23" t="s">
        <v>113</v>
      </c>
      <c r="CQ23" t="s">
        <v>241</v>
      </c>
      <c r="CR23" s="87"/>
      <c r="CS23" s="72">
        <f t="shared" si="0"/>
        <v>0</v>
      </c>
      <c r="CT23" s="72" t="str">
        <f t="shared" si="16"/>
        <v>0</v>
      </c>
      <c r="CU23" s="72" t="str">
        <f t="shared" si="17"/>
        <v>0</v>
      </c>
      <c r="CV23" s="88"/>
      <c r="CW23" s="73">
        <f t="shared" si="1"/>
        <v>1</v>
      </c>
      <c r="CX23" s="73">
        <v>1</v>
      </c>
      <c r="CY23" s="74">
        <v>21</v>
      </c>
      <c r="CZ23" s="75">
        <f t="shared" si="2"/>
        <v>0</v>
      </c>
      <c r="DA23" s="73" t="s">
        <v>642</v>
      </c>
      <c r="DB23" s="73" t="str">
        <f t="shared" si="3"/>
        <v>0</v>
      </c>
      <c r="DC23" s="73" t="str">
        <f t="shared" si="15"/>
        <v>0</v>
      </c>
      <c r="DD23" s="73" t="str">
        <f t="shared" si="5"/>
        <v>0</v>
      </c>
      <c r="DE23" s="73" t="str">
        <f t="shared" si="6"/>
        <v>0</v>
      </c>
      <c r="DF23" s="73" t="str">
        <f t="shared" si="7"/>
        <v>0</v>
      </c>
      <c r="DG23" s="73" t="str">
        <f t="shared" si="8"/>
        <v>0</v>
      </c>
      <c r="DH23" s="82"/>
      <c r="DI23" s="46"/>
      <c r="DJ23" s="46"/>
      <c r="DK23" s="46"/>
      <c r="DL23" s="46"/>
      <c r="DM23" s="46"/>
      <c r="DN23" s="46"/>
      <c r="DO23" s="46"/>
      <c r="DP23" s="46"/>
      <c r="DQ23" s="46"/>
      <c r="DR23" s="46"/>
      <c r="DS23" s="46"/>
      <c r="DT23" s="46"/>
      <c r="DU23" s="46"/>
    </row>
    <row r="24" spans="1:95" s="13" customFormat="1" ht="12.75">
      <c r="A24" s="13" t="s">
        <v>242</v>
      </c>
      <c r="B24" s="14">
        <v>3925</v>
      </c>
      <c r="C24" s="15">
        <v>2.1</v>
      </c>
      <c r="D24" s="14" t="s">
        <v>221</v>
      </c>
      <c r="E24" s="13" t="s">
        <v>93</v>
      </c>
      <c r="F24" s="13" t="s">
        <v>93</v>
      </c>
      <c r="G24" s="13" t="s">
        <v>93</v>
      </c>
      <c r="H24" s="13" t="s">
        <v>237</v>
      </c>
      <c r="I24" s="13" t="s">
        <v>95</v>
      </c>
      <c r="J24" s="13" t="s">
        <v>95</v>
      </c>
      <c r="K24" s="13" t="s">
        <v>95</v>
      </c>
      <c r="L24" s="13" t="s">
        <v>95</v>
      </c>
      <c r="M24" s="13" t="s">
        <v>95</v>
      </c>
      <c r="N24" s="13" t="s">
        <v>95</v>
      </c>
      <c r="O24" s="13" t="s">
        <v>95</v>
      </c>
      <c r="P24" s="13" t="s">
        <v>95</v>
      </c>
      <c r="Q24" s="13" t="s">
        <v>95</v>
      </c>
      <c r="R24" s="13" t="s">
        <v>95</v>
      </c>
      <c r="S24" s="13" t="s">
        <v>95</v>
      </c>
      <c r="T24" s="13" t="s">
        <v>95</v>
      </c>
      <c r="U24" s="13" t="s">
        <v>95</v>
      </c>
      <c r="V24" s="13" t="s">
        <v>95</v>
      </c>
      <c r="W24" s="13" t="s">
        <v>95</v>
      </c>
      <c r="X24" s="13" t="s">
        <v>95</v>
      </c>
      <c r="Y24" s="16">
        <v>45.13503</v>
      </c>
      <c r="Z24" s="16">
        <v>-117.02113</v>
      </c>
      <c r="AA24" s="13" t="s">
        <v>96</v>
      </c>
      <c r="AB24" s="13" t="s">
        <v>97</v>
      </c>
      <c r="AC24" s="13" t="s">
        <v>119</v>
      </c>
      <c r="AD24" s="13" t="s">
        <v>180</v>
      </c>
      <c r="AE24" s="13" t="s">
        <v>241</v>
      </c>
      <c r="AF24" s="17">
        <v>38245</v>
      </c>
      <c r="AG24" s="18">
        <v>0.47222222222222227</v>
      </c>
      <c r="AH24" s="13" t="s">
        <v>143</v>
      </c>
      <c r="AI24" s="13">
        <v>2</v>
      </c>
      <c r="AJ24" s="13">
        <v>2</v>
      </c>
      <c r="AK24" s="13">
        <v>0</v>
      </c>
      <c r="AL24" s="13">
        <v>0</v>
      </c>
      <c r="AM24" s="13">
        <v>0</v>
      </c>
      <c r="AN24" s="13" t="s">
        <v>121</v>
      </c>
      <c r="AO24" s="13" t="s">
        <v>95</v>
      </c>
      <c r="AP24" s="13" t="s">
        <v>95</v>
      </c>
      <c r="AR24" s="13" t="s">
        <v>103</v>
      </c>
      <c r="AT24" s="13" t="s">
        <v>145</v>
      </c>
      <c r="AU24" s="13" t="s">
        <v>123</v>
      </c>
      <c r="AV24" s="13" t="s">
        <v>95</v>
      </c>
      <c r="AX24" s="19"/>
      <c r="AZ24" s="20" t="s">
        <v>184</v>
      </c>
      <c r="BH24" s="13">
        <v>1.2</v>
      </c>
      <c r="BI24" s="13">
        <v>21.3</v>
      </c>
      <c r="BJ24" s="13">
        <v>4.8</v>
      </c>
      <c r="BK24" s="13">
        <v>3.9</v>
      </c>
      <c r="BL24" s="13">
        <v>3.5</v>
      </c>
      <c r="BM24" s="13">
        <v>3.2</v>
      </c>
      <c r="BN24" s="13">
        <v>5.1</v>
      </c>
      <c r="BO24" s="13">
        <v>4.12</v>
      </c>
      <c r="BP24" s="13" t="s">
        <v>207</v>
      </c>
      <c r="BQ24" s="13">
        <v>5.36</v>
      </c>
      <c r="BR24" s="13">
        <v>6.89</v>
      </c>
      <c r="BS24" s="13">
        <v>6.89</v>
      </c>
      <c r="BT24" s="13">
        <v>6.89</v>
      </c>
      <c r="BU24" s="13">
        <v>4.12</v>
      </c>
      <c r="BV24" s="13">
        <v>0</v>
      </c>
      <c r="BW24" s="13">
        <v>4.1</v>
      </c>
      <c r="BX24" s="13">
        <v>0.29</v>
      </c>
      <c r="BY24" s="13">
        <v>0</v>
      </c>
      <c r="BZ24" s="13">
        <v>-1.53</v>
      </c>
      <c r="CA24" s="13">
        <v>0</v>
      </c>
      <c r="CB24" s="13">
        <v>0</v>
      </c>
      <c r="CC24" s="13">
        <v>7.18</v>
      </c>
      <c r="CD24" s="13" t="s">
        <v>110</v>
      </c>
      <c r="CE24" s="13" t="s">
        <v>138</v>
      </c>
      <c r="CF24" s="13" t="s">
        <v>110</v>
      </c>
      <c r="CG24" s="13" t="s">
        <v>139</v>
      </c>
      <c r="CI24" s="89" t="str">
        <f t="shared" si="9"/>
        <v>Red</v>
      </c>
      <c r="CJ24" s="89" t="str">
        <f t="shared" si="10"/>
        <v>Red</v>
      </c>
      <c r="CK24" s="89" t="str">
        <f t="shared" si="11"/>
        <v>Circular</v>
      </c>
      <c r="CL24" s="89" t="b">
        <f t="shared" si="12"/>
        <v>0</v>
      </c>
      <c r="CN24" s="13" t="s">
        <v>113</v>
      </c>
      <c r="CO24" s="13" t="s">
        <v>243</v>
      </c>
      <c r="CP24" t="s">
        <v>113</v>
      </c>
      <c r="CQ24" t="s">
        <v>241</v>
      </c>
    </row>
    <row r="25" spans="1:95" ht="12.75">
      <c r="A25" t="s">
        <v>244</v>
      </c>
      <c r="B25" s="6">
        <v>3925</v>
      </c>
      <c r="C25" s="7">
        <v>1.8</v>
      </c>
      <c r="D25" s="6" t="s">
        <v>224</v>
      </c>
      <c r="E25" t="s">
        <v>93</v>
      </c>
      <c r="F25" t="s">
        <v>93</v>
      </c>
      <c r="G25" t="s">
        <v>93</v>
      </c>
      <c r="H25" t="s">
        <v>237</v>
      </c>
      <c r="I25" t="s">
        <v>95</v>
      </c>
      <c r="J25" t="s">
        <v>95</v>
      </c>
      <c r="K25" t="s">
        <v>95</v>
      </c>
      <c r="L25" t="s">
        <v>95</v>
      </c>
      <c r="M25" t="s">
        <v>95</v>
      </c>
      <c r="N25" t="s">
        <v>95</v>
      </c>
      <c r="O25" t="s">
        <v>95</v>
      </c>
      <c r="P25" t="s">
        <v>95</v>
      </c>
      <c r="Q25" t="s">
        <v>95</v>
      </c>
      <c r="R25" t="s">
        <v>95</v>
      </c>
      <c r="S25" t="s">
        <v>95</v>
      </c>
      <c r="T25" t="s">
        <v>95</v>
      </c>
      <c r="U25" t="s">
        <v>95</v>
      </c>
      <c r="V25" t="s">
        <v>95</v>
      </c>
      <c r="W25" t="s">
        <v>95</v>
      </c>
      <c r="X25" t="s">
        <v>95</v>
      </c>
      <c r="Y25" s="8">
        <v>45.13883</v>
      </c>
      <c r="Z25" s="8">
        <v>-117.02453</v>
      </c>
      <c r="AA25" t="s">
        <v>96</v>
      </c>
      <c r="AB25" t="s">
        <v>97</v>
      </c>
      <c r="AC25" t="s">
        <v>99</v>
      </c>
      <c r="AD25" t="s">
        <v>119</v>
      </c>
      <c r="AE25" t="s">
        <v>231</v>
      </c>
      <c r="AF25" s="9">
        <v>38245</v>
      </c>
      <c r="AG25" s="10">
        <v>0.5083333333333333</v>
      </c>
      <c r="AH25" t="s">
        <v>143</v>
      </c>
      <c r="AI25">
        <v>1</v>
      </c>
      <c r="AJ25">
        <v>1</v>
      </c>
      <c r="AK25">
        <v>0</v>
      </c>
      <c r="AL25">
        <v>0</v>
      </c>
      <c r="AM25">
        <v>0</v>
      </c>
      <c r="AN25" t="s">
        <v>144</v>
      </c>
      <c r="AO25" t="s">
        <v>95</v>
      </c>
      <c r="AP25" t="s">
        <v>95</v>
      </c>
      <c r="AR25" t="s">
        <v>103</v>
      </c>
      <c r="AT25" t="s">
        <v>173</v>
      </c>
      <c r="AU25" t="s">
        <v>123</v>
      </c>
      <c r="AV25" t="s">
        <v>95</v>
      </c>
      <c r="AX25" s="11"/>
      <c r="AY25" t="s">
        <v>245</v>
      </c>
      <c r="BA25">
        <v>1</v>
      </c>
      <c r="BB25">
        <v>1</v>
      </c>
      <c r="BC25">
        <v>1</v>
      </c>
      <c r="BD25">
        <v>1</v>
      </c>
      <c r="BH25">
        <v>2.9</v>
      </c>
      <c r="BI25">
        <v>18</v>
      </c>
      <c r="BJ25">
        <v>9</v>
      </c>
      <c r="BK25">
        <v>6.1</v>
      </c>
      <c r="BL25">
        <v>6.4</v>
      </c>
      <c r="BM25">
        <v>7.9</v>
      </c>
      <c r="BN25">
        <v>7.6</v>
      </c>
      <c r="BO25">
        <v>3.47</v>
      </c>
      <c r="BP25" t="s">
        <v>246</v>
      </c>
      <c r="BQ25">
        <v>5.78</v>
      </c>
      <c r="BR25">
        <v>6.22</v>
      </c>
      <c r="BS25">
        <v>0</v>
      </c>
      <c r="BT25">
        <v>0</v>
      </c>
      <c r="BU25">
        <v>3.47</v>
      </c>
      <c r="BV25">
        <v>0</v>
      </c>
      <c r="BW25">
        <v>7.4</v>
      </c>
      <c r="BX25">
        <v>0.39</v>
      </c>
      <c r="BY25">
        <v>-6.22</v>
      </c>
      <c r="BZ25">
        <v>5.78</v>
      </c>
      <c r="CA25">
        <v>0</v>
      </c>
      <c r="CB25">
        <v>0</v>
      </c>
      <c r="CC25">
        <v>2.44</v>
      </c>
      <c r="CD25" t="s">
        <v>110</v>
      </c>
      <c r="CE25" t="s">
        <v>138</v>
      </c>
      <c r="CF25" t="s">
        <v>110</v>
      </c>
      <c r="CG25" t="s">
        <v>139</v>
      </c>
      <c r="CI25" s="89" t="str">
        <f t="shared" si="9"/>
        <v>Red</v>
      </c>
      <c r="CJ25" s="89" t="str">
        <f t="shared" si="10"/>
        <v>Red</v>
      </c>
      <c r="CK25" s="89" t="str">
        <f t="shared" si="11"/>
        <v>Circular</v>
      </c>
      <c r="CL25" s="89" t="b">
        <f t="shared" si="12"/>
        <v>0</v>
      </c>
      <c r="CN25" t="s">
        <v>103</v>
      </c>
      <c r="CP25" t="s">
        <v>113</v>
      </c>
      <c r="CQ25" t="s">
        <v>231</v>
      </c>
    </row>
    <row r="26" spans="1:95" ht="12.75">
      <c r="A26" t="s">
        <v>247</v>
      </c>
      <c r="B26" s="6">
        <v>170</v>
      </c>
      <c r="C26" s="7">
        <v>1.1</v>
      </c>
      <c r="D26" s="6" t="s">
        <v>221</v>
      </c>
      <c r="E26" t="s">
        <v>93</v>
      </c>
      <c r="F26" t="s">
        <v>93</v>
      </c>
      <c r="G26" t="s">
        <v>93</v>
      </c>
      <c r="H26" t="s">
        <v>227</v>
      </c>
      <c r="I26" t="s">
        <v>95</v>
      </c>
      <c r="J26" t="s">
        <v>95</v>
      </c>
      <c r="K26" t="s">
        <v>95</v>
      </c>
      <c r="L26" t="s">
        <v>95</v>
      </c>
      <c r="M26" t="s">
        <v>95</v>
      </c>
      <c r="N26" t="s">
        <v>95</v>
      </c>
      <c r="O26" t="s">
        <v>95</v>
      </c>
      <c r="P26" t="s">
        <v>95</v>
      </c>
      <c r="Q26" t="s">
        <v>95</v>
      </c>
      <c r="R26" t="s">
        <v>95</v>
      </c>
      <c r="S26" t="s">
        <v>95</v>
      </c>
      <c r="T26" t="s">
        <v>95</v>
      </c>
      <c r="U26" t="s">
        <v>95</v>
      </c>
      <c r="V26" t="s">
        <v>95</v>
      </c>
      <c r="W26" t="s">
        <v>95</v>
      </c>
      <c r="X26" t="s">
        <v>95</v>
      </c>
      <c r="Y26" s="8">
        <v>45.1719</v>
      </c>
      <c r="Z26" s="8">
        <v>-117.0354</v>
      </c>
      <c r="AA26" t="s">
        <v>96</v>
      </c>
      <c r="AB26" t="s">
        <v>97</v>
      </c>
      <c r="AC26" t="s">
        <v>99</v>
      </c>
      <c r="AD26" t="s">
        <v>119</v>
      </c>
      <c r="AE26" t="s">
        <v>231</v>
      </c>
      <c r="AF26" s="9">
        <v>38245</v>
      </c>
      <c r="AG26" s="10">
        <v>0.5666666666666667</v>
      </c>
      <c r="AH26" t="s">
        <v>130</v>
      </c>
      <c r="AI26">
        <v>1</v>
      </c>
      <c r="AJ26">
        <v>1</v>
      </c>
      <c r="AK26">
        <v>0</v>
      </c>
      <c r="AL26">
        <v>0</v>
      </c>
      <c r="AM26">
        <v>0</v>
      </c>
      <c r="AN26" t="s">
        <v>95</v>
      </c>
      <c r="AO26" t="s">
        <v>95</v>
      </c>
      <c r="AP26" t="s">
        <v>95</v>
      </c>
      <c r="AR26" t="s">
        <v>95</v>
      </c>
      <c r="AT26" t="s">
        <v>95</v>
      </c>
      <c r="AU26" t="s">
        <v>95</v>
      </c>
      <c r="AV26" t="s">
        <v>95</v>
      </c>
      <c r="AX26" s="11" t="s">
        <v>248</v>
      </c>
      <c r="BA26">
        <v>1</v>
      </c>
      <c r="BB26">
        <v>1</v>
      </c>
      <c r="BC26">
        <v>1</v>
      </c>
      <c r="BD26">
        <v>0</v>
      </c>
      <c r="BV26">
        <v>0</v>
      </c>
      <c r="BW26">
        <v>0</v>
      </c>
      <c r="BX26">
        <v>0</v>
      </c>
      <c r="BY26">
        <v>0</v>
      </c>
      <c r="BZ26">
        <v>0</v>
      </c>
      <c r="CA26">
        <v>0</v>
      </c>
      <c r="CB26">
        <v>0</v>
      </c>
      <c r="CC26">
        <v>0</v>
      </c>
      <c r="CD26" t="s">
        <v>95</v>
      </c>
      <c r="CE26" t="s">
        <v>95</v>
      </c>
      <c r="CF26" t="s">
        <v>95</v>
      </c>
      <c r="CG26" t="s">
        <v>95</v>
      </c>
      <c r="CI26" s="89" t="str">
        <f t="shared" si="9"/>
        <v>Bridge</v>
      </c>
      <c r="CJ26" s="89" t="str">
        <f t="shared" si="10"/>
        <v>Green</v>
      </c>
      <c r="CK26" s="89" t="str">
        <f t="shared" si="11"/>
        <v>Bridge</v>
      </c>
      <c r="CL26" s="89" t="b">
        <f t="shared" si="12"/>
        <v>0</v>
      </c>
      <c r="CN26" t="s">
        <v>103</v>
      </c>
      <c r="CP26" t="s">
        <v>113</v>
      </c>
      <c r="CQ26" t="s">
        <v>241</v>
      </c>
    </row>
    <row r="27" spans="1:95" ht="12.75">
      <c r="A27" t="s">
        <v>249</v>
      </c>
      <c r="B27" s="6">
        <v>170</v>
      </c>
      <c r="C27" s="7">
        <v>0.5</v>
      </c>
      <c r="D27" s="6" t="s">
        <v>221</v>
      </c>
      <c r="E27" t="s">
        <v>93</v>
      </c>
      <c r="F27" t="s">
        <v>93</v>
      </c>
      <c r="G27" t="s">
        <v>93</v>
      </c>
      <c r="H27" t="s">
        <v>91</v>
      </c>
      <c r="I27" t="s">
        <v>95</v>
      </c>
      <c r="J27" t="s">
        <v>95</v>
      </c>
      <c r="K27" t="s">
        <v>95</v>
      </c>
      <c r="L27" t="s">
        <v>95</v>
      </c>
      <c r="M27" t="s">
        <v>95</v>
      </c>
      <c r="N27" t="s">
        <v>95</v>
      </c>
      <c r="O27" t="s">
        <v>95</v>
      </c>
      <c r="P27" t="s">
        <v>95</v>
      </c>
      <c r="Q27" t="s">
        <v>95</v>
      </c>
      <c r="R27" t="s">
        <v>95</v>
      </c>
      <c r="S27" t="s">
        <v>95</v>
      </c>
      <c r="T27" t="s">
        <v>95</v>
      </c>
      <c r="U27" t="s">
        <v>95</v>
      </c>
      <c r="V27" t="s">
        <v>95</v>
      </c>
      <c r="W27" t="s">
        <v>95</v>
      </c>
      <c r="X27" t="s">
        <v>95</v>
      </c>
      <c r="Y27" s="8">
        <v>45.1637</v>
      </c>
      <c r="Z27" s="8">
        <v>-117.03246</v>
      </c>
      <c r="AA27" t="s">
        <v>96</v>
      </c>
      <c r="AB27" t="s">
        <v>97</v>
      </c>
      <c r="AC27" t="s">
        <v>99</v>
      </c>
      <c r="AD27" t="s">
        <v>119</v>
      </c>
      <c r="AE27" t="s">
        <v>231</v>
      </c>
      <c r="AF27" s="9">
        <v>38245</v>
      </c>
      <c r="AG27" s="10">
        <v>0.576388888888889</v>
      </c>
      <c r="AH27" t="s">
        <v>143</v>
      </c>
      <c r="AI27">
        <v>1</v>
      </c>
      <c r="AJ27">
        <v>1</v>
      </c>
      <c r="AK27">
        <v>0</v>
      </c>
      <c r="AL27">
        <v>0</v>
      </c>
      <c r="AM27">
        <v>0</v>
      </c>
      <c r="AN27" t="s">
        <v>202</v>
      </c>
      <c r="AO27" t="s">
        <v>95</v>
      </c>
      <c r="AP27" t="s">
        <v>95</v>
      </c>
      <c r="AR27" t="s">
        <v>103</v>
      </c>
      <c r="AT27" t="s">
        <v>104</v>
      </c>
      <c r="AU27" t="s">
        <v>123</v>
      </c>
      <c r="AV27" t="s">
        <v>182</v>
      </c>
      <c r="AX27" s="11"/>
      <c r="BA27">
        <v>1</v>
      </c>
      <c r="BB27">
        <v>1</v>
      </c>
      <c r="BC27">
        <v>1</v>
      </c>
      <c r="BD27">
        <v>1</v>
      </c>
      <c r="BH27">
        <v>3</v>
      </c>
      <c r="BI27">
        <v>24.3</v>
      </c>
      <c r="BJ27">
        <v>7</v>
      </c>
      <c r="BK27">
        <v>7.8</v>
      </c>
      <c r="BL27">
        <v>7.1</v>
      </c>
      <c r="BM27">
        <v>5.2</v>
      </c>
      <c r="BN27">
        <v>5.6</v>
      </c>
      <c r="BO27">
        <v>4.97</v>
      </c>
      <c r="BP27" t="s">
        <v>185</v>
      </c>
      <c r="BQ27">
        <v>7.79</v>
      </c>
      <c r="BR27">
        <v>8.42</v>
      </c>
      <c r="BS27">
        <v>9.6</v>
      </c>
      <c r="BT27">
        <v>8.35</v>
      </c>
      <c r="BU27">
        <v>4.97</v>
      </c>
      <c r="BV27">
        <v>0</v>
      </c>
      <c r="BW27">
        <v>6.54</v>
      </c>
      <c r="BX27">
        <v>0.46</v>
      </c>
      <c r="BY27">
        <v>-0.07</v>
      </c>
      <c r="BZ27">
        <v>-0.56</v>
      </c>
      <c r="CA27">
        <v>1.25</v>
      </c>
      <c r="CB27">
        <v>-17.86</v>
      </c>
      <c r="CC27">
        <v>2.59</v>
      </c>
      <c r="CD27" t="s">
        <v>110</v>
      </c>
      <c r="CE27" t="s">
        <v>138</v>
      </c>
      <c r="CF27" t="s">
        <v>110</v>
      </c>
      <c r="CG27" t="s">
        <v>139</v>
      </c>
      <c r="CH27" t="s">
        <v>250</v>
      </c>
      <c r="CI27" s="89" t="str">
        <f t="shared" si="9"/>
        <v>Red</v>
      </c>
      <c r="CJ27" s="89" t="str">
        <f t="shared" si="10"/>
        <v>Red</v>
      </c>
      <c r="CK27" s="89" t="str">
        <f t="shared" si="11"/>
        <v>Circular</v>
      </c>
      <c r="CL27" s="89" t="b">
        <f t="shared" si="12"/>
        <v>0</v>
      </c>
      <c r="CN27" t="s">
        <v>113</v>
      </c>
      <c r="CO27" t="s">
        <v>251</v>
      </c>
      <c r="CP27" t="s">
        <v>113</v>
      </c>
      <c r="CQ27" t="s">
        <v>231</v>
      </c>
    </row>
    <row r="28" spans="1:95" ht="12.75">
      <c r="A28" t="s">
        <v>252</v>
      </c>
      <c r="B28" s="6">
        <v>170</v>
      </c>
      <c r="C28" s="7">
        <v>0.51</v>
      </c>
      <c r="D28" s="6" t="s">
        <v>221</v>
      </c>
      <c r="E28" t="s">
        <v>93</v>
      </c>
      <c r="F28" t="s">
        <v>93</v>
      </c>
      <c r="G28" t="s">
        <v>93</v>
      </c>
      <c r="H28" t="s">
        <v>91</v>
      </c>
      <c r="I28" t="s">
        <v>95</v>
      </c>
      <c r="J28" t="s">
        <v>95</v>
      </c>
      <c r="K28" t="s">
        <v>95</v>
      </c>
      <c r="L28" t="s">
        <v>95</v>
      </c>
      <c r="M28" t="s">
        <v>95</v>
      </c>
      <c r="N28" t="s">
        <v>95</v>
      </c>
      <c r="O28" t="s">
        <v>95</v>
      </c>
      <c r="P28" t="s">
        <v>95</v>
      </c>
      <c r="Q28" t="s">
        <v>95</v>
      </c>
      <c r="R28" t="s">
        <v>95</v>
      </c>
      <c r="S28" t="s">
        <v>95</v>
      </c>
      <c r="T28" t="s">
        <v>95</v>
      </c>
      <c r="U28" t="s">
        <v>95</v>
      </c>
      <c r="V28" t="s">
        <v>95</v>
      </c>
      <c r="W28" t="s">
        <v>95</v>
      </c>
      <c r="X28" t="s">
        <v>95</v>
      </c>
      <c r="Y28" s="8">
        <v>45.16392</v>
      </c>
      <c r="Z28" s="8">
        <v>-117.03279</v>
      </c>
      <c r="AA28" t="s">
        <v>96</v>
      </c>
      <c r="AB28" t="s">
        <v>97</v>
      </c>
      <c r="AC28" t="s">
        <v>99</v>
      </c>
      <c r="AD28" t="s">
        <v>119</v>
      </c>
      <c r="AE28" t="s">
        <v>231</v>
      </c>
      <c r="AF28" s="9">
        <v>38245</v>
      </c>
      <c r="AG28" s="10">
        <v>0.6104166666666667</v>
      </c>
      <c r="AH28" t="s">
        <v>100</v>
      </c>
      <c r="AI28">
        <v>1</v>
      </c>
      <c r="AJ28">
        <v>1</v>
      </c>
      <c r="AK28">
        <v>0</v>
      </c>
      <c r="AL28">
        <v>0</v>
      </c>
      <c r="AM28">
        <v>0</v>
      </c>
      <c r="AN28" t="s">
        <v>95</v>
      </c>
      <c r="AO28" t="s">
        <v>95</v>
      </c>
      <c r="AP28" t="s">
        <v>95</v>
      </c>
      <c r="AR28" t="s">
        <v>113</v>
      </c>
      <c r="AS28" t="s">
        <v>253</v>
      </c>
      <c r="AT28" t="s">
        <v>173</v>
      </c>
      <c r="AU28" t="s">
        <v>95</v>
      </c>
      <c r="AV28" t="s">
        <v>95</v>
      </c>
      <c r="AX28" s="11" t="s">
        <v>254</v>
      </c>
      <c r="BA28">
        <v>1</v>
      </c>
      <c r="BB28">
        <v>1</v>
      </c>
      <c r="BC28">
        <v>1</v>
      </c>
      <c r="BD28">
        <v>1</v>
      </c>
      <c r="BH28">
        <v>0</v>
      </c>
      <c r="BV28">
        <v>0</v>
      </c>
      <c r="BW28">
        <v>0</v>
      </c>
      <c r="BX28">
        <v>0</v>
      </c>
      <c r="BY28">
        <v>0</v>
      </c>
      <c r="BZ28">
        <v>0</v>
      </c>
      <c r="CA28">
        <v>0</v>
      </c>
      <c r="CB28">
        <v>0</v>
      </c>
      <c r="CC28">
        <v>0</v>
      </c>
      <c r="CD28" t="s">
        <v>95</v>
      </c>
      <c r="CE28" t="s">
        <v>95</v>
      </c>
      <c r="CF28" t="s">
        <v>95</v>
      </c>
      <c r="CG28" t="s">
        <v>95</v>
      </c>
      <c r="CI28" s="89" t="str">
        <f t="shared" si="9"/>
        <v>Other</v>
      </c>
      <c r="CJ28" s="89" t="str">
        <f t="shared" si="10"/>
        <v>Green</v>
      </c>
      <c r="CK28" s="89" t="str">
        <f t="shared" si="11"/>
        <v>Other</v>
      </c>
      <c r="CL28" s="89" t="b">
        <f t="shared" si="12"/>
        <v>0</v>
      </c>
      <c r="CN28" t="s">
        <v>103</v>
      </c>
      <c r="CO28" t="s">
        <v>255</v>
      </c>
      <c r="CP28" t="s">
        <v>113</v>
      </c>
      <c r="CQ28" t="s">
        <v>231</v>
      </c>
    </row>
    <row r="29" spans="1:95" ht="12.75">
      <c r="A29" t="s">
        <v>256</v>
      </c>
      <c r="B29" s="6" t="s">
        <v>257</v>
      </c>
      <c r="C29" s="7">
        <v>0.1</v>
      </c>
      <c r="D29" s="6" t="s">
        <v>258</v>
      </c>
      <c r="E29" t="s">
        <v>226</v>
      </c>
      <c r="F29" t="s">
        <v>151</v>
      </c>
      <c r="G29" t="s">
        <v>151</v>
      </c>
      <c r="H29" t="s">
        <v>259</v>
      </c>
      <c r="I29" t="s">
        <v>95</v>
      </c>
      <c r="J29" t="s">
        <v>95</v>
      </c>
      <c r="K29" t="s">
        <v>95</v>
      </c>
      <c r="L29" t="s">
        <v>95</v>
      </c>
      <c r="M29" t="s">
        <v>95</v>
      </c>
      <c r="N29" t="s">
        <v>95</v>
      </c>
      <c r="O29" t="s">
        <v>95</v>
      </c>
      <c r="P29" t="s">
        <v>95</v>
      </c>
      <c r="Q29" t="s">
        <v>95</v>
      </c>
      <c r="R29" t="s">
        <v>95</v>
      </c>
      <c r="S29" t="s">
        <v>95</v>
      </c>
      <c r="T29" t="s">
        <v>95</v>
      </c>
      <c r="U29" t="s">
        <v>95</v>
      </c>
      <c r="V29" t="s">
        <v>95</v>
      </c>
      <c r="W29" t="s">
        <v>95</v>
      </c>
      <c r="X29" t="s">
        <v>95</v>
      </c>
      <c r="Y29" s="8">
        <v>45.55454</v>
      </c>
      <c r="Z29" s="8">
        <v>-116.87286</v>
      </c>
      <c r="AA29" t="s">
        <v>96</v>
      </c>
      <c r="AB29" t="s">
        <v>97</v>
      </c>
      <c r="AC29" t="s">
        <v>99</v>
      </c>
      <c r="AD29" t="s">
        <v>119</v>
      </c>
      <c r="AE29" t="s">
        <v>231</v>
      </c>
      <c r="AF29" s="9">
        <v>38272</v>
      </c>
      <c r="AG29" s="10">
        <v>0.3986111111111111</v>
      </c>
      <c r="AH29" t="s">
        <v>130</v>
      </c>
      <c r="AI29">
        <v>1</v>
      </c>
      <c r="AJ29">
        <v>1</v>
      </c>
      <c r="AK29">
        <v>0</v>
      </c>
      <c r="AL29">
        <v>0</v>
      </c>
      <c r="AM29">
        <v>0</v>
      </c>
      <c r="AN29" t="s">
        <v>95</v>
      </c>
      <c r="AO29" t="s">
        <v>95</v>
      </c>
      <c r="AP29" t="s">
        <v>95</v>
      </c>
      <c r="AR29" t="s">
        <v>103</v>
      </c>
      <c r="AT29" t="s">
        <v>104</v>
      </c>
      <c r="AU29" t="s">
        <v>95</v>
      </c>
      <c r="AV29" t="s">
        <v>95</v>
      </c>
      <c r="AX29" s="11" t="s">
        <v>229</v>
      </c>
      <c r="BA29">
        <v>1</v>
      </c>
      <c r="BB29">
        <v>1</v>
      </c>
      <c r="BC29">
        <v>1</v>
      </c>
      <c r="BD29">
        <v>0</v>
      </c>
      <c r="BV29">
        <v>0</v>
      </c>
      <c r="BW29">
        <v>0</v>
      </c>
      <c r="BX29">
        <v>0</v>
      </c>
      <c r="BY29">
        <v>0</v>
      </c>
      <c r="BZ29">
        <v>0</v>
      </c>
      <c r="CA29">
        <v>0</v>
      </c>
      <c r="CB29">
        <v>0</v>
      </c>
      <c r="CC29">
        <v>0</v>
      </c>
      <c r="CD29" t="s">
        <v>95</v>
      </c>
      <c r="CE29" t="s">
        <v>95</v>
      </c>
      <c r="CF29" t="s">
        <v>95</v>
      </c>
      <c r="CG29" t="s">
        <v>95</v>
      </c>
      <c r="CI29" s="89" t="str">
        <f t="shared" si="9"/>
        <v>Bridge</v>
      </c>
      <c r="CJ29" s="89" t="str">
        <f t="shared" si="10"/>
        <v>Green</v>
      </c>
      <c r="CK29" s="89" t="str">
        <f t="shared" si="11"/>
        <v>Bridge</v>
      </c>
      <c r="CL29" s="89" t="b">
        <f t="shared" si="12"/>
        <v>0</v>
      </c>
      <c r="CN29" t="s">
        <v>103</v>
      </c>
      <c r="CP29" t="s">
        <v>113</v>
      </c>
      <c r="CQ29" t="s">
        <v>241</v>
      </c>
    </row>
    <row r="30" spans="1:95" ht="12.75">
      <c r="A30" t="s">
        <v>260</v>
      </c>
      <c r="B30" s="6" t="s">
        <v>257</v>
      </c>
      <c r="C30" s="7">
        <v>1</v>
      </c>
      <c r="D30" s="6" t="s">
        <v>261</v>
      </c>
      <c r="E30" t="s">
        <v>226</v>
      </c>
      <c r="F30" t="s">
        <v>151</v>
      </c>
      <c r="G30" t="s">
        <v>151</v>
      </c>
      <c r="H30" t="s">
        <v>91</v>
      </c>
      <c r="I30" t="s">
        <v>95</v>
      </c>
      <c r="J30" t="s">
        <v>95</v>
      </c>
      <c r="K30" t="s">
        <v>95</v>
      </c>
      <c r="L30" t="s">
        <v>95</v>
      </c>
      <c r="M30" t="s">
        <v>95</v>
      </c>
      <c r="N30" t="s">
        <v>95</v>
      </c>
      <c r="O30" t="s">
        <v>95</v>
      </c>
      <c r="P30" t="s">
        <v>95</v>
      </c>
      <c r="Q30" t="s">
        <v>95</v>
      </c>
      <c r="R30" t="s">
        <v>95</v>
      </c>
      <c r="S30" t="s">
        <v>95</v>
      </c>
      <c r="T30" t="s">
        <v>95</v>
      </c>
      <c r="U30" t="s">
        <v>95</v>
      </c>
      <c r="V30" t="s">
        <v>95</v>
      </c>
      <c r="W30" t="s">
        <v>95</v>
      </c>
      <c r="X30" t="s">
        <v>95</v>
      </c>
      <c r="Y30" s="8">
        <v>45.5603</v>
      </c>
      <c r="Z30" s="8">
        <v>-116.88666</v>
      </c>
      <c r="AA30" t="s">
        <v>96</v>
      </c>
      <c r="AB30" t="s">
        <v>97</v>
      </c>
      <c r="AC30" t="s">
        <v>99</v>
      </c>
      <c r="AD30" t="s">
        <v>119</v>
      </c>
      <c r="AE30" t="s">
        <v>231</v>
      </c>
      <c r="AF30" s="9">
        <v>38272</v>
      </c>
      <c r="AG30" s="10">
        <v>0.4298611111111111</v>
      </c>
      <c r="AH30" t="s">
        <v>143</v>
      </c>
      <c r="AI30">
        <v>1</v>
      </c>
      <c r="AJ30">
        <v>1</v>
      </c>
      <c r="AK30">
        <v>0</v>
      </c>
      <c r="AL30">
        <v>0</v>
      </c>
      <c r="AM30">
        <v>0</v>
      </c>
      <c r="AN30" t="s">
        <v>101</v>
      </c>
      <c r="AO30" t="s">
        <v>95</v>
      </c>
      <c r="AP30" t="s">
        <v>95</v>
      </c>
      <c r="AR30" t="s">
        <v>103</v>
      </c>
      <c r="AT30" t="s">
        <v>173</v>
      </c>
      <c r="AU30" t="s">
        <v>123</v>
      </c>
      <c r="AV30" t="s">
        <v>95</v>
      </c>
      <c r="AX30" s="11" t="s">
        <v>262</v>
      </c>
      <c r="BA30">
        <v>1</v>
      </c>
      <c r="BB30">
        <v>1</v>
      </c>
      <c r="BC30">
        <v>1</v>
      </c>
      <c r="BD30">
        <v>1</v>
      </c>
      <c r="BH30">
        <v>1.8</v>
      </c>
      <c r="BI30">
        <v>40.2</v>
      </c>
      <c r="BJ30">
        <v>5.5</v>
      </c>
      <c r="BK30">
        <v>6.8</v>
      </c>
      <c r="BL30">
        <v>5.2</v>
      </c>
      <c r="BM30">
        <v>5.9</v>
      </c>
      <c r="BN30">
        <v>5.8</v>
      </c>
      <c r="BO30">
        <v>7.18</v>
      </c>
      <c r="BP30" t="s">
        <v>176</v>
      </c>
      <c r="BQ30">
        <v>9.06</v>
      </c>
      <c r="BR30">
        <v>11.28</v>
      </c>
      <c r="BS30">
        <v>11.62</v>
      </c>
      <c r="BT30">
        <v>11.43</v>
      </c>
      <c r="BU30">
        <v>7.17</v>
      </c>
      <c r="BV30">
        <v>0.01</v>
      </c>
      <c r="BW30">
        <v>5.84</v>
      </c>
      <c r="BX30">
        <v>0.31</v>
      </c>
      <c r="BY30">
        <v>0.15</v>
      </c>
      <c r="BZ30">
        <v>-2.37</v>
      </c>
      <c r="CA30">
        <v>0.19</v>
      </c>
      <c r="CB30">
        <v>1.27</v>
      </c>
      <c r="CC30">
        <v>5.52</v>
      </c>
      <c r="CD30" t="s">
        <v>110</v>
      </c>
      <c r="CE30" t="s">
        <v>147</v>
      </c>
      <c r="CF30" t="s">
        <v>110</v>
      </c>
      <c r="CG30" t="s">
        <v>139</v>
      </c>
      <c r="CI30" s="89" t="str">
        <f t="shared" si="9"/>
        <v>Red</v>
      </c>
      <c r="CJ30" s="89" t="str">
        <f t="shared" si="10"/>
        <v>Red</v>
      </c>
      <c r="CK30" s="89" t="str">
        <f t="shared" si="11"/>
        <v>Circular</v>
      </c>
      <c r="CL30" s="89" t="b">
        <f t="shared" si="12"/>
        <v>0</v>
      </c>
      <c r="CN30" t="s">
        <v>113</v>
      </c>
      <c r="CO30" t="s">
        <v>263</v>
      </c>
      <c r="CP30" t="s">
        <v>113</v>
      </c>
      <c r="CQ30" t="s">
        <v>231</v>
      </c>
    </row>
    <row r="31" spans="1:95" ht="12.75">
      <c r="A31" t="s">
        <v>264</v>
      </c>
      <c r="B31" s="6" t="s">
        <v>257</v>
      </c>
      <c r="C31" s="7">
        <v>1.1</v>
      </c>
      <c r="D31" s="6" t="s">
        <v>265</v>
      </c>
      <c r="E31" t="s">
        <v>226</v>
      </c>
      <c r="F31" t="s">
        <v>151</v>
      </c>
      <c r="G31" t="s">
        <v>151</v>
      </c>
      <c r="H31" t="s">
        <v>91</v>
      </c>
      <c r="I31" t="s">
        <v>95</v>
      </c>
      <c r="J31" t="s">
        <v>95</v>
      </c>
      <c r="K31" t="s">
        <v>95</v>
      </c>
      <c r="L31" t="s">
        <v>95</v>
      </c>
      <c r="M31" t="s">
        <v>95</v>
      </c>
      <c r="N31" t="s">
        <v>95</v>
      </c>
      <c r="O31" t="s">
        <v>95</v>
      </c>
      <c r="P31" t="s">
        <v>95</v>
      </c>
      <c r="Q31" t="s">
        <v>95</v>
      </c>
      <c r="R31" t="s">
        <v>95</v>
      </c>
      <c r="S31" t="s">
        <v>95</v>
      </c>
      <c r="T31" t="s">
        <v>95</v>
      </c>
      <c r="U31" t="s">
        <v>95</v>
      </c>
      <c r="V31" t="s">
        <v>95</v>
      </c>
      <c r="W31" t="s">
        <v>95</v>
      </c>
      <c r="X31" t="s">
        <v>95</v>
      </c>
      <c r="Y31" s="8">
        <v>45.56135</v>
      </c>
      <c r="Z31" s="8">
        <v>-116.88882</v>
      </c>
      <c r="AA31" t="s">
        <v>96</v>
      </c>
      <c r="AB31" t="s">
        <v>97</v>
      </c>
      <c r="AC31" t="s">
        <v>99</v>
      </c>
      <c r="AD31" t="s">
        <v>119</v>
      </c>
      <c r="AE31" t="s">
        <v>231</v>
      </c>
      <c r="AF31" s="9">
        <v>38272</v>
      </c>
      <c r="AG31" s="10">
        <v>0.4583333333333333</v>
      </c>
      <c r="AH31" t="s">
        <v>143</v>
      </c>
      <c r="AI31">
        <v>1</v>
      </c>
      <c r="AJ31">
        <v>1</v>
      </c>
      <c r="AK31">
        <v>0</v>
      </c>
      <c r="AL31">
        <v>0</v>
      </c>
      <c r="AM31">
        <v>0</v>
      </c>
      <c r="AN31" t="s">
        <v>101</v>
      </c>
      <c r="AO31" t="s">
        <v>95</v>
      </c>
      <c r="AP31" t="s">
        <v>95</v>
      </c>
      <c r="AR31" t="s">
        <v>103</v>
      </c>
      <c r="AT31" t="s">
        <v>145</v>
      </c>
      <c r="AU31" t="s">
        <v>123</v>
      </c>
      <c r="AV31" t="s">
        <v>95</v>
      </c>
      <c r="AX31" s="11" t="s">
        <v>266</v>
      </c>
      <c r="BA31">
        <v>1</v>
      </c>
      <c r="BB31">
        <v>1</v>
      </c>
      <c r="BC31">
        <v>1</v>
      </c>
      <c r="BD31">
        <v>1</v>
      </c>
      <c r="BH31">
        <v>1.3</v>
      </c>
      <c r="BI31">
        <v>40</v>
      </c>
      <c r="BJ31">
        <v>5</v>
      </c>
      <c r="BK31">
        <v>6</v>
      </c>
      <c r="BL31">
        <v>5.2</v>
      </c>
      <c r="BM31">
        <v>6.4</v>
      </c>
      <c r="BN31">
        <v>6.2</v>
      </c>
      <c r="BO31">
        <v>5.72</v>
      </c>
      <c r="BP31" t="s">
        <v>176</v>
      </c>
      <c r="BQ31">
        <v>6.72</v>
      </c>
      <c r="BR31">
        <v>10.03</v>
      </c>
      <c r="BS31">
        <v>0</v>
      </c>
      <c r="BT31">
        <v>0</v>
      </c>
      <c r="BU31">
        <v>5.72</v>
      </c>
      <c r="BV31">
        <v>0</v>
      </c>
      <c r="BW31">
        <v>5.76</v>
      </c>
      <c r="BX31">
        <v>0.23</v>
      </c>
      <c r="BY31">
        <v>-10.03</v>
      </c>
      <c r="BZ31">
        <v>6.72</v>
      </c>
      <c r="CA31">
        <v>0</v>
      </c>
      <c r="CB31">
        <v>0</v>
      </c>
      <c r="CC31">
        <v>8.27</v>
      </c>
      <c r="CD31" t="s">
        <v>110</v>
      </c>
      <c r="CE31" t="s">
        <v>147</v>
      </c>
      <c r="CF31" t="s">
        <v>110</v>
      </c>
      <c r="CG31" t="s">
        <v>139</v>
      </c>
      <c r="CH31" t="s">
        <v>267</v>
      </c>
      <c r="CI31" s="89" t="str">
        <f t="shared" si="9"/>
        <v>Red</v>
      </c>
      <c r="CJ31" s="89" t="str">
        <f t="shared" si="10"/>
        <v>Red</v>
      </c>
      <c r="CK31" s="89" t="str">
        <f t="shared" si="11"/>
        <v>Circular</v>
      </c>
      <c r="CL31" s="89" t="b">
        <f t="shared" si="12"/>
        <v>0</v>
      </c>
      <c r="CN31" t="s">
        <v>103</v>
      </c>
      <c r="CP31" t="s">
        <v>113</v>
      </c>
      <c r="CQ31" t="s">
        <v>231</v>
      </c>
    </row>
    <row r="32" spans="1:95" ht="12.75">
      <c r="A32" t="s">
        <v>268</v>
      </c>
      <c r="B32" s="6" t="s">
        <v>269</v>
      </c>
      <c r="C32" s="7">
        <v>1.2</v>
      </c>
      <c r="D32" s="6" t="s">
        <v>270</v>
      </c>
      <c r="E32" t="s">
        <v>95</v>
      </c>
      <c r="F32" t="s">
        <v>95</v>
      </c>
      <c r="G32" t="s">
        <v>95</v>
      </c>
      <c r="H32" t="s">
        <v>271</v>
      </c>
      <c r="I32" t="s">
        <v>95</v>
      </c>
      <c r="J32" t="s">
        <v>95</v>
      </c>
      <c r="K32" t="s">
        <v>95</v>
      </c>
      <c r="L32" t="s">
        <v>95</v>
      </c>
      <c r="M32" t="s">
        <v>95</v>
      </c>
      <c r="N32" t="s">
        <v>95</v>
      </c>
      <c r="O32" t="s">
        <v>95</v>
      </c>
      <c r="P32" t="s">
        <v>95</v>
      </c>
      <c r="Q32" t="s">
        <v>95</v>
      </c>
      <c r="R32" t="s">
        <v>95</v>
      </c>
      <c r="S32" t="s">
        <v>95</v>
      </c>
      <c r="T32" t="s">
        <v>95</v>
      </c>
      <c r="U32" t="s">
        <v>95</v>
      </c>
      <c r="V32" t="s">
        <v>95</v>
      </c>
      <c r="W32" t="s">
        <v>95</v>
      </c>
      <c r="X32" t="s">
        <v>95</v>
      </c>
      <c r="Y32" s="8">
        <v>45.56118</v>
      </c>
      <c r="Z32" s="8">
        <v>-116.88976</v>
      </c>
      <c r="AA32" t="s">
        <v>96</v>
      </c>
      <c r="AB32" t="s">
        <v>97</v>
      </c>
      <c r="AC32" t="s">
        <v>99</v>
      </c>
      <c r="AD32" t="s">
        <v>119</v>
      </c>
      <c r="AF32" s="9">
        <v>38272</v>
      </c>
      <c r="AG32" s="10">
        <v>0.4777777777777778</v>
      </c>
      <c r="AH32" t="s">
        <v>100</v>
      </c>
      <c r="AI32">
        <v>1</v>
      </c>
      <c r="AJ32">
        <v>1</v>
      </c>
      <c r="AK32">
        <v>0</v>
      </c>
      <c r="AL32">
        <v>0</v>
      </c>
      <c r="AM32">
        <v>0</v>
      </c>
      <c r="AN32" t="s">
        <v>95</v>
      </c>
      <c r="AO32" t="s">
        <v>95</v>
      </c>
      <c r="AP32" t="s">
        <v>95</v>
      </c>
      <c r="AR32" t="s">
        <v>103</v>
      </c>
      <c r="AT32" t="s">
        <v>95</v>
      </c>
      <c r="AU32" t="s">
        <v>95</v>
      </c>
      <c r="AV32" t="s">
        <v>95</v>
      </c>
      <c r="AX32" s="11" t="s">
        <v>272</v>
      </c>
      <c r="BA32">
        <v>1</v>
      </c>
      <c r="BB32">
        <v>1</v>
      </c>
      <c r="BC32">
        <v>1</v>
      </c>
      <c r="BD32">
        <v>1</v>
      </c>
      <c r="BV32">
        <v>0</v>
      </c>
      <c r="BW32">
        <v>0</v>
      </c>
      <c r="BX32">
        <v>0</v>
      </c>
      <c r="BY32">
        <v>0</v>
      </c>
      <c r="BZ32">
        <v>0</v>
      </c>
      <c r="CA32">
        <v>0</v>
      </c>
      <c r="CB32">
        <v>0</v>
      </c>
      <c r="CC32">
        <v>0</v>
      </c>
      <c r="CD32" t="s">
        <v>95</v>
      </c>
      <c r="CE32" t="s">
        <v>95</v>
      </c>
      <c r="CF32" t="s">
        <v>95</v>
      </c>
      <c r="CG32" t="s">
        <v>95</v>
      </c>
      <c r="CI32" s="89" t="str">
        <f t="shared" si="9"/>
        <v>Other</v>
      </c>
      <c r="CJ32" s="89" t="str">
        <f t="shared" si="10"/>
        <v>Green</v>
      </c>
      <c r="CK32" s="89" t="str">
        <f t="shared" si="11"/>
        <v>Other</v>
      </c>
      <c r="CL32" s="89" t="b">
        <f t="shared" si="12"/>
        <v>0</v>
      </c>
      <c r="CN32" t="s">
        <v>103</v>
      </c>
      <c r="CP32" t="s">
        <v>113</v>
      </c>
      <c r="CQ32" t="s">
        <v>193</v>
      </c>
    </row>
    <row r="33" spans="1:95" ht="12.75">
      <c r="A33" t="s">
        <v>273</v>
      </c>
      <c r="B33" s="6" t="s">
        <v>274</v>
      </c>
      <c r="C33" s="7">
        <v>0.01</v>
      </c>
      <c r="D33" s="6" t="s">
        <v>275</v>
      </c>
      <c r="E33" t="s">
        <v>226</v>
      </c>
      <c r="F33" t="s">
        <v>151</v>
      </c>
      <c r="G33" t="s">
        <v>151</v>
      </c>
      <c r="H33" t="s">
        <v>271</v>
      </c>
      <c r="I33" t="s">
        <v>95</v>
      </c>
      <c r="J33" t="s">
        <v>95</v>
      </c>
      <c r="K33" t="s">
        <v>95</v>
      </c>
      <c r="L33" t="s">
        <v>95</v>
      </c>
      <c r="M33" t="s">
        <v>95</v>
      </c>
      <c r="N33" t="s">
        <v>95</v>
      </c>
      <c r="O33" t="s">
        <v>95</v>
      </c>
      <c r="P33" t="s">
        <v>95</v>
      </c>
      <c r="Q33" t="s">
        <v>95</v>
      </c>
      <c r="R33" t="s">
        <v>95</v>
      </c>
      <c r="S33" t="s">
        <v>95</v>
      </c>
      <c r="T33" t="s">
        <v>95</v>
      </c>
      <c r="U33" t="s">
        <v>95</v>
      </c>
      <c r="V33" t="s">
        <v>95</v>
      </c>
      <c r="W33" t="s">
        <v>95</v>
      </c>
      <c r="X33" t="s">
        <v>95</v>
      </c>
      <c r="Y33" s="8">
        <v>45.5676</v>
      </c>
      <c r="Z33" s="8">
        <v>-116.89845</v>
      </c>
      <c r="AA33" t="s">
        <v>96</v>
      </c>
      <c r="AB33" t="s">
        <v>97</v>
      </c>
      <c r="AC33" t="s">
        <v>180</v>
      </c>
      <c r="AD33" t="s">
        <v>119</v>
      </c>
      <c r="AE33" t="s">
        <v>241</v>
      </c>
      <c r="AF33" s="9">
        <v>38272</v>
      </c>
      <c r="AG33" s="10">
        <v>0.49444444444444446</v>
      </c>
      <c r="AH33" t="s">
        <v>276</v>
      </c>
      <c r="AI33">
        <v>1</v>
      </c>
      <c r="AJ33">
        <v>1</v>
      </c>
      <c r="AK33">
        <v>0</v>
      </c>
      <c r="AL33">
        <v>0</v>
      </c>
      <c r="AM33">
        <v>0</v>
      </c>
      <c r="AN33" t="s">
        <v>95</v>
      </c>
      <c r="AO33" t="s">
        <v>95</v>
      </c>
      <c r="AP33" t="s">
        <v>95</v>
      </c>
      <c r="AR33" t="s">
        <v>95</v>
      </c>
      <c r="AT33" t="s">
        <v>95</v>
      </c>
      <c r="AU33" t="s">
        <v>95</v>
      </c>
      <c r="AV33" t="s">
        <v>95</v>
      </c>
      <c r="AX33" s="11" t="s">
        <v>277</v>
      </c>
      <c r="BA33">
        <v>1</v>
      </c>
      <c r="BB33">
        <v>1</v>
      </c>
      <c r="BC33">
        <v>1</v>
      </c>
      <c r="BD33">
        <v>0</v>
      </c>
      <c r="BV33">
        <v>0</v>
      </c>
      <c r="BW33">
        <v>0</v>
      </c>
      <c r="BX33">
        <v>0</v>
      </c>
      <c r="BY33">
        <v>0</v>
      </c>
      <c r="BZ33">
        <v>0</v>
      </c>
      <c r="CA33">
        <v>0</v>
      </c>
      <c r="CB33">
        <v>0</v>
      </c>
      <c r="CC33">
        <v>0</v>
      </c>
      <c r="CD33" t="s">
        <v>95</v>
      </c>
      <c r="CE33" t="s">
        <v>95</v>
      </c>
      <c r="CF33" t="s">
        <v>95</v>
      </c>
      <c r="CG33" t="s">
        <v>95</v>
      </c>
      <c r="CI33" s="89" t="str">
        <f t="shared" si="9"/>
        <v>Ford</v>
      </c>
      <c r="CJ33" s="89" t="str">
        <f t="shared" si="10"/>
        <v>Green</v>
      </c>
      <c r="CK33" s="89" t="str">
        <f t="shared" si="11"/>
        <v>Ford</v>
      </c>
      <c r="CL33" s="89" t="b">
        <f t="shared" si="12"/>
        <v>0</v>
      </c>
      <c r="CN33" t="s">
        <v>103</v>
      </c>
      <c r="CP33" t="s">
        <v>113</v>
      </c>
      <c r="CQ33" t="s">
        <v>231</v>
      </c>
    </row>
    <row r="34" spans="1:95" ht="12.75">
      <c r="A34" t="s">
        <v>278</v>
      </c>
      <c r="B34" s="6" t="s">
        <v>257</v>
      </c>
      <c r="C34" s="7">
        <v>4</v>
      </c>
      <c r="D34" s="6" t="s">
        <v>270</v>
      </c>
      <c r="E34" t="s">
        <v>226</v>
      </c>
      <c r="F34" t="s">
        <v>151</v>
      </c>
      <c r="G34" t="s">
        <v>151</v>
      </c>
      <c r="H34" t="s">
        <v>271</v>
      </c>
      <c r="I34" t="s">
        <v>95</v>
      </c>
      <c r="J34" t="s">
        <v>95</v>
      </c>
      <c r="K34" t="s">
        <v>95</v>
      </c>
      <c r="L34" t="s">
        <v>95</v>
      </c>
      <c r="M34" t="s">
        <v>95</v>
      </c>
      <c r="N34" t="s">
        <v>95</v>
      </c>
      <c r="O34" t="s">
        <v>95</v>
      </c>
      <c r="P34" t="s">
        <v>95</v>
      </c>
      <c r="Q34" t="s">
        <v>95</v>
      </c>
      <c r="R34" t="s">
        <v>95</v>
      </c>
      <c r="S34" t="s">
        <v>95</v>
      </c>
      <c r="T34" t="s">
        <v>95</v>
      </c>
      <c r="U34" t="s">
        <v>95</v>
      </c>
      <c r="V34" t="s">
        <v>95</v>
      </c>
      <c r="W34" t="s">
        <v>95</v>
      </c>
      <c r="X34" t="s">
        <v>95</v>
      </c>
      <c r="Y34" s="8">
        <v>45.56302</v>
      </c>
      <c r="Z34" s="8">
        <v>-116.92839</v>
      </c>
      <c r="AA34" t="s">
        <v>96</v>
      </c>
      <c r="AB34" t="s">
        <v>97</v>
      </c>
      <c r="AC34" t="s">
        <v>99</v>
      </c>
      <c r="AD34" t="s">
        <v>119</v>
      </c>
      <c r="AF34" s="9">
        <v>38272</v>
      </c>
      <c r="AG34" s="10">
        <v>0.5118055555555555</v>
      </c>
      <c r="AH34" t="s">
        <v>276</v>
      </c>
      <c r="AI34">
        <v>1</v>
      </c>
      <c r="AJ34">
        <v>1</v>
      </c>
      <c r="AK34">
        <v>0</v>
      </c>
      <c r="AL34">
        <v>0</v>
      </c>
      <c r="AM34">
        <v>0</v>
      </c>
      <c r="AN34" t="s">
        <v>95</v>
      </c>
      <c r="AO34" t="s">
        <v>95</v>
      </c>
      <c r="AP34" t="s">
        <v>95</v>
      </c>
      <c r="AR34" t="s">
        <v>95</v>
      </c>
      <c r="AT34" t="s">
        <v>95</v>
      </c>
      <c r="AU34" t="s">
        <v>95</v>
      </c>
      <c r="AV34" t="s">
        <v>95</v>
      </c>
      <c r="AX34" s="11"/>
      <c r="BA34">
        <v>1</v>
      </c>
      <c r="BB34">
        <v>1</v>
      </c>
      <c r="BC34">
        <v>1</v>
      </c>
      <c r="BD34">
        <v>0</v>
      </c>
      <c r="BV34">
        <v>0</v>
      </c>
      <c r="BW34">
        <v>0</v>
      </c>
      <c r="BX34">
        <v>0</v>
      </c>
      <c r="BY34">
        <v>0</v>
      </c>
      <c r="BZ34">
        <v>0</v>
      </c>
      <c r="CA34">
        <v>0</v>
      </c>
      <c r="CB34">
        <v>0</v>
      </c>
      <c r="CC34">
        <v>0</v>
      </c>
      <c r="CD34" t="s">
        <v>95</v>
      </c>
      <c r="CE34" t="s">
        <v>95</v>
      </c>
      <c r="CF34" t="s">
        <v>95</v>
      </c>
      <c r="CG34" t="s">
        <v>95</v>
      </c>
      <c r="CI34" s="89" t="str">
        <f t="shared" si="9"/>
        <v>Ford</v>
      </c>
      <c r="CJ34" s="89" t="str">
        <f t="shared" si="10"/>
        <v>Green</v>
      </c>
      <c r="CK34" s="89" t="str">
        <f t="shared" si="11"/>
        <v>Ford</v>
      </c>
      <c r="CL34" s="89" t="b">
        <f t="shared" si="12"/>
        <v>0</v>
      </c>
      <c r="CN34" t="s">
        <v>103</v>
      </c>
      <c r="CP34" t="s">
        <v>113</v>
      </c>
      <c r="CQ34" t="s">
        <v>241</v>
      </c>
    </row>
    <row r="35" spans="1:95" ht="12.75">
      <c r="A35" t="s">
        <v>279</v>
      </c>
      <c r="B35" s="6" t="s">
        <v>257</v>
      </c>
      <c r="C35" s="7">
        <v>4.4</v>
      </c>
      <c r="D35" s="6" t="s">
        <v>280</v>
      </c>
      <c r="E35" t="s">
        <v>226</v>
      </c>
      <c r="F35" t="s">
        <v>151</v>
      </c>
      <c r="G35" t="s">
        <v>151</v>
      </c>
      <c r="H35" t="s">
        <v>271</v>
      </c>
      <c r="I35" t="s">
        <v>95</v>
      </c>
      <c r="J35" t="s">
        <v>95</v>
      </c>
      <c r="K35" t="s">
        <v>95</v>
      </c>
      <c r="L35" t="s">
        <v>95</v>
      </c>
      <c r="M35" t="s">
        <v>95</v>
      </c>
      <c r="N35" t="s">
        <v>95</v>
      </c>
      <c r="O35" t="s">
        <v>95</v>
      </c>
      <c r="P35" t="s">
        <v>95</v>
      </c>
      <c r="Q35" t="s">
        <v>95</v>
      </c>
      <c r="R35" t="s">
        <v>95</v>
      </c>
      <c r="S35" t="s">
        <v>95</v>
      </c>
      <c r="T35" t="s">
        <v>95</v>
      </c>
      <c r="U35" t="s">
        <v>95</v>
      </c>
      <c r="V35" t="s">
        <v>95</v>
      </c>
      <c r="W35" t="s">
        <v>95</v>
      </c>
      <c r="X35" t="s">
        <v>95</v>
      </c>
      <c r="Y35" s="8">
        <v>45.55887</v>
      </c>
      <c r="Z35" s="8">
        <v>-116.93001</v>
      </c>
      <c r="AA35" t="s">
        <v>96</v>
      </c>
      <c r="AB35" t="s">
        <v>97</v>
      </c>
      <c r="AC35" t="s">
        <v>180</v>
      </c>
      <c r="AD35" t="s">
        <v>119</v>
      </c>
      <c r="AE35" t="s">
        <v>241</v>
      </c>
      <c r="AF35" s="9">
        <v>38272</v>
      </c>
      <c r="AG35" s="10">
        <v>0.5194444444444445</v>
      </c>
      <c r="AH35" t="s">
        <v>276</v>
      </c>
      <c r="AI35">
        <v>1</v>
      </c>
      <c r="AJ35">
        <v>1</v>
      </c>
      <c r="AK35">
        <v>0</v>
      </c>
      <c r="AL35">
        <v>0</v>
      </c>
      <c r="AM35">
        <v>0</v>
      </c>
      <c r="AN35" t="s">
        <v>95</v>
      </c>
      <c r="AO35" t="s">
        <v>95</v>
      </c>
      <c r="AP35" t="s">
        <v>95</v>
      </c>
      <c r="AR35" t="s">
        <v>95</v>
      </c>
      <c r="AT35" t="s">
        <v>95</v>
      </c>
      <c r="AU35" t="s">
        <v>95</v>
      </c>
      <c r="AV35" t="s">
        <v>95</v>
      </c>
      <c r="AX35" s="11"/>
      <c r="BA35">
        <v>1</v>
      </c>
      <c r="BB35">
        <v>1</v>
      </c>
      <c r="BC35">
        <v>1</v>
      </c>
      <c r="BD35">
        <v>0</v>
      </c>
      <c r="BV35">
        <v>0</v>
      </c>
      <c r="BW35">
        <v>0</v>
      </c>
      <c r="BX35">
        <v>0</v>
      </c>
      <c r="BY35">
        <v>0</v>
      </c>
      <c r="BZ35">
        <v>0</v>
      </c>
      <c r="CA35">
        <v>0</v>
      </c>
      <c r="CB35">
        <v>0</v>
      </c>
      <c r="CC35">
        <v>0</v>
      </c>
      <c r="CD35" t="s">
        <v>95</v>
      </c>
      <c r="CE35" t="s">
        <v>95</v>
      </c>
      <c r="CF35" t="s">
        <v>95</v>
      </c>
      <c r="CG35" t="s">
        <v>95</v>
      </c>
      <c r="CI35" s="89" t="str">
        <f t="shared" si="9"/>
        <v>Ford</v>
      </c>
      <c r="CJ35" s="89" t="str">
        <f t="shared" si="10"/>
        <v>Green</v>
      </c>
      <c r="CK35" s="89" t="str">
        <f t="shared" si="11"/>
        <v>Ford</v>
      </c>
      <c r="CL35" s="89" t="b">
        <f t="shared" si="12"/>
        <v>0</v>
      </c>
      <c r="CN35" t="s">
        <v>103</v>
      </c>
      <c r="CP35" t="s">
        <v>113</v>
      </c>
      <c r="CQ35" t="s">
        <v>231</v>
      </c>
    </row>
    <row r="36" spans="1:95" ht="12.75">
      <c r="A36" t="s">
        <v>281</v>
      </c>
      <c r="B36" s="6" t="s">
        <v>257</v>
      </c>
      <c r="C36" s="7">
        <v>5</v>
      </c>
      <c r="D36" s="6" t="s">
        <v>270</v>
      </c>
      <c r="E36" t="s">
        <v>226</v>
      </c>
      <c r="F36" t="s">
        <v>151</v>
      </c>
      <c r="G36" t="s">
        <v>151</v>
      </c>
      <c r="H36" t="s">
        <v>271</v>
      </c>
      <c r="I36" t="s">
        <v>95</v>
      </c>
      <c r="J36" t="s">
        <v>95</v>
      </c>
      <c r="K36" t="s">
        <v>95</v>
      </c>
      <c r="L36" t="s">
        <v>95</v>
      </c>
      <c r="M36" t="s">
        <v>95</v>
      </c>
      <c r="N36" t="s">
        <v>95</v>
      </c>
      <c r="O36" t="s">
        <v>95</v>
      </c>
      <c r="P36" t="s">
        <v>95</v>
      </c>
      <c r="Q36" t="s">
        <v>95</v>
      </c>
      <c r="R36" t="s">
        <v>95</v>
      </c>
      <c r="S36" t="s">
        <v>95</v>
      </c>
      <c r="T36" t="s">
        <v>95</v>
      </c>
      <c r="U36" t="s">
        <v>95</v>
      </c>
      <c r="V36" t="s">
        <v>95</v>
      </c>
      <c r="W36" t="s">
        <v>95</v>
      </c>
      <c r="X36" t="s">
        <v>95</v>
      </c>
      <c r="Y36" s="8">
        <v>45.55181</v>
      </c>
      <c r="Z36" s="8">
        <v>-116.93091</v>
      </c>
      <c r="AA36" t="s">
        <v>96</v>
      </c>
      <c r="AB36" t="s">
        <v>97</v>
      </c>
      <c r="AC36" t="s">
        <v>99</v>
      </c>
      <c r="AD36" t="s">
        <v>119</v>
      </c>
      <c r="AE36" t="s">
        <v>231</v>
      </c>
      <c r="AF36" s="9">
        <v>38272</v>
      </c>
      <c r="AG36" s="10">
        <v>0.5465277777777778</v>
      </c>
      <c r="AH36" t="s">
        <v>120</v>
      </c>
      <c r="AI36">
        <v>1</v>
      </c>
      <c r="AJ36">
        <v>1</v>
      </c>
      <c r="AK36">
        <v>0</v>
      </c>
      <c r="AL36">
        <v>0</v>
      </c>
      <c r="AM36">
        <v>0</v>
      </c>
      <c r="AN36" t="s">
        <v>101</v>
      </c>
      <c r="AO36" t="s">
        <v>95</v>
      </c>
      <c r="AP36" t="s">
        <v>95</v>
      </c>
      <c r="AQ36" t="s">
        <v>282</v>
      </c>
      <c r="AR36" t="s">
        <v>103</v>
      </c>
      <c r="AT36" t="s">
        <v>104</v>
      </c>
      <c r="AU36" t="s">
        <v>163</v>
      </c>
      <c r="AV36" t="s">
        <v>95</v>
      </c>
      <c r="AX36" s="11"/>
      <c r="BA36">
        <v>1</v>
      </c>
      <c r="BB36">
        <v>1</v>
      </c>
      <c r="BC36">
        <v>1</v>
      </c>
      <c r="BD36">
        <v>1</v>
      </c>
      <c r="BH36">
        <v>4.8</v>
      </c>
      <c r="BI36">
        <v>29.6</v>
      </c>
      <c r="BJ36">
        <v>9.4</v>
      </c>
      <c r="BK36">
        <v>5.4</v>
      </c>
      <c r="BL36">
        <v>6</v>
      </c>
      <c r="BM36">
        <v>8.8</v>
      </c>
      <c r="BN36">
        <v>6.4</v>
      </c>
      <c r="BO36">
        <v>4.31</v>
      </c>
      <c r="BP36" t="s">
        <v>283</v>
      </c>
      <c r="BQ36">
        <v>7.12</v>
      </c>
      <c r="BR36">
        <v>10.43</v>
      </c>
      <c r="BU36">
        <v>4.3</v>
      </c>
      <c r="BV36">
        <v>0.01</v>
      </c>
      <c r="BW36">
        <v>7.2</v>
      </c>
      <c r="BX36">
        <v>0.67</v>
      </c>
      <c r="BY36">
        <v>-10.43</v>
      </c>
      <c r="BZ36">
        <v>7.12</v>
      </c>
      <c r="CA36">
        <v>0</v>
      </c>
      <c r="CB36">
        <v>0</v>
      </c>
      <c r="CC36">
        <v>11.18</v>
      </c>
      <c r="CD36" t="s">
        <v>110</v>
      </c>
      <c r="CE36" t="s">
        <v>138</v>
      </c>
      <c r="CF36" t="s">
        <v>110</v>
      </c>
      <c r="CG36" t="s">
        <v>139</v>
      </c>
      <c r="CH36" t="s">
        <v>284</v>
      </c>
      <c r="CI36" s="89" t="str">
        <f t="shared" si="9"/>
        <v>Red</v>
      </c>
      <c r="CJ36" s="89" t="str">
        <f t="shared" si="10"/>
        <v>Red</v>
      </c>
      <c r="CK36" s="89" t="str">
        <f t="shared" si="11"/>
        <v>Squashed Pipe-Arch</v>
      </c>
      <c r="CL36" s="89" t="b">
        <f t="shared" si="12"/>
        <v>0</v>
      </c>
      <c r="CN36" t="s">
        <v>103</v>
      </c>
      <c r="CP36" t="s">
        <v>113</v>
      </c>
      <c r="CQ36" t="s">
        <v>193</v>
      </c>
    </row>
    <row r="37" spans="1:95" ht="13.5" customHeight="1">
      <c r="A37" t="s">
        <v>285</v>
      </c>
      <c r="B37" s="6" t="s">
        <v>257</v>
      </c>
      <c r="C37" s="7">
        <v>6.1</v>
      </c>
      <c r="D37" s="6" t="s">
        <v>261</v>
      </c>
      <c r="E37" t="s">
        <v>226</v>
      </c>
      <c r="F37" t="s">
        <v>151</v>
      </c>
      <c r="G37" t="s">
        <v>151</v>
      </c>
      <c r="H37" t="s">
        <v>271</v>
      </c>
      <c r="I37" t="s">
        <v>95</v>
      </c>
      <c r="J37" t="s">
        <v>95</v>
      </c>
      <c r="K37" t="s">
        <v>95</v>
      </c>
      <c r="L37" t="s">
        <v>95</v>
      </c>
      <c r="M37" t="s">
        <v>95</v>
      </c>
      <c r="N37" t="s">
        <v>95</v>
      </c>
      <c r="O37" t="s">
        <v>95</v>
      </c>
      <c r="P37" t="s">
        <v>95</v>
      </c>
      <c r="Q37" t="s">
        <v>95</v>
      </c>
      <c r="R37" t="s">
        <v>95</v>
      </c>
      <c r="S37" t="s">
        <v>95</v>
      </c>
      <c r="T37" t="s">
        <v>95</v>
      </c>
      <c r="U37" t="s">
        <v>95</v>
      </c>
      <c r="V37" t="s">
        <v>95</v>
      </c>
      <c r="W37" t="s">
        <v>95</v>
      </c>
      <c r="X37" t="s">
        <v>95</v>
      </c>
      <c r="Y37" s="8">
        <v>45.54012</v>
      </c>
      <c r="Z37" s="8">
        <v>-116.92372</v>
      </c>
      <c r="AA37" t="s">
        <v>96</v>
      </c>
      <c r="AB37" t="s">
        <v>97</v>
      </c>
      <c r="AC37" t="s">
        <v>99</v>
      </c>
      <c r="AD37" t="s">
        <v>119</v>
      </c>
      <c r="AE37" t="s">
        <v>231</v>
      </c>
      <c r="AF37" s="9">
        <v>38272</v>
      </c>
      <c r="AG37" s="10">
        <v>0.5722222222222222</v>
      </c>
      <c r="AH37" t="s">
        <v>120</v>
      </c>
      <c r="AI37">
        <v>1</v>
      </c>
      <c r="AJ37">
        <v>1</v>
      </c>
      <c r="AK37">
        <v>0</v>
      </c>
      <c r="AL37">
        <v>0</v>
      </c>
      <c r="AM37">
        <v>0</v>
      </c>
      <c r="AN37" t="s">
        <v>202</v>
      </c>
      <c r="AO37" t="s">
        <v>95</v>
      </c>
      <c r="AP37" t="s">
        <v>95</v>
      </c>
      <c r="AR37" t="s">
        <v>103</v>
      </c>
      <c r="AT37" t="s">
        <v>145</v>
      </c>
      <c r="AU37" t="s">
        <v>286</v>
      </c>
      <c r="AV37" t="s">
        <v>100</v>
      </c>
      <c r="AW37" t="s">
        <v>287</v>
      </c>
      <c r="AX37" s="11" t="s">
        <v>288</v>
      </c>
      <c r="AY37" s="12" t="s">
        <v>289</v>
      </c>
      <c r="AZ37" s="12"/>
      <c r="BA37">
        <v>1</v>
      </c>
      <c r="BB37">
        <v>1</v>
      </c>
      <c r="BC37">
        <v>1</v>
      </c>
      <c r="BD37">
        <v>1</v>
      </c>
      <c r="BF37" s="12"/>
      <c r="BG37" s="12"/>
      <c r="BH37">
        <v>1.2</v>
      </c>
      <c r="BI37">
        <v>23</v>
      </c>
      <c r="BJ37">
        <v>11</v>
      </c>
      <c r="BK37">
        <v>7.9</v>
      </c>
      <c r="BL37">
        <v>7.4</v>
      </c>
      <c r="BM37">
        <v>6.2</v>
      </c>
      <c r="BN37">
        <v>7.5</v>
      </c>
      <c r="BO37">
        <v>6.98</v>
      </c>
      <c r="BP37" t="s">
        <v>176</v>
      </c>
      <c r="BQ37">
        <v>7.49</v>
      </c>
      <c r="BR37">
        <v>7.54</v>
      </c>
      <c r="BS37">
        <v>8.02</v>
      </c>
      <c r="BT37">
        <v>7.84</v>
      </c>
      <c r="BU37">
        <v>6.99</v>
      </c>
      <c r="BV37">
        <v>-0.01</v>
      </c>
      <c r="BW37">
        <v>8</v>
      </c>
      <c r="BX37">
        <v>0.15</v>
      </c>
      <c r="BY37">
        <v>0.3</v>
      </c>
      <c r="BZ37">
        <v>-0.35</v>
      </c>
      <c r="CA37">
        <v>0.18</v>
      </c>
      <c r="CB37">
        <v>0.6</v>
      </c>
      <c r="CC37">
        <v>0.22</v>
      </c>
      <c r="CD37" t="s">
        <v>110</v>
      </c>
      <c r="CE37" t="s">
        <v>147</v>
      </c>
      <c r="CF37" t="s">
        <v>110</v>
      </c>
      <c r="CG37" t="s">
        <v>147</v>
      </c>
      <c r="CI37" s="89" t="str">
        <f t="shared" si="9"/>
        <v>Red</v>
      </c>
      <c r="CJ37" s="89" t="str">
        <f t="shared" si="10"/>
        <v>Red</v>
      </c>
      <c r="CK37" s="89" t="str">
        <f t="shared" si="11"/>
        <v>Squashed Pipe-Arch</v>
      </c>
      <c r="CL37" s="89" t="b">
        <f t="shared" si="12"/>
        <v>0</v>
      </c>
      <c r="CN37" t="s">
        <v>103</v>
      </c>
      <c r="CP37" t="s">
        <v>113</v>
      </c>
      <c r="CQ37" t="s">
        <v>231</v>
      </c>
    </row>
    <row r="38" spans="1:95" ht="13.5" customHeight="1">
      <c r="A38" t="s">
        <v>290</v>
      </c>
      <c r="B38" s="6" t="s">
        <v>291</v>
      </c>
      <c r="C38" s="7">
        <v>0</v>
      </c>
      <c r="D38" s="6" t="s">
        <v>292</v>
      </c>
      <c r="E38" t="s">
        <v>226</v>
      </c>
      <c r="F38" t="s">
        <v>151</v>
      </c>
      <c r="G38" t="s">
        <v>151</v>
      </c>
      <c r="H38" t="s">
        <v>259</v>
      </c>
      <c r="I38" t="s">
        <v>95</v>
      </c>
      <c r="J38" t="s">
        <v>95</v>
      </c>
      <c r="K38" t="s">
        <v>95</v>
      </c>
      <c r="L38" t="s">
        <v>95</v>
      </c>
      <c r="M38" t="s">
        <v>95</v>
      </c>
      <c r="N38" t="s">
        <v>95</v>
      </c>
      <c r="O38" t="s">
        <v>95</v>
      </c>
      <c r="P38" t="s">
        <v>95</v>
      </c>
      <c r="Q38" t="s">
        <v>95</v>
      </c>
      <c r="R38" t="s">
        <v>95</v>
      </c>
      <c r="S38" t="s">
        <v>95</v>
      </c>
      <c r="T38" t="s">
        <v>95</v>
      </c>
      <c r="U38" t="s">
        <v>95</v>
      </c>
      <c r="V38" t="s">
        <v>95</v>
      </c>
      <c r="W38" t="s">
        <v>95</v>
      </c>
      <c r="X38" t="s">
        <v>95</v>
      </c>
      <c r="Y38" s="8">
        <v>45.54099</v>
      </c>
      <c r="Z38" s="8">
        <v>-116.96184</v>
      </c>
      <c r="AA38" t="s">
        <v>96</v>
      </c>
      <c r="AB38" t="s">
        <v>97</v>
      </c>
      <c r="AC38" t="s">
        <v>99</v>
      </c>
      <c r="AD38" t="s">
        <v>119</v>
      </c>
      <c r="AE38" t="s">
        <v>231</v>
      </c>
      <c r="AF38" s="9">
        <v>38272</v>
      </c>
      <c r="AG38" s="10">
        <v>0.6125</v>
      </c>
      <c r="AH38" t="s">
        <v>276</v>
      </c>
      <c r="AI38">
        <v>1</v>
      </c>
      <c r="AJ38">
        <v>1</v>
      </c>
      <c r="AK38">
        <v>0</v>
      </c>
      <c r="AL38">
        <v>0</v>
      </c>
      <c r="AM38">
        <v>0</v>
      </c>
      <c r="AN38" t="s">
        <v>95</v>
      </c>
      <c r="AO38" t="s">
        <v>95</v>
      </c>
      <c r="AP38" t="s">
        <v>95</v>
      </c>
      <c r="AR38" t="s">
        <v>95</v>
      </c>
      <c r="AT38" t="s">
        <v>95</v>
      </c>
      <c r="AU38" t="s">
        <v>95</v>
      </c>
      <c r="AV38" t="s">
        <v>95</v>
      </c>
      <c r="AX38" s="11" t="s">
        <v>293</v>
      </c>
      <c r="BA38">
        <v>1</v>
      </c>
      <c r="BB38">
        <v>1</v>
      </c>
      <c r="BC38">
        <v>1</v>
      </c>
      <c r="BD38">
        <v>0</v>
      </c>
      <c r="BV38">
        <v>0</v>
      </c>
      <c r="BW38">
        <v>0</v>
      </c>
      <c r="BX38">
        <v>0</v>
      </c>
      <c r="BY38">
        <v>0</v>
      </c>
      <c r="BZ38">
        <v>0</v>
      </c>
      <c r="CA38">
        <v>0</v>
      </c>
      <c r="CB38">
        <v>0</v>
      </c>
      <c r="CC38">
        <v>0</v>
      </c>
      <c r="CD38" t="s">
        <v>95</v>
      </c>
      <c r="CE38" t="s">
        <v>95</v>
      </c>
      <c r="CF38" t="s">
        <v>95</v>
      </c>
      <c r="CG38" t="s">
        <v>95</v>
      </c>
      <c r="CI38" s="89" t="str">
        <f t="shared" si="9"/>
        <v>Ford</v>
      </c>
      <c r="CJ38" s="89" t="str">
        <f t="shared" si="10"/>
        <v>Green</v>
      </c>
      <c r="CK38" s="89" t="str">
        <f t="shared" si="11"/>
        <v>Ford</v>
      </c>
      <c r="CL38" s="89" t="b">
        <f t="shared" si="12"/>
        <v>0</v>
      </c>
      <c r="CN38" t="s">
        <v>103</v>
      </c>
      <c r="CP38" t="s">
        <v>113</v>
      </c>
      <c r="CQ38" t="s">
        <v>231</v>
      </c>
    </row>
    <row r="39" spans="1:95" ht="12.75">
      <c r="A39" t="s">
        <v>294</v>
      </c>
      <c r="B39" s="6" t="s">
        <v>291</v>
      </c>
      <c r="C39" s="7">
        <v>0.6</v>
      </c>
      <c r="D39" s="6" t="s">
        <v>257</v>
      </c>
      <c r="E39" t="s">
        <v>226</v>
      </c>
      <c r="F39" t="s">
        <v>151</v>
      </c>
      <c r="G39" t="s">
        <v>151</v>
      </c>
      <c r="H39" t="s">
        <v>91</v>
      </c>
      <c r="I39" t="s">
        <v>95</v>
      </c>
      <c r="J39" t="s">
        <v>95</v>
      </c>
      <c r="K39" t="s">
        <v>95</v>
      </c>
      <c r="L39" t="s">
        <v>95</v>
      </c>
      <c r="M39" t="s">
        <v>95</v>
      </c>
      <c r="N39" t="s">
        <v>95</v>
      </c>
      <c r="O39" t="s">
        <v>95</v>
      </c>
      <c r="P39" t="s">
        <v>95</v>
      </c>
      <c r="Q39" t="s">
        <v>95</v>
      </c>
      <c r="R39" t="s">
        <v>95</v>
      </c>
      <c r="S39" t="s">
        <v>95</v>
      </c>
      <c r="T39" t="s">
        <v>95</v>
      </c>
      <c r="U39" t="s">
        <v>95</v>
      </c>
      <c r="V39" t="s">
        <v>95</v>
      </c>
      <c r="W39" t="s">
        <v>95</v>
      </c>
      <c r="X39" t="s">
        <v>95</v>
      </c>
      <c r="Y39" s="8">
        <v>45.54691</v>
      </c>
      <c r="Z39" s="8">
        <v>-116.97013</v>
      </c>
      <c r="AA39" t="s">
        <v>96</v>
      </c>
      <c r="AB39" t="s">
        <v>97</v>
      </c>
      <c r="AC39" t="s">
        <v>99</v>
      </c>
      <c r="AD39" t="s">
        <v>119</v>
      </c>
      <c r="AE39" t="s">
        <v>295</v>
      </c>
      <c r="AF39" s="9">
        <v>38272</v>
      </c>
      <c r="AG39" s="10">
        <v>0.6229166666666667</v>
      </c>
      <c r="AH39" t="s">
        <v>120</v>
      </c>
      <c r="AI39">
        <v>1</v>
      </c>
      <c r="AJ39">
        <v>1</v>
      </c>
      <c r="AK39">
        <v>0</v>
      </c>
      <c r="AL39">
        <v>0</v>
      </c>
      <c r="AM39">
        <v>0</v>
      </c>
      <c r="AN39" t="s">
        <v>144</v>
      </c>
      <c r="AO39" t="s">
        <v>95</v>
      </c>
      <c r="AP39" t="s">
        <v>95</v>
      </c>
      <c r="AR39" t="s">
        <v>103</v>
      </c>
      <c r="AT39" t="s">
        <v>173</v>
      </c>
      <c r="AU39" t="s">
        <v>100</v>
      </c>
      <c r="AV39" t="s">
        <v>95</v>
      </c>
      <c r="AW39" t="s">
        <v>296</v>
      </c>
      <c r="AX39" s="11" t="s">
        <v>297</v>
      </c>
      <c r="AY39" t="s">
        <v>298</v>
      </c>
      <c r="BA39">
        <v>1</v>
      </c>
      <c r="BB39">
        <v>1</v>
      </c>
      <c r="BC39">
        <v>1</v>
      </c>
      <c r="BD39">
        <v>1</v>
      </c>
      <c r="BH39">
        <v>1.5</v>
      </c>
      <c r="BI39">
        <v>16</v>
      </c>
      <c r="BJ39">
        <v>6.8</v>
      </c>
      <c r="BK39">
        <v>6.9</v>
      </c>
      <c r="BL39">
        <v>7.6</v>
      </c>
      <c r="BM39">
        <v>7.4</v>
      </c>
      <c r="BN39">
        <v>7.2</v>
      </c>
      <c r="BO39">
        <v>5.56</v>
      </c>
      <c r="BP39" t="s">
        <v>176</v>
      </c>
      <c r="BQ39">
        <v>6.76</v>
      </c>
      <c r="BR39">
        <v>6.58</v>
      </c>
      <c r="BU39">
        <v>5.56</v>
      </c>
      <c r="BV39">
        <v>0</v>
      </c>
      <c r="BW39">
        <v>7.18</v>
      </c>
      <c r="BX39">
        <v>0.21</v>
      </c>
      <c r="BY39">
        <v>-6.58</v>
      </c>
      <c r="BZ39">
        <v>6.76</v>
      </c>
      <c r="CA39">
        <v>0</v>
      </c>
      <c r="CB39">
        <v>0</v>
      </c>
      <c r="CC39">
        <v>-1.12</v>
      </c>
      <c r="CD39" t="s">
        <v>110</v>
      </c>
      <c r="CE39" t="s">
        <v>147</v>
      </c>
      <c r="CF39" t="s">
        <v>110</v>
      </c>
      <c r="CG39" t="s">
        <v>147</v>
      </c>
      <c r="CH39" t="s">
        <v>299</v>
      </c>
      <c r="CI39" s="89" t="str">
        <f t="shared" si="9"/>
        <v>Red</v>
      </c>
      <c r="CJ39" s="89" t="str">
        <f t="shared" si="10"/>
        <v>Red</v>
      </c>
      <c r="CK39" s="89" t="str">
        <f t="shared" si="11"/>
        <v>Squashed Pipe-Arch</v>
      </c>
      <c r="CL39" s="89" t="b">
        <f t="shared" si="12"/>
        <v>0</v>
      </c>
      <c r="CN39" t="s">
        <v>103</v>
      </c>
      <c r="CP39" t="s">
        <v>113</v>
      </c>
      <c r="CQ39" t="s">
        <v>231</v>
      </c>
    </row>
    <row r="40" spans="1:95" ht="12.75">
      <c r="A40" t="s">
        <v>300</v>
      </c>
      <c r="B40" s="6" t="s">
        <v>301</v>
      </c>
      <c r="C40" s="7">
        <v>2.3</v>
      </c>
      <c r="D40" s="6" t="s">
        <v>133</v>
      </c>
      <c r="E40" t="s">
        <v>151</v>
      </c>
      <c r="F40" t="s">
        <v>151</v>
      </c>
      <c r="G40" t="s">
        <v>151</v>
      </c>
      <c r="H40" t="s">
        <v>302</v>
      </c>
      <c r="I40" t="s">
        <v>95</v>
      </c>
      <c r="J40" t="s">
        <v>95</v>
      </c>
      <c r="K40" t="s">
        <v>95</v>
      </c>
      <c r="L40" t="s">
        <v>95</v>
      </c>
      <c r="M40" t="s">
        <v>95</v>
      </c>
      <c r="N40" t="s">
        <v>95</v>
      </c>
      <c r="O40" t="s">
        <v>95</v>
      </c>
      <c r="P40" t="s">
        <v>95</v>
      </c>
      <c r="Q40" t="s">
        <v>95</v>
      </c>
      <c r="R40" t="s">
        <v>95</v>
      </c>
      <c r="S40" t="s">
        <v>95</v>
      </c>
      <c r="T40" t="s">
        <v>95</v>
      </c>
      <c r="U40" t="s">
        <v>95</v>
      </c>
      <c r="V40" t="s">
        <v>95</v>
      </c>
      <c r="W40" t="s">
        <v>95</v>
      </c>
      <c r="X40" t="s">
        <v>95</v>
      </c>
      <c r="Y40" s="8">
        <v>45.47328</v>
      </c>
      <c r="Z40" s="8">
        <v>-117.0107</v>
      </c>
      <c r="AA40" t="s">
        <v>96</v>
      </c>
      <c r="AB40" t="s">
        <v>97</v>
      </c>
      <c r="AC40" t="s">
        <v>98</v>
      </c>
      <c r="AD40" t="s">
        <v>119</v>
      </c>
      <c r="AF40" s="9">
        <v>38259</v>
      </c>
      <c r="AG40" s="10">
        <v>0.41041666666666665</v>
      </c>
      <c r="AH40" t="s">
        <v>100</v>
      </c>
      <c r="AI40">
        <v>1</v>
      </c>
      <c r="AJ40">
        <v>2</v>
      </c>
      <c r="AK40">
        <v>0</v>
      </c>
      <c r="AL40">
        <v>0</v>
      </c>
      <c r="AM40">
        <v>0</v>
      </c>
      <c r="AN40" t="s">
        <v>95</v>
      </c>
      <c r="AO40" t="s">
        <v>95</v>
      </c>
      <c r="AP40" t="s">
        <v>95</v>
      </c>
      <c r="AR40" t="s">
        <v>95</v>
      </c>
      <c r="AT40" t="s">
        <v>95</v>
      </c>
      <c r="AU40" t="s">
        <v>95</v>
      </c>
      <c r="AV40" t="s">
        <v>95</v>
      </c>
      <c r="AX40" s="11" t="s">
        <v>303</v>
      </c>
      <c r="BA40">
        <v>1</v>
      </c>
      <c r="BB40">
        <v>1</v>
      </c>
      <c r="BC40">
        <v>1</v>
      </c>
      <c r="BD40">
        <v>1</v>
      </c>
      <c r="BE40" t="s">
        <v>304</v>
      </c>
      <c r="BV40">
        <v>0</v>
      </c>
      <c r="BW40">
        <v>0</v>
      </c>
      <c r="BX40">
        <v>0</v>
      </c>
      <c r="BY40">
        <v>0</v>
      </c>
      <c r="BZ40">
        <v>0</v>
      </c>
      <c r="CA40">
        <v>0</v>
      </c>
      <c r="CB40">
        <v>0</v>
      </c>
      <c r="CC40">
        <v>0</v>
      </c>
      <c r="CD40" t="s">
        <v>95</v>
      </c>
      <c r="CE40" t="s">
        <v>95</v>
      </c>
      <c r="CF40" t="s">
        <v>95</v>
      </c>
      <c r="CG40" t="s">
        <v>95</v>
      </c>
      <c r="CI40" s="89" t="str">
        <f t="shared" si="9"/>
        <v>Other</v>
      </c>
      <c r="CJ40" s="89" t="str">
        <f t="shared" si="10"/>
        <v>Red</v>
      </c>
      <c r="CK40" s="89" t="str">
        <f t="shared" si="11"/>
        <v>Other</v>
      </c>
      <c r="CL40" s="89" t="str">
        <f t="shared" si="12"/>
        <v>Yes</v>
      </c>
      <c r="CN40" t="s">
        <v>113</v>
      </c>
      <c r="CO40" t="s">
        <v>305</v>
      </c>
      <c r="CP40" t="s">
        <v>113</v>
      </c>
      <c r="CQ40" t="s">
        <v>241</v>
      </c>
    </row>
    <row r="41" spans="1:95" ht="12.75">
      <c r="A41" t="s">
        <v>306</v>
      </c>
      <c r="B41" s="6" t="s">
        <v>307</v>
      </c>
      <c r="C41" s="7">
        <v>2.3</v>
      </c>
      <c r="D41" s="6" t="s">
        <v>133</v>
      </c>
      <c r="E41" t="s">
        <v>151</v>
      </c>
      <c r="F41" t="s">
        <v>151</v>
      </c>
      <c r="G41" t="s">
        <v>151</v>
      </c>
      <c r="H41" t="s">
        <v>302</v>
      </c>
      <c r="I41" t="s">
        <v>95</v>
      </c>
      <c r="J41" t="s">
        <v>95</v>
      </c>
      <c r="K41" t="s">
        <v>95</v>
      </c>
      <c r="L41" t="s">
        <v>95</v>
      </c>
      <c r="M41" t="s">
        <v>95</v>
      </c>
      <c r="N41" t="s">
        <v>95</v>
      </c>
      <c r="O41" t="s">
        <v>95</v>
      </c>
      <c r="P41" t="s">
        <v>95</v>
      </c>
      <c r="Q41" t="s">
        <v>95</v>
      </c>
      <c r="R41" t="s">
        <v>95</v>
      </c>
      <c r="S41" t="s">
        <v>95</v>
      </c>
      <c r="T41" t="s">
        <v>95</v>
      </c>
      <c r="U41" t="s">
        <v>95</v>
      </c>
      <c r="V41" t="s">
        <v>95</v>
      </c>
      <c r="W41" t="s">
        <v>95</v>
      </c>
      <c r="X41" t="s">
        <v>95</v>
      </c>
      <c r="Y41" s="8">
        <v>45.47328</v>
      </c>
      <c r="Z41" s="8">
        <v>-117.0107</v>
      </c>
      <c r="AA41" t="s">
        <v>96</v>
      </c>
      <c r="AB41" t="s">
        <v>97</v>
      </c>
      <c r="AC41" t="s">
        <v>98</v>
      </c>
      <c r="AD41" t="s">
        <v>119</v>
      </c>
      <c r="AE41" t="s">
        <v>308</v>
      </c>
      <c r="AF41" s="9">
        <v>38259</v>
      </c>
      <c r="AG41" s="10">
        <v>0.43402777777777773</v>
      </c>
      <c r="AH41" t="s">
        <v>143</v>
      </c>
      <c r="AI41">
        <v>2</v>
      </c>
      <c r="AJ41">
        <v>2</v>
      </c>
      <c r="AK41">
        <v>0</v>
      </c>
      <c r="AL41">
        <v>0</v>
      </c>
      <c r="AM41">
        <v>0</v>
      </c>
      <c r="AN41" t="s">
        <v>101</v>
      </c>
      <c r="AO41" t="s">
        <v>309</v>
      </c>
      <c r="AP41" t="s">
        <v>95</v>
      </c>
      <c r="AR41" t="s">
        <v>103</v>
      </c>
      <c r="AT41" t="s">
        <v>145</v>
      </c>
      <c r="AU41" t="s">
        <v>123</v>
      </c>
      <c r="AV41" t="s">
        <v>310</v>
      </c>
      <c r="AW41" t="s">
        <v>311</v>
      </c>
      <c r="AX41" s="11" t="s">
        <v>312</v>
      </c>
      <c r="BA41">
        <v>1</v>
      </c>
      <c r="BB41">
        <v>1</v>
      </c>
      <c r="BC41">
        <v>1</v>
      </c>
      <c r="BD41">
        <v>1</v>
      </c>
      <c r="BH41">
        <v>3.7</v>
      </c>
      <c r="BI41">
        <v>30</v>
      </c>
      <c r="BO41">
        <v>3.17</v>
      </c>
      <c r="BP41" t="s">
        <v>313</v>
      </c>
      <c r="BQ41">
        <v>12.68</v>
      </c>
      <c r="BR41">
        <v>13.14</v>
      </c>
      <c r="BS41">
        <v>14.98</v>
      </c>
      <c r="BT41">
        <v>14.85</v>
      </c>
      <c r="BU41">
        <v>3.17</v>
      </c>
      <c r="BV41">
        <v>0</v>
      </c>
      <c r="BW41">
        <v>0</v>
      </c>
      <c r="BX41">
        <v>0</v>
      </c>
      <c r="BY41">
        <v>1.71</v>
      </c>
      <c r="BZ41">
        <v>-2.17</v>
      </c>
      <c r="CA41">
        <v>0.13</v>
      </c>
      <c r="CB41">
        <v>0.08</v>
      </c>
      <c r="CC41">
        <v>1.53</v>
      </c>
      <c r="CD41" t="s">
        <v>110</v>
      </c>
      <c r="CE41" t="s">
        <v>111</v>
      </c>
      <c r="CF41" t="s">
        <v>110</v>
      </c>
      <c r="CG41" t="s">
        <v>112</v>
      </c>
      <c r="CH41" t="s">
        <v>314</v>
      </c>
      <c r="CI41" s="89" t="str">
        <f t="shared" si="9"/>
        <v>Red</v>
      </c>
      <c r="CJ41" s="89" t="str">
        <f t="shared" si="10"/>
        <v>Red</v>
      </c>
      <c r="CK41" s="89" t="str">
        <f t="shared" si="11"/>
        <v>Circular</v>
      </c>
      <c r="CL41" s="89" t="b">
        <f t="shared" si="12"/>
        <v>0</v>
      </c>
      <c r="CN41" t="s">
        <v>103</v>
      </c>
      <c r="CP41" t="s">
        <v>113</v>
      </c>
      <c r="CQ41" t="s">
        <v>231</v>
      </c>
    </row>
    <row r="42" spans="1:95" ht="12.75">
      <c r="A42" t="s">
        <v>315</v>
      </c>
      <c r="B42" s="6" t="s">
        <v>316</v>
      </c>
      <c r="C42" s="7">
        <v>0</v>
      </c>
      <c r="D42" s="6" t="s">
        <v>317</v>
      </c>
      <c r="E42" t="s">
        <v>151</v>
      </c>
      <c r="F42" t="s">
        <v>151</v>
      </c>
      <c r="G42" t="s">
        <v>151</v>
      </c>
      <c r="H42" t="s">
        <v>302</v>
      </c>
      <c r="I42" t="s">
        <v>95</v>
      </c>
      <c r="J42" t="s">
        <v>95</v>
      </c>
      <c r="K42" t="s">
        <v>95</v>
      </c>
      <c r="L42" t="s">
        <v>95</v>
      </c>
      <c r="M42" t="s">
        <v>95</v>
      </c>
      <c r="N42" t="s">
        <v>95</v>
      </c>
      <c r="O42" t="s">
        <v>95</v>
      </c>
      <c r="P42" t="s">
        <v>95</v>
      </c>
      <c r="Q42" t="s">
        <v>95</v>
      </c>
      <c r="R42" t="s">
        <v>95</v>
      </c>
      <c r="S42" t="s">
        <v>95</v>
      </c>
      <c r="T42" t="s">
        <v>95</v>
      </c>
      <c r="U42" t="s">
        <v>95</v>
      </c>
      <c r="V42" t="s">
        <v>95</v>
      </c>
      <c r="W42" t="s">
        <v>95</v>
      </c>
      <c r="X42" t="s">
        <v>95</v>
      </c>
      <c r="Y42" s="8">
        <v>45.47401</v>
      </c>
      <c r="Z42" s="8">
        <v>-117.01887</v>
      </c>
      <c r="AA42" t="s">
        <v>96</v>
      </c>
      <c r="AB42" t="s">
        <v>97</v>
      </c>
      <c r="AC42" t="s">
        <v>98</v>
      </c>
      <c r="AD42" t="s">
        <v>119</v>
      </c>
      <c r="AE42" t="s">
        <v>308</v>
      </c>
      <c r="AF42" s="9">
        <v>38259</v>
      </c>
      <c r="AG42" s="10">
        <v>0.47152777777777777</v>
      </c>
      <c r="AH42" t="s">
        <v>143</v>
      </c>
      <c r="AI42">
        <v>1</v>
      </c>
      <c r="AJ42">
        <v>2</v>
      </c>
      <c r="AK42">
        <v>0</v>
      </c>
      <c r="AL42">
        <v>0</v>
      </c>
      <c r="AM42">
        <v>1</v>
      </c>
      <c r="AN42" t="s">
        <v>144</v>
      </c>
      <c r="AO42" t="s">
        <v>95</v>
      </c>
      <c r="AP42" t="s">
        <v>95</v>
      </c>
      <c r="AR42" t="s">
        <v>103</v>
      </c>
      <c r="AT42" t="s">
        <v>173</v>
      </c>
      <c r="AU42" t="s">
        <v>123</v>
      </c>
      <c r="AV42" t="s">
        <v>95</v>
      </c>
      <c r="AX42" s="11" t="s">
        <v>318</v>
      </c>
      <c r="BA42">
        <v>1</v>
      </c>
      <c r="BB42">
        <v>1</v>
      </c>
      <c r="BC42">
        <v>1</v>
      </c>
      <c r="BD42">
        <v>1</v>
      </c>
      <c r="BH42">
        <v>2</v>
      </c>
      <c r="BI42">
        <v>39.2</v>
      </c>
      <c r="BJ42">
        <v>5.1</v>
      </c>
      <c r="BK42">
        <v>5.3</v>
      </c>
      <c r="BL42">
        <v>5</v>
      </c>
      <c r="BM42">
        <v>5.7</v>
      </c>
      <c r="BN42">
        <v>5.8</v>
      </c>
      <c r="BO42">
        <v>4.3</v>
      </c>
      <c r="BP42" t="s">
        <v>319</v>
      </c>
      <c r="BQ42">
        <v>5.54</v>
      </c>
      <c r="BR42">
        <v>6.54</v>
      </c>
      <c r="BS42">
        <v>0</v>
      </c>
      <c r="BU42">
        <v>4.3</v>
      </c>
      <c r="BV42">
        <v>0</v>
      </c>
      <c r="BW42">
        <v>5.38</v>
      </c>
      <c r="BX42">
        <v>0.37</v>
      </c>
      <c r="BY42">
        <v>-6.54</v>
      </c>
      <c r="BZ42">
        <v>5.54</v>
      </c>
      <c r="CA42">
        <v>0</v>
      </c>
      <c r="CB42">
        <v>0</v>
      </c>
      <c r="CC42">
        <v>2.55</v>
      </c>
      <c r="CD42" t="s">
        <v>110</v>
      </c>
      <c r="CE42" t="s">
        <v>138</v>
      </c>
      <c r="CF42" t="s">
        <v>95</v>
      </c>
      <c r="CG42" t="s">
        <v>139</v>
      </c>
      <c r="CI42" s="89" t="str">
        <f t="shared" si="9"/>
        <v>Red</v>
      </c>
      <c r="CJ42" s="89" t="str">
        <f t="shared" si="10"/>
        <v>Red</v>
      </c>
      <c r="CK42" s="89" t="str">
        <f t="shared" si="11"/>
        <v>Circular</v>
      </c>
      <c r="CL42" s="89" t="b">
        <f t="shared" si="12"/>
        <v>0</v>
      </c>
      <c r="CN42" t="s">
        <v>113</v>
      </c>
      <c r="CO42" t="s">
        <v>320</v>
      </c>
      <c r="CP42" t="s">
        <v>113</v>
      </c>
      <c r="CQ42" t="s">
        <v>193</v>
      </c>
    </row>
    <row r="43" spans="1:95" ht="12.75">
      <c r="A43" t="s">
        <v>321</v>
      </c>
      <c r="B43" s="6" t="s">
        <v>316</v>
      </c>
      <c r="C43" s="7">
        <v>0</v>
      </c>
      <c r="D43" s="6" t="s">
        <v>322</v>
      </c>
      <c r="E43" t="s">
        <v>151</v>
      </c>
      <c r="F43" t="s">
        <v>151</v>
      </c>
      <c r="G43" t="s">
        <v>151</v>
      </c>
      <c r="H43" t="s">
        <v>302</v>
      </c>
      <c r="I43" t="s">
        <v>95</v>
      </c>
      <c r="J43" t="s">
        <v>95</v>
      </c>
      <c r="K43" t="s">
        <v>95</v>
      </c>
      <c r="L43" t="s">
        <v>95</v>
      </c>
      <c r="M43" t="s">
        <v>95</v>
      </c>
      <c r="N43" t="s">
        <v>95</v>
      </c>
      <c r="O43" t="s">
        <v>95</v>
      </c>
      <c r="P43" t="s">
        <v>95</v>
      </c>
      <c r="Q43" t="s">
        <v>95</v>
      </c>
      <c r="R43" t="s">
        <v>95</v>
      </c>
      <c r="S43" t="s">
        <v>95</v>
      </c>
      <c r="T43" t="s">
        <v>95</v>
      </c>
      <c r="U43" t="s">
        <v>95</v>
      </c>
      <c r="V43" t="s">
        <v>95</v>
      </c>
      <c r="W43" t="s">
        <v>95</v>
      </c>
      <c r="X43" t="s">
        <v>95</v>
      </c>
      <c r="Y43" s="8">
        <v>45.47401</v>
      </c>
      <c r="Z43" s="8">
        <v>-117.01887</v>
      </c>
      <c r="AA43" t="s">
        <v>96</v>
      </c>
      <c r="AB43" t="s">
        <v>97</v>
      </c>
      <c r="AC43" t="s">
        <v>98</v>
      </c>
      <c r="AD43" t="s">
        <v>119</v>
      </c>
      <c r="AE43" t="s">
        <v>308</v>
      </c>
      <c r="AF43" s="9">
        <v>38259</v>
      </c>
      <c r="AG43" s="10">
        <v>0.4916666666666667</v>
      </c>
      <c r="AH43" t="s">
        <v>143</v>
      </c>
      <c r="AI43">
        <v>2</v>
      </c>
      <c r="AJ43">
        <v>2</v>
      </c>
      <c r="AK43">
        <v>0</v>
      </c>
      <c r="AL43">
        <v>0</v>
      </c>
      <c r="AM43">
        <v>0</v>
      </c>
      <c r="AN43" t="s">
        <v>144</v>
      </c>
      <c r="AO43" t="s">
        <v>95</v>
      </c>
      <c r="AP43" t="s">
        <v>95</v>
      </c>
      <c r="AR43" t="s">
        <v>103</v>
      </c>
      <c r="AT43" t="s">
        <v>145</v>
      </c>
      <c r="AU43" t="s">
        <v>123</v>
      </c>
      <c r="AV43" t="s">
        <v>95</v>
      </c>
      <c r="AX43" s="11" t="s">
        <v>323</v>
      </c>
      <c r="AY43" t="s">
        <v>324</v>
      </c>
      <c r="BA43">
        <v>1</v>
      </c>
      <c r="BB43">
        <v>1</v>
      </c>
      <c r="BC43">
        <v>1</v>
      </c>
      <c r="BD43">
        <v>1</v>
      </c>
      <c r="BH43">
        <v>2</v>
      </c>
      <c r="BI43">
        <v>182.5</v>
      </c>
      <c r="BJ43">
        <v>5.1</v>
      </c>
      <c r="BK43">
        <v>5.3</v>
      </c>
      <c r="BL43">
        <v>5</v>
      </c>
      <c r="BM43">
        <v>5.7</v>
      </c>
      <c r="BN43">
        <v>5.8</v>
      </c>
      <c r="BO43">
        <v>4.3</v>
      </c>
      <c r="BP43" t="s">
        <v>325</v>
      </c>
      <c r="BQ43">
        <v>8.42</v>
      </c>
      <c r="BR43">
        <v>15.62</v>
      </c>
      <c r="BS43">
        <v>15.8</v>
      </c>
      <c r="BT43">
        <v>15.89</v>
      </c>
      <c r="BU43">
        <v>4.3</v>
      </c>
      <c r="BV43">
        <v>0</v>
      </c>
      <c r="BW43">
        <v>5.38</v>
      </c>
      <c r="BX43">
        <v>0.37</v>
      </c>
      <c r="BY43">
        <v>0.27</v>
      </c>
      <c r="BZ43">
        <v>-7.47</v>
      </c>
      <c r="CA43">
        <v>-0.09</v>
      </c>
      <c r="CB43">
        <v>-0.33</v>
      </c>
      <c r="CC43">
        <v>3.95</v>
      </c>
      <c r="CD43" t="s">
        <v>110</v>
      </c>
      <c r="CE43" t="s">
        <v>138</v>
      </c>
      <c r="CF43" t="s">
        <v>110</v>
      </c>
      <c r="CG43" t="s">
        <v>139</v>
      </c>
      <c r="CI43" s="89" t="str">
        <f t="shared" si="9"/>
        <v>Red</v>
      </c>
      <c r="CJ43" s="89" t="str">
        <f t="shared" si="10"/>
        <v>Red</v>
      </c>
      <c r="CK43" s="89" t="str">
        <f t="shared" si="11"/>
        <v>Circular</v>
      </c>
      <c r="CL43" s="89" t="b">
        <f t="shared" si="12"/>
        <v>0</v>
      </c>
      <c r="CN43" t="s">
        <v>103</v>
      </c>
      <c r="CP43" t="s">
        <v>113</v>
      </c>
      <c r="CQ43" t="s">
        <v>241</v>
      </c>
    </row>
    <row r="44" spans="1:95" ht="12.75">
      <c r="A44" t="s">
        <v>326</v>
      </c>
      <c r="B44" s="6" t="s">
        <v>91</v>
      </c>
      <c r="C44" s="7">
        <v>0</v>
      </c>
      <c r="D44" s="6" t="s">
        <v>327</v>
      </c>
      <c r="E44" t="s">
        <v>151</v>
      </c>
      <c r="F44" t="s">
        <v>151</v>
      </c>
      <c r="G44" t="s">
        <v>151</v>
      </c>
      <c r="H44" t="s">
        <v>91</v>
      </c>
      <c r="I44" t="s">
        <v>95</v>
      </c>
      <c r="J44" t="s">
        <v>95</v>
      </c>
      <c r="K44" t="s">
        <v>95</v>
      </c>
      <c r="L44" t="s">
        <v>95</v>
      </c>
      <c r="M44" t="s">
        <v>95</v>
      </c>
      <c r="N44" t="s">
        <v>95</v>
      </c>
      <c r="O44" t="s">
        <v>95</v>
      </c>
      <c r="P44" t="s">
        <v>95</v>
      </c>
      <c r="Q44" t="s">
        <v>95</v>
      </c>
      <c r="R44" t="s">
        <v>95</v>
      </c>
      <c r="S44" t="s">
        <v>95</v>
      </c>
      <c r="T44" t="s">
        <v>95</v>
      </c>
      <c r="U44" t="s">
        <v>95</v>
      </c>
      <c r="V44" t="s">
        <v>95</v>
      </c>
      <c r="W44" t="s">
        <v>95</v>
      </c>
      <c r="X44" t="s">
        <v>95</v>
      </c>
      <c r="Y44" s="8">
        <v>45.47044</v>
      </c>
      <c r="Z44" s="8">
        <v>-117.04661</v>
      </c>
      <c r="AA44" t="s">
        <v>96</v>
      </c>
      <c r="AB44" t="s">
        <v>97</v>
      </c>
      <c r="AC44" t="s">
        <v>98</v>
      </c>
      <c r="AD44" t="s">
        <v>119</v>
      </c>
      <c r="AE44" t="s">
        <v>328</v>
      </c>
      <c r="AF44" s="9">
        <v>38259</v>
      </c>
      <c r="AG44" s="10">
        <v>0.6263888888888889</v>
      </c>
      <c r="AH44" t="s">
        <v>276</v>
      </c>
      <c r="AI44">
        <v>1</v>
      </c>
      <c r="AJ44">
        <v>1</v>
      </c>
      <c r="AK44">
        <v>0</v>
      </c>
      <c r="AL44">
        <v>0</v>
      </c>
      <c r="AM44">
        <v>0</v>
      </c>
      <c r="AN44" t="s">
        <v>95</v>
      </c>
      <c r="AO44" t="s">
        <v>95</v>
      </c>
      <c r="AP44" t="s">
        <v>95</v>
      </c>
      <c r="AR44" t="s">
        <v>95</v>
      </c>
      <c r="AT44" t="s">
        <v>95</v>
      </c>
      <c r="AU44" t="s">
        <v>95</v>
      </c>
      <c r="AV44" t="s">
        <v>95</v>
      </c>
      <c r="AX44" s="11" t="s">
        <v>329</v>
      </c>
      <c r="BA44">
        <v>1</v>
      </c>
      <c r="BB44">
        <v>1</v>
      </c>
      <c r="BC44">
        <v>1</v>
      </c>
      <c r="BD44">
        <v>1</v>
      </c>
      <c r="BV44">
        <v>0</v>
      </c>
      <c r="BW44">
        <v>0</v>
      </c>
      <c r="BX44">
        <v>0</v>
      </c>
      <c r="BY44">
        <v>0</v>
      </c>
      <c r="BZ44">
        <v>0</v>
      </c>
      <c r="CA44">
        <v>0</v>
      </c>
      <c r="CB44">
        <v>0</v>
      </c>
      <c r="CC44">
        <v>0</v>
      </c>
      <c r="CD44" t="s">
        <v>95</v>
      </c>
      <c r="CE44" t="s">
        <v>95</v>
      </c>
      <c r="CF44" t="s">
        <v>95</v>
      </c>
      <c r="CG44" t="s">
        <v>95</v>
      </c>
      <c r="CI44" s="89" t="str">
        <f t="shared" si="9"/>
        <v>Ford</v>
      </c>
      <c r="CJ44" s="89" t="str">
        <f t="shared" si="10"/>
        <v>Green</v>
      </c>
      <c r="CK44" s="89" t="str">
        <f t="shared" si="11"/>
        <v>Ford</v>
      </c>
      <c r="CL44" s="89" t="b">
        <f t="shared" si="12"/>
        <v>0</v>
      </c>
      <c r="CN44" t="s">
        <v>103</v>
      </c>
      <c r="CP44" t="s">
        <v>113</v>
      </c>
      <c r="CQ44" t="s">
        <v>115</v>
      </c>
    </row>
    <row r="45" spans="1:95" ht="12.75">
      <c r="A45" t="s">
        <v>330</v>
      </c>
      <c r="B45" s="6" t="s">
        <v>133</v>
      </c>
      <c r="C45" s="7">
        <v>19.1</v>
      </c>
      <c r="D45" s="6" t="s">
        <v>331</v>
      </c>
      <c r="E45" t="s">
        <v>332</v>
      </c>
      <c r="F45" t="s">
        <v>151</v>
      </c>
      <c r="G45" t="s">
        <v>151</v>
      </c>
      <c r="H45" t="s">
        <v>302</v>
      </c>
      <c r="I45" t="s">
        <v>95</v>
      </c>
      <c r="J45" t="s">
        <v>95</v>
      </c>
      <c r="K45" t="s">
        <v>95</v>
      </c>
      <c r="L45" t="s">
        <v>95</v>
      </c>
      <c r="M45" t="s">
        <v>95</v>
      </c>
      <c r="N45" t="s">
        <v>95</v>
      </c>
      <c r="O45" t="s">
        <v>95</v>
      </c>
      <c r="P45" t="s">
        <v>95</v>
      </c>
      <c r="Q45" t="s">
        <v>95</v>
      </c>
      <c r="R45" t="s">
        <v>95</v>
      </c>
      <c r="S45" t="s">
        <v>95</v>
      </c>
      <c r="T45" t="s">
        <v>95</v>
      </c>
      <c r="U45" t="s">
        <v>95</v>
      </c>
      <c r="V45" t="s">
        <v>95</v>
      </c>
      <c r="W45" t="s">
        <v>95</v>
      </c>
      <c r="X45" t="s">
        <v>95</v>
      </c>
      <c r="Y45" s="8">
        <v>45.46692</v>
      </c>
      <c r="Z45" s="8">
        <v>-116.97107</v>
      </c>
      <c r="AA45" t="s">
        <v>96</v>
      </c>
      <c r="AB45" t="s">
        <v>97</v>
      </c>
      <c r="AC45" t="s">
        <v>99</v>
      </c>
      <c r="AD45" t="s">
        <v>119</v>
      </c>
      <c r="AE45" t="s">
        <v>231</v>
      </c>
      <c r="AF45" s="9">
        <v>38260</v>
      </c>
      <c r="AG45" s="10">
        <v>0.37777777777777777</v>
      </c>
      <c r="AH45" t="s">
        <v>130</v>
      </c>
      <c r="AI45">
        <v>1</v>
      </c>
      <c r="AJ45">
        <v>1</v>
      </c>
      <c r="AK45">
        <v>0</v>
      </c>
      <c r="AL45">
        <v>0</v>
      </c>
      <c r="AM45">
        <v>0</v>
      </c>
      <c r="AN45" t="s">
        <v>95</v>
      </c>
      <c r="AO45" t="s">
        <v>95</v>
      </c>
      <c r="AP45" t="s">
        <v>95</v>
      </c>
      <c r="AR45" t="s">
        <v>103</v>
      </c>
      <c r="AT45" t="s">
        <v>95</v>
      </c>
      <c r="AU45" t="s">
        <v>95</v>
      </c>
      <c r="AV45" t="s">
        <v>95</v>
      </c>
      <c r="AX45" s="11" t="s">
        <v>333</v>
      </c>
      <c r="BA45">
        <v>1</v>
      </c>
      <c r="BB45">
        <v>1</v>
      </c>
      <c r="BC45">
        <v>1</v>
      </c>
      <c r="BD45">
        <v>1</v>
      </c>
      <c r="BV45">
        <v>0</v>
      </c>
      <c r="BW45">
        <v>0</v>
      </c>
      <c r="BX45">
        <v>0</v>
      </c>
      <c r="BY45">
        <v>0</v>
      </c>
      <c r="BZ45">
        <v>0</v>
      </c>
      <c r="CA45">
        <v>0</v>
      </c>
      <c r="CB45">
        <v>0</v>
      </c>
      <c r="CC45">
        <v>0</v>
      </c>
      <c r="CD45" t="s">
        <v>95</v>
      </c>
      <c r="CE45" t="s">
        <v>95</v>
      </c>
      <c r="CF45" t="s">
        <v>95</v>
      </c>
      <c r="CG45" t="s">
        <v>95</v>
      </c>
      <c r="CI45" s="89" t="str">
        <f t="shared" si="9"/>
        <v>Bridge</v>
      </c>
      <c r="CJ45" s="89" t="str">
        <f t="shared" si="10"/>
        <v>Green</v>
      </c>
      <c r="CK45" s="89" t="str">
        <f t="shared" si="11"/>
        <v>Bridge</v>
      </c>
      <c r="CL45" s="89" t="b">
        <f t="shared" si="12"/>
        <v>0</v>
      </c>
      <c r="CN45" t="s">
        <v>103</v>
      </c>
      <c r="CP45" t="s">
        <v>113</v>
      </c>
      <c r="CQ45" t="s">
        <v>231</v>
      </c>
    </row>
    <row r="46" spans="1:95" ht="12" customHeight="1">
      <c r="A46" t="s">
        <v>334</v>
      </c>
      <c r="B46" s="6" t="s">
        <v>335</v>
      </c>
      <c r="C46" s="7">
        <v>0.01</v>
      </c>
      <c r="D46" s="6" t="s">
        <v>133</v>
      </c>
      <c r="E46" t="s">
        <v>151</v>
      </c>
      <c r="F46" t="s">
        <v>151</v>
      </c>
      <c r="G46" t="s">
        <v>151</v>
      </c>
      <c r="H46" t="s">
        <v>302</v>
      </c>
      <c r="I46" t="s">
        <v>95</v>
      </c>
      <c r="J46" t="s">
        <v>95</v>
      </c>
      <c r="K46" t="s">
        <v>95</v>
      </c>
      <c r="L46" t="s">
        <v>95</v>
      </c>
      <c r="M46" t="s">
        <v>95</v>
      </c>
      <c r="N46" t="s">
        <v>95</v>
      </c>
      <c r="O46" t="s">
        <v>95</v>
      </c>
      <c r="P46" t="s">
        <v>95</v>
      </c>
      <c r="Q46" t="s">
        <v>95</v>
      </c>
      <c r="R46" t="s">
        <v>95</v>
      </c>
      <c r="S46" t="s">
        <v>95</v>
      </c>
      <c r="T46" t="s">
        <v>95</v>
      </c>
      <c r="U46" t="s">
        <v>95</v>
      </c>
      <c r="V46" t="s">
        <v>95</v>
      </c>
      <c r="W46" t="s">
        <v>95</v>
      </c>
      <c r="X46" t="s">
        <v>95</v>
      </c>
      <c r="Y46" s="8">
        <v>45.46692</v>
      </c>
      <c r="Z46" s="8">
        <v>-116.97107</v>
      </c>
      <c r="AA46" t="s">
        <v>96</v>
      </c>
      <c r="AB46" t="s">
        <v>97</v>
      </c>
      <c r="AC46" t="s">
        <v>99</v>
      </c>
      <c r="AD46" t="s">
        <v>119</v>
      </c>
      <c r="AE46" t="s">
        <v>231</v>
      </c>
      <c r="AF46" s="9">
        <v>38260</v>
      </c>
      <c r="AG46" s="10">
        <v>0.3993055555555556</v>
      </c>
      <c r="AH46" t="s">
        <v>143</v>
      </c>
      <c r="AI46">
        <v>1</v>
      </c>
      <c r="AJ46">
        <v>1</v>
      </c>
      <c r="AK46">
        <v>0</v>
      </c>
      <c r="AL46">
        <v>0</v>
      </c>
      <c r="AM46">
        <v>0</v>
      </c>
      <c r="AN46" t="s">
        <v>100</v>
      </c>
      <c r="AO46" t="s">
        <v>144</v>
      </c>
      <c r="AP46" t="s">
        <v>95</v>
      </c>
      <c r="AQ46" t="s">
        <v>336</v>
      </c>
      <c r="AR46" t="s">
        <v>103</v>
      </c>
      <c r="AT46" t="s">
        <v>145</v>
      </c>
      <c r="AU46" t="s">
        <v>123</v>
      </c>
      <c r="AV46" t="s">
        <v>95</v>
      </c>
      <c r="AX46" s="11" t="s">
        <v>337</v>
      </c>
      <c r="BA46">
        <v>1</v>
      </c>
      <c r="BB46">
        <v>1</v>
      </c>
      <c r="BC46">
        <v>1</v>
      </c>
      <c r="BD46">
        <v>1</v>
      </c>
      <c r="BH46">
        <v>3.1</v>
      </c>
      <c r="BI46">
        <v>42.2</v>
      </c>
      <c r="BJ46">
        <v>9.2</v>
      </c>
      <c r="BK46">
        <v>8.8</v>
      </c>
      <c r="BL46">
        <v>11.4</v>
      </c>
      <c r="BM46">
        <v>11.3</v>
      </c>
      <c r="BN46">
        <v>14.2</v>
      </c>
      <c r="BO46">
        <v>3.3</v>
      </c>
      <c r="BP46" t="s">
        <v>176</v>
      </c>
      <c r="BQ46">
        <v>6.52</v>
      </c>
      <c r="BR46">
        <v>7.28</v>
      </c>
      <c r="BU46">
        <v>3.3</v>
      </c>
      <c r="BV46">
        <v>0</v>
      </c>
      <c r="BW46">
        <v>10.98</v>
      </c>
      <c r="BX46">
        <v>0.28</v>
      </c>
      <c r="BY46">
        <v>-7.28</v>
      </c>
      <c r="BZ46">
        <v>6.52</v>
      </c>
      <c r="CA46">
        <v>0</v>
      </c>
      <c r="CB46">
        <v>0</v>
      </c>
      <c r="CC46">
        <v>1.8</v>
      </c>
      <c r="CD46" t="s">
        <v>110</v>
      </c>
      <c r="CE46" t="s">
        <v>138</v>
      </c>
      <c r="CF46" t="s">
        <v>110</v>
      </c>
      <c r="CG46" t="s">
        <v>147</v>
      </c>
      <c r="CH46" t="s">
        <v>338</v>
      </c>
      <c r="CI46" s="89" t="str">
        <f t="shared" si="9"/>
        <v>Red</v>
      </c>
      <c r="CJ46" s="89" t="str">
        <f t="shared" si="10"/>
        <v>Red</v>
      </c>
      <c r="CK46" s="89" t="str">
        <f t="shared" si="11"/>
        <v>Circular</v>
      </c>
      <c r="CL46" s="89" t="b">
        <f t="shared" si="12"/>
        <v>0</v>
      </c>
      <c r="CN46" t="s">
        <v>103</v>
      </c>
      <c r="CP46" t="s">
        <v>113</v>
      </c>
      <c r="CQ46" t="s">
        <v>231</v>
      </c>
    </row>
    <row r="47" spans="1:95" ht="12" customHeight="1">
      <c r="A47" t="s">
        <v>339</v>
      </c>
      <c r="B47" s="6" t="s">
        <v>340</v>
      </c>
      <c r="C47" s="7">
        <v>0.03</v>
      </c>
      <c r="D47" s="6" t="s">
        <v>133</v>
      </c>
      <c r="E47" t="s">
        <v>151</v>
      </c>
      <c r="F47" t="s">
        <v>151</v>
      </c>
      <c r="G47" t="s">
        <v>151</v>
      </c>
      <c r="H47" t="s">
        <v>302</v>
      </c>
      <c r="I47" t="s">
        <v>95</v>
      </c>
      <c r="J47" t="s">
        <v>95</v>
      </c>
      <c r="K47" t="s">
        <v>95</v>
      </c>
      <c r="L47" t="s">
        <v>95</v>
      </c>
      <c r="M47" t="s">
        <v>95</v>
      </c>
      <c r="N47" t="s">
        <v>95</v>
      </c>
      <c r="O47" t="s">
        <v>95</v>
      </c>
      <c r="P47" t="s">
        <v>95</v>
      </c>
      <c r="Q47" t="s">
        <v>95</v>
      </c>
      <c r="R47" t="s">
        <v>95</v>
      </c>
      <c r="S47" t="s">
        <v>95</v>
      </c>
      <c r="T47" t="s">
        <v>95</v>
      </c>
      <c r="U47" t="s">
        <v>95</v>
      </c>
      <c r="V47" t="s">
        <v>95</v>
      </c>
      <c r="W47" t="s">
        <v>95</v>
      </c>
      <c r="X47" t="s">
        <v>95</v>
      </c>
      <c r="Y47" s="8">
        <v>45.46725</v>
      </c>
      <c r="Z47" s="8">
        <v>-116.97191</v>
      </c>
      <c r="AA47" t="s">
        <v>96</v>
      </c>
      <c r="AB47" t="s">
        <v>97</v>
      </c>
      <c r="AC47" t="s">
        <v>99</v>
      </c>
      <c r="AD47" t="s">
        <v>119</v>
      </c>
      <c r="AE47" t="s">
        <v>231</v>
      </c>
      <c r="AF47" s="9">
        <v>38260</v>
      </c>
      <c r="AG47" s="10">
        <v>0.4138888888888889</v>
      </c>
      <c r="AH47" t="s">
        <v>143</v>
      </c>
      <c r="AI47">
        <v>1</v>
      </c>
      <c r="AJ47">
        <v>1</v>
      </c>
      <c r="AK47">
        <v>0</v>
      </c>
      <c r="AL47">
        <v>0</v>
      </c>
      <c r="AM47">
        <v>0</v>
      </c>
      <c r="AN47" t="s">
        <v>144</v>
      </c>
      <c r="AO47" t="s">
        <v>95</v>
      </c>
      <c r="AP47" t="s">
        <v>95</v>
      </c>
      <c r="AR47" t="s">
        <v>103</v>
      </c>
      <c r="AT47" t="s">
        <v>104</v>
      </c>
      <c r="AU47" t="s">
        <v>163</v>
      </c>
      <c r="AV47" t="s">
        <v>182</v>
      </c>
      <c r="AW47" s="12" t="s">
        <v>341</v>
      </c>
      <c r="AX47" s="11"/>
      <c r="BA47">
        <v>1</v>
      </c>
      <c r="BB47">
        <v>1</v>
      </c>
      <c r="BC47">
        <v>1</v>
      </c>
      <c r="BD47">
        <v>1</v>
      </c>
      <c r="BE47" t="s">
        <v>342</v>
      </c>
      <c r="BH47">
        <v>3</v>
      </c>
      <c r="BI47">
        <v>25.4</v>
      </c>
      <c r="BJ47">
        <v>9.2</v>
      </c>
      <c r="BK47">
        <v>8.8</v>
      </c>
      <c r="BL47">
        <v>11.4</v>
      </c>
      <c r="BM47">
        <v>11.3</v>
      </c>
      <c r="BN47">
        <v>14.2</v>
      </c>
      <c r="BO47">
        <v>5</v>
      </c>
      <c r="BP47" t="s">
        <v>176</v>
      </c>
      <c r="BQ47">
        <v>7.41</v>
      </c>
      <c r="BR47">
        <v>8.65</v>
      </c>
      <c r="BS47">
        <v>8.95</v>
      </c>
      <c r="BT47">
        <v>8.74</v>
      </c>
      <c r="BU47">
        <v>5</v>
      </c>
      <c r="BV47">
        <v>0</v>
      </c>
      <c r="BW47">
        <v>10.98</v>
      </c>
      <c r="BX47">
        <v>0.27</v>
      </c>
      <c r="BY47">
        <v>0.09</v>
      </c>
      <c r="BZ47">
        <v>-1.33</v>
      </c>
      <c r="CA47">
        <v>0.21</v>
      </c>
      <c r="CB47">
        <v>2.33</v>
      </c>
      <c r="CC47">
        <v>4.88</v>
      </c>
      <c r="CD47" t="s">
        <v>110</v>
      </c>
      <c r="CE47" t="s">
        <v>138</v>
      </c>
      <c r="CF47" t="s">
        <v>110</v>
      </c>
      <c r="CG47" t="s">
        <v>139</v>
      </c>
      <c r="CH47" t="s">
        <v>343</v>
      </c>
      <c r="CI47" s="89" t="str">
        <f t="shared" si="9"/>
        <v>Red</v>
      </c>
      <c r="CJ47" s="89" t="str">
        <f t="shared" si="10"/>
        <v>Red</v>
      </c>
      <c r="CK47" s="89" t="str">
        <f t="shared" si="11"/>
        <v>Circular</v>
      </c>
      <c r="CL47" s="89" t="b">
        <f t="shared" si="12"/>
        <v>0</v>
      </c>
      <c r="CN47" t="s">
        <v>113</v>
      </c>
      <c r="CO47" t="s">
        <v>344</v>
      </c>
      <c r="CP47" t="s">
        <v>113</v>
      </c>
      <c r="CQ47" t="s">
        <v>231</v>
      </c>
    </row>
    <row r="48" spans="1:95" ht="12.75">
      <c r="A48" t="s">
        <v>345</v>
      </c>
      <c r="B48" s="6" t="s">
        <v>346</v>
      </c>
      <c r="C48" s="7">
        <v>0.3</v>
      </c>
      <c r="D48" s="6" t="s">
        <v>133</v>
      </c>
      <c r="E48" t="s">
        <v>151</v>
      </c>
      <c r="F48" t="s">
        <v>151</v>
      </c>
      <c r="G48" t="s">
        <v>151</v>
      </c>
      <c r="H48" t="s">
        <v>91</v>
      </c>
      <c r="I48" t="s">
        <v>95</v>
      </c>
      <c r="J48" t="s">
        <v>95</v>
      </c>
      <c r="K48" t="s">
        <v>95</v>
      </c>
      <c r="L48" t="s">
        <v>95</v>
      </c>
      <c r="M48" t="s">
        <v>95</v>
      </c>
      <c r="N48" t="s">
        <v>95</v>
      </c>
      <c r="O48" t="s">
        <v>95</v>
      </c>
      <c r="P48" t="s">
        <v>95</v>
      </c>
      <c r="Q48" t="s">
        <v>95</v>
      </c>
      <c r="R48" t="s">
        <v>95</v>
      </c>
      <c r="S48" t="s">
        <v>95</v>
      </c>
      <c r="T48" t="s">
        <v>95</v>
      </c>
      <c r="U48" t="s">
        <v>95</v>
      </c>
      <c r="V48" t="s">
        <v>95</v>
      </c>
      <c r="W48" t="s">
        <v>95</v>
      </c>
      <c r="X48" t="s">
        <v>95</v>
      </c>
      <c r="Y48" s="8">
        <v>45.46732</v>
      </c>
      <c r="Z48" s="8">
        <v>-116.9773</v>
      </c>
      <c r="AA48" t="s">
        <v>96</v>
      </c>
      <c r="AB48" t="s">
        <v>97</v>
      </c>
      <c r="AC48" t="s">
        <v>99</v>
      </c>
      <c r="AD48" t="s">
        <v>119</v>
      </c>
      <c r="AE48" t="s">
        <v>231</v>
      </c>
      <c r="AF48" s="9">
        <v>38260</v>
      </c>
      <c r="AG48" s="10">
        <v>0.46319444444444446</v>
      </c>
      <c r="AH48" t="s">
        <v>143</v>
      </c>
      <c r="AI48">
        <v>1</v>
      </c>
      <c r="AJ48">
        <v>1</v>
      </c>
      <c r="AK48">
        <v>0</v>
      </c>
      <c r="AL48">
        <v>0</v>
      </c>
      <c r="AM48">
        <v>0</v>
      </c>
      <c r="AN48" t="s">
        <v>144</v>
      </c>
      <c r="AO48" t="s">
        <v>95</v>
      </c>
      <c r="AP48" t="s">
        <v>95</v>
      </c>
      <c r="AR48" t="s">
        <v>103</v>
      </c>
      <c r="AT48" t="s">
        <v>104</v>
      </c>
      <c r="AU48" t="s">
        <v>123</v>
      </c>
      <c r="AV48" t="s">
        <v>95</v>
      </c>
      <c r="AX48" s="11" t="s">
        <v>347</v>
      </c>
      <c r="BA48">
        <v>1</v>
      </c>
      <c r="BB48">
        <v>1</v>
      </c>
      <c r="BC48">
        <v>1</v>
      </c>
      <c r="BD48">
        <v>1</v>
      </c>
      <c r="BH48">
        <v>1.7</v>
      </c>
      <c r="BI48">
        <v>21.6</v>
      </c>
      <c r="BJ48">
        <v>7.4</v>
      </c>
      <c r="BK48">
        <v>5.8</v>
      </c>
      <c r="BL48">
        <v>6.9</v>
      </c>
      <c r="BM48">
        <v>5.3</v>
      </c>
      <c r="BN48">
        <v>6.6</v>
      </c>
      <c r="BO48">
        <v>3.63</v>
      </c>
      <c r="BP48" t="s">
        <v>348</v>
      </c>
      <c r="BQ48">
        <v>5.32</v>
      </c>
      <c r="BR48">
        <v>7.33</v>
      </c>
      <c r="BU48">
        <v>3.63</v>
      </c>
      <c r="BV48">
        <v>0</v>
      </c>
      <c r="BW48">
        <v>6.4</v>
      </c>
      <c r="BX48">
        <v>0.27</v>
      </c>
      <c r="BY48">
        <v>-7.33</v>
      </c>
      <c r="BZ48">
        <v>5.32</v>
      </c>
      <c r="CA48">
        <v>0</v>
      </c>
      <c r="CB48">
        <v>0</v>
      </c>
      <c r="CC48">
        <v>9.31</v>
      </c>
      <c r="CD48" t="s">
        <v>110</v>
      </c>
      <c r="CE48" t="s">
        <v>138</v>
      </c>
      <c r="CF48" t="s">
        <v>110</v>
      </c>
      <c r="CG48" t="s">
        <v>139</v>
      </c>
      <c r="CH48" t="s">
        <v>349</v>
      </c>
      <c r="CI48" s="89" t="str">
        <f t="shared" si="9"/>
        <v>Red</v>
      </c>
      <c r="CJ48" s="89" t="str">
        <f t="shared" si="10"/>
        <v>Red</v>
      </c>
      <c r="CK48" s="89" t="str">
        <f t="shared" si="11"/>
        <v>Circular</v>
      </c>
      <c r="CL48" s="89" t="b">
        <f t="shared" si="12"/>
        <v>0</v>
      </c>
      <c r="CN48" t="s">
        <v>103</v>
      </c>
      <c r="CP48" t="s">
        <v>113</v>
      </c>
      <c r="CQ48" t="s">
        <v>241</v>
      </c>
    </row>
    <row r="49" spans="1:95" ht="12.75">
      <c r="A49" t="s">
        <v>350</v>
      </c>
      <c r="B49" s="6" t="s">
        <v>351</v>
      </c>
      <c r="C49" s="7">
        <v>0.3</v>
      </c>
      <c r="D49" s="6" t="s">
        <v>340</v>
      </c>
      <c r="E49" t="s">
        <v>151</v>
      </c>
      <c r="F49" t="s">
        <v>151</v>
      </c>
      <c r="G49" t="s">
        <v>151</v>
      </c>
      <c r="H49" t="s">
        <v>91</v>
      </c>
      <c r="I49" t="s">
        <v>95</v>
      </c>
      <c r="J49" t="s">
        <v>95</v>
      </c>
      <c r="K49" t="s">
        <v>95</v>
      </c>
      <c r="L49" t="s">
        <v>95</v>
      </c>
      <c r="M49" t="s">
        <v>95</v>
      </c>
      <c r="N49" t="s">
        <v>95</v>
      </c>
      <c r="O49" t="s">
        <v>95</v>
      </c>
      <c r="P49" t="s">
        <v>95</v>
      </c>
      <c r="Q49" t="s">
        <v>95</v>
      </c>
      <c r="R49" t="s">
        <v>95</v>
      </c>
      <c r="S49" t="s">
        <v>95</v>
      </c>
      <c r="T49" t="s">
        <v>95</v>
      </c>
      <c r="U49" t="s">
        <v>95</v>
      </c>
      <c r="V49" t="s">
        <v>95</v>
      </c>
      <c r="W49" t="s">
        <v>95</v>
      </c>
      <c r="X49" t="s">
        <v>95</v>
      </c>
      <c r="Y49" s="8">
        <v>45.46946</v>
      </c>
      <c r="Z49" s="8">
        <v>-116.97815</v>
      </c>
      <c r="AA49" t="s">
        <v>96</v>
      </c>
      <c r="AB49" t="s">
        <v>97</v>
      </c>
      <c r="AC49" t="s">
        <v>180</v>
      </c>
      <c r="AD49" t="s">
        <v>119</v>
      </c>
      <c r="AE49" t="s">
        <v>241</v>
      </c>
      <c r="AF49" s="9">
        <v>38260</v>
      </c>
      <c r="AG49" s="10">
        <v>0.48819444444444443</v>
      </c>
      <c r="AH49" t="s">
        <v>276</v>
      </c>
      <c r="AI49">
        <v>1</v>
      </c>
      <c r="AJ49">
        <v>1</v>
      </c>
      <c r="AK49">
        <v>0</v>
      </c>
      <c r="AL49">
        <v>0</v>
      </c>
      <c r="AM49">
        <v>0</v>
      </c>
      <c r="AN49" t="s">
        <v>95</v>
      </c>
      <c r="AO49" t="s">
        <v>95</v>
      </c>
      <c r="AP49" t="s">
        <v>95</v>
      </c>
      <c r="AR49" t="s">
        <v>95</v>
      </c>
      <c r="AT49" t="s">
        <v>95</v>
      </c>
      <c r="AU49" t="s">
        <v>95</v>
      </c>
      <c r="AV49" t="s">
        <v>95</v>
      </c>
      <c r="AX49" s="11" t="s">
        <v>352</v>
      </c>
      <c r="BA49">
        <v>1</v>
      </c>
      <c r="BB49">
        <v>1</v>
      </c>
      <c r="BC49">
        <v>1</v>
      </c>
      <c r="BD49">
        <v>0</v>
      </c>
      <c r="BV49">
        <v>0</v>
      </c>
      <c r="BW49">
        <v>0</v>
      </c>
      <c r="BX49">
        <v>0</v>
      </c>
      <c r="BY49">
        <v>0</v>
      </c>
      <c r="BZ49">
        <v>0</v>
      </c>
      <c r="CA49">
        <v>0</v>
      </c>
      <c r="CB49">
        <v>0</v>
      </c>
      <c r="CC49">
        <v>0</v>
      </c>
      <c r="CD49" t="s">
        <v>95</v>
      </c>
      <c r="CE49" t="s">
        <v>95</v>
      </c>
      <c r="CF49" t="s">
        <v>95</v>
      </c>
      <c r="CG49" t="s">
        <v>95</v>
      </c>
      <c r="CI49" s="89" t="str">
        <f t="shared" si="9"/>
        <v>Ford</v>
      </c>
      <c r="CJ49" s="89" t="str">
        <f t="shared" si="10"/>
        <v>Green</v>
      </c>
      <c r="CK49" s="89" t="str">
        <f t="shared" si="11"/>
        <v>Ford</v>
      </c>
      <c r="CL49" s="89" t="b">
        <f t="shared" si="12"/>
        <v>0</v>
      </c>
      <c r="CN49" t="s">
        <v>103</v>
      </c>
      <c r="CP49" t="s">
        <v>113</v>
      </c>
      <c r="CQ49" t="s">
        <v>231</v>
      </c>
    </row>
    <row r="50" spans="1:95" ht="12.75">
      <c r="A50" t="s">
        <v>353</v>
      </c>
      <c r="B50" s="6" t="s">
        <v>351</v>
      </c>
      <c r="C50" s="7">
        <v>0.34</v>
      </c>
      <c r="D50" s="6" t="s">
        <v>340</v>
      </c>
      <c r="E50" t="s">
        <v>151</v>
      </c>
      <c r="F50" t="s">
        <v>151</v>
      </c>
      <c r="G50" t="s">
        <v>151</v>
      </c>
      <c r="H50" t="s">
        <v>91</v>
      </c>
      <c r="I50" t="s">
        <v>95</v>
      </c>
      <c r="J50" t="s">
        <v>95</v>
      </c>
      <c r="K50" t="s">
        <v>95</v>
      </c>
      <c r="L50" t="s">
        <v>95</v>
      </c>
      <c r="M50" t="s">
        <v>95</v>
      </c>
      <c r="N50" t="s">
        <v>95</v>
      </c>
      <c r="O50" t="s">
        <v>95</v>
      </c>
      <c r="P50" t="s">
        <v>95</v>
      </c>
      <c r="Q50" t="s">
        <v>95</v>
      </c>
      <c r="R50" t="s">
        <v>95</v>
      </c>
      <c r="S50" t="s">
        <v>95</v>
      </c>
      <c r="T50" t="s">
        <v>95</v>
      </c>
      <c r="U50" t="s">
        <v>95</v>
      </c>
      <c r="V50" t="s">
        <v>95</v>
      </c>
      <c r="W50" t="s">
        <v>95</v>
      </c>
      <c r="X50" t="s">
        <v>95</v>
      </c>
      <c r="Y50" s="8">
        <v>45.47031</v>
      </c>
      <c r="Z50" s="8">
        <v>-116.97839</v>
      </c>
      <c r="AA50" t="s">
        <v>96</v>
      </c>
      <c r="AB50" t="s">
        <v>97</v>
      </c>
      <c r="AC50" t="s">
        <v>99</v>
      </c>
      <c r="AD50" t="s">
        <v>119</v>
      </c>
      <c r="AE50" t="s">
        <v>231</v>
      </c>
      <c r="AF50" s="9">
        <v>38260</v>
      </c>
      <c r="AG50" s="10">
        <v>0.49722222222222223</v>
      </c>
      <c r="AH50" t="s">
        <v>276</v>
      </c>
      <c r="AI50">
        <v>1</v>
      </c>
      <c r="AJ50">
        <v>1</v>
      </c>
      <c r="AK50">
        <v>0</v>
      </c>
      <c r="AL50">
        <v>0</v>
      </c>
      <c r="AM50">
        <v>0</v>
      </c>
      <c r="AN50" t="s">
        <v>95</v>
      </c>
      <c r="AO50" t="s">
        <v>95</v>
      </c>
      <c r="AP50" t="s">
        <v>95</v>
      </c>
      <c r="AR50" t="s">
        <v>95</v>
      </c>
      <c r="AT50" t="s">
        <v>95</v>
      </c>
      <c r="AU50" t="s">
        <v>95</v>
      </c>
      <c r="AV50" t="s">
        <v>95</v>
      </c>
      <c r="AX50" s="11" t="s">
        <v>354</v>
      </c>
      <c r="AY50" t="s">
        <v>355</v>
      </c>
      <c r="BA50">
        <v>1</v>
      </c>
      <c r="BB50">
        <v>1</v>
      </c>
      <c r="BC50">
        <v>1</v>
      </c>
      <c r="BD50">
        <v>0</v>
      </c>
      <c r="BV50">
        <v>0</v>
      </c>
      <c r="BW50">
        <v>0</v>
      </c>
      <c r="BX50">
        <v>0</v>
      </c>
      <c r="BY50">
        <v>0</v>
      </c>
      <c r="BZ50">
        <v>0</v>
      </c>
      <c r="CA50">
        <v>0</v>
      </c>
      <c r="CB50">
        <v>0</v>
      </c>
      <c r="CC50">
        <v>0</v>
      </c>
      <c r="CD50" t="s">
        <v>95</v>
      </c>
      <c r="CE50" t="s">
        <v>95</v>
      </c>
      <c r="CF50" t="s">
        <v>95</v>
      </c>
      <c r="CG50" t="s">
        <v>95</v>
      </c>
      <c r="CI50" s="89" t="str">
        <f t="shared" si="9"/>
        <v>Ford</v>
      </c>
      <c r="CJ50" s="89" t="str">
        <f t="shared" si="10"/>
        <v>Green</v>
      </c>
      <c r="CK50" s="89" t="str">
        <f t="shared" si="11"/>
        <v>Ford</v>
      </c>
      <c r="CL50" s="89" t="b">
        <f t="shared" si="12"/>
        <v>0</v>
      </c>
      <c r="CN50" t="s">
        <v>103</v>
      </c>
      <c r="CP50" t="s">
        <v>113</v>
      </c>
      <c r="CQ50" t="s">
        <v>231</v>
      </c>
    </row>
    <row r="51" spans="1:95" ht="12.75">
      <c r="A51" t="s">
        <v>356</v>
      </c>
      <c r="B51" s="6" t="s">
        <v>357</v>
      </c>
      <c r="C51" s="7">
        <v>0.4</v>
      </c>
      <c r="D51" s="6" t="s">
        <v>340</v>
      </c>
      <c r="E51" t="s">
        <v>151</v>
      </c>
      <c r="F51" t="s">
        <v>151</v>
      </c>
      <c r="G51" t="s">
        <v>151</v>
      </c>
      <c r="H51" t="s">
        <v>91</v>
      </c>
      <c r="I51" t="s">
        <v>95</v>
      </c>
      <c r="J51" t="s">
        <v>95</v>
      </c>
      <c r="K51" t="s">
        <v>95</v>
      </c>
      <c r="L51" t="s">
        <v>95</v>
      </c>
      <c r="M51" t="s">
        <v>95</v>
      </c>
      <c r="N51" t="s">
        <v>95</v>
      </c>
      <c r="O51" t="s">
        <v>95</v>
      </c>
      <c r="P51" t="s">
        <v>95</v>
      </c>
      <c r="Q51" t="s">
        <v>95</v>
      </c>
      <c r="R51" t="s">
        <v>95</v>
      </c>
      <c r="S51" t="s">
        <v>95</v>
      </c>
      <c r="T51" t="s">
        <v>95</v>
      </c>
      <c r="U51" t="s">
        <v>95</v>
      </c>
      <c r="V51" t="s">
        <v>95</v>
      </c>
      <c r="W51" t="s">
        <v>95</v>
      </c>
      <c r="X51" t="s">
        <v>95</v>
      </c>
      <c r="Y51" s="8">
        <v>45.46906</v>
      </c>
      <c r="Z51" s="8">
        <v>-117.02508</v>
      </c>
      <c r="AA51" t="s">
        <v>96</v>
      </c>
      <c r="AB51" t="s">
        <v>97</v>
      </c>
      <c r="AC51" t="s">
        <v>99</v>
      </c>
      <c r="AD51" t="s">
        <v>119</v>
      </c>
      <c r="AE51" t="s">
        <v>231</v>
      </c>
      <c r="AF51" s="9">
        <v>38260</v>
      </c>
      <c r="AG51" s="10">
        <v>0.5715277777777777</v>
      </c>
      <c r="AH51" t="s">
        <v>143</v>
      </c>
      <c r="AI51">
        <v>1</v>
      </c>
      <c r="AJ51">
        <v>1</v>
      </c>
      <c r="AK51">
        <v>0</v>
      </c>
      <c r="AL51">
        <v>0</v>
      </c>
      <c r="AM51">
        <v>0</v>
      </c>
      <c r="AN51" t="s">
        <v>144</v>
      </c>
      <c r="AO51" t="s">
        <v>100</v>
      </c>
      <c r="AP51" t="s">
        <v>95</v>
      </c>
      <c r="AQ51" t="s">
        <v>358</v>
      </c>
      <c r="AR51" t="s">
        <v>103</v>
      </c>
      <c r="AT51" t="s">
        <v>173</v>
      </c>
      <c r="AU51" t="s">
        <v>359</v>
      </c>
      <c r="AV51" t="s">
        <v>100</v>
      </c>
      <c r="AW51" t="s">
        <v>360</v>
      </c>
      <c r="AX51" s="11" t="s">
        <v>361</v>
      </c>
      <c r="AY51" t="s">
        <v>362</v>
      </c>
      <c r="BA51">
        <v>1</v>
      </c>
      <c r="BB51">
        <v>1</v>
      </c>
      <c r="BC51">
        <v>1</v>
      </c>
      <c r="BD51">
        <v>1</v>
      </c>
      <c r="BE51" t="s">
        <v>363</v>
      </c>
      <c r="BH51">
        <v>8.5</v>
      </c>
      <c r="BI51">
        <v>24.2</v>
      </c>
      <c r="BJ51">
        <v>16.9</v>
      </c>
      <c r="BK51">
        <v>17.4</v>
      </c>
      <c r="BL51">
        <v>13.2</v>
      </c>
      <c r="BM51">
        <v>10.5</v>
      </c>
      <c r="BN51">
        <v>18.6</v>
      </c>
      <c r="BO51">
        <v>5.72</v>
      </c>
      <c r="BP51" t="s">
        <v>176</v>
      </c>
      <c r="BQ51">
        <v>12.86</v>
      </c>
      <c r="BR51">
        <v>12.78</v>
      </c>
      <c r="BS51">
        <v>0</v>
      </c>
      <c r="BU51">
        <v>5.72</v>
      </c>
      <c r="BV51">
        <v>0</v>
      </c>
      <c r="BW51">
        <v>15.32</v>
      </c>
      <c r="BX51">
        <v>0.55</v>
      </c>
      <c r="BY51">
        <v>-12.78</v>
      </c>
      <c r="BZ51">
        <v>12.86</v>
      </c>
      <c r="CA51">
        <v>0</v>
      </c>
      <c r="CB51">
        <v>0</v>
      </c>
      <c r="CC51">
        <v>-0.33</v>
      </c>
      <c r="CD51" t="s">
        <v>169</v>
      </c>
      <c r="CE51" t="s">
        <v>95</v>
      </c>
      <c r="CF51" t="s">
        <v>169</v>
      </c>
      <c r="CG51" t="s">
        <v>139</v>
      </c>
      <c r="CH51" t="s">
        <v>364</v>
      </c>
      <c r="CI51" s="89" t="str">
        <f t="shared" si="9"/>
        <v>Grey</v>
      </c>
      <c r="CJ51" s="89" t="str">
        <f t="shared" si="10"/>
        <v>Grey</v>
      </c>
      <c r="CK51" s="89" t="str">
        <f t="shared" si="11"/>
        <v>Circular</v>
      </c>
      <c r="CL51" s="89" t="b">
        <f t="shared" si="12"/>
        <v>0</v>
      </c>
      <c r="CN51" t="s">
        <v>103</v>
      </c>
      <c r="CO51" t="s">
        <v>365</v>
      </c>
      <c r="CP51" t="s">
        <v>113</v>
      </c>
      <c r="CQ51" t="s">
        <v>231</v>
      </c>
    </row>
    <row r="52" spans="1:95" ht="12.75">
      <c r="A52" t="s">
        <v>366</v>
      </c>
      <c r="B52" s="6" t="s">
        <v>367</v>
      </c>
      <c r="C52" s="7">
        <v>0.02</v>
      </c>
      <c r="D52" s="6" t="s">
        <v>357</v>
      </c>
      <c r="E52" t="s">
        <v>151</v>
      </c>
      <c r="F52" t="s">
        <v>151</v>
      </c>
      <c r="G52" t="s">
        <v>151</v>
      </c>
      <c r="H52" t="s">
        <v>91</v>
      </c>
      <c r="I52" t="s">
        <v>95</v>
      </c>
      <c r="J52" t="s">
        <v>95</v>
      </c>
      <c r="K52" t="s">
        <v>95</v>
      </c>
      <c r="L52" t="s">
        <v>95</v>
      </c>
      <c r="M52" t="s">
        <v>95</v>
      </c>
      <c r="N52" t="s">
        <v>95</v>
      </c>
      <c r="O52" t="s">
        <v>95</v>
      </c>
      <c r="P52" t="s">
        <v>95</v>
      </c>
      <c r="Q52" t="s">
        <v>95</v>
      </c>
      <c r="R52" t="s">
        <v>95</v>
      </c>
      <c r="S52" t="s">
        <v>95</v>
      </c>
      <c r="T52" t="s">
        <v>95</v>
      </c>
      <c r="U52" t="s">
        <v>95</v>
      </c>
      <c r="V52" t="s">
        <v>95</v>
      </c>
      <c r="W52" t="s">
        <v>95</v>
      </c>
      <c r="X52" t="s">
        <v>95</v>
      </c>
      <c r="Y52" s="8">
        <v>45.46898</v>
      </c>
      <c r="Z52" s="8">
        <v>-117.02541</v>
      </c>
      <c r="AA52" t="s">
        <v>96</v>
      </c>
      <c r="AB52" t="s">
        <v>97</v>
      </c>
      <c r="AC52" t="s">
        <v>99</v>
      </c>
      <c r="AD52" t="s">
        <v>119</v>
      </c>
      <c r="AE52" t="s">
        <v>231</v>
      </c>
      <c r="AF52" s="9">
        <v>38260</v>
      </c>
      <c r="AG52" s="10">
        <v>0.5979166666666667</v>
      </c>
      <c r="AH52" t="s">
        <v>143</v>
      </c>
      <c r="AI52">
        <v>1</v>
      </c>
      <c r="AJ52">
        <v>1</v>
      </c>
      <c r="AK52">
        <v>0</v>
      </c>
      <c r="AL52">
        <v>0</v>
      </c>
      <c r="AM52">
        <v>0</v>
      </c>
      <c r="AN52" t="s">
        <v>144</v>
      </c>
      <c r="AO52" t="s">
        <v>95</v>
      </c>
      <c r="AP52" t="s">
        <v>95</v>
      </c>
      <c r="AR52" t="s">
        <v>103</v>
      </c>
      <c r="AT52" t="s">
        <v>173</v>
      </c>
      <c r="AU52" t="s">
        <v>123</v>
      </c>
      <c r="AV52" t="s">
        <v>95</v>
      </c>
      <c r="AX52" s="11"/>
      <c r="BA52">
        <v>1</v>
      </c>
      <c r="BB52">
        <v>1</v>
      </c>
      <c r="BC52">
        <v>1</v>
      </c>
      <c r="BD52">
        <v>1</v>
      </c>
      <c r="BH52">
        <v>8.1</v>
      </c>
      <c r="BI52">
        <v>24.9</v>
      </c>
      <c r="BJ52">
        <v>16.9</v>
      </c>
      <c r="BK52">
        <v>17.4</v>
      </c>
      <c r="BL52">
        <v>13.2</v>
      </c>
      <c r="BM52">
        <v>10.5</v>
      </c>
      <c r="BN52">
        <v>18.6</v>
      </c>
      <c r="BO52">
        <v>6.33</v>
      </c>
      <c r="BP52" t="s">
        <v>368</v>
      </c>
      <c r="BQ52">
        <v>13.64</v>
      </c>
      <c r="BR52">
        <v>14</v>
      </c>
      <c r="BU52">
        <v>6.33</v>
      </c>
      <c r="BV52">
        <v>0</v>
      </c>
      <c r="BW52">
        <v>15.32</v>
      </c>
      <c r="BX52">
        <v>0.53</v>
      </c>
      <c r="BY52">
        <v>-14</v>
      </c>
      <c r="BZ52">
        <v>13.64</v>
      </c>
      <c r="CA52">
        <v>0</v>
      </c>
      <c r="CB52">
        <v>0</v>
      </c>
      <c r="CC52">
        <v>1.45</v>
      </c>
      <c r="CD52" t="s">
        <v>110</v>
      </c>
      <c r="CE52" t="s">
        <v>138</v>
      </c>
      <c r="CF52" t="s">
        <v>131</v>
      </c>
      <c r="CG52" t="s">
        <v>95</v>
      </c>
      <c r="CH52" t="s">
        <v>369</v>
      </c>
      <c r="CI52" s="89" t="str">
        <f t="shared" si="9"/>
        <v>Red</v>
      </c>
      <c r="CJ52" s="89" t="str">
        <f t="shared" si="10"/>
        <v>Red</v>
      </c>
      <c r="CK52" s="89" t="str">
        <f t="shared" si="11"/>
        <v>Circular</v>
      </c>
      <c r="CL52" s="89" t="b">
        <f t="shared" si="12"/>
        <v>0</v>
      </c>
      <c r="CN52" t="s">
        <v>103</v>
      </c>
      <c r="CP52" t="s">
        <v>113</v>
      </c>
      <c r="CQ52" t="s">
        <v>241</v>
      </c>
    </row>
    <row r="53" spans="1:95" ht="12.75">
      <c r="A53" t="s">
        <v>370</v>
      </c>
      <c r="B53" s="6" t="s">
        <v>367</v>
      </c>
      <c r="C53" s="7">
        <v>0.6</v>
      </c>
      <c r="D53" s="6" t="s">
        <v>357</v>
      </c>
      <c r="E53" t="s">
        <v>151</v>
      </c>
      <c r="F53" t="s">
        <v>151</v>
      </c>
      <c r="G53" t="s">
        <v>151</v>
      </c>
      <c r="H53" t="s">
        <v>91</v>
      </c>
      <c r="I53" t="s">
        <v>95</v>
      </c>
      <c r="J53" t="s">
        <v>95</v>
      </c>
      <c r="K53" t="s">
        <v>95</v>
      </c>
      <c r="L53" t="s">
        <v>95</v>
      </c>
      <c r="M53" t="s">
        <v>95</v>
      </c>
      <c r="N53" t="s">
        <v>95</v>
      </c>
      <c r="O53" t="s">
        <v>95</v>
      </c>
      <c r="P53" t="s">
        <v>95</v>
      </c>
      <c r="Q53" t="s">
        <v>95</v>
      </c>
      <c r="R53" t="s">
        <v>95</v>
      </c>
      <c r="S53" t="s">
        <v>95</v>
      </c>
      <c r="T53" t="s">
        <v>95</v>
      </c>
      <c r="U53" t="s">
        <v>95</v>
      </c>
      <c r="V53" t="s">
        <v>95</v>
      </c>
      <c r="W53" t="s">
        <v>95</v>
      </c>
      <c r="X53" t="s">
        <v>95</v>
      </c>
      <c r="Y53" s="8">
        <v>45.46712</v>
      </c>
      <c r="Z53" s="8">
        <v>-117.03558</v>
      </c>
      <c r="AA53" t="s">
        <v>96</v>
      </c>
      <c r="AB53" t="s">
        <v>97</v>
      </c>
      <c r="AC53" t="s">
        <v>99</v>
      </c>
      <c r="AD53" t="s">
        <v>119</v>
      </c>
      <c r="AE53" t="s">
        <v>231</v>
      </c>
      <c r="AF53" s="9">
        <v>38260</v>
      </c>
      <c r="AG53" s="10">
        <v>0.6305555555555555</v>
      </c>
      <c r="AH53" t="s">
        <v>276</v>
      </c>
      <c r="AI53">
        <v>1</v>
      </c>
      <c r="AJ53">
        <v>1</v>
      </c>
      <c r="AK53">
        <v>0</v>
      </c>
      <c r="AL53">
        <v>0</v>
      </c>
      <c r="AM53">
        <v>0</v>
      </c>
      <c r="AN53" t="s">
        <v>95</v>
      </c>
      <c r="AO53" t="s">
        <v>95</v>
      </c>
      <c r="AP53" t="s">
        <v>95</v>
      </c>
      <c r="AR53" t="s">
        <v>95</v>
      </c>
      <c r="AT53" t="s">
        <v>95</v>
      </c>
      <c r="AU53" t="s">
        <v>95</v>
      </c>
      <c r="AV53" t="s">
        <v>95</v>
      </c>
      <c r="AX53" s="11" t="s">
        <v>371</v>
      </c>
      <c r="BA53">
        <v>1</v>
      </c>
      <c r="BB53">
        <v>1</v>
      </c>
      <c r="BC53">
        <v>1</v>
      </c>
      <c r="BD53">
        <v>0</v>
      </c>
      <c r="BV53">
        <v>0</v>
      </c>
      <c r="BW53">
        <v>0</v>
      </c>
      <c r="BX53">
        <v>0</v>
      </c>
      <c r="BY53">
        <v>0</v>
      </c>
      <c r="BZ53">
        <v>0</v>
      </c>
      <c r="CA53">
        <v>0</v>
      </c>
      <c r="CB53">
        <v>0</v>
      </c>
      <c r="CC53">
        <v>0</v>
      </c>
      <c r="CD53" t="s">
        <v>95</v>
      </c>
      <c r="CE53" t="s">
        <v>95</v>
      </c>
      <c r="CF53" t="s">
        <v>95</v>
      </c>
      <c r="CG53" t="s">
        <v>95</v>
      </c>
      <c r="CI53" s="89" t="str">
        <f t="shared" si="9"/>
        <v>Ford</v>
      </c>
      <c r="CJ53" s="89" t="str">
        <f t="shared" si="10"/>
        <v>Green</v>
      </c>
      <c r="CK53" s="89" t="str">
        <f t="shared" si="11"/>
        <v>Ford</v>
      </c>
      <c r="CL53" s="89" t="b">
        <f t="shared" si="12"/>
        <v>0</v>
      </c>
      <c r="CN53" t="s">
        <v>103</v>
      </c>
      <c r="CP53" t="s">
        <v>113</v>
      </c>
      <c r="CQ53" t="s">
        <v>231</v>
      </c>
    </row>
    <row r="54" spans="1:95" ht="12.75">
      <c r="A54" t="s">
        <v>372</v>
      </c>
      <c r="B54" s="6" t="s">
        <v>307</v>
      </c>
      <c r="C54" s="7">
        <v>0.2</v>
      </c>
      <c r="D54" s="6" t="s">
        <v>373</v>
      </c>
      <c r="E54" t="s">
        <v>151</v>
      </c>
      <c r="F54" t="s">
        <v>151</v>
      </c>
      <c r="G54" t="s">
        <v>151</v>
      </c>
      <c r="H54" t="s">
        <v>302</v>
      </c>
      <c r="I54" t="s">
        <v>95</v>
      </c>
      <c r="J54" t="s">
        <v>95</v>
      </c>
      <c r="K54" t="s">
        <v>95</v>
      </c>
      <c r="L54" t="s">
        <v>95</v>
      </c>
      <c r="M54" t="s">
        <v>95</v>
      </c>
      <c r="N54" t="s">
        <v>95</v>
      </c>
      <c r="O54" t="s">
        <v>95</v>
      </c>
      <c r="P54" t="s">
        <v>95</v>
      </c>
      <c r="Q54" t="s">
        <v>95</v>
      </c>
      <c r="R54" t="s">
        <v>95</v>
      </c>
      <c r="S54" t="s">
        <v>95</v>
      </c>
      <c r="T54" t="s">
        <v>95</v>
      </c>
      <c r="U54" t="s">
        <v>95</v>
      </c>
      <c r="V54" t="s">
        <v>95</v>
      </c>
      <c r="W54" t="s">
        <v>95</v>
      </c>
      <c r="X54" t="s">
        <v>95</v>
      </c>
      <c r="Y54" s="8">
        <v>45.47575</v>
      </c>
      <c r="Z54" s="8">
        <v>-117.02084</v>
      </c>
      <c r="AA54" t="s">
        <v>96</v>
      </c>
      <c r="AB54" t="s">
        <v>97</v>
      </c>
      <c r="AC54" t="s">
        <v>119</v>
      </c>
      <c r="AD54" t="s">
        <v>99</v>
      </c>
      <c r="AF54" s="9">
        <v>38264</v>
      </c>
      <c r="AG54" s="10">
        <v>0.36180555555555555</v>
      </c>
      <c r="AH54" t="s">
        <v>143</v>
      </c>
      <c r="AI54">
        <v>1</v>
      </c>
      <c r="AJ54">
        <v>1</v>
      </c>
      <c r="AK54">
        <v>0</v>
      </c>
      <c r="AL54">
        <v>0</v>
      </c>
      <c r="AM54">
        <v>0</v>
      </c>
      <c r="AN54" t="s">
        <v>100</v>
      </c>
      <c r="AO54" t="s">
        <v>95</v>
      </c>
      <c r="AP54" t="s">
        <v>95</v>
      </c>
      <c r="AQ54" t="s">
        <v>374</v>
      </c>
      <c r="AR54" t="s">
        <v>103</v>
      </c>
      <c r="AT54" t="s">
        <v>104</v>
      </c>
      <c r="AU54" t="s">
        <v>123</v>
      </c>
      <c r="AV54" t="s">
        <v>95</v>
      </c>
      <c r="AX54" s="11" t="s">
        <v>375</v>
      </c>
      <c r="BA54">
        <v>1</v>
      </c>
      <c r="BB54">
        <v>1</v>
      </c>
      <c r="BC54">
        <v>1</v>
      </c>
      <c r="BD54">
        <v>1</v>
      </c>
      <c r="BE54" t="s">
        <v>376</v>
      </c>
      <c r="BH54">
        <v>1.6</v>
      </c>
      <c r="BI54">
        <v>52</v>
      </c>
      <c r="BJ54">
        <v>5.1</v>
      </c>
      <c r="BK54">
        <v>5.3</v>
      </c>
      <c r="BL54">
        <v>5</v>
      </c>
      <c r="BM54">
        <v>5.7</v>
      </c>
      <c r="BN54">
        <v>5.8</v>
      </c>
      <c r="BO54">
        <v>8.41</v>
      </c>
      <c r="BP54" t="s">
        <v>377</v>
      </c>
      <c r="BQ54">
        <v>10.92</v>
      </c>
      <c r="BR54">
        <v>14.01</v>
      </c>
      <c r="BU54">
        <v>8.41</v>
      </c>
      <c r="BV54">
        <v>0</v>
      </c>
      <c r="BW54">
        <v>5.38</v>
      </c>
      <c r="BX54">
        <v>0.3</v>
      </c>
      <c r="BY54">
        <v>-14.01</v>
      </c>
      <c r="BZ54">
        <v>10.92</v>
      </c>
      <c r="CA54">
        <v>0</v>
      </c>
      <c r="CB54">
        <v>0</v>
      </c>
      <c r="CC54">
        <v>5.94</v>
      </c>
      <c r="CD54" t="s">
        <v>110</v>
      </c>
      <c r="CE54" t="s">
        <v>147</v>
      </c>
      <c r="CF54" t="s">
        <v>110</v>
      </c>
      <c r="CG54" t="s">
        <v>147</v>
      </c>
      <c r="CI54" s="89" t="str">
        <f t="shared" si="9"/>
        <v>Red</v>
      </c>
      <c r="CJ54" s="89" t="str">
        <f t="shared" si="10"/>
        <v>Red</v>
      </c>
      <c r="CK54" s="89" t="str">
        <f t="shared" si="11"/>
        <v>Circular</v>
      </c>
      <c r="CL54" s="89" t="b">
        <f t="shared" si="12"/>
        <v>0</v>
      </c>
      <c r="CN54" t="s">
        <v>113</v>
      </c>
      <c r="CO54" t="s">
        <v>378</v>
      </c>
      <c r="CP54" t="s">
        <v>113</v>
      </c>
      <c r="CQ54" t="s">
        <v>241</v>
      </c>
    </row>
    <row r="55" spans="1:95" ht="12.75">
      <c r="A55" t="s">
        <v>379</v>
      </c>
      <c r="B55" s="6" t="s">
        <v>346</v>
      </c>
      <c r="C55" s="7">
        <v>0.4</v>
      </c>
      <c r="D55" s="6" t="s">
        <v>380</v>
      </c>
      <c r="E55" t="s">
        <v>151</v>
      </c>
      <c r="F55" t="s">
        <v>151</v>
      </c>
      <c r="G55" t="s">
        <v>151</v>
      </c>
      <c r="H55" t="s">
        <v>302</v>
      </c>
      <c r="I55" t="s">
        <v>95</v>
      </c>
      <c r="J55" t="s">
        <v>95</v>
      </c>
      <c r="K55" t="s">
        <v>95</v>
      </c>
      <c r="L55" t="s">
        <v>95</v>
      </c>
      <c r="M55" t="s">
        <v>95</v>
      </c>
      <c r="N55" t="s">
        <v>95</v>
      </c>
      <c r="O55" t="s">
        <v>95</v>
      </c>
      <c r="P55" t="s">
        <v>95</v>
      </c>
      <c r="Q55" t="s">
        <v>95</v>
      </c>
      <c r="R55" t="s">
        <v>95</v>
      </c>
      <c r="S55" t="s">
        <v>95</v>
      </c>
      <c r="T55" t="s">
        <v>95</v>
      </c>
      <c r="U55" t="s">
        <v>95</v>
      </c>
      <c r="V55" t="s">
        <v>95</v>
      </c>
      <c r="W55" t="s">
        <v>95</v>
      </c>
      <c r="X55" t="s">
        <v>95</v>
      </c>
      <c r="Y55" s="8">
        <v>45.47794</v>
      </c>
      <c r="Z55" s="8">
        <v>-117.02172</v>
      </c>
      <c r="AA55" t="s">
        <v>96</v>
      </c>
      <c r="AB55" t="s">
        <v>97</v>
      </c>
      <c r="AC55" t="s">
        <v>119</v>
      </c>
      <c r="AD55" t="s">
        <v>99</v>
      </c>
      <c r="AF55" s="9">
        <v>38264</v>
      </c>
      <c r="AG55" s="10">
        <v>0.4270833333333333</v>
      </c>
      <c r="AH55" t="s">
        <v>143</v>
      </c>
      <c r="AI55">
        <v>1</v>
      </c>
      <c r="AJ55">
        <v>1</v>
      </c>
      <c r="AK55">
        <v>0</v>
      </c>
      <c r="AL55">
        <v>0</v>
      </c>
      <c r="AM55">
        <v>0</v>
      </c>
      <c r="AN55" t="s">
        <v>202</v>
      </c>
      <c r="AO55" t="s">
        <v>95</v>
      </c>
      <c r="AP55" t="s">
        <v>95</v>
      </c>
      <c r="AR55" t="s">
        <v>103</v>
      </c>
      <c r="AT55" t="s">
        <v>104</v>
      </c>
      <c r="AU55" t="s">
        <v>100</v>
      </c>
      <c r="AV55" t="s">
        <v>95</v>
      </c>
      <c r="AW55" t="s">
        <v>381</v>
      </c>
      <c r="AX55" s="11"/>
      <c r="BA55">
        <v>1</v>
      </c>
      <c r="BB55">
        <v>1</v>
      </c>
      <c r="BC55">
        <v>1</v>
      </c>
      <c r="BD55">
        <v>1</v>
      </c>
      <c r="BH55">
        <v>1</v>
      </c>
      <c r="BI55">
        <v>49.9</v>
      </c>
      <c r="BJ55">
        <v>5.5</v>
      </c>
      <c r="BK55">
        <v>5.3</v>
      </c>
      <c r="BL55">
        <v>4.9</v>
      </c>
      <c r="BM55">
        <v>5</v>
      </c>
      <c r="BN55">
        <v>5.2</v>
      </c>
      <c r="BO55">
        <v>5.91</v>
      </c>
      <c r="BP55" t="s">
        <v>377</v>
      </c>
      <c r="BQ55">
        <v>6.86</v>
      </c>
      <c r="BR55">
        <v>13.58</v>
      </c>
      <c r="BS55">
        <v>16.14</v>
      </c>
      <c r="BT55">
        <v>15.92</v>
      </c>
      <c r="BU55">
        <v>5.91</v>
      </c>
      <c r="BV55">
        <v>0</v>
      </c>
      <c r="BW55">
        <v>5.18</v>
      </c>
      <c r="BX55">
        <v>0.19</v>
      </c>
      <c r="BY55">
        <v>2.34</v>
      </c>
      <c r="BZ55">
        <v>-9.06</v>
      </c>
      <c r="CA55">
        <v>0.22</v>
      </c>
      <c r="CB55">
        <v>0.09</v>
      </c>
      <c r="CC55">
        <v>13.47</v>
      </c>
      <c r="CD55" t="s">
        <v>110</v>
      </c>
      <c r="CE55" t="s">
        <v>111</v>
      </c>
      <c r="CF55" t="s">
        <v>110</v>
      </c>
      <c r="CG55" t="s">
        <v>112</v>
      </c>
      <c r="CH55" t="s">
        <v>382</v>
      </c>
      <c r="CI55" s="89" t="str">
        <f t="shared" si="9"/>
        <v>Red</v>
      </c>
      <c r="CJ55" s="89" t="str">
        <f t="shared" si="10"/>
        <v>Red</v>
      </c>
      <c r="CK55" s="89" t="str">
        <f t="shared" si="11"/>
        <v>Circular</v>
      </c>
      <c r="CL55" s="89" t="b">
        <f t="shared" si="12"/>
        <v>0</v>
      </c>
      <c r="CN55" t="s">
        <v>103</v>
      </c>
      <c r="CP55" t="s">
        <v>113</v>
      </c>
      <c r="CQ55" t="s">
        <v>193</v>
      </c>
    </row>
    <row r="56" spans="1:95" ht="12.75">
      <c r="A56" t="s">
        <v>383</v>
      </c>
      <c r="B56" s="6" t="s">
        <v>261</v>
      </c>
      <c r="C56" s="7">
        <v>3.3</v>
      </c>
      <c r="D56" s="6" t="s">
        <v>384</v>
      </c>
      <c r="E56" t="s">
        <v>151</v>
      </c>
      <c r="F56" t="s">
        <v>151</v>
      </c>
      <c r="G56" t="s">
        <v>151</v>
      </c>
      <c r="H56" t="s">
        <v>259</v>
      </c>
      <c r="I56" t="s">
        <v>95</v>
      </c>
      <c r="J56" t="s">
        <v>95</v>
      </c>
      <c r="K56" t="s">
        <v>95</v>
      </c>
      <c r="L56" t="s">
        <v>95</v>
      </c>
      <c r="M56" t="s">
        <v>95</v>
      </c>
      <c r="N56" t="s">
        <v>95</v>
      </c>
      <c r="O56" t="s">
        <v>95</v>
      </c>
      <c r="P56" t="s">
        <v>95</v>
      </c>
      <c r="Q56" t="s">
        <v>95</v>
      </c>
      <c r="R56" t="s">
        <v>95</v>
      </c>
      <c r="S56" t="s">
        <v>95</v>
      </c>
      <c r="T56" t="s">
        <v>95</v>
      </c>
      <c r="U56" t="s">
        <v>95</v>
      </c>
      <c r="V56" t="s">
        <v>95</v>
      </c>
      <c r="W56" t="s">
        <v>95</v>
      </c>
      <c r="X56" t="s">
        <v>95</v>
      </c>
      <c r="Y56" s="8">
        <v>45.59858</v>
      </c>
      <c r="Z56" s="8">
        <v>-116.90997</v>
      </c>
      <c r="AA56" t="s">
        <v>96</v>
      </c>
      <c r="AB56" t="s">
        <v>97</v>
      </c>
      <c r="AC56" t="s">
        <v>180</v>
      </c>
      <c r="AD56" t="s">
        <v>99</v>
      </c>
      <c r="AF56" s="9">
        <v>38273</v>
      </c>
      <c r="AG56" s="10">
        <v>0.4590277777777778</v>
      </c>
      <c r="AH56" t="s">
        <v>276</v>
      </c>
      <c r="AI56">
        <v>1</v>
      </c>
      <c r="AJ56">
        <v>1</v>
      </c>
      <c r="AK56">
        <v>0</v>
      </c>
      <c r="AL56">
        <v>0</v>
      </c>
      <c r="AM56">
        <v>0</v>
      </c>
      <c r="AN56" t="s">
        <v>95</v>
      </c>
      <c r="AO56" t="s">
        <v>95</v>
      </c>
      <c r="AP56" t="s">
        <v>95</v>
      </c>
      <c r="AR56" t="s">
        <v>95</v>
      </c>
      <c r="AT56" t="s">
        <v>95</v>
      </c>
      <c r="AU56" t="s">
        <v>95</v>
      </c>
      <c r="AV56" t="s">
        <v>95</v>
      </c>
      <c r="AX56" s="11" t="s">
        <v>385</v>
      </c>
      <c r="AY56" t="s">
        <v>386</v>
      </c>
      <c r="BA56">
        <v>1</v>
      </c>
      <c r="BB56">
        <v>1</v>
      </c>
      <c r="BC56">
        <v>1</v>
      </c>
      <c r="BD56">
        <v>0</v>
      </c>
      <c r="BV56">
        <v>0</v>
      </c>
      <c r="BW56">
        <v>0</v>
      </c>
      <c r="BX56">
        <v>0</v>
      </c>
      <c r="BY56">
        <v>0</v>
      </c>
      <c r="BZ56">
        <v>0</v>
      </c>
      <c r="CA56">
        <v>0</v>
      </c>
      <c r="CB56">
        <v>0</v>
      </c>
      <c r="CC56">
        <v>0</v>
      </c>
      <c r="CD56" t="s">
        <v>95</v>
      </c>
      <c r="CE56" t="s">
        <v>95</v>
      </c>
      <c r="CF56" t="s">
        <v>95</v>
      </c>
      <c r="CG56" t="s">
        <v>95</v>
      </c>
      <c r="CI56" s="89" t="str">
        <f t="shared" si="9"/>
        <v>Ford</v>
      </c>
      <c r="CJ56" s="89" t="str">
        <f t="shared" si="10"/>
        <v>Green</v>
      </c>
      <c r="CK56" s="89" t="str">
        <f t="shared" si="11"/>
        <v>Ford</v>
      </c>
      <c r="CL56" s="89" t="b">
        <f t="shared" si="12"/>
        <v>0</v>
      </c>
      <c r="CN56" t="s">
        <v>103</v>
      </c>
      <c r="CP56" t="s">
        <v>113</v>
      </c>
      <c r="CQ56" t="s">
        <v>231</v>
      </c>
    </row>
    <row r="57" spans="1:95" ht="12.75">
      <c r="A57" t="s">
        <v>387</v>
      </c>
      <c r="B57" s="6" t="s">
        <v>261</v>
      </c>
      <c r="C57" s="7">
        <v>2.4</v>
      </c>
      <c r="D57" s="6" t="s">
        <v>384</v>
      </c>
      <c r="E57" t="s">
        <v>151</v>
      </c>
      <c r="F57" t="s">
        <v>151</v>
      </c>
      <c r="G57" t="s">
        <v>151</v>
      </c>
      <c r="H57" t="s">
        <v>259</v>
      </c>
      <c r="I57" t="s">
        <v>95</v>
      </c>
      <c r="J57" t="s">
        <v>95</v>
      </c>
      <c r="K57" t="s">
        <v>95</v>
      </c>
      <c r="L57" t="s">
        <v>95</v>
      </c>
      <c r="M57" t="s">
        <v>95</v>
      </c>
      <c r="N57" t="s">
        <v>95</v>
      </c>
      <c r="O57" t="s">
        <v>95</v>
      </c>
      <c r="P57" t="s">
        <v>95</v>
      </c>
      <c r="Q57" t="s">
        <v>95</v>
      </c>
      <c r="R57" t="s">
        <v>95</v>
      </c>
      <c r="S57" t="s">
        <v>95</v>
      </c>
      <c r="T57" t="s">
        <v>95</v>
      </c>
      <c r="U57" t="s">
        <v>95</v>
      </c>
      <c r="V57" t="s">
        <v>95</v>
      </c>
      <c r="W57" t="s">
        <v>95</v>
      </c>
      <c r="X57" t="s">
        <v>95</v>
      </c>
      <c r="Y57" s="8">
        <v>45.59039</v>
      </c>
      <c r="Z57" s="8">
        <v>-116.89854</v>
      </c>
      <c r="AA57" t="s">
        <v>96</v>
      </c>
      <c r="AB57" t="s">
        <v>97</v>
      </c>
      <c r="AC57" t="s">
        <v>99</v>
      </c>
      <c r="AD57" t="s">
        <v>180</v>
      </c>
      <c r="AF57" s="9">
        <v>38273</v>
      </c>
      <c r="AG57" s="10">
        <v>0.4777777777777778</v>
      </c>
      <c r="AH57" t="s">
        <v>276</v>
      </c>
      <c r="AI57">
        <v>1</v>
      </c>
      <c r="AJ57">
        <v>1</v>
      </c>
      <c r="AK57">
        <v>0</v>
      </c>
      <c r="AL57">
        <v>0</v>
      </c>
      <c r="AM57">
        <v>0</v>
      </c>
      <c r="AN57" t="s">
        <v>95</v>
      </c>
      <c r="AO57" t="s">
        <v>95</v>
      </c>
      <c r="AP57" t="s">
        <v>95</v>
      </c>
      <c r="AR57" t="s">
        <v>95</v>
      </c>
      <c r="AT57" t="s">
        <v>95</v>
      </c>
      <c r="AU57" t="s">
        <v>95</v>
      </c>
      <c r="AV57" t="s">
        <v>95</v>
      </c>
      <c r="AX57" s="11" t="s">
        <v>385</v>
      </c>
      <c r="AY57" t="s">
        <v>388</v>
      </c>
      <c r="BA57">
        <v>1</v>
      </c>
      <c r="BB57">
        <v>1</v>
      </c>
      <c r="BC57">
        <v>1</v>
      </c>
      <c r="BD57">
        <v>0</v>
      </c>
      <c r="BV57">
        <v>0</v>
      </c>
      <c r="BW57">
        <v>0</v>
      </c>
      <c r="BX57">
        <v>0</v>
      </c>
      <c r="BY57">
        <v>0</v>
      </c>
      <c r="BZ57">
        <v>0</v>
      </c>
      <c r="CA57">
        <v>0</v>
      </c>
      <c r="CB57">
        <v>0</v>
      </c>
      <c r="CC57">
        <v>0</v>
      </c>
      <c r="CD57" t="s">
        <v>95</v>
      </c>
      <c r="CE57" t="s">
        <v>95</v>
      </c>
      <c r="CF57" t="s">
        <v>95</v>
      </c>
      <c r="CG57" t="s">
        <v>95</v>
      </c>
      <c r="CI57" s="89" t="str">
        <f t="shared" si="9"/>
        <v>Ford</v>
      </c>
      <c r="CJ57" s="89" t="str">
        <f t="shared" si="10"/>
        <v>Green</v>
      </c>
      <c r="CK57" s="89" t="str">
        <f t="shared" si="11"/>
        <v>Ford</v>
      </c>
      <c r="CL57" s="89" t="b">
        <f t="shared" si="12"/>
        <v>0</v>
      </c>
      <c r="CN57" t="s">
        <v>103</v>
      </c>
      <c r="CP57" t="s">
        <v>113</v>
      </c>
      <c r="CQ57" t="s">
        <v>231</v>
      </c>
    </row>
    <row r="58" spans="1:95" ht="13.5" customHeight="1">
      <c r="A58" t="s">
        <v>389</v>
      </c>
      <c r="B58" s="6" t="s">
        <v>261</v>
      </c>
      <c r="C58" s="7">
        <v>2.3</v>
      </c>
      <c r="D58" s="6" t="s">
        <v>384</v>
      </c>
      <c r="E58" t="s">
        <v>151</v>
      </c>
      <c r="F58" t="s">
        <v>151</v>
      </c>
      <c r="G58" t="s">
        <v>151</v>
      </c>
      <c r="H58" t="s">
        <v>259</v>
      </c>
      <c r="I58" t="s">
        <v>95</v>
      </c>
      <c r="J58" t="s">
        <v>95</v>
      </c>
      <c r="K58" t="s">
        <v>95</v>
      </c>
      <c r="L58" t="s">
        <v>95</v>
      </c>
      <c r="M58" t="s">
        <v>95</v>
      </c>
      <c r="N58" t="s">
        <v>95</v>
      </c>
      <c r="O58" t="s">
        <v>95</v>
      </c>
      <c r="P58" t="s">
        <v>95</v>
      </c>
      <c r="Q58" t="s">
        <v>95</v>
      </c>
      <c r="R58" t="s">
        <v>95</v>
      </c>
      <c r="S58" t="s">
        <v>95</v>
      </c>
      <c r="T58" t="s">
        <v>95</v>
      </c>
      <c r="U58" t="s">
        <v>95</v>
      </c>
      <c r="V58" t="s">
        <v>95</v>
      </c>
      <c r="W58" t="s">
        <v>95</v>
      </c>
      <c r="X58" t="s">
        <v>95</v>
      </c>
      <c r="Y58" s="8">
        <v>45.59013</v>
      </c>
      <c r="Z58" s="8">
        <v>-116.89716</v>
      </c>
      <c r="AA58" t="s">
        <v>96</v>
      </c>
      <c r="AB58" t="s">
        <v>97</v>
      </c>
      <c r="AC58" t="s">
        <v>180</v>
      </c>
      <c r="AD58" t="s">
        <v>99</v>
      </c>
      <c r="AF58" s="9">
        <v>38273</v>
      </c>
      <c r="AG58" s="10">
        <v>0.4826388888888889</v>
      </c>
      <c r="AH58" t="s">
        <v>276</v>
      </c>
      <c r="AI58">
        <v>1</v>
      </c>
      <c r="AJ58">
        <v>1</v>
      </c>
      <c r="AK58">
        <v>0</v>
      </c>
      <c r="AL58">
        <v>0</v>
      </c>
      <c r="AM58">
        <v>0</v>
      </c>
      <c r="AN58" t="s">
        <v>95</v>
      </c>
      <c r="AO58" t="s">
        <v>95</v>
      </c>
      <c r="AP58" t="s">
        <v>95</v>
      </c>
      <c r="AR58" t="s">
        <v>95</v>
      </c>
      <c r="AT58" t="s">
        <v>104</v>
      </c>
      <c r="AU58" t="s">
        <v>95</v>
      </c>
      <c r="AV58" t="s">
        <v>95</v>
      </c>
      <c r="AX58" s="11" t="s">
        <v>390</v>
      </c>
      <c r="AY58" s="12" t="s">
        <v>391</v>
      </c>
      <c r="AZ58" s="12"/>
      <c r="BA58">
        <v>1</v>
      </c>
      <c r="BB58">
        <v>1</v>
      </c>
      <c r="BC58">
        <v>1</v>
      </c>
      <c r="BD58">
        <v>0</v>
      </c>
      <c r="BF58" s="12"/>
      <c r="BG58" s="12"/>
      <c r="BV58">
        <v>0</v>
      </c>
      <c r="BW58">
        <v>0</v>
      </c>
      <c r="BX58">
        <v>0</v>
      </c>
      <c r="BY58">
        <v>0</v>
      </c>
      <c r="BZ58">
        <v>0</v>
      </c>
      <c r="CA58">
        <v>0</v>
      </c>
      <c r="CB58">
        <v>0</v>
      </c>
      <c r="CC58">
        <v>0</v>
      </c>
      <c r="CD58" t="s">
        <v>95</v>
      </c>
      <c r="CE58" t="s">
        <v>95</v>
      </c>
      <c r="CF58" t="s">
        <v>95</v>
      </c>
      <c r="CG58" t="s">
        <v>95</v>
      </c>
      <c r="CI58" s="89" t="str">
        <f t="shared" si="9"/>
        <v>Ford</v>
      </c>
      <c r="CJ58" s="89" t="str">
        <f t="shared" si="10"/>
        <v>Green</v>
      </c>
      <c r="CK58" s="89" t="str">
        <f t="shared" si="11"/>
        <v>Ford</v>
      </c>
      <c r="CL58" s="89" t="b">
        <f t="shared" si="12"/>
        <v>0</v>
      </c>
      <c r="CN58" t="s">
        <v>103</v>
      </c>
      <c r="CP58" t="s">
        <v>113</v>
      </c>
      <c r="CQ58" t="s">
        <v>231</v>
      </c>
    </row>
    <row r="59" spans="1:95" ht="12.75">
      <c r="A59" t="s">
        <v>392</v>
      </c>
      <c r="B59" s="6" t="s">
        <v>393</v>
      </c>
      <c r="C59" s="7">
        <v>1.8</v>
      </c>
      <c r="D59" s="6" t="s">
        <v>394</v>
      </c>
      <c r="E59" t="s">
        <v>151</v>
      </c>
      <c r="F59" t="s">
        <v>151</v>
      </c>
      <c r="G59" t="s">
        <v>151</v>
      </c>
      <c r="H59" t="s">
        <v>259</v>
      </c>
      <c r="I59" t="s">
        <v>95</v>
      </c>
      <c r="J59" t="s">
        <v>95</v>
      </c>
      <c r="K59" t="s">
        <v>95</v>
      </c>
      <c r="L59" t="s">
        <v>95</v>
      </c>
      <c r="M59" t="s">
        <v>95</v>
      </c>
      <c r="N59" t="s">
        <v>95</v>
      </c>
      <c r="O59" t="s">
        <v>95</v>
      </c>
      <c r="P59" t="s">
        <v>95</v>
      </c>
      <c r="Q59" t="s">
        <v>95</v>
      </c>
      <c r="R59" t="s">
        <v>95</v>
      </c>
      <c r="S59" t="s">
        <v>95</v>
      </c>
      <c r="T59" t="s">
        <v>95</v>
      </c>
      <c r="U59" t="s">
        <v>95</v>
      </c>
      <c r="V59" t="s">
        <v>95</v>
      </c>
      <c r="W59" t="s">
        <v>95</v>
      </c>
      <c r="X59" t="s">
        <v>95</v>
      </c>
      <c r="Y59" s="8">
        <v>45.57615</v>
      </c>
      <c r="Z59" s="8">
        <v>-116.96734</v>
      </c>
      <c r="AA59" t="s">
        <v>96</v>
      </c>
      <c r="AB59" t="s">
        <v>97</v>
      </c>
      <c r="AC59" t="s">
        <v>99</v>
      </c>
      <c r="AD59" t="s">
        <v>180</v>
      </c>
      <c r="AF59" s="9">
        <v>38273</v>
      </c>
      <c r="AG59" s="10">
        <v>0.59375</v>
      </c>
      <c r="AH59" t="s">
        <v>143</v>
      </c>
      <c r="AI59">
        <v>1</v>
      </c>
      <c r="AJ59">
        <v>1</v>
      </c>
      <c r="AK59">
        <v>0</v>
      </c>
      <c r="AL59">
        <v>0</v>
      </c>
      <c r="AM59">
        <v>1</v>
      </c>
      <c r="AN59" t="s">
        <v>144</v>
      </c>
      <c r="AO59" t="s">
        <v>95</v>
      </c>
      <c r="AP59" t="s">
        <v>95</v>
      </c>
      <c r="AR59" t="s">
        <v>103</v>
      </c>
      <c r="AT59" t="s">
        <v>104</v>
      </c>
      <c r="AU59" t="s">
        <v>123</v>
      </c>
      <c r="AV59" t="s">
        <v>95</v>
      </c>
      <c r="AX59" s="11" t="s">
        <v>395</v>
      </c>
      <c r="AY59" t="s">
        <v>396</v>
      </c>
      <c r="BA59">
        <v>1</v>
      </c>
      <c r="BB59">
        <v>1</v>
      </c>
      <c r="BC59">
        <v>1</v>
      </c>
      <c r="BD59">
        <v>1</v>
      </c>
      <c r="BH59">
        <v>3</v>
      </c>
      <c r="BI59">
        <v>24</v>
      </c>
      <c r="BJ59">
        <v>7.3</v>
      </c>
      <c r="BK59">
        <v>9.6</v>
      </c>
      <c r="BL59">
        <v>8.9</v>
      </c>
      <c r="BM59">
        <v>8.6</v>
      </c>
      <c r="BN59">
        <v>5.1</v>
      </c>
      <c r="BO59">
        <v>4.64</v>
      </c>
      <c r="BP59" t="s">
        <v>185</v>
      </c>
      <c r="BQ59">
        <v>7.52</v>
      </c>
      <c r="BR59">
        <v>7.67</v>
      </c>
      <c r="BU59">
        <v>4.64</v>
      </c>
      <c r="BV59">
        <v>0</v>
      </c>
      <c r="BW59">
        <v>7.9</v>
      </c>
      <c r="BX59">
        <v>0.38</v>
      </c>
      <c r="BY59">
        <v>-7.67</v>
      </c>
      <c r="BZ59">
        <v>7.52</v>
      </c>
      <c r="CA59">
        <v>0</v>
      </c>
      <c r="CB59">
        <v>0</v>
      </c>
      <c r="CC59">
        <v>0.63</v>
      </c>
      <c r="CD59" t="s">
        <v>110</v>
      </c>
      <c r="CE59" t="s">
        <v>147</v>
      </c>
      <c r="CF59" t="s">
        <v>110</v>
      </c>
      <c r="CG59" t="s">
        <v>147</v>
      </c>
      <c r="CI59" s="89" t="str">
        <f t="shared" si="9"/>
        <v>Red</v>
      </c>
      <c r="CJ59" s="89" t="str">
        <f t="shared" si="10"/>
        <v>Red</v>
      </c>
      <c r="CK59" s="89" t="str">
        <f t="shared" si="11"/>
        <v>Circular</v>
      </c>
      <c r="CL59" s="89" t="b">
        <f t="shared" si="12"/>
        <v>0</v>
      </c>
      <c r="CN59" t="s">
        <v>103</v>
      </c>
      <c r="CP59" t="s">
        <v>113</v>
      </c>
      <c r="CQ59" t="s">
        <v>231</v>
      </c>
    </row>
    <row r="60" spans="1:95" ht="12.75">
      <c r="A60" t="s">
        <v>397</v>
      </c>
      <c r="B60" s="6" t="s">
        <v>398</v>
      </c>
      <c r="C60" s="7">
        <v>0.2</v>
      </c>
      <c r="D60" s="6" t="s">
        <v>399</v>
      </c>
      <c r="E60" t="s">
        <v>151</v>
      </c>
      <c r="F60" t="s">
        <v>151</v>
      </c>
      <c r="G60" t="s">
        <v>151</v>
      </c>
      <c r="H60" t="s">
        <v>259</v>
      </c>
      <c r="I60" t="s">
        <v>95</v>
      </c>
      <c r="J60" t="s">
        <v>95</v>
      </c>
      <c r="K60" t="s">
        <v>95</v>
      </c>
      <c r="L60" t="s">
        <v>95</v>
      </c>
      <c r="M60" t="s">
        <v>95</v>
      </c>
      <c r="N60" t="s">
        <v>95</v>
      </c>
      <c r="O60" t="s">
        <v>95</v>
      </c>
      <c r="P60" t="s">
        <v>95</v>
      </c>
      <c r="Q60" t="s">
        <v>95</v>
      </c>
      <c r="R60" t="s">
        <v>95</v>
      </c>
      <c r="S60" t="s">
        <v>95</v>
      </c>
      <c r="T60" t="s">
        <v>95</v>
      </c>
      <c r="U60" t="s">
        <v>95</v>
      </c>
      <c r="V60" t="s">
        <v>95</v>
      </c>
      <c r="W60" t="s">
        <v>95</v>
      </c>
      <c r="X60" t="s">
        <v>95</v>
      </c>
      <c r="Y60" s="8">
        <v>45.57813</v>
      </c>
      <c r="Z60" s="8">
        <v>-116.96468</v>
      </c>
      <c r="AA60" t="s">
        <v>96</v>
      </c>
      <c r="AB60" t="s">
        <v>97</v>
      </c>
      <c r="AC60" t="s">
        <v>180</v>
      </c>
      <c r="AD60" t="s">
        <v>99</v>
      </c>
      <c r="AF60" s="9">
        <v>38273</v>
      </c>
      <c r="AG60" s="10">
        <v>0.6236111111111111</v>
      </c>
      <c r="AH60" t="s">
        <v>276</v>
      </c>
      <c r="AI60">
        <v>1</v>
      </c>
      <c r="AJ60">
        <v>1</v>
      </c>
      <c r="AK60">
        <v>0</v>
      </c>
      <c r="AL60">
        <v>0</v>
      </c>
      <c r="AM60">
        <v>0</v>
      </c>
      <c r="AN60" t="s">
        <v>95</v>
      </c>
      <c r="AO60" t="s">
        <v>95</v>
      </c>
      <c r="AP60" t="s">
        <v>95</v>
      </c>
      <c r="AR60" t="s">
        <v>95</v>
      </c>
      <c r="AT60" t="s">
        <v>95</v>
      </c>
      <c r="AU60" t="s">
        <v>95</v>
      </c>
      <c r="AV60" t="s">
        <v>95</v>
      </c>
      <c r="AX60" s="11"/>
      <c r="BA60">
        <v>1</v>
      </c>
      <c r="BB60">
        <v>1</v>
      </c>
      <c r="BC60">
        <v>1</v>
      </c>
      <c r="BD60">
        <v>0</v>
      </c>
      <c r="BV60">
        <v>0</v>
      </c>
      <c r="BW60">
        <v>0</v>
      </c>
      <c r="BX60">
        <v>0</v>
      </c>
      <c r="BY60">
        <v>0</v>
      </c>
      <c r="BZ60">
        <v>0</v>
      </c>
      <c r="CA60">
        <v>0</v>
      </c>
      <c r="CB60">
        <v>0</v>
      </c>
      <c r="CC60">
        <v>0</v>
      </c>
      <c r="CD60" t="s">
        <v>95</v>
      </c>
      <c r="CE60" t="s">
        <v>95</v>
      </c>
      <c r="CF60" t="s">
        <v>95</v>
      </c>
      <c r="CG60" t="s">
        <v>95</v>
      </c>
      <c r="CI60" s="89" t="str">
        <f t="shared" si="9"/>
        <v>Ford</v>
      </c>
      <c r="CJ60" s="89" t="str">
        <f t="shared" si="10"/>
        <v>Green</v>
      </c>
      <c r="CK60" s="89" t="str">
        <f t="shared" si="11"/>
        <v>Ford</v>
      </c>
      <c r="CL60" s="89" t="b">
        <f t="shared" si="12"/>
        <v>0</v>
      </c>
      <c r="CN60" t="s">
        <v>103</v>
      </c>
      <c r="CP60" t="s">
        <v>113</v>
      </c>
      <c r="CQ60" t="s">
        <v>241</v>
      </c>
    </row>
    <row r="61" spans="1:95" ht="12.75">
      <c r="A61" t="s">
        <v>400</v>
      </c>
      <c r="B61" s="6" t="s">
        <v>401</v>
      </c>
      <c r="C61" s="7">
        <v>0.22</v>
      </c>
      <c r="D61" s="6" t="s">
        <v>399</v>
      </c>
      <c r="E61" t="s">
        <v>151</v>
      </c>
      <c r="F61" t="s">
        <v>151</v>
      </c>
      <c r="G61" t="s">
        <v>151</v>
      </c>
      <c r="H61" t="s">
        <v>259</v>
      </c>
      <c r="I61" t="s">
        <v>95</v>
      </c>
      <c r="J61" t="s">
        <v>95</v>
      </c>
      <c r="K61" t="s">
        <v>95</v>
      </c>
      <c r="L61" t="s">
        <v>95</v>
      </c>
      <c r="M61" t="s">
        <v>95</v>
      </c>
      <c r="N61" t="s">
        <v>95</v>
      </c>
      <c r="O61" t="s">
        <v>95</v>
      </c>
      <c r="P61" t="s">
        <v>95</v>
      </c>
      <c r="Q61" t="s">
        <v>95</v>
      </c>
      <c r="R61" t="s">
        <v>95</v>
      </c>
      <c r="S61" t="s">
        <v>95</v>
      </c>
      <c r="T61" t="s">
        <v>95</v>
      </c>
      <c r="U61" t="s">
        <v>95</v>
      </c>
      <c r="V61" t="s">
        <v>95</v>
      </c>
      <c r="W61" t="s">
        <v>95</v>
      </c>
      <c r="X61" t="s">
        <v>95</v>
      </c>
      <c r="Y61" s="8">
        <v>45.5788</v>
      </c>
      <c r="Z61" s="8">
        <v>-116.96422</v>
      </c>
      <c r="AA61" t="s">
        <v>96</v>
      </c>
      <c r="AB61" t="s">
        <v>97</v>
      </c>
      <c r="AC61" t="s">
        <v>180</v>
      </c>
      <c r="AD61" t="s">
        <v>99</v>
      </c>
      <c r="AF61" s="9">
        <v>38273</v>
      </c>
      <c r="AG61" s="10">
        <v>0.6298611111111111</v>
      </c>
      <c r="AH61" t="s">
        <v>276</v>
      </c>
      <c r="AI61">
        <v>1</v>
      </c>
      <c r="AJ61">
        <v>1</v>
      </c>
      <c r="AK61">
        <v>0</v>
      </c>
      <c r="AL61">
        <v>0</v>
      </c>
      <c r="AM61">
        <v>0</v>
      </c>
      <c r="AN61" t="s">
        <v>95</v>
      </c>
      <c r="AO61" t="s">
        <v>95</v>
      </c>
      <c r="AP61" t="s">
        <v>95</v>
      </c>
      <c r="AR61" t="s">
        <v>95</v>
      </c>
      <c r="AT61" t="s">
        <v>95</v>
      </c>
      <c r="AU61" t="s">
        <v>95</v>
      </c>
      <c r="AV61" t="s">
        <v>95</v>
      </c>
      <c r="AX61" s="11"/>
      <c r="BA61">
        <v>1</v>
      </c>
      <c r="BB61">
        <v>1</v>
      </c>
      <c r="BC61">
        <v>1</v>
      </c>
      <c r="BD61">
        <v>0</v>
      </c>
      <c r="BV61">
        <v>0</v>
      </c>
      <c r="BW61">
        <v>0</v>
      </c>
      <c r="BX61">
        <v>0</v>
      </c>
      <c r="BY61">
        <v>0</v>
      </c>
      <c r="BZ61">
        <v>0</v>
      </c>
      <c r="CA61">
        <v>0</v>
      </c>
      <c r="CB61">
        <v>0</v>
      </c>
      <c r="CC61">
        <v>0</v>
      </c>
      <c r="CD61" t="s">
        <v>95</v>
      </c>
      <c r="CE61" t="s">
        <v>95</v>
      </c>
      <c r="CF61" t="s">
        <v>95</v>
      </c>
      <c r="CG61" t="s">
        <v>95</v>
      </c>
      <c r="CI61" s="89" t="str">
        <f t="shared" si="9"/>
        <v>Ford</v>
      </c>
      <c r="CJ61" s="89" t="str">
        <f t="shared" si="10"/>
        <v>Green</v>
      </c>
      <c r="CK61" s="89" t="str">
        <f t="shared" si="11"/>
        <v>Ford</v>
      </c>
      <c r="CL61" s="89" t="b">
        <f t="shared" si="12"/>
        <v>0</v>
      </c>
      <c r="CN61" t="s">
        <v>103</v>
      </c>
      <c r="CP61" t="s">
        <v>113</v>
      </c>
      <c r="CQ61" t="s">
        <v>241</v>
      </c>
    </row>
    <row r="62" spans="1:95" ht="12.75">
      <c r="A62" t="s">
        <v>402</v>
      </c>
      <c r="B62" s="6" t="s">
        <v>401</v>
      </c>
      <c r="C62" s="7">
        <v>0.9</v>
      </c>
      <c r="D62" s="6" t="s">
        <v>399</v>
      </c>
      <c r="E62" t="s">
        <v>151</v>
      </c>
      <c r="F62" t="s">
        <v>151</v>
      </c>
      <c r="G62" t="s">
        <v>151</v>
      </c>
      <c r="H62" t="s">
        <v>259</v>
      </c>
      <c r="I62" t="s">
        <v>95</v>
      </c>
      <c r="J62" t="s">
        <v>95</v>
      </c>
      <c r="K62" t="s">
        <v>95</v>
      </c>
      <c r="L62" t="s">
        <v>95</v>
      </c>
      <c r="M62" t="s">
        <v>95</v>
      </c>
      <c r="N62" t="s">
        <v>95</v>
      </c>
      <c r="O62" t="s">
        <v>95</v>
      </c>
      <c r="P62" t="s">
        <v>95</v>
      </c>
      <c r="Q62" t="s">
        <v>95</v>
      </c>
      <c r="R62" t="s">
        <v>95</v>
      </c>
      <c r="S62" t="s">
        <v>95</v>
      </c>
      <c r="T62" t="s">
        <v>95</v>
      </c>
      <c r="U62" t="s">
        <v>95</v>
      </c>
      <c r="V62" t="s">
        <v>95</v>
      </c>
      <c r="W62" t="s">
        <v>95</v>
      </c>
      <c r="X62" t="s">
        <v>95</v>
      </c>
      <c r="Y62" s="8">
        <v>45.58661</v>
      </c>
      <c r="Z62" s="8">
        <v>-116.96288</v>
      </c>
      <c r="AA62" t="s">
        <v>96</v>
      </c>
      <c r="AB62" t="s">
        <v>97</v>
      </c>
      <c r="AC62" t="s">
        <v>180</v>
      </c>
      <c r="AD62" t="s">
        <v>99</v>
      </c>
      <c r="AF62" s="9">
        <v>38273</v>
      </c>
      <c r="AG62" s="10">
        <v>0.6409722222222222</v>
      </c>
      <c r="AH62" t="s">
        <v>276</v>
      </c>
      <c r="AI62">
        <v>1</v>
      </c>
      <c r="AJ62">
        <v>1</v>
      </c>
      <c r="AK62">
        <v>0</v>
      </c>
      <c r="AL62">
        <v>0</v>
      </c>
      <c r="AM62">
        <v>0</v>
      </c>
      <c r="AN62" t="s">
        <v>95</v>
      </c>
      <c r="AO62" t="s">
        <v>95</v>
      </c>
      <c r="AP62" t="s">
        <v>95</v>
      </c>
      <c r="AR62" t="s">
        <v>95</v>
      </c>
      <c r="AT62" t="s">
        <v>95</v>
      </c>
      <c r="AU62" t="s">
        <v>95</v>
      </c>
      <c r="AV62" t="s">
        <v>95</v>
      </c>
      <c r="AX62" s="11"/>
      <c r="BA62">
        <v>1</v>
      </c>
      <c r="BB62">
        <v>1</v>
      </c>
      <c r="BC62">
        <v>1</v>
      </c>
      <c r="BD62">
        <v>0</v>
      </c>
      <c r="BV62">
        <v>0</v>
      </c>
      <c r="BW62">
        <v>0</v>
      </c>
      <c r="BX62">
        <v>0</v>
      </c>
      <c r="BY62">
        <v>0</v>
      </c>
      <c r="BZ62">
        <v>0</v>
      </c>
      <c r="CA62">
        <v>0</v>
      </c>
      <c r="CB62">
        <v>0</v>
      </c>
      <c r="CC62">
        <v>0</v>
      </c>
      <c r="CD62" t="s">
        <v>95</v>
      </c>
      <c r="CE62" t="s">
        <v>95</v>
      </c>
      <c r="CF62" t="s">
        <v>95</v>
      </c>
      <c r="CG62" t="s">
        <v>95</v>
      </c>
      <c r="CI62" s="89" t="str">
        <f t="shared" si="9"/>
        <v>Ford</v>
      </c>
      <c r="CJ62" s="89" t="str">
        <f t="shared" si="10"/>
        <v>Green</v>
      </c>
      <c r="CK62" s="89" t="str">
        <f t="shared" si="11"/>
        <v>Ford</v>
      </c>
      <c r="CL62" s="89" t="b">
        <f t="shared" si="12"/>
        <v>0</v>
      </c>
      <c r="CN62" t="s">
        <v>103</v>
      </c>
      <c r="CP62" t="s">
        <v>113</v>
      </c>
      <c r="CQ62" t="s">
        <v>241</v>
      </c>
    </row>
    <row r="63" spans="1:95" ht="12.75">
      <c r="A63" t="s">
        <v>403</v>
      </c>
      <c r="B63" s="6" t="s">
        <v>401</v>
      </c>
      <c r="C63" s="7">
        <v>1.1</v>
      </c>
      <c r="D63" s="6" t="s">
        <v>399</v>
      </c>
      <c r="E63" t="s">
        <v>151</v>
      </c>
      <c r="F63" t="s">
        <v>151</v>
      </c>
      <c r="G63" t="s">
        <v>151</v>
      </c>
      <c r="H63" t="s">
        <v>259</v>
      </c>
      <c r="I63" t="s">
        <v>95</v>
      </c>
      <c r="J63" t="s">
        <v>95</v>
      </c>
      <c r="K63" t="s">
        <v>95</v>
      </c>
      <c r="L63" t="s">
        <v>95</v>
      </c>
      <c r="M63" t="s">
        <v>95</v>
      </c>
      <c r="N63" t="s">
        <v>95</v>
      </c>
      <c r="O63" t="s">
        <v>95</v>
      </c>
      <c r="P63" t="s">
        <v>95</v>
      </c>
      <c r="Q63" t="s">
        <v>95</v>
      </c>
      <c r="R63" t="s">
        <v>95</v>
      </c>
      <c r="S63" t="s">
        <v>95</v>
      </c>
      <c r="T63" t="s">
        <v>95</v>
      </c>
      <c r="U63" t="s">
        <v>95</v>
      </c>
      <c r="V63" t="s">
        <v>95</v>
      </c>
      <c r="W63" t="s">
        <v>95</v>
      </c>
      <c r="X63" t="s">
        <v>95</v>
      </c>
      <c r="Y63" s="8">
        <v>45.58806</v>
      </c>
      <c r="Z63" s="8">
        <v>-116.96273</v>
      </c>
      <c r="AA63" t="s">
        <v>96</v>
      </c>
      <c r="AB63" t="s">
        <v>97</v>
      </c>
      <c r="AC63" t="s">
        <v>180</v>
      </c>
      <c r="AD63" t="s">
        <v>99</v>
      </c>
      <c r="AF63" s="9">
        <v>38273</v>
      </c>
      <c r="AG63" s="10">
        <v>0.6486111111111111</v>
      </c>
      <c r="AH63" t="s">
        <v>276</v>
      </c>
      <c r="AI63">
        <v>1</v>
      </c>
      <c r="AJ63">
        <v>1</v>
      </c>
      <c r="AK63">
        <v>0</v>
      </c>
      <c r="AL63">
        <v>0</v>
      </c>
      <c r="AM63">
        <v>0</v>
      </c>
      <c r="AN63" t="s">
        <v>95</v>
      </c>
      <c r="AO63" t="s">
        <v>95</v>
      </c>
      <c r="AP63" t="s">
        <v>95</v>
      </c>
      <c r="AR63" t="s">
        <v>95</v>
      </c>
      <c r="AT63" t="s">
        <v>95</v>
      </c>
      <c r="AU63" t="s">
        <v>95</v>
      </c>
      <c r="AV63" t="s">
        <v>95</v>
      </c>
      <c r="AX63" s="11"/>
      <c r="BA63">
        <v>1</v>
      </c>
      <c r="BB63">
        <v>1</v>
      </c>
      <c r="BC63">
        <v>1</v>
      </c>
      <c r="BD63">
        <v>0</v>
      </c>
      <c r="BV63">
        <v>0</v>
      </c>
      <c r="BW63">
        <v>0</v>
      </c>
      <c r="BX63">
        <v>0</v>
      </c>
      <c r="BY63">
        <v>0</v>
      </c>
      <c r="BZ63">
        <v>0</v>
      </c>
      <c r="CA63">
        <v>0</v>
      </c>
      <c r="CB63">
        <v>0</v>
      </c>
      <c r="CC63">
        <v>0</v>
      </c>
      <c r="CD63" t="s">
        <v>95</v>
      </c>
      <c r="CE63" t="s">
        <v>95</v>
      </c>
      <c r="CF63" t="s">
        <v>95</v>
      </c>
      <c r="CG63" t="s">
        <v>95</v>
      </c>
      <c r="CI63" s="89" t="str">
        <f t="shared" si="9"/>
        <v>Ford</v>
      </c>
      <c r="CJ63" s="89" t="str">
        <f t="shared" si="10"/>
        <v>Green</v>
      </c>
      <c r="CK63" s="89" t="str">
        <f t="shared" si="11"/>
        <v>Ford</v>
      </c>
      <c r="CL63" s="89" t="b">
        <f t="shared" si="12"/>
        <v>0</v>
      </c>
      <c r="CN63" t="s">
        <v>103</v>
      </c>
      <c r="CP63" t="s">
        <v>113</v>
      </c>
      <c r="CQ63" t="s">
        <v>241</v>
      </c>
    </row>
    <row r="64" spans="1:95" ht="12.75">
      <c r="A64" t="s">
        <v>404</v>
      </c>
      <c r="B64" s="6" t="s">
        <v>91</v>
      </c>
      <c r="C64" s="7">
        <v>0</v>
      </c>
      <c r="D64" s="6" t="s">
        <v>405</v>
      </c>
      <c r="E64" t="s">
        <v>151</v>
      </c>
      <c r="F64" t="s">
        <v>151</v>
      </c>
      <c r="G64" t="s">
        <v>151</v>
      </c>
      <c r="H64" t="s">
        <v>302</v>
      </c>
      <c r="I64" t="s">
        <v>95</v>
      </c>
      <c r="J64" t="s">
        <v>95</v>
      </c>
      <c r="K64" t="s">
        <v>95</v>
      </c>
      <c r="L64" t="s">
        <v>95</v>
      </c>
      <c r="M64" t="s">
        <v>95</v>
      </c>
      <c r="N64" t="s">
        <v>95</v>
      </c>
      <c r="O64" t="s">
        <v>95</v>
      </c>
      <c r="P64" t="s">
        <v>95</v>
      </c>
      <c r="Q64" t="s">
        <v>95</v>
      </c>
      <c r="R64" t="s">
        <v>95</v>
      </c>
      <c r="S64" t="s">
        <v>95</v>
      </c>
      <c r="T64" t="s">
        <v>95</v>
      </c>
      <c r="U64" t="s">
        <v>95</v>
      </c>
      <c r="V64" t="s">
        <v>95</v>
      </c>
      <c r="W64" t="s">
        <v>95</v>
      </c>
      <c r="X64" t="s">
        <v>95</v>
      </c>
      <c r="Y64" s="8">
        <v>45.48379</v>
      </c>
      <c r="Z64" s="8">
        <v>-117.02367</v>
      </c>
      <c r="AA64" t="s">
        <v>96</v>
      </c>
      <c r="AB64" t="s">
        <v>97</v>
      </c>
      <c r="AC64" t="s">
        <v>98</v>
      </c>
      <c r="AD64" t="s">
        <v>119</v>
      </c>
      <c r="AF64" s="9">
        <v>38274</v>
      </c>
      <c r="AG64" s="10">
        <v>0.4375</v>
      </c>
      <c r="AH64" t="s">
        <v>143</v>
      </c>
      <c r="AI64">
        <v>1</v>
      </c>
      <c r="AJ64">
        <v>1</v>
      </c>
      <c r="AK64">
        <v>0</v>
      </c>
      <c r="AL64">
        <v>0</v>
      </c>
      <c r="AM64">
        <v>0</v>
      </c>
      <c r="AN64" t="s">
        <v>202</v>
      </c>
      <c r="AO64" t="s">
        <v>95</v>
      </c>
      <c r="AP64" t="s">
        <v>95</v>
      </c>
      <c r="AR64" t="s">
        <v>103</v>
      </c>
      <c r="AT64" t="s">
        <v>104</v>
      </c>
      <c r="AU64" t="s">
        <v>163</v>
      </c>
      <c r="AV64" t="s">
        <v>95</v>
      </c>
      <c r="AX64" s="11" t="s">
        <v>406</v>
      </c>
      <c r="BA64">
        <v>1</v>
      </c>
      <c r="BB64">
        <v>1</v>
      </c>
      <c r="BC64">
        <v>1</v>
      </c>
      <c r="BD64">
        <v>1</v>
      </c>
      <c r="BH64">
        <v>3.5</v>
      </c>
      <c r="BI64">
        <v>166</v>
      </c>
      <c r="BJ64">
        <v>6.9</v>
      </c>
      <c r="BK64">
        <v>7.1</v>
      </c>
      <c r="BL64">
        <v>8.8</v>
      </c>
      <c r="BM64">
        <v>6</v>
      </c>
      <c r="BN64">
        <v>9.8</v>
      </c>
      <c r="BO64">
        <v>2.83</v>
      </c>
      <c r="BP64" t="s">
        <v>185</v>
      </c>
      <c r="BQ64">
        <v>4.99</v>
      </c>
      <c r="BR64">
        <v>15.14</v>
      </c>
      <c r="BS64">
        <v>15.53</v>
      </c>
      <c r="BT64">
        <v>15.17</v>
      </c>
      <c r="BU64">
        <v>2.84</v>
      </c>
      <c r="BV64">
        <v>-0.01</v>
      </c>
      <c r="BW64">
        <v>7.72</v>
      </c>
      <c r="BX64">
        <v>0.45</v>
      </c>
      <c r="BY64">
        <v>0.03</v>
      </c>
      <c r="BZ64">
        <v>-10.18</v>
      </c>
      <c r="CA64">
        <v>0.36</v>
      </c>
      <c r="CB64">
        <v>12</v>
      </c>
      <c r="CC64">
        <v>6.11</v>
      </c>
      <c r="CD64" t="s">
        <v>110</v>
      </c>
      <c r="CE64" t="s">
        <v>138</v>
      </c>
      <c r="CF64" t="s">
        <v>110</v>
      </c>
      <c r="CG64" t="s">
        <v>139</v>
      </c>
      <c r="CI64" s="89" t="str">
        <f t="shared" si="9"/>
        <v>Red</v>
      </c>
      <c r="CJ64" s="89" t="str">
        <f t="shared" si="10"/>
        <v>Red</v>
      </c>
      <c r="CK64" s="89" t="str">
        <f t="shared" si="11"/>
        <v>Circular</v>
      </c>
      <c r="CL64" s="89" t="b">
        <f t="shared" si="12"/>
        <v>0</v>
      </c>
      <c r="CN64" t="s">
        <v>103</v>
      </c>
      <c r="CP64" t="s">
        <v>113</v>
      </c>
      <c r="CQ64" t="s">
        <v>115</v>
      </c>
    </row>
    <row r="65" spans="1:95" ht="12.75">
      <c r="A65" t="s">
        <v>407</v>
      </c>
      <c r="B65" s="6" t="s">
        <v>408</v>
      </c>
      <c r="C65" s="7">
        <v>0.02</v>
      </c>
      <c r="D65" s="6" t="s">
        <v>409</v>
      </c>
      <c r="E65" t="s">
        <v>151</v>
      </c>
      <c r="F65" t="s">
        <v>151</v>
      </c>
      <c r="G65" t="s">
        <v>151</v>
      </c>
      <c r="H65" t="s">
        <v>302</v>
      </c>
      <c r="I65" t="s">
        <v>95</v>
      </c>
      <c r="J65" t="s">
        <v>95</v>
      </c>
      <c r="K65" t="s">
        <v>95</v>
      </c>
      <c r="L65" t="s">
        <v>95</v>
      </c>
      <c r="M65" t="s">
        <v>95</v>
      </c>
      <c r="N65" t="s">
        <v>95</v>
      </c>
      <c r="O65" t="s">
        <v>95</v>
      </c>
      <c r="P65" t="s">
        <v>95</v>
      </c>
      <c r="Q65" t="s">
        <v>95</v>
      </c>
      <c r="R65" t="s">
        <v>95</v>
      </c>
      <c r="S65" t="s">
        <v>95</v>
      </c>
      <c r="T65" t="s">
        <v>95</v>
      </c>
      <c r="U65" t="s">
        <v>95</v>
      </c>
      <c r="V65" t="s">
        <v>95</v>
      </c>
      <c r="W65" t="s">
        <v>95</v>
      </c>
      <c r="X65" t="s">
        <v>95</v>
      </c>
      <c r="Y65" s="8">
        <v>45.48332</v>
      </c>
      <c r="Z65" s="8">
        <v>-117.02317</v>
      </c>
      <c r="AA65" t="s">
        <v>96</v>
      </c>
      <c r="AB65" t="s">
        <v>97</v>
      </c>
      <c r="AC65" t="s">
        <v>98</v>
      </c>
      <c r="AD65" t="s">
        <v>119</v>
      </c>
      <c r="AF65" s="9">
        <v>38274</v>
      </c>
      <c r="AG65" s="10">
        <v>0.49444444444444446</v>
      </c>
      <c r="AH65" t="s">
        <v>143</v>
      </c>
      <c r="AI65">
        <v>1</v>
      </c>
      <c r="AJ65">
        <v>1</v>
      </c>
      <c r="AK65">
        <v>0</v>
      </c>
      <c r="AL65">
        <v>0</v>
      </c>
      <c r="AM65">
        <v>0</v>
      </c>
      <c r="AN65" t="s">
        <v>202</v>
      </c>
      <c r="AO65" t="s">
        <v>101</v>
      </c>
      <c r="AP65" t="s">
        <v>95</v>
      </c>
      <c r="AQ65" t="s">
        <v>410</v>
      </c>
      <c r="AR65" t="s">
        <v>103</v>
      </c>
      <c r="AT65" t="s">
        <v>104</v>
      </c>
      <c r="AU65" t="s">
        <v>194</v>
      </c>
      <c r="AV65" t="s">
        <v>95</v>
      </c>
      <c r="AW65" t="s">
        <v>411</v>
      </c>
      <c r="AX65" s="11" t="s">
        <v>412</v>
      </c>
      <c r="BA65">
        <v>1</v>
      </c>
      <c r="BB65">
        <v>1</v>
      </c>
      <c r="BC65">
        <v>1</v>
      </c>
      <c r="BD65">
        <v>1</v>
      </c>
      <c r="BE65" t="s">
        <v>413</v>
      </c>
      <c r="BH65">
        <v>3</v>
      </c>
      <c r="BI65">
        <v>416.5</v>
      </c>
      <c r="BJ65">
        <v>6.9</v>
      </c>
      <c r="BK65">
        <v>7.1</v>
      </c>
      <c r="BL65">
        <v>8.8</v>
      </c>
      <c r="BM65">
        <v>6.2</v>
      </c>
      <c r="BN65">
        <v>9.8</v>
      </c>
      <c r="BO65">
        <v>2.6</v>
      </c>
      <c r="BP65" t="s">
        <v>414</v>
      </c>
      <c r="BQ65">
        <v>2.27</v>
      </c>
      <c r="BR65">
        <v>34.89</v>
      </c>
      <c r="BS65">
        <v>36.58</v>
      </c>
      <c r="BT65">
        <v>36.19</v>
      </c>
      <c r="BU65">
        <v>2.69</v>
      </c>
      <c r="BV65">
        <v>-0.09</v>
      </c>
      <c r="BW65">
        <v>7.76</v>
      </c>
      <c r="BX65">
        <v>0.39</v>
      </c>
      <c r="BY65">
        <v>1.3</v>
      </c>
      <c r="BZ65">
        <v>-33.92</v>
      </c>
      <c r="CA65">
        <v>0.39</v>
      </c>
      <c r="CB65">
        <v>0.3</v>
      </c>
      <c r="CC65">
        <v>7.83</v>
      </c>
      <c r="CD65" t="s">
        <v>110</v>
      </c>
      <c r="CE65" t="s">
        <v>111</v>
      </c>
      <c r="CF65" t="s">
        <v>110</v>
      </c>
      <c r="CG65" t="s">
        <v>112</v>
      </c>
      <c r="CI65" s="89" t="str">
        <f t="shared" si="9"/>
        <v>Red</v>
      </c>
      <c r="CJ65" s="89" t="str">
        <f t="shared" si="10"/>
        <v>Red</v>
      </c>
      <c r="CK65" s="89" t="str">
        <f t="shared" si="11"/>
        <v>Circular</v>
      </c>
      <c r="CL65" s="89" t="b">
        <f t="shared" si="12"/>
        <v>0</v>
      </c>
      <c r="CN65" t="s">
        <v>113</v>
      </c>
      <c r="CO65" t="s">
        <v>415</v>
      </c>
      <c r="CP65" t="s">
        <v>113</v>
      </c>
      <c r="CQ65" t="s">
        <v>115</v>
      </c>
    </row>
    <row r="66" spans="1:95" ht="12.75">
      <c r="A66" t="s">
        <v>416</v>
      </c>
      <c r="B66" s="6" t="s">
        <v>417</v>
      </c>
      <c r="C66" s="7">
        <v>0</v>
      </c>
      <c r="D66" s="6" t="s">
        <v>201</v>
      </c>
      <c r="E66" t="s">
        <v>95</v>
      </c>
      <c r="F66" t="s">
        <v>151</v>
      </c>
      <c r="G66" t="s">
        <v>151</v>
      </c>
      <c r="H66" t="s">
        <v>259</v>
      </c>
      <c r="I66" t="s">
        <v>95</v>
      </c>
      <c r="J66" t="s">
        <v>95</v>
      </c>
      <c r="K66" t="s">
        <v>95</v>
      </c>
      <c r="L66" t="s">
        <v>95</v>
      </c>
      <c r="M66" t="s">
        <v>95</v>
      </c>
      <c r="N66" t="s">
        <v>95</v>
      </c>
      <c r="O66" t="s">
        <v>95</v>
      </c>
      <c r="P66" t="s">
        <v>95</v>
      </c>
      <c r="Q66" t="s">
        <v>95</v>
      </c>
      <c r="R66" t="s">
        <v>95</v>
      </c>
      <c r="S66" t="s">
        <v>95</v>
      </c>
      <c r="T66" t="s">
        <v>95</v>
      </c>
      <c r="U66" t="s">
        <v>95</v>
      </c>
      <c r="V66" t="s">
        <v>95</v>
      </c>
      <c r="W66" t="s">
        <v>95</v>
      </c>
      <c r="X66" t="s">
        <v>95</v>
      </c>
      <c r="Y66" s="8">
        <v>45.55285</v>
      </c>
      <c r="Z66" s="8">
        <v>-116.87076</v>
      </c>
      <c r="AA66" t="s">
        <v>96</v>
      </c>
      <c r="AB66" t="s">
        <v>97</v>
      </c>
      <c r="AC66" t="s">
        <v>98</v>
      </c>
      <c r="AD66" t="s">
        <v>119</v>
      </c>
      <c r="AF66" s="9">
        <v>38274</v>
      </c>
      <c r="AG66" s="10">
        <v>0.6340277777777777</v>
      </c>
      <c r="AH66" t="s">
        <v>100</v>
      </c>
      <c r="AI66">
        <v>2</v>
      </c>
      <c r="AJ66">
        <v>2</v>
      </c>
      <c r="AK66">
        <v>0</v>
      </c>
      <c r="AL66">
        <v>0</v>
      </c>
      <c r="AM66">
        <v>0</v>
      </c>
      <c r="AN66" t="s">
        <v>202</v>
      </c>
      <c r="AO66" t="s">
        <v>95</v>
      </c>
      <c r="AP66" t="s">
        <v>95</v>
      </c>
      <c r="AR66" t="s">
        <v>95</v>
      </c>
      <c r="AT66" t="s">
        <v>95</v>
      </c>
      <c r="AU66" t="s">
        <v>95</v>
      </c>
      <c r="AV66" t="s">
        <v>95</v>
      </c>
      <c r="AX66" s="11" t="s">
        <v>418</v>
      </c>
      <c r="BA66">
        <v>1</v>
      </c>
      <c r="BB66">
        <v>1</v>
      </c>
      <c r="BC66">
        <v>1</v>
      </c>
      <c r="BD66">
        <v>1</v>
      </c>
      <c r="BO66">
        <v>4.08</v>
      </c>
      <c r="BP66" t="s">
        <v>419</v>
      </c>
      <c r="BQ66">
        <v>6.17</v>
      </c>
      <c r="BR66">
        <v>6.17</v>
      </c>
      <c r="BS66">
        <v>11.7</v>
      </c>
      <c r="BT66">
        <v>10.23</v>
      </c>
      <c r="BU66">
        <v>4.08</v>
      </c>
      <c r="BV66">
        <v>0</v>
      </c>
      <c r="BW66">
        <v>0</v>
      </c>
      <c r="BX66">
        <v>0</v>
      </c>
      <c r="BY66">
        <v>4.06</v>
      </c>
      <c r="BZ66">
        <v>-4.06</v>
      </c>
      <c r="CA66">
        <v>1.47</v>
      </c>
      <c r="CB66">
        <v>0.36</v>
      </c>
      <c r="CC66">
        <v>0</v>
      </c>
      <c r="CD66" t="s">
        <v>110</v>
      </c>
      <c r="CE66" t="s">
        <v>111</v>
      </c>
      <c r="CF66" t="s">
        <v>110</v>
      </c>
      <c r="CG66" t="s">
        <v>112</v>
      </c>
      <c r="CI66" s="89" t="str">
        <f t="shared" si="9"/>
        <v>Red</v>
      </c>
      <c r="CJ66" s="89" t="str">
        <f t="shared" si="10"/>
        <v>Red</v>
      </c>
      <c r="CK66" s="89" t="str">
        <f t="shared" si="11"/>
        <v>Other</v>
      </c>
      <c r="CL66" s="89" t="b">
        <f t="shared" si="12"/>
        <v>0</v>
      </c>
      <c r="CN66" t="s">
        <v>113</v>
      </c>
      <c r="CO66" t="s">
        <v>420</v>
      </c>
      <c r="CP66" t="s">
        <v>113</v>
      </c>
      <c r="CQ66" t="s">
        <v>115</v>
      </c>
    </row>
    <row r="67" spans="1:95" ht="12.75">
      <c r="A67" t="s">
        <v>421</v>
      </c>
      <c r="B67" s="6" t="s">
        <v>417</v>
      </c>
      <c r="C67" s="7">
        <v>0</v>
      </c>
      <c r="D67" s="6" t="s">
        <v>422</v>
      </c>
      <c r="E67" t="s">
        <v>95</v>
      </c>
      <c r="F67" t="s">
        <v>151</v>
      </c>
      <c r="G67" t="s">
        <v>151</v>
      </c>
      <c r="H67" t="s">
        <v>259</v>
      </c>
      <c r="I67" t="s">
        <v>95</v>
      </c>
      <c r="J67" t="s">
        <v>95</v>
      </c>
      <c r="K67" t="s">
        <v>95</v>
      </c>
      <c r="L67" t="s">
        <v>95</v>
      </c>
      <c r="M67" t="s">
        <v>95</v>
      </c>
      <c r="N67" t="s">
        <v>95</v>
      </c>
      <c r="O67" t="s">
        <v>95</v>
      </c>
      <c r="P67" t="s">
        <v>95</v>
      </c>
      <c r="Q67" t="s">
        <v>95</v>
      </c>
      <c r="R67" t="s">
        <v>95</v>
      </c>
      <c r="S67" t="s">
        <v>95</v>
      </c>
      <c r="T67" t="s">
        <v>95</v>
      </c>
      <c r="U67" t="s">
        <v>95</v>
      </c>
      <c r="V67" t="s">
        <v>95</v>
      </c>
      <c r="W67" t="s">
        <v>95</v>
      </c>
      <c r="X67" t="s">
        <v>95</v>
      </c>
      <c r="Y67" s="8">
        <v>45.55285</v>
      </c>
      <c r="Z67" s="8">
        <v>-116.87076</v>
      </c>
      <c r="AA67" t="s">
        <v>96</v>
      </c>
      <c r="AB67" t="s">
        <v>97</v>
      </c>
      <c r="AC67" t="s">
        <v>98</v>
      </c>
      <c r="AD67" t="s">
        <v>119</v>
      </c>
      <c r="AF67" s="9">
        <v>38274</v>
      </c>
      <c r="AG67" s="10">
        <v>0.6229166666666667</v>
      </c>
      <c r="AH67" t="s">
        <v>100</v>
      </c>
      <c r="AI67">
        <v>1</v>
      </c>
      <c r="AJ67">
        <v>2</v>
      </c>
      <c r="AK67">
        <v>0</v>
      </c>
      <c r="AL67">
        <v>0</v>
      </c>
      <c r="AM67">
        <v>0</v>
      </c>
      <c r="AN67" t="s">
        <v>101</v>
      </c>
      <c r="AO67" t="s">
        <v>95</v>
      </c>
      <c r="AP67" t="s">
        <v>95</v>
      </c>
      <c r="AR67" t="s">
        <v>103</v>
      </c>
      <c r="AT67" t="s">
        <v>104</v>
      </c>
      <c r="AU67" t="s">
        <v>95</v>
      </c>
      <c r="AV67" t="s">
        <v>95</v>
      </c>
      <c r="AX67" s="11" t="s">
        <v>423</v>
      </c>
      <c r="AY67" t="s">
        <v>424</v>
      </c>
      <c r="BA67">
        <v>1</v>
      </c>
      <c r="BB67">
        <v>1</v>
      </c>
      <c r="BC67">
        <v>1</v>
      </c>
      <c r="BD67">
        <v>1</v>
      </c>
      <c r="BH67">
        <v>5.5</v>
      </c>
      <c r="BO67">
        <v>4.08</v>
      </c>
      <c r="BP67" t="s">
        <v>425</v>
      </c>
      <c r="BQ67">
        <v>5.04</v>
      </c>
      <c r="BR67">
        <v>5.04</v>
      </c>
      <c r="BT67">
        <v>6.07</v>
      </c>
      <c r="BU67">
        <v>4.08</v>
      </c>
      <c r="BV67">
        <v>0</v>
      </c>
      <c r="BW67">
        <v>0</v>
      </c>
      <c r="BX67">
        <v>0</v>
      </c>
      <c r="BY67">
        <v>1.03</v>
      </c>
      <c r="BZ67">
        <v>-1.03</v>
      </c>
      <c r="CA67">
        <v>-6.07</v>
      </c>
      <c r="CB67">
        <v>-5.89</v>
      </c>
      <c r="CC67">
        <v>0</v>
      </c>
      <c r="CD67" t="s">
        <v>110</v>
      </c>
      <c r="CE67" t="s">
        <v>111</v>
      </c>
      <c r="CF67" t="s">
        <v>110</v>
      </c>
      <c r="CG67" t="s">
        <v>112</v>
      </c>
      <c r="CH67" t="s">
        <v>426</v>
      </c>
      <c r="CI67" s="89" t="str">
        <f t="shared" si="9"/>
        <v>Red</v>
      </c>
      <c r="CJ67" s="89" t="str">
        <f t="shared" si="10"/>
        <v>Red</v>
      </c>
      <c r="CK67" s="89" t="str">
        <f t="shared" si="11"/>
        <v>Other</v>
      </c>
      <c r="CL67" s="89" t="b">
        <f t="shared" si="12"/>
        <v>0</v>
      </c>
      <c r="CN67" t="s">
        <v>113</v>
      </c>
      <c r="CO67" t="s">
        <v>427</v>
      </c>
      <c r="CP67" t="s">
        <v>113</v>
      </c>
      <c r="CQ67" t="s">
        <v>115</v>
      </c>
    </row>
    <row r="68" spans="1:95" ht="12.75">
      <c r="A68" t="s">
        <v>428</v>
      </c>
      <c r="B68" s="6" t="s">
        <v>429</v>
      </c>
      <c r="C68" s="7">
        <v>1.15</v>
      </c>
      <c r="D68" s="6" t="s">
        <v>422</v>
      </c>
      <c r="E68" t="s">
        <v>95</v>
      </c>
      <c r="F68" t="s">
        <v>151</v>
      </c>
      <c r="G68" t="s">
        <v>151</v>
      </c>
      <c r="H68" t="s">
        <v>259</v>
      </c>
      <c r="I68" t="s">
        <v>95</v>
      </c>
      <c r="J68" t="s">
        <v>95</v>
      </c>
      <c r="K68" t="s">
        <v>95</v>
      </c>
      <c r="L68" t="s">
        <v>95</v>
      </c>
      <c r="M68" t="s">
        <v>95</v>
      </c>
      <c r="N68" t="s">
        <v>95</v>
      </c>
      <c r="O68" t="s">
        <v>95</v>
      </c>
      <c r="P68" t="s">
        <v>95</v>
      </c>
      <c r="Q68" t="s">
        <v>95</v>
      </c>
      <c r="R68" t="s">
        <v>95</v>
      </c>
      <c r="S68" t="s">
        <v>95</v>
      </c>
      <c r="T68" t="s">
        <v>95</v>
      </c>
      <c r="U68" t="s">
        <v>95</v>
      </c>
      <c r="V68" t="s">
        <v>95</v>
      </c>
      <c r="W68" t="s">
        <v>95</v>
      </c>
      <c r="X68" t="s">
        <v>95</v>
      </c>
      <c r="Y68" s="8">
        <v>45.55285</v>
      </c>
      <c r="Z68" s="8">
        <v>-116.87076</v>
      </c>
      <c r="AA68" t="s">
        <v>96</v>
      </c>
      <c r="AB68" t="s">
        <v>97</v>
      </c>
      <c r="AC68" t="s">
        <v>98</v>
      </c>
      <c r="AD68" t="s">
        <v>119</v>
      </c>
      <c r="AF68" s="9">
        <v>38274</v>
      </c>
      <c r="AG68" s="10">
        <v>0.6125</v>
      </c>
      <c r="AH68" t="s">
        <v>100</v>
      </c>
      <c r="AI68">
        <v>1</v>
      </c>
      <c r="AJ68">
        <v>1</v>
      </c>
      <c r="AK68">
        <v>0</v>
      </c>
      <c r="AL68">
        <v>0</v>
      </c>
      <c r="AM68">
        <v>0</v>
      </c>
      <c r="AN68" t="s">
        <v>95</v>
      </c>
      <c r="AO68" t="s">
        <v>95</v>
      </c>
      <c r="AP68" t="s">
        <v>95</v>
      </c>
      <c r="AR68" t="s">
        <v>95</v>
      </c>
      <c r="AT68" t="s">
        <v>95</v>
      </c>
      <c r="AU68" t="s">
        <v>95</v>
      </c>
      <c r="AV68" t="s">
        <v>95</v>
      </c>
      <c r="AX68" s="11" t="s">
        <v>430</v>
      </c>
      <c r="BA68">
        <v>1</v>
      </c>
      <c r="BB68">
        <v>1</v>
      </c>
      <c r="BC68">
        <v>1</v>
      </c>
      <c r="BD68">
        <v>0</v>
      </c>
      <c r="BV68">
        <v>0</v>
      </c>
      <c r="BW68">
        <v>0</v>
      </c>
      <c r="BX68">
        <v>0</v>
      </c>
      <c r="BY68">
        <v>0</v>
      </c>
      <c r="BZ68">
        <v>0</v>
      </c>
      <c r="CA68">
        <v>0</v>
      </c>
      <c r="CB68">
        <v>0</v>
      </c>
      <c r="CC68">
        <v>0</v>
      </c>
      <c r="CD68" t="s">
        <v>95</v>
      </c>
      <c r="CE68" t="s">
        <v>95</v>
      </c>
      <c r="CF68" t="s">
        <v>95</v>
      </c>
      <c r="CG68" t="s">
        <v>95</v>
      </c>
      <c r="CI68" s="89" t="str">
        <f aca="true" t="shared" si="18" ref="CI68:CI131">IF(CD68="Red","Red",IF(CD68="Green","Green",IF(CD68="Grey","Grey",IF(AH68="Bridge","Bridge",IF(AH68="Ford","Ford",IF(AH68="Open Bottom","Open Bottom",IF(AH68="Other","Other","Green")))))))</f>
        <v>Other</v>
      </c>
      <c r="CJ68" s="89" t="str">
        <f aca="true" t="shared" si="19" ref="CJ68:CJ131">IF(CI68="Red","Red",IF(CI68="Green","Green",IF(CI68="Grey","Grey",IF(CL68="False","Green",IF(CL68="Yes","Red","Green")))))</f>
        <v>Red</v>
      </c>
      <c r="CK68" s="89" t="str">
        <f aca="true" t="shared" si="20" ref="CK68:CK131">IF(AH68="Bridge","Bridge",IF(AH68="Ford","Ford",IF(AH68="Circular","Circular",IF(AH68="Squashed Pipe-Arch","Squashed Pipe-Arch",IF(AH68="Open-Bottom","Open Bottom Arch",IF(AH68="Other","Other","Other"))))))</f>
        <v>Other</v>
      </c>
      <c r="CL68" s="89" t="str">
        <f aca="true" t="shared" si="21" ref="CL68:CL131">IF(AND(CI68&lt;&gt;"Red",CN68="Yes"),"Yes")</f>
        <v>Yes</v>
      </c>
      <c r="CN68" t="s">
        <v>113</v>
      </c>
      <c r="CO68" t="s">
        <v>431</v>
      </c>
      <c r="CP68" t="s">
        <v>113</v>
      </c>
      <c r="CQ68" t="s">
        <v>115</v>
      </c>
    </row>
    <row r="69" spans="1:95" ht="12.75">
      <c r="A69" t="s">
        <v>432</v>
      </c>
      <c r="B69" s="6" t="s">
        <v>433</v>
      </c>
      <c r="C69" s="7">
        <v>1.2</v>
      </c>
      <c r="D69" s="6" t="s">
        <v>434</v>
      </c>
      <c r="E69" t="s">
        <v>151</v>
      </c>
      <c r="F69" t="s">
        <v>151</v>
      </c>
      <c r="G69" t="s">
        <v>151</v>
      </c>
      <c r="H69" t="s">
        <v>259</v>
      </c>
      <c r="I69" t="s">
        <v>95</v>
      </c>
      <c r="J69" t="s">
        <v>95</v>
      </c>
      <c r="K69" t="s">
        <v>95</v>
      </c>
      <c r="L69" t="s">
        <v>95</v>
      </c>
      <c r="M69" t="s">
        <v>95</v>
      </c>
      <c r="N69" t="s">
        <v>95</v>
      </c>
      <c r="O69" t="s">
        <v>95</v>
      </c>
      <c r="P69" t="s">
        <v>95</v>
      </c>
      <c r="Q69" t="s">
        <v>95</v>
      </c>
      <c r="R69" t="s">
        <v>95</v>
      </c>
      <c r="S69" t="s">
        <v>95</v>
      </c>
      <c r="T69" t="s">
        <v>95</v>
      </c>
      <c r="U69" t="s">
        <v>95</v>
      </c>
      <c r="V69" t="s">
        <v>95</v>
      </c>
      <c r="W69" t="s">
        <v>95</v>
      </c>
      <c r="X69" t="s">
        <v>95</v>
      </c>
      <c r="Y69" s="8">
        <v>45.58844</v>
      </c>
      <c r="Z69" s="8">
        <v>-116.96002</v>
      </c>
      <c r="AA69" t="s">
        <v>96</v>
      </c>
      <c r="AB69" t="s">
        <v>97</v>
      </c>
      <c r="AC69" t="s">
        <v>99</v>
      </c>
      <c r="AD69" t="s">
        <v>180</v>
      </c>
      <c r="AF69" s="9">
        <v>38274</v>
      </c>
      <c r="AG69" s="10">
        <v>0.30833333333333335</v>
      </c>
      <c r="AH69" t="s">
        <v>276</v>
      </c>
      <c r="AI69">
        <v>1</v>
      </c>
      <c r="AJ69">
        <v>1</v>
      </c>
      <c r="AK69">
        <v>0</v>
      </c>
      <c r="AL69">
        <v>0</v>
      </c>
      <c r="AM69">
        <v>0</v>
      </c>
      <c r="AN69" t="s">
        <v>95</v>
      </c>
      <c r="AO69" t="s">
        <v>95</v>
      </c>
      <c r="AP69" t="s">
        <v>95</v>
      </c>
      <c r="AR69" t="s">
        <v>103</v>
      </c>
      <c r="AT69" t="s">
        <v>95</v>
      </c>
      <c r="AU69" t="s">
        <v>95</v>
      </c>
      <c r="AV69" t="s">
        <v>95</v>
      </c>
      <c r="AX69" s="11"/>
      <c r="BA69">
        <v>1</v>
      </c>
      <c r="BB69">
        <v>1</v>
      </c>
      <c r="BC69">
        <v>1</v>
      </c>
      <c r="BD69">
        <v>0</v>
      </c>
      <c r="BV69">
        <v>0</v>
      </c>
      <c r="BW69">
        <v>0</v>
      </c>
      <c r="BX69">
        <v>0</v>
      </c>
      <c r="BY69">
        <v>0</v>
      </c>
      <c r="BZ69">
        <v>0</v>
      </c>
      <c r="CA69">
        <v>0</v>
      </c>
      <c r="CB69">
        <v>0</v>
      </c>
      <c r="CC69">
        <v>0</v>
      </c>
      <c r="CD69" t="s">
        <v>95</v>
      </c>
      <c r="CE69" t="s">
        <v>95</v>
      </c>
      <c r="CF69" t="s">
        <v>95</v>
      </c>
      <c r="CG69" t="s">
        <v>95</v>
      </c>
      <c r="CI69" s="89" t="str">
        <f t="shared" si="18"/>
        <v>Ford</v>
      </c>
      <c r="CJ69" s="89" t="str">
        <f t="shared" si="19"/>
        <v>Green</v>
      </c>
      <c r="CK69" s="89" t="str">
        <f t="shared" si="20"/>
        <v>Ford</v>
      </c>
      <c r="CL69" s="89" t="b">
        <f t="shared" si="21"/>
        <v>0</v>
      </c>
      <c r="CN69" t="s">
        <v>103</v>
      </c>
      <c r="CP69" t="s">
        <v>113</v>
      </c>
      <c r="CQ69" t="s">
        <v>231</v>
      </c>
    </row>
    <row r="70" spans="1:95" ht="12.75">
      <c r="A70" t="s">
        <v>435</v>
      </c>
      <c r="B70" s="6" t="s">
        <v>436</v>
      </c>
      <c r="C70" s="7">
        <v>1.25</v>
      </c>
      <c r="D70" s="6" t="s">
        <v>434</v>
      </c>
      <c r="E70" t="s">
        <v>151</v>
      </c>
      <c r="F70" t="s">
        <v>151</v>
      </c>
      <c r="G70" t="s">
        <v>151</v>
      </c>
      <c r="H70" t="s">
        <v>259</v>
      </c>
      <c r="I70" t="s">
        <v>95</v>
      </c>
      <c r="J70" t="s">
        <v>95</v>
      </c>
      <c r="K70" t="s">
        <v>95</v>
      </c>
      <c r="L70" t="s">
        <v>95</v>
      </c>
      <c r="M70" t="s">
        <v>95</v>
      </c>
      <c r="N70" t="s">
        <v>95</v>
      </c>
      <c r="O70" t="s">
        <v>95</v>
      </c>
      <c r="P70" t="s">
        <v>95</v>
      </c>
      <c r="Q70" t="s">
        <v>95</v>
      </c>
      <c r="R70" t="s">
        <v>95</v>
      </c>
      <c r="S70" t="s">
        <v>95</v>
      </c>
      <c r="T70" t="s">
        <v>95</v>
      </c>
      <c r="U70" t="s">
        <v>95</v>
      </c>
      <c r="V70" t="s">
        <v>95</v>
      </c>
      <c r="W70" t="s">
        <v>95</v>
      </c>
      <c r="X70" t="s">
        <v>95</v>
      </c>
      <c r="Y70" s="8">
        <v>45.58906</v>
      </c>
      <c r="Z70" s="8">
        <v>-116.95932</v>
      </c>
      <c r="AA70" t="s">
        <v>96</v>
      </c>
      <c r="AB70" t="s">
        <v>97</v>
      </c>
      <c r="AC70" t="s">
        <v>99</v>
      </c>
      <c r="AD70" t="s">
        <v>180</v>
      </c>
      <c r="AF70" s="9">
        <v>38274</v>
      </c>
      <c r="AG70" s="10">
        <v>0.3125</v>
      </c>
      <c r="AH70" t="s">
        <v>276</v>
      </c>
      <c r="AI70">
        <v>1</v>
      </c>
      <c r="AJ70">
        <v>1</v>
      </c>
      <c r="AK70">
        <v>0</v>
      </c>
      <c r="AL70">
        <v>0</v>
      </c>
      <c r="AM70">
        <v>0</v>
      </c>
      <c r="AN70" t="s">
        <v>95</v>
      </c>
      <c r="AO70" t="s">
        <v>95</v>
      </c>
      <c r="AP70" t="s">
        <v>95</v>
      </c>
      <c r="AR70" t="s">
        <v>103</v>
      </c>
      <c r="AT70" t="s">
        <v>95</v>
      </c>
      <c r="AU70" t="s">
        <v>95</v>
      </c>
      <c r="AV70" t="s">
        <v>95</v>
      </c>
      <c r="AX70" s="11"/>
      <c r="BA70">
        <v>1</v>
      </c>
      <c r="BB70">
        <v>1</v>
      </c>
      <c r="BC70">
        <v>1</v>
      </c>
      <c r="BD70">
        <v>0</v>
      </c>
      <c r="BV70">
        <v>0</v>
      </c>
      <c r="BW70">
        <v>0</v>
      </c>
      <c r="BX70">
        <v>0</v>
      </c>
      <c r="BY70">
        <v>0</v>
      </c>
      <c r="BZ70">
        <v>0</v>
      </c>
      <c r="CA70">
        <v>0</v>
      </c>
      <c r="CB70">
        <v>0</v>
      </c>
      <c r="CC70">
        <v>0</v>
      </c>
      <c r="CD70" t="s">
        <v>95</v>
      </c>
      <c r="CE70" t="s">
        <v>95</v>
      </c>
      <c r="CF70" t="s">
        <v>95</v>
      </c>
      <c r="CG70" t="s">
        <v>95</v>
      </c>
      <c r="CI70" s="89" t="str">
        <f t="shared" si="18"/>
        <v>Ford</v>
      </c>
      <c r="CJ70" s="89" t="str">
        <f t="shared" si="19"/>
        <v>Green</v>
      </c>
      <c r="CK70" s="89" t="str">
        <f t="shared" si="20"/>
        <v>Ford</v>
      </c>
      <c r="CL70" s="89" t="b">
        <f t="shared" si="21"/>
        <v>0</v>
      </c>
      <c r="CN70" t="s">
        <v>103</v>
      </c>
      <c r="CP70" t="s">
        <v>113</v>
      </c>
      <c r="CQ70" t="s">
        <v>231</v>
      </c>
    </row>
    <row r="71" spans="1:95" ht="12.75">
      <c r="A71" t="s">
        <v>437</v>
      </c>
      <c r="B71" s="6" t="s">
        <v>436</v>
      </c>
      <c r="C71" s="7">
        <v>1.28</v>
      </c>
      <c r="D71" s="6" t="s">
        <v>436</v>
      </c>
      <c r="E71" t="s">
        <v>151</v>
      </c>
      <c r="F71" t="s">
        <v>151</v>
      </c>
      <c r="G71" t="s">
        <v>151</v>
      </c>
      <c r="H71" t="s">
        <v>259</v>
      </c>
      <c r="I71" t="s">
        <v>95</v>
      </c>
      <c r="J71" t="s">
        <v>95</v>
      </c>
      <c r="K71" t="s">
        <v>95</v>
      </c>
      <c r="L71" t="s">
        <v>95</v>
      </c>
      <c r="M71" t="s">
        <v>95</v>
      </c>
      <c r="N71" t="s">
        <v>95</v>
      </c>
      <c r="O71" t="s">
        <v>95</v>
      </c>
      <c r="P71" t="s">
        <v>95</v>
      </c>
      <c r="Q71" t="s">
        <v>95</v>
      </c>
      <c r="R71" t="s">
        <v>95</v>
      </c>
      <c r="S71" t="s">
        <v>95</v>
      </c>
      <c r="T71" t="s">
        <v>95</v>
      </c>
      <c r="U71" t="s">
        <v>95</v>
      </c>
      <c r="V71" t="s">
        <v>95</v>
      </c>
      <c r="W71" t="s">
        <v>95</v>
      </c>
      <c r="X71" t="s">
        <v>95</v>
      </c>
      <c r="Y71" s="8">
        <v>45.58906</v>
      </c>
      <c r="Z71" s="8">
        <v>-116.95932</v>
      </c>
      <c r="AA71" t="s">
        <v>96</v>
      </c>
      <c r="AB71" t="s">
        <v>97</v>
      </c>
      <c r="AC71" t="s">
        <v>180</v>
      </c>
      <c r="AD71" t="s">
        <v>99</v>
      </c>
      <c r="AF71" s="9">
        <v>38274</v>
      </c>
      <c r="AG71" s="10">
        <v>0.31666666666666665</v>
      </c>
      <c r="AH71" t="s">
        <v>276</v>
      </c>
      <c r="AI71">
        <v>1</v>
      </c>
      <c r="AJ71">
        <v>1</v>
      </c>
      <c r="AK71">
        <v>0</v>
      </c>
      <c r="AL71">
        <v>0</v>
      </c>
      <c r="AM71">
        <v>0</v>
      </c>
      <c r="AN71" t="s">
        <v>95</v>
      </c>
      <c r="AO71" t="s">
        <v>95</v>
      </c>
      <c r="AP71" t="s">
        <v>95</v>
      </c>
      <c r="AR71" t="s">
        <v>103</v>
      </c>
      <c r="AT71" t="s">
        <v>95</v>
      </c>
      <c r="AU71" t="s">
        <v>95</v>
      </c>
      <c r="AV71" t="s">
        <v>95</v>
      </c>
      <c r="AX71" s="11" t="s">
        <v>361</v>
      </c>
      <c r="AY71" t="s">
        <v>438</v>
      </c>
      <c r="BA71">
        <v>1</v>
      </c>
      <c r="BB71">
        <v>1</v>
      </c>
      <c r="BC71">
        <v>1</v>
      </c>
      <c r="BD71">
        <v>0</v>
      </c>
      <c r="BV71">
        <v>0</v>
      </c>
      <c r="BW71">
        <v>0</v>
      </c>
      <c r="BX71">
        <v>0</v>
      </c>
      <c r="BY71">
        <v>0</v>
      </c>
      <c r="BZ71">
        <v>0</v>
      </c>
      <c r="CA71">
        <v>0</v>
      </c>
      <c r="CB71">
        <v>0</v>
      </c>
      <c r="CC71">
        <v>0</v>
      </c>
      <c r="CD71" t="s">
        <v>95</v>
      </c>
      <c r="CE71" t="s">
        <v>95</v>
      </c>
      <c r="CF71" t="s">
        <v>95</v>
      </c>
      <c r="CG71" t="s">
        <v>95</v>
      </c>
      <c r="CI71" s="89" t="str">
        <f t="shared" si="18"/>
        <v>Ford</v>
      </c>
      <c r="CJ71" s="89" t="str">
        <f t="shared" si="19"/>
        <v>Green</v>
      </c>
      <c r="CK71" s="89" t="str">
        <f t="shared" si="20"/>
        <v>Ford</v>
      </c>
      <c r="CL71" s="89" t="b">
        <f t="shared" si="21"/>
        <v>0</v>
      </c>
      <c r="CN71" t="s">
        <v>103</v>
      </c>
      <c r="CP71" t="s">
        <v>113</v>
      </c>
      <c r="CQ71" t="s">
        <v>231</v>
      </c>
    </row>
    <row r="72" spans="1:95" ht="12.75">
      <c r="A72" t="s">
        <v>439</v>
      </c>
      <c r="B72" s="6" t="s">
        <v>436</v>
      </c>
      <c r="C72" s="7">
        <v>1.35</v>
      </c>
      <c r="D72" s="6" t="s">
        <v>440</v>
      </c>
      <c r="E72" t="s">
        <v>151</v>
      </c>
      <c r="F72" t="s">
        <v>151</v>
      </c>
      <c r="G72" t="s">
        <v>151</v>
      </c>
      <c r="H72" t="s">
        <v>259</v>
      </c>
      <c r="I72" t="s">
        <v>95</v>
      </c>
      <c r="J72" t="s">
        <v>95</v>
      </c>
      <c r="K72" t="s">
        <v>95</v>
      </c>
      <c r="L72" t="s">
        <v>95</v>
      </c>
      <c r="M72" t="s">
        <v>95</v>
      </c>
      <c r="N72" t="s">
        <v>95</v>
      </c>
      <c r="O72" t="s">
        <v>95</v>
      </c>
      <c r="P72" t="s">
        <v>95</v>
      </c>
      <c r="Q72" t="s">
        <v>95</v>
      </c>
      <c r="R72" t="s">
        <v>95</v>
      </c>
      <c r="S72" t="s">
        <v>95</v>
      </c>
      <c r="T72" t="s">
        <v>95</v>
      </c>
      <c r="U72" t="s">
        <v>95</v>
      </c>
      <c r="V72" t="s">
        <v>95</v>
      </c>
      <c r="W72" t="s">
        <v>95</v>
      </c>
      <c r="X72" t="s">
        <v>95</v>
      </c>
      <c r="Y72" s="8">
        <v>45.59139</v>
      </c>
      <c r="Z72" s="8">
        <v>-116.95708</v>
      </c>
      <c r="AA72" t="s">
        <v>96</v>
      </c>
      <c r="AB72" t="s">
        <v>97</v>
      </c>
      <c r="AC72" t="s">
        <v>99</v>
      </c>
      <c r="AD72" t="s">
        <v>180</v>
      </c>
      <c r="AF72" s="9">
        <v>38274</v>
      </c>
      <c r="AG72" s="10">
        <v>0.3215277777777778</v>
      </c>
      <c r="AH72" t="s">
        <v>276</v>
      </c>
      <c r="AI72">
        <v>1</v>
      </c>
      <c r="AJ72">
        <v>1</v>
      </c>
      <c r="AK72">
        <v>0</v>
      </c>
      <c r="AL72">
        <v>0</v>
      </c>
      <c r="AM72">
        <v>0</v>
      </c>
      <c r="AN72" t="s">
        <v>95</v>
      </c>
      <c r="AO72" t="s">
        <v>95</v>
      </c>
      <c r="AP72" t="s">
        <v>95</v>
      </c>
      <c r="AR72" t="s">
        <v>103</v>
      </c>
      <c r="AT72" t="s">
        <v>95</v>
      </c>
      <c r="AU72" t="s">
        <v>95</v>
      </c>
      <c r="AV72" t="s">
        <v>95</v>
      </c>
      <c r="AX72" s="11" t="s">
        <v>361</v>
      </c>
      <c r="BA72">
        <v>1</v>
      </c>
      <c r="BB72">
        <v>1</v>
      </c>
      <c r="BC72">
        <v>1</v>
      </c>
      <c r="BD72">
        <v>0</v>
      </c>
      <c r="BV72">
        <v>0</v>
      </c>
      <c r="BW72">
        <v>0</v>
      </c>
      <c r="BX72">
        <v>0</v>
      </c>
      <c r="BY72">
        <v>0</v>
      </c>
      <c r="BZ72">
        <v>0</v>
      </c>
      <c r="CA72">
        <v>0</v>
      </c>
      <c r="CB72">
        <v>0</v>
      </c>
      <c r="CC72">
        <v>0</v>
      </c>
      <c r="CD72" t="s">
        <v>95</v>
      </c>
      <c r="CE72" t="s">
        <v>95</v>
      </c>
      <c r="CF72" t="s">
        <v>95</v>
      </c>
      <c r="CG72" t="s">
        <v>95</v>
      </c>
      <c r="CI72" s="89" t="str">
        <f t="shared" si="18"/>
        <v>Ford</v>
      </c>
      <c r="CJ72" s="89" t="str">
        <f t="shared" si="19"/>
        <v>Green</v>
      </c>
      <c r="CK72" s="89" t="str">
        <f t="shared" si="20"/>
        <v>Ford</v>
      </c>
      <c r="CL72" s="89" t="b">
        <f t="shared" si="21"/>
        <v>0</v>
      </c>
      <c r="CN72" t="s">
        <v>103</v>
      </c>
      <c r="CP72" t="s">
        <v>113</v>
      </c>
      <c r="CQ72" t="s">
        <v>231</v>
      </c>
    </row>
    <row r="73" spans="1:95" ht="12.75">
      <c r="A73" t="s">
        <v>441</v>
      </c>
      <c r="B73" s="6" t="s">
        <v>436</v>
      </c>
      <c r="C73" s="7">
        <v>1.6</v>
      </c>
      <c r="D73" s="6" t="s">
        <v>434</v>
      </c>
      <c r="E73" t="s">
        <v>151</v>
      </c>
      <c r="F73" t="s">
        <v>151</v>
      </c>
      <c r="G73" t="s">
        <v>151</v>
      </c>
      <c r="H73" t="s">
        <v>259</v>
      </c>
      <c r="I73" t="s">
        <v>95</v>
      </c>
      <c r="J73" t="s">
        <v>95</v>
      </c>
      <c r="K73" t="s">
        <v>95</v>
      </c>
      <c r="L73" t="s">
        <v>95</v>
      </c>
      <c r="M73" t="s">
        <v>95</v>
      </c>
      <c r="N73" t="s">
        <v>95</v>
      </c>
      <c r="O73" t="s">
        <v>95</v>
      </c>
      <c r="P73" t="s">
        <v>95</v>
      </c>
      <c r="Q73" t="s">
        <v>95</v>
      </c>
      <c r="R73" t="s">
        <v>95</v>
      </c>
      <c r="S73" t="s">
        <v>95</v>
      </c>
      <c r="T73" t="s">
        <v>95</v>
      </c>
      <c r="U73" t="s">
        <v>95</v>
      </c>
      <c r="V73" t="s">
        <v>95</v>
      </c>
      <c r="W73" t="s">
        <v>95</v>
      </c>
      <c r="X73" t="s">
        <v>95</v>
      </c>
      <c r="Y73" s="8">
        <v>45.59455</v>
      </c>
      <c r="Z73" s="8">
        <v>-116.95494</v>
      </c>
      <c r="AA73" t="s">
        <v>96</v>
      </c>
      <c r="AB73" t="s">
        <v>97</v>
      </c>
      <c r="AC73" t="s">
        <v>99</v>
      </c>
      <c r="AD73" t="s">
        <v>180</v>
      </c>
      <c r="AF73" s="9">
        <v>38274</v>
      </c>
      <c r="AG73" s="10">
        <v>0.325</v>
      </c>
      <c r="AH73" t="s">
        <v>276</v>
      </c>
      <c r="AI73">
        <v>1</v>
      </c>
      <c r="AJ73">
        <v>1</v>
      </c>
      <c r="AK73">
        <v>0</v>
      </c>
      <c r="AL73">
        <v>0</v>
      </c>
      <c r="AM73">
        <v>0</v>
      </c>
      <c r="AN73" t="s">
        <v>95</v>
      </c>
      <c r="AO73" t="s">
        <v>95</v>
      </c>
      <c r="AP73" t="s">
        <v>95</v>
      </c>
      <c r="AR73" t="s">
        <v>103</v>
      </c>
      <c r="AT73" t="s">
        <v>95</v>
      </c>
      <c r="AU73" t="s">
        <v>95</v>
      </c>
      <c r="AV73" t="s">
        <v>95</v>
      </c>
      <c r="AX73" s="11" t="s">
        <v>442</v>
      </c>
      <c r="BA73">
        <v>1</v>
      </c>
      <c r="BB73">
        <v>1</v>
      </c>
      <c r="BC73">
        <v>1</v>
      </c>
      <c r="BD73">
        <v>0</v>
      </c>
      <c r="BV73">
        <v>0</v>
      </c>
      <c r="BW73">
        <v>0</v>
      </c>
      <c r="BX73">
        <v>0</v>
      </c>
      <c r="BY73">
        <v>0</v>
      </c>
      <c r="BZ73">
        <v>0</v>
      </c>
      <c r="CA73">
        <v>0</v>
      </c>
      <c r="CB73">
        <v>0</v>
      </c>
      <c r="CC73">
        <v>0</v>
      </c>
      <c r="CD73" t="s">
        <v>95</v>
      </c>
      <c r="CE73" t="s">
        <v>95</v>
      </c>
      <c r="CF73" t="s">
        <v>95</v>
      </c>
      <c r="CG73" t="s">
        <v>95</v>
      </c>
      <c r="CI73" s="89" t="str">
        <f t="shared" si="18"/>
        <v>Ford</v>
      </c>
      <c r="CJ73" s="89" t="str">
        <f t="shared" si="19"/>
        <v>Green</v>
      </c>
      <c r="CK73" s="89" t="str">
        <f t="shared" si="20"/>
        <v>Ford</v>
      </c>
      <c r="CL73" s="89" t="b">
        <f t="shared" si="21"/>
        <v>0</v>
      </c>
      <c r="CN73" t="s">
        <v>103</v>
      </c>
      <c r="CP73" t="s">
        <v>113</v>
      </c>
      <c r="CQ73" t="s">
        <v>231</v>
      </c>
    </row>
    <row r="74" spans="1:95" ht="12.75">
      <c r="A74" t="s">
        <v>443</v>
      </c>
      <c r="B74" s="6" t="s">
        <v>436</v>
      </c>
      <c r="C74" s="7">
        <v>1.62</v>
      </c>
      <c r="D74" s="6" t="s">
        <v>444</v>
      </c>
      <c r="E74" t="s">
        <v>151</v>
      </c>
      <c r="F74" t="s">
        <v>151</v>
      </c>
      <c r="G74" t="s">
        <v>151</v>
      </c>
      <c r="H74" t="s">
        <v>259</v>
      </c>
      <c r="I74" t="s">
        <v>95</v>
      </c>
      <c r="J74" t="s">
        <v>95</v>
      </c>
      <c r="K74" t="s">
        <v>95</v>
      </c>
      <c r="L74" t="s">
        <v>95</v>
      </c>
      <c r="M74" t="s">
        <v>95</v>
      </c>
      <c r="N74" t="s">
        <v>95</v>
      </c>
      <c r="O74" t="s">
        <v>95</v>
      </c>
      <c r="P74" t="s">
        <v>95</v>
      </c>
      <c r="Q74" t="s">
        <v>95</v>
      </c>
      <c r="R74" t="s">
        <v>95</v>
      </c>
      <c r="S74" t="s">
        <v>95</v>
      </c>
      <c r="T74" t="s">
        <v>95</v>
      </c>
      <c r="U74" t="s">
        <v>95</v>
      </c>
      <c r="V74" t="s">
        <v>95</v>
      </c>
      <c r="W74" t="s">
        <v>95</v>
      </c>
      <c r="X74" t="s">
        <v>95</v>
      </c>
      <c r="Y74" s="8">
        <v>45.59455</v>
      </c>
      <c r="Z74" s="8">
        <v>-116.95794</v>
      </c>
      <c r="AA74" t="s">
        <v>96</v>
      </c>
      <c r="AB74" t="s">
        <v>97</v>
      </c>
      <c r="AC74" t="s">
        <v>180</v>
      </c>
      <c r="AD74" t="s">
        <v>99</v>
      </c>
      <c r="AF74" s="9">
        <v>38274</v>
      </c>
      <c r="AG74" s="10">
        <v>0.3277777777777778</v>
      </c>
      <c r="AH74" t="s">
        <v>276</v>
      </c>
      <c r="AI74">
        <v>1</v>
      </c>
      <c r="AJ74">
        <v>1</v>
      </c>
      <c r="AK74">
        <v>0</v>
      </c>
      <c r="AL74">
        <v>0</v>
      </c>
      <c r="AM74">
        <v>0</v>
      </c>
      <c r="AN74" t="s">
        <v>95</v>
      </c>
      <c r="AO74" t="s">
        <v>95</v>
      </c>
      <c r="AP74" t="s">
        <v>95</v>
      </c>
      <c r="AR74" t="s">
        <v>103</v>
      </c>
      <c r="AT74" t="s">
        <v>95</v>
      </c>
      <c r="AU74" t="s">
        <v>95</v>
      </c>
      <c r="AV74" t="s">
        <v>95</v>
      </c>
      <c r="AX74" s="11" t="s">
        <v>442</v>
      </c>
      <c r="AY74" t="s">
        <v>445</v>
      </c>
      <c r="BA74">
        <v>1</v>
      </c>
      <c r="BB74">
        <v>1</v>
      </c>
      <c r="BC74">
        <v>1</v>
      </c>
      <c r="BD74">
        <v>0</v>
      </c>
      <c r="BV74">
        <v>0</v>
      </c>
      <c r="BW74">
        <v>0</v>
      </c>
      <c r="BX74">
        <v>0</v>
      </c>
      <c r="BY74">
        <v>0</v>
      </c>
      <c r="BZ74">
        <v>0</v>
      </c>
      <c r="CA74">
        <v>0</v>
      </c>
      <c r="CB74">
        <v>0</v>
      </c>
      <c r="CC74">
        <v>0</v>
      </c>
      <c r="CD74" t="s">
        <v>95</v>
      </c>
      <c r="CE74" t="s">
        <v>95</v>
      </c>
      <c r="CF74" t="s">
        <v>95</v>
      </c>
      <c r="CG74" t="s">
        <v>95</v>
      </c>
      <c r="CI74" s="89" t="str">
        <f t="shared" si="18"/>
        <v>Ford</v>
      </c>
      <c r="CJ74" s="89" t="str">
        <f t="shared" si="19"/>
        <v>Green</v>
      </c>
      <c r="CK74" s="89" t="str">
        <f t="shared" si="20"/>
        <v>Ford</v>
      </c>
      <c r="CL74" s="89" t="b">
        <f t="shared" si="21"/>
        <v>0</v>
      </c>
      <c r="CN74" t="s">
        <v>103</v>
      </c>
      <c r="CP74" t="s">
        <v>113</v>
      </c>
      <c r="CQ74" t="s">
        <v>231</v>
      </c>
    </row>
    <row r="75" spans="1:95" ht="12.75">
      <c r="A75" t="s">
        <v>446</v>
      </c>
      <c r="B75" s="6" t="s">
        <v>436</v>
      </c>
      <c r="C75" s="7">
        <v>1.7</v>
      </c>
      <c r="D75" s="6" t="s">
        <v>434</v>
      </c>
      <c r="E75" t="s">
        <v>151</v>
      </c>
      <c r="F75" t="s">
        <v>151</v>
      </c>
      <c r="G75" t="s">
        <v>151</v>
      </c>
      <c r="H75" t="s">
        <v>259</v>
      </c>
      <c r="I75" t="s">
        <v>95</v>
      </c>
      <c r="J75" t="s">
        <v>95</v>
      </c>
      <c r="K75" t="s">
        <v>95</v>
      </c>
      <c r="L75" t="s">
        <v>95</v>
      </c>
      <c r="M75" t="s">
        <v>95</v>
      </c>
      <c r="N75" t="s">
        <v>95</v>
      </c>
      <c r="O75" t="s">
        <v>95</v>
      </c>
      <c r="P75" t="s">
        <v>95</v>
      </c>
      <c r="Q75" t="s">
        <v>95</v>
      </c>
      <c r="R75" t="s">
        <v>95</v>
      </c>
      <c r="S75" t="s">
        <v>95</v>
      </c>
      <c r="T75" t="s">
        <v>95</v>
      </c>
      <c r="U75" t="s">
        <v>95</v>
      </c>
      <c r="V75" t="s">
        <v>95</v>
      </c>
      <c r="W75" t="s">
        <v>95</v>
      </c>
      <c r="X75" t="s">
        <v>95</v>
      </c>
      <c r="Y75" s="8">
        <v>45.59455</v>
      </c>
      <c r="Z75" s="8">
        <v>-116.95494</v>
      </c>
      <c r="AA75" t="s">
        <v>96</v>
      </c>
      <c r="AB75" t="s">
        <v>97</v>
      </c>
      <c r="AC75" t="s">
        <v>180</v>
      </c>
      <c r="AD75" t="s">
        <v>99</v>
      </c>
      <c r="AF75" s="9">
        <v>38274</v>
      </c>
      <c r="AG75" s="10">
        <v>0.33125</v>
      </c>
      <c r="AH75" t="s">
        <v>276</v>
      </c>
      <c r="AI75">
        <v>1</v>
      </c>
      <c r="AJ75">
        <v>1</v>
      </c>
      <c r="AK75">
        <v>0</v>
      </c>
      <c r="AL75">
        <v>0</v>
      </c>
      <c r="AM75">
        <v>0</v>
      </c>
      <c r="AN75" t="s">
        <v>95</v>
      </c>
      <c r="AO75" t="s">
        <v>95</v>
      </c>
      <c r="AP75" t="s">
        <v>95</v>
      </c>
      <c r="AR75" t="s">
        <v>103</v>
      </c>
      <c r="AT75" t="s">
        <v>104</v>
      </c>
      <c r="AU75" t="s">
        <v>95</v>
      </c>
      <c r="AV75" t="s">
        <v>95</v>
      </c>
      <c r="AX75" s="11" t="s">
        <v>447</v>
      </c>
      <c r="AY75" t="s">
        <v>448</v>
      </c>
      <c r="BA75">
        <v>1</v>
      </c>
      <c r="BB75">
        <v>1</v>
      </c>
      <c r="BC75">
        <v>1</v>
      </c>
      <c r="BD75">
        <v>0</v>
      </c>
      <c r="BV75">
        <v>0</v>
      </c>
      <c r="BW75">
        <v>0</v>
      </c>
      <c r="BX75">
        <v>0</v>
      </c>
      <c r="BY75">
        <v>0</v>
      </c>
      <c r="BZ75">
        <v>0</v>
      </c>
      <c r="CA75">
        <v>0</v>
      </c>
      <c r="CB75">
        <v>0</v>
      </c>
      <c r="CC75">
        <v>0</v>
      </c>
      <c r="CD75" t="s">
        <v>95</v>
      </c>
      <c r="CE75" t="s">
        <v>95</v>
      </c>
      <c r="CF75" t="s">
        <v>95</v>
      </c>
      <c r="CG75" t="s">
        <v>95</v>
      </c>
      <c r="CI75" s="89" t="str">
        <f t="shared" si="18"/>
        <v>Ford</v>
      </c>
      <c r="CJ75" s="89" t="str">
        <f t="shared" si="19"/>
        <v>Green</v>
      </c>
      <c r="CK75" s="89" t="str">
        <f t="shared" si="20"/>
        <v>Ford</v>
      </c>
      <c r="CL75" s="89" t="b">
        <f t="shared" si="21"/>
        <v>0</v>
      </c>
      <c r="CN75" t="s">
        <v>103</v>
      </c>
      <c r="CP75" t="s">
        <v>113</v>
      </c>
      <c r="CQ75" t="s">
        <v>231</v>
      </c>
    </row>
    <row r="76" spans="1:95" ht="12.75">
      <c r="A76" t="s">
        <v>449</v>
      </c>
      <c r="B76" s="6" t="s">
        <v>450</v>
      </c>
      <c r="C76" s="7">
        <v>1.73</v>
      </c>
      <c r="D76" s="6" t="s">
        <v>451</v>
      </c>
      <c r="E76" t="s">
        <v>151</v>
      </c>
      <c r="F76" t="s">
        <v>151</v>
      </c>
      <c r="G76" t="s">
        <v>151</v>
      </c>
      <c r="H76" t="s">
        <v>259</v>
      </c>
      <c r="I76" t="s">
        <v>95</v>
      </c>
      <c r="J76" t="s">
        <v>95</v>
      </c>
      <c r="K76" t="s">
        <v>95</v>
      </c>
      <c r="L76" t="s">
        <v>95</v>
      </c>
      <c r="M76" t="s">
        <v>95</v>
      </c>
      <c r="N76" t="s">
        <v>95</v>
      </c>
      <c r="O76" t="s">
        <v>95</v>
      </c>
      <c r="P76" t="s">
        <v>95</v>
      </c>
      <c r="Q76" t="s">
        <v>95</v>
      </c>
      <c r="R76" t="s">
        <v>95</v>
      </c>
      <c r="S76" t="s">
        <v>95</v>
      </c>
      <c r="T76" t="s">
        <v>95</v>
      </c>
      <c r="U76" t="s">
        <v>95</v>
      </c>
      <c r="V76" t="s">
        <v>95</v>
      </c>
      <c r="W76" t="s">
        <v>95</v>
      </c>
      <c r="X76" t="s">
        <v>95</v>
      </c>
      <c r="Y76" s="8">
        <v>45.59836</v>
      </c>
      <c r="Z76" s="8">
        <v>-116.95546</v>
      </c>
      <c r="AA76" t="s">
        <v>96</v>
      </c>
      <c r="AB76" t="s">
        <v>97</v>
      </c>
      <c r="AC76" t="s">
        <v>99</v>
      </c>
      <c r="AD76" t="s">
        <v>180</v>
      </c>
      <c r="AF76" s="9">
        <v>38278</v>
      </c>
      <c r="AG76" s="10">
        <v>0.34791666666666665</v>
      </c>
      <c r="AH76" t="s">
        <v>276</v>
      </c>
      <c r="AI76">
        <v>1</v>
      </c>
      <c r="AJ76">
        <v>1</v>
      </c>
      <c r="AK76">
        <v>0</v>
      </c>
      <c r="AL76">
        <v>0</v>
      </c>
      <c r="AM76">
        <v>0</v>
      </c>
      <c r="AN76" t="s">
        <v>95</v>
      </c>
      <c r="AO76" t="s">
        <v>95</v>
      </c>
      <c r="AP76" t="s">
        <v>95</v>
      </c>
      <c r="AR76" t="s">
        <v>95</v>
      </c>
      <c r="AT76" t="s">
        <v>95</v>
      </c>
      <c r="AU76" t="s">
        <v>95</v>
      </c>
      <c r="AV76" t="s">
        <v>95</v>
      </c>
      <c r="AX76" s="11" t="s">
        <v>361</v>
      </c>
      <c r="BA76">
        <v>1</v>
      </c>
      <c r="BB76">
        <v>1</v>
      </c>
      <c r="BC76">
        <v>1</v>
      </c>
      <c r="BD76">
        <v>0</v>
      </c>
      <c r="BV76">
        <v>0</v>
      </c>
      <c r="BW76">
        <v>0</v>
      </c>
      <c r="BX76">
        <v>0</v>
      </c>
      <c r="BY76">
        <v>0</v>
      </c>
      <c r="BZ76">
        <v>0</v>
      </c>
      <c r="CA76">
        <v>0</v>
      </c>
      <c r="CB76">
        <v>0</v>
      </c>
      <c r="CC76">
        <v>0</v>
      </c>
      <c r="CD76" t="s">
        <v>95</v>
      </c>
      <c r="CE76" t="s">
        <v>95</v>
      </c>
      <c r="CF76" t="s">
        <v>95</v>
      </c>
      <c r="CG76" t="s">
        <v>95</v>
      </c>
      <c r="CI76" s="89" t="str">
        <f t="shared" si="18"/>
        <v>Ford</v>
      </c>
      <c r="CJ76" s="89" t="str">
        <f t="shared" si="19"/>
        <v>Green</v>
      </c>
      <c r="CK76" s="89" t="str">
        <f t="shared" si="20"/>
        <v>Ford</v>
      </c>
      <c r="CL76" s="89" t="b">
        <f t="shared" si="21"/>
        <v>0</v>
      </c>
      <c r="CN76" t="s">
        <v>103</v>
      </c>
      <c r="CP76" t="s">
        <v>113</v>
      </c>
      <c r="CQ76" t="s">
        <v>241</v>
      </c>
    </row>
    <row r="77" spans="1:95" ht="12.75">
      <c r="A77" t="s">
        <v>452</v>
      </c>
      <c r="B77" s="6" t="s">
        <v>453</v>
      </c>
      <c r="C77" s="7">
        <v>1</v>
      </c>
      <c r="D77" s="6" t="s">
        <v>454</v>
      </c>
      <c r="E77" t="s">
        <v>151</v>
      </c>
      <c r="F77" t="s">
        <v>151</v>
      </c>
      <c r="G77" t="s">
        <v>151</v>
      </c>
      <c r="H77" t="s">
        <v>259</v>
      </c>
      <c r="I77" t="s">
        <v>95</v>
      </c>
      <c r="J77" t="s">
        <v>95</v>
      </c>
      <c r="K77" t="s">
        <v>95</v>
      </c>
      <c r="L77" t="s">
        <v>95</v>
      </c>
      <c r="M77" t="s">
        <v>95</v>
      </c>
      <c r="N77" t="s">
        <v>95</v>
      </c>
      <c r="O77" t="s">
        <v>95</v>
      </c>
      <c r="P77" t="s">
        <v>95</v>
      </c>
      <c r="Q77" t="s">
        <v>95</v>
      </c>
      <c r="R77" t="s">
        <v>95</v>
      </c>
      <c r="S77" t="s">
        <v>95</v>
      </c>
      <c r="T77" t="s">
        <v>95</v>
      </c>
      <c r="U77" t="s">
        <v>95</v>
      </c>
      <c r="V77" t="s">
        <v>95</v>
      </c>
      <c r="W77" t="s">
        <v>95</v>
      </c>
      <c r="X77" t="s">
        <v>95</v>
      </c>
      <c r="Y77" s="8">
        <v>45.59836</v>
      </c>
      <c r="Z77" s="8">
        <v>-116.95546</v>
      </c>
      <c r="AA77" t="s">
        <v>96</v>
      </c>
      <c r="AB77" t="s">
        <v>97</v>
      </c>
      <c r="AC77" t="s">
        <v>99</v>
      </c>
      <c r="AD77" t="s">
        <v>180</v>
      </c>
      <c r="AF77" s="9">
        <v>38274</v>
      </c>
      <c r="AG77" s="10">
        <v>0.6097222222222222</v>
      </c>
      <c r="AH77" t="s">
        <v>276</v>
      </c>
      <c r="AI77">
        <v>1</v>
      </c>
      <c r="AJ77">
        <v>1</v>
      </c>
      <c r="AK77">
        <v>0</v>
      </c>
      <c r="AL77">
        <v>0</v>
      </c>
      <c r="AM77">
        <v>0</v>
      </c>
      <c r="AN77" t="s">
        <v>95</v>
      </c>
      <c r="AO77" t="s">
        <v>95</v>
      </c>
      <c r="AP77" t="s">
        <v>95</v>
      </c>
      <c r="AR77" t="s">
        <v>95</v>
      </c>
      <c r="AT77" t="s">
        <v>95</v>
      </c>
      <c r="AU77" t="s">
        <v>95</v>
      </c>
      <c r="AV77" t="s">
        <v>95</v>
      </c>
      <c r="AX77" s="11" t="s">
        <v>455</v>
      </c>
      <c r="BA77">
        <v>1</v>
      </c>
      <c r="BB77">
        <v>1</v>
      </c>
      <c r="BC77">
        <v>1</v>
      </c>
      <c r="BD77">
        <v>0</v>
      </c>
      <c r="BV77">
        <v>0</v>
      </c>
      <c r="BW77">
        <v>0</v>
      </c>
      <c r="BX77">
        <v>0</v>
      </c>
      <c r="BY77">
        <v>0</v>
      </c>
      <c r="BZ77">
        <v>0</v>
      </c>
      <c r="CA77">
        <v>0</v>
      </c>
      <c r="CB77">
        <v>0</v>
      </c>
      <c r="CC77">
        <v>0</v>
      </c>
      <c r="CD77" t="s">
        <v>95</v>
      </c>
      <c r="CE77" t="s">
        <v>95</v>
      </c>
      <c r="CF77" t="s">
        <v>95</v>
      </c>
      <c r="CG77" t="s">
        <v>95</v>
      </c>
      <c r="CI77" s="89" t="str">
        <f t="shared" si="18"/>
        <v>Ford</v>
      </c>
      <c r="CJ77" s="89" t="str">
        <f t="shared" si="19"/>
        <v>Green</v>
      </c>
      <c r="CK77" s="89" t="str">
        <f t="shared" si="20"/>
        <v>Ford</v>
      </c>
      <c r="CL77" s="89" t="b">
        <f t="shared" si="21"/>
        <v>0</v>
      </c>
      <c r="CN77" t="s">
        <v>103</v>
      </c>
      <c r="CP77" t="s">
        <v>113</v>
      </c>
      <c r="CQ77" t="s">
        <v>231</v>
      </c>
    </row>
    <row r="78" spans="1:95" ht="12.75">
      <c r="A78" t="s">
        <v>456</v>
      </c>
      <c r="B78" s="6" t="s">
        <v>453</v>
      </c>
      <c r="C78" s="7">
        <v>1.76</v>
      </c>
      <c r="D78" s="6" t="s">
        <v>451</v>
      </c>
      <c r="E78" t="s">
        <v>151</v>
      </c>
      <c r="F78" t="s">
        <v>151</v>
      </c>
      <c r="G78" t="s">
        <v>151</v>
      </c>
      <c r="H78" t="s">
        <v>259</v>
      </c>
      <c r="I78" t="s">
        <v>95</v>
      </c>
      <c r="J78" t="s">
        <v>95</v>
      </c>
      <c r="K78" t="s">
        <v>95</v>
      </c>
      <c r="L78" t="s">
        <v>95</v>
      </c>
      <c r="M78" t="s">
        <v>95</v>
      </c>
      <c r="N78" t="s">
        <v>95</v>
      </c>
      <c r="O78" t="s">
        <v>95</v>
      </c>
      <c r="P78" t="s">
        <v>95</v>
      </c>
      <c r="Q78" t="s">
        <v>95</v>
      </c>
      <c r="R78" t="s">
        <v>95</v>
      </c>
      <c r="S78" t="s">
        <v>95</v>
      </c>
      <c r="T78" t="s">
        <v>95</v>
      </c>
      <c r="U78" t="s">
        <v>95</v>
      </c>
      <c r="V78" t="s">
        <v>95</v>
      </c>
      <c r="W78" t="s">
        <v>95</v>
      </c>
      <c r="X78" t="s">
        <v>95</v>
      </c>
      <c r="Y78" s="8">
        <v>45.59967</v>
      </c>
      <c r="Z78" s="8">
        <v>-116.9561</v>
      </c>
      <c r="AA78" t="s">
        <v>96</v>
      </c>
      <c r="AB78" t="s">
        <v>97</v>
      </c>
      <c r="AC78" t="s">
        <v>180</v>
      </c>
      <c r="AD78" t="s">
        <v>99</v>
      </c>
      <c r="AF78" s="9">
        <v>38274</v>
      </c>
      <c r="AG78" s="10">
        <v>0.6131944444444445</v>
      </c>
      <c r="AH78" t="s">
        <v>276</v>
      </c>
      <c r="AI78">
        <v>1</v>
      </c>
      <c r="AJ78">
        <v>1</v>
      </c>
      <c r="AK78">
        <v>0</v>
      </c>
      <c r="AL78">
        <v>0</v>
      </c>
      <c r="AM78">
        <v>0</v>
      </c>
      <c r="AN78" t="s">
        <v>95</v>
      </c>
      <c r="AO78" t="s">
        <v>95</v>
      </c>
      <c r="AP78" t="s">
        <v>95</v>
      </c>
      <c r="AR78" t="s">
        <v>95</v>
      </c>
      <c r="AT78" t="s">
        <v>95</v>
      </c>
      <c r="AU78" t="s">
        <v>95</v>
      </c>
      <c r="AV78" t="s">
        <v>95</v>
      </c>
      <c r="AX78" s="11" t="s">
        <v>457</v>
      </c>
      <c r="BA78">
        <v>1</v>
      </c>
      <c r="BB78">
        <v>1</v>
      </c>
      <c r="BC78">
        <v>1</v>
      </c>
      <c r="BD78">
        <v>0</v>
      </c>
      <c r="BV78">
        <v>0</v>
      </c>
      <c r="BW78">
        <v>0</v>
      </c>
      <c r="BX78">
        <v>0</v>
      </c>
      <c r="BY78">
        <v>0</v>
      </c>
      <c r="BZ78">
        <v>0</v>
      </c>
      <c r="CA78">
        <v>0</v>
      </c>
      <c r="CB78">
        <v>0</v>
      </c>
      <c r="CC78">
        <v>0</v>
      </c>
      <c r="CD78" t="s">
        <v>95</v>
      </c>
      <c r="CE78" t="s">
        <v>95</v>
      </c>
      <c r="CF78" t="s">
        <v>95</v>
      </c>
      <c r="CG78" t="s">
        <v>95</v>
      </c>
      <c r="CI78" s="89" t="str">
        <f t="shared" si="18"/>
        <v>Ford</v>
      </c>
      <c r="CJ78" s="89" t="str">
        <f t="shared" si="19"/>
        <v>Green</v>
      </c>
      <c r="CK78" s="89" t="str">
        <f t="shared" si="20"/>
        <v>Ford</v>
      </c>
      <c r="CL78" s="89" t="b">
        <f t="shared" si="21"/>
        <v>0</v>
      </c>
      <c r="CN78" t="s">
        <v>103</v>
      </c>
      <c r="CP78" t="s">
        <v>113</v>
      </c>
      <c r="CQ78" t="s">
        <v>231</v>
      </c>
    </row>
    <row r="79" spans="1:95" ht="12.75">
      <c r="A79" t="s">
        <v>458</v>
      </c>
      <c r="B79" s="6" t="s">
        <v>453</v>
      </c>
      <c r="C79" s="7">
        <v>2</v>
      </c>
      <c r="D79" s="6" t="s">
        <v>451</v>
      </c>
      <c r="E79" t="s">
        <v>151</v>
      </c>
      <c r="F79" t="s">
        <v>151</v>
      </c>
      <c r="G79" t="s">
        <v>151</v>
      </c>
      <c r="H79" t="s">
        <v>259</v>
      </c>
      <c r="I79" t="s">
        <v>95</v>
      </c>
      <c r="J79" t="s">
        <v>95</v>
      </c>
      <c r="K79" t="s">
        <v>95</v>
      </c>
      <c r="L79" t="s">
        <v>95</v>
      </c>
      <c r="M79" t="s">
        <v>95</v>
      </c>
      <c r="N79" t="s">
        <v>95</v>
      </c>
      <c r="O79" t="s">
        <v>95</v>
      </c>
      <c r="P79" t="s">
        <v>95</v>
      </c>
      <c r="Q79" t="s">
        <v>95</v>
      </c>
      <c r="R79" t="s">
        <v>95</v>
      </c>
      <c r="S79" t="s">
        <v>95</v>
      </c>
      <c r="T79" t="s">
        <v>95</v>
      </c>
      <c r="U79" t="s">
        <v>95</v>
      </c>
      <c r="V79" t="s">
        <v>95</v>
      </c>
      <c r="W79" t="s">
        <v>95</v>
      </c>
      <c r="X79" t="s">
        <v>95</v>
      </c>
      <c r="Y79" s="8">
        <v>45.6013</v>
      </c>
      <c r="Z79" s="8">
        <v>-116.95711</v>
      </c>
      <c r="AA79" t="s">
        <v>96</v>
      </c>
      <c r="AB79" t="s">
        <v>97</v>
      </c>
      <c r="AC79" t="s">
        <v>99</v>
      </c>
      <c r="AD79" t="s">
        <v>180</v>
      </c>
      <c r="AF79" s="9">
        <v>38274</v>
      </c>
      <c r="AG79" s="10">
        <v>0.6166666666666667</v>
      </c>
      <c r="AH79" t="s">
        <v>276</v>
      </c>
      <c r="AI79">
        <v>1</v>
      </c>
      <c r="AJ79">
        <v>1</v>
      </c>
      <c r="AK79">
        <v>0</v>
      </c>
      <c r="AL79">
        <v>0</v>
      </c>
      <c r="AM79">
        <v>0</v>
      </c>
      <c r="AN79" t="s">
        <v>95</v>
      </c>
      <c r="AO79" t="s">
        <v>95</v>
      </c>
      <c r="AP79" t="s">
        <v>95</v>
      </c>
      <c r="AR79" t="s">
        <v>95</v>
      </c>
      <c r="AT79" t="s">
        <v>95</v>
      </c>
      <c r="AU79" t="s">
        <v>95</v>
      </c>
      <c r="AV79" t="s">
        <v>95</v>
      </c>
      <c r="AX79" s="11" t="s">
        <v>459</v>
      </c>
      <c r="BA79">
        <v>1</v>
      </c>
      <c r="BB79">
        <v>1</v>
      </c>
      <c r="BC79">
        <v>1</v>
      </c>
      <c r="BD79">
        <v>0</v>
      </c>
      <c r="BV79">
        <v>0</v>
      </c>
      <c r="BW79">
        <v>0</v>
      </c>
      <c r="BX79">
        <v>0</v>
      </c>
      <c r="BY79">
        <v>0</v>
      </c>
      <c r="BZ79">
        <v>0</v>
      </c>
      <c r="CA79">
        <v>0</v>
      </c>
      <c r="CB79">
        <v>0</v>
      </c>
      <c r="CC79">
        <v>0</v>
      </c>
      <c r="CD79" t="s">
        <v>95</v>
      </c>
      <c r="CE79" t="s">
        <v>95</v>
      </c>
      <c r="CF79" t="s">
        <v>95</v>
      </c>
      <c r="CG79" t="s">
        <v>95</v>
      </c>
      <c r="CI79" s="89" t="str">
        <f t="shared" si="18"/>
        <v>Ford</v>
      </c>
      <c r="CJ79" s="89" t="str">
        <f t="shared" si="19"/>
        <v>Green</v>
      </c>
      <c r="CK79" s="89" t="str">
        <f t="shared" si="20"/>
        <v>Ford</v>
      </c>
      <c r="CL79" s="89" t="b">
        <f t="shared" si="21"/>
        <v>0</v>
      </c>
      <c r="CN79" t="s">
        <v>103</v>
      </c>
      <c r="CP79" t="s">
        <v>113</v>
      </c>
      <c r="CQ79" t="s">
        <v>231</v>
      </c>
    </row>
    <row r="80" spans="1:95" s="31" customFormat="1" ht="12.75">
      <c r="A80" s="31" t="s">
        <v>460</v>
      </c>
      <c r="B80" s="32" t="s">
        <v>453</v>
      </c>
      <c r="C80" s="33">
        <v>2.2</v>
      </c>
      <c r="D80" s="32" t="s">
        <v>451</v>
      </c>
      <c r="E80" s="31" t="s">
        <v>151</v>
      </c>
      <c r="F80" s="31" t="s">
        <v>151</v>
      </c>
      <c r="G80" s="31" t="s">
        <v>151</v>
      </c>
      <c r="H80" s="31" t="s">
        <v>259</v>
      </c>
      <c r="I80" t="s">
        <v>95</v>
      </c>
      <c r="J80" t="s">
        <v>95</v>
      </c>
      <c r="K80" t="s">
        <v>95</v>
      </c>
      <c r="L80" t="s">
        <v>95</v>
      </c>
      <c r="M80" t="s">
        <v>95</v>
      </c>
      <c r="N80" s="31" t="s">
        <v>95</v>
      </c>
      <c r="O80" s="31" t="s">
        <v>95</v>
      </c>
      <c r="P80" s="31" t="s">
        <v>95</v>
      </c>
      <c r="Q80" s="31" t="s">
        <v>95</v>
      </c>
      <c r="R80" s="31" t="s">
        <v>95</v>
      </c>
      <c r="S80" s="31" t="s">
        <v>95</v>
      </c>
      <c r="T80" s="31" t="s">
        <v>95</v>
      </c>
      <c r="U80" s="31" t="s">
        <v>95</v>
      </c>
      <c r="V80" s="31" t="s">
        <v>95</v>
      </c>
      <c r="W80" s="31" t="s">
        <v>95</v>
      </c>
      <c r="X80" s="31" t="s">
        <v>95</v>
      </c>
      <c r="Y80" s="34"/>
      <c r="Z80" s="34"/>
      <c r="AA80" s="31" t="s">
        <v>96</v>
      </c>
      <c r="AB80" s="31" t="s">
        <v>97</v>
      </c>
      <c r="AC80" s="31" t="s">
        <v>180</v>
      </c>
      <c r="AD80" s="31" t="s">
        <v>99</v>
      </c>
      <c r="AF80" s="35">
        <v>38274</v>
      </c>
      <c r="AG80" s="36">
        <v>0.6291666666666667</v>
      </c>
      <c r="AH80" s="31" t="s">
        <v>276</v>
      </c>
      <c r="AI80" s="31">
        <v>1</v>
      </c>
      <c r="AJ80" s="31">
        <v>1</v>
      </c>
      <c r="AK80" s="31">
        <v>0</v>
      </c>
      <c r="AL80" s="31">
        <v>0</v>
      </c>
      <c r="AM80" s="31">
        <v>0</v>
      </c>
      <c r="AN80" s="31" t="s">
        <v>95</v>
      </c>
      <c r="AO80" s="31" t="s">
        <v>95</v>
      </c>
      <c r="AP80" s="31" t="s">
        <v>95</v>
      </c>
      <c r="AR80" s="31" t="s">
        <v>95</v>
      </c>
      <c r="AT80" s="31" t="s">
        <v>95</v>
      </c>
      <c r="AU80" s="31" t="s">
        <v>95</v>
      </c>
      <c r="AV80" s="31" t="s">
        <v>95</v>
      </c>
      <c r="AX80" s="37" t="s">
        <v>461</v>
      </c>
      <c r="BA80">
        <v>1</v>
      </c>
      <c r="BB80">
        <v>1</v>
      </c>
      <c r="BC80">
        <v>1</v>
      </c>
      <c r="BD80">
        <v>0</v>
      </c>
      <c r="BV80" s="31">
        <v>0</v>
      </c>
      <c r="BW80" s="31">
        <v>0</v>
      </c>
      <c r="BX80" s="31">
        <v>0</v>
      </c>
      <c r="BY80" s="31">
        <v>0</v>
      </c>
      <c r="BZ80" s="31">
        <v>0</v>
      </c>
      <c r="CA80" s="31">
        <v>0</v>
      </c>
      <c r="CB80" s="31">
        <v>0</v>
      </c>
      <c r="CC80" s="31">
        <v>0</v>
      </c>
      <c r="CD80" s="31" t="s">
        <v>95</v>
      </c>
      <c r="CE80" s="31" t="s">
        <v>95</v>
      </c>
      <c r="CF80" s="31" t="s">
        <v>95</v>
      </c>
      <c r="CG80" s="31" t="s">
        <v>95</v>
      </c>
      <c r="CI80" s="89" t="str">
        <f t="shared" si="18"/>
        <v>Ford</v>
      </c>
      <c r="CJ80" s="89" t="str">
        <f t="shared" si="19"/>
        <v>Green</v>
      </c>
      <c r="CK80" s="89" t="str">
        <f t="shared" si="20"/>
        <v>Ford</v>
      </c>
      <c r="CL80" s="89" t="b">
        <f t="shared" si="21"/>
        <v>0</v>
      </c>
      <c r="CN80" s="31" t="s">
        <v>103</v>
      </c>
      <c r="CP80" t="s">
        <v>113</v>
      </c>
      <c r="CQ80" t="s">
        <v>231</v>
      </c>
    </row>
    <row r="81" spans="1:95" s="31" customFormat="1" ht="12.75">
      <c r="A81" s="31" t="s">
        <v>462</v>
      </c>
      <c r="B81" s="32" t="s">
        <v>453</v>
      </c>
      <c r="C81" s="33">
        <v>2.21</v>
      </c>
      <c r="D81" s="32" t="s">
        <v>451</v>
      </c>
      <c r="E81" s="31" t="s">
        <v>151</v>
      </c>
      <c r="F81" s="31" t="s">
        <v>151</v>
      </c>
      <c r="G81" s="31" t="s">
        <v>151</v>
      </c>
      <c r="H81" s="31" t="s">
        <v>259</v>
      </c>
      <c r="I81" t="s">
        <v>95</v>
      </c>
      <c r="J81" t="s">
        <v>95</v>
      </c>
      <c r="K81" t="s">
        <v>95</v>
      </c>
      <c r="L81" t="s">
        <v>95</v>
      </c>
      <c r="M81" t="s">
        <v>95</v>
      </c>
      <c r="N81" s="31" t="s">
        <v>95</v>
      </c>
      <c r="O81" s="31" t="s">
        <v>95</v>
      </c>
      <c r="P81" s="31" t="s">
        <v>95</v>
      </c>
      <c r="Q81" s="31" t="s">
        <v>95</v>
      </c>
      <c r="R81" s="31" t="s">
        <v>95</v>
      </c>
      <c r="S81" s="31" t="s">
        <v>95</v>
      </c>
      <c r="T81" s="31" t="s">
        <v>95</v>
      </c>
      <c r="U81" s="31" t="s">
        <v>95</v>
      </c>
      <c r="V81" s="31" t="s">
        <v>95</v>
      </c>
      <c r="W81" s="31" t="s">
        <v>95</v>
      </c>
      <c r="X81" s="31" t="s">
        <v>95</v>
      </c>
      <c r="Y81" s="34"/>
      <c r="Z81" s="34"/>
      <c r="AA81" s="31" t="s">
        <v>96</v>
      </c>
      <c r="AB81" s="31" t="s">
        <v>97</v>
      </c>
      <c r="AC81" s="31" t="s">
        <v>99</v>
      </c>
      <c r="AD81" s="31" t="s">
        <v>99</v>
      </c>
      <c r="AF81" s="35">
        <v>38274</v>
      </c>
      <c r="AG81" s="36">
        <v>0.6326388888888889</v>
      </c>
      <c r="AH81" s="31" t="s">
        <v>276</v>
      </c>
      <c r="AI81" s="31">
        <v>1</v>
      </c>
      <c r="AJ81" s="31">
        <v>1</v>
      </c>
      <c r="AK81" s="31">
        <v>0</v>
      </c>
      <c r="AL81" s="31">
        <v>0</v>
      </c>
      <c r="AM81" s="31">
        <v>0</v>
      </c>
      <c r="AN81" s="31" t="s">
        <v>95</v>
      </c>
      <c r="AO81" s="31" t="s">
        <v>95</v>
      </c>
      <c r="AP81" s="31" t="s">
        <v>95</v>
      </c>
      <c r="AR81" s="31" t="s">
        <v>95</v>
      </c>
      <c r="AT81" s="31" t="s">
        <v>95</v>
      </c>
      <c r="AU81" s="31" t="s">
        <v>95</v>
      </c>
      <c r="AV81" s="31" t="s">
        <v>95</v>
      </c>
      <c r="AX81" s="37" t="s">
        <v>461</v>
      </c>
      <c r="AY81" s="31" t="s">
        <v>463</v>
      </c>
      <c r="BA81">
        <v>1</v>
      </c>
      <c r="BB81">
        <v>1</v>
      </c>
      <c r="BC81">
        <v>1</v>
      </c>
      <c r="BD81">
        <v>0</v>
      </c>
      <c r="BV81" s="31">
        <v>0</v>
      </c>
      <c r="BW81" s="31">
        <v>0</v>
      </c>
      <c r="BX81" s="31">
        <v>0</v>
      </c>
      <c r="BY81" s="31">
        <v>0</v>
      </c>
      <c r="BZ81" s="31">
        <v>0</v>
      </c>
      <c r="CA81" s="31">
        <v>0</v>
      </c>
      <c r="CB81" s="31">
        <v>0</v>
      </c>
      <c r="CC81" s="31">
        <v>0</v>
      </c>
      <c r="CD81" s="31" t="s">
        <v>95</v>
      </c>
      <c r="CE81" s="31" t="s">
        <v>95</v>
      </c>
      <c r="CF81" s="31" t="s">
        <v>95</v>
      </c>
      <c r="CG81" s="31" t="s">
        <v>95</v>
      </c>
      <c r="CI81" s="89" t="str">
        <f t="shared" si="18"/>
        <v>Ford</v>
      </c>
      <c r="CJ81" s="89" t="str">
        <f t="shared" si="19"/>
        <v>Green</v>
      </c>
      <c r="CK81" s="89" t="str">
        <f t="shared" si="20"/>
        <v>Ford</v>
      </c>
      <c r="CL81" s="89" t="b">
        <f t="shared" si="21"/>
        <v>0</v>
      </c>
      <c r="CN81" s="31" t="s">
        <v>103</v>
      </c>
      <c r="CP81" t="s">
        <v>113</v>
      </c>
      <c r="CQ81" t="s">
        <v>231</v>
      </c>
    </row>
    <row r="82" spans="1:95" ht="12.75">
      <c r="A82" t="s">
        <v>464</v>
      </c>
      <c r="B82" s="6" t="s">
        <v>453</v>
      </c>
      <c r="C82" s="7">
        <v>2.3</v>
      </c>
      <c r="D82" s="6" t="s">
        <v>451</v>
      </c>
      <c r="E82" t="s">
        <v>151</v>
      </c>
      <c r="F82" t="s">
        <v>151</v>
      </c>
      <c r="G82" t="s">
        <v>151</v>
      </c>
      <c r="H82" t="s">
        <v>259</v>
      </c>
      <c r="I82" t="s">
        <v>95</v>
      </c>
      <c r="J82" t="s">
        <v>95</v>
      </c>
      <c r="K82" t="s">
        <v>95</v>
      </c>
      <c r="L82" t="s">
        <v>95</v>
      </c>
      <c r="M82" t="s">
        <v>95</v>
      </c>
      <c r="N82" t="s">
        <v>95</v>
      </c>
      <c r="O82" t="s">
        <v>95</v>
      </c>
      <c r="P82" t="s">
        <v>95</v>
      </c>
      <c r="Q82" t="s">
        <v>95</v>
      </c>
      <c r="R82" t="s">
        <v>95</v>
      </c>
      <c r="S82" t="s">
        <v>95</v>
      </c>
      <c r="T82" t="s">
        <v>95</v>
      </c>
      <c r="U82" t="s">
        <v>95</v>
      </c>
      <c r="V82" t="s">
        <v>95</v>
      </c>
      <c r="W82" t="s">
        <v>95</v>
      </c>
      <c r="X82" t="s">
        <v>95</v>
      </c>
      <c r="Y82" s="8">
        <v>45.6052</v>
      </c>
      <c r="Z82" s="8">
        <v>-116.95959</v>
      </c>
      <c r="AA82" t="s">
        <v>96</v>
      </c>
      <c r="AB82" t="s">
        <v>97</v>
      </c>
      <c r="AC82" t="s">
        <v>99</v>
      </c>
      <c r="AD82" t="s">
        <v>180</v>
      </c>
      <c r="AF82" s="9">
        <v>38274</v>
      </c>
      <c r="AG82" s="10">
        <v>0.6354166666666666</v>
      </c>
      <c r="AH82" t="s">
        <v>276</v>
      </c>
      <c r="AI82">
        <v>1</v>
      </c>
      <c r="AJ82">
        <v>1</v>
      </c>
      <c r="AK82">
        <v>0</v>
      </c>
      <c r="AL82">
        <v>0</v>
      </c>
      <c r="AM82">
        <v>0</v>
      </c>
      <c r="AN82" t="s">
        <v>95</v>
      </c>
      <c r="AO82" t="s">
        <v>95</v>
      </c>
      <c r="AP82" t="s">
        <v>95</v>
      </c>
      <c r="AR82" t="s">
        <v>95</v>
      </c>
      <c r="AT82" t="s">
        <v>95</v>
      </c>
      <c r="AU82" t="s">
        <v>95</v>
      </c>
      <c r="AV82" t="s">
        <v>95</v>
      </c>
      <c r="AX82" s="11" t="s">
        <v>463</v>
      </c>
      <c r="BA82">
        <v>1</v>
      </c>
      <c r="BB82">
        <v>1</v>
      </c>
      <c r="BC82">
        <v>1</v>
      </c>
      <c r="BD82">
        <v>0</v>
      </c>
      <c r="BV82">
        <v>0</v>
      </c>
      <c r="BW82">
        <v>0</v>
      </c>
      <c r="BX82">
        <v>0</v>
      </c>
      <c r="BY82">
        <v>0</v>
      </c>
      <c r="BZ82">
        <v>0</v>
      </c>
      <c r="CA82">
        <v>0</v>
      </c>
      <c r="CB82">
        <v>0</v>
      </c>
      <c r="CC82">
        <v>0</v>
      </c>
      <c r="CD82" t="s">
        <v>95</v>
      </c>
      <c r="CE82" t="s">
        <v>95</v>
      </c>
      <c r="CF82" t="s">
        <v>95</v>
      </c>
      <c r="CG82" t="s">
        <v>95</v>
      </c>
      <c r="CI82" s="89" t="str">
        <f t="shared" si="18"/>
        <v>Ford</v>
      </c>
      <c r="CJ82" s="89" t="str">
        <f t="shared" si="19"/>
        <v>Green</v>
      </c>
      <c r="CK82" s="89" t="str">
        <f t="shared" si="20"/>
        <v>Ford</v>
      </c>
      <c r="CL82" s="89" t="b">
        <f t="shared" si="21"/>
        <v>0</v>
      </c>
      <c r="CN82" t="s">
        <v>103</v>
      </c>
      <c r="CP82" t="s">
        <v>113</v>
      </c>
      <c r="CQ82" t="s">
        <v>231</v>
      </c>
    </row>
    <row r="83" spans="1:95" ht="12.75">
      <c r="A83" t="s">
        <v>465</v>
      </c>
      <c r="B83" s="6" t="s">
        <v>436</v>
      </c>
      <c r="C83" s="7">
        <v>2.31</v>
      </c>
      <c r="D83" s="6" t="s">
        <v>434</v>
      </c>
      <c r="E83" t="s">
        <v>151</v>
      </c>
      <c r="F83" t="s">
        <v>151</v>
      </c>
      <c r="G83" t="s">
        <v>151</v>
      </c>
      <c r="H83" t="s">
        <v>259</v>
      </c>
      <c r="I83" t="s">
        <v>95</v>
      </c>
      <c r="J83" t="s">
        <v>95</v>
      </c>
      <c r="K83" t="s">
        <v>95</v>
      </c>
      <c r="L83" t="s">
        <v>95</v>
      </c>
      <c r="M83" t="s">
        <v>95</v>
      </c>
      <c r="N83" t="s">
        <v>95</v>
      </c>
      <c r="O83" t="s">
        <v>95</v>
      </c>
      <c r="P83" t="s">
        <v>95</v>
      </c>
      <c r="Q83" t="s">
        <v>95</v>
      </c>
      <c r="R83" t="s">
        <v>95</v>
      </c>
      <c r="S83" t="s">
        <v>95</v>
      </c>
      <c r="T83" t="s">
        <v>95</v>
      </c>
      <c r="U83" t="s">
        <v>95</v>
      </c>
      <c r="V83" t="s">
        <v>95</v>
      </c>
      <c r="W83" t="s">
        <v>95</v>
      </c>
      <c r="X83" t="s">
        <v>95</v>
      </c>
      <c r="Y83" s="8">
        <v>45.6052</v>
      </c>
      <c r="Z83" s="8">
        <v>-116.95959</v>
      </c>
      <c r="AA83" t="s">
        <v>96</v>
      </c>
      <c r="AB83" t="s">
        <v>97</v>
      </c>
      <c r="AC83" t="s">
        <v>180</v>
      </c>
      <c r="AD83" t="s">
        <v>99</v>
      </c>
      <c r="AF83" s="9">
        <v>38274</v>
      </c>
      <c r="AG83" s="10">
        <v>0.6381944444444444</v>
      </c>
      <c r="AH83" t="s">
        <v>276</v>
      </c>
      <c r="AI83">
        <v>1</v>
      </c>
      <c r="AJ83">
        <v>1</v>
      </c>
      <c r="AK83">
        <v>0</v>
      </c>
      <c r="AL83">
        <v>0</v>
      </c>
      <c r="AM83">
        <v>0</v>
      </c>
      <c r="AN83" t="s">
        <v>95</v>
      </c>
      <c r="AO83" t="s">
        <v>95</v>
      </c>
      <c r="AP83" t="s">
        <v>95</v>
      </c>
      <c r="AR83" t="s">
        <v>95</v>
      </c>
      <c r="AT83" t="s">
        <v>95</v>
      </c>
      <c r="AU83" t="s">
        <v>95</v>
      </c>
      <c r="AV83" t="s">
        <v>95</v>
      </c>
      <c r="AX83" s="11" t="s">
        <v>466</v>
      </c>
      <c r="BA83">
        <v>1</v>
      </c>
      <c r="BB83">
        <v>1</v>
      </c>
      <c r="BC83">
        <v>1</v>
      </c>
      <c r="BD83">
        <v>0</v>
      </c>
      <c r="BV83">
        <v>0</v>
      </c>
      <c r="BW83">
        <v>0</v>
      </c>
      <c r="BX83">
        <v>0</v>
      </c>
      <c r="BY83">
        <v>0</v>
      </c>
      <c r="BZ83">
        <v>0</v>
      </c>
      <c r="CA83">
        <v>0</v>
      </c>
      <c r="CB83">
        <v>0</v>
      </c>
      <c r="CC83">
        <v>0</v>
      </c>
      <c r="CD83" t="s">
        <v>95</v>
      </c>
      <c r="CE83" t="s">
        <v>95</v>
      </c>
      <c r="CF83" t="s">
        <v>95</v>
      </c>
      <c r="CG83" t="s">
        <v>95</v>
      </c>
      <c r="CI83" s="89" t="str">
        <f t="shared" si="18"/>
        <v>Ford</v>
      </c>
      <c r="CJ83" s="89" t="str">
        <f t="shared" si="19"/>
        <v>Green</v>
      </c>
      <c r="CK83" s="89" t="str">
        <f t="shared" si="20"/>
        <v>Ford</v>
      </c>
      <c r="CL83" s="89" t="b">
        <f t="shared" si="21"/>
        <v>0</v>
      </c>
      <c r="CN83" t="s">
        <v>103</v>
      </c>
      <c r="CP83" t="s">
        <v>113</v>
      </c>
      <c r="CQ83" t="s">
        <v>231</v>
      </c>
    </row>
    <row r="84" spans="1:95" ht="12.75">
      <c r="A84" t="s">
        <v>467</v>
      </c>
      <c r="B84" s="6" t="s">
        <v>453</v>
      </c>
      <c r="C84" s="7">
        <v>2.36</v>
      </c>
      <c r="D84" s="6" t="s">
        <v>434</v>
      </c>
      <c r="E84" t="s">
        <v>151</v>
      </c>
      <c r="F84" t="s">
        <v>151</v>
      </c>
      <c r="G84" t="s">
        <v>151</v>
      </c>
      <c r="H84" t="s">
        <v>259</v>
      </c>
      <c r="I84" t="s">
        <v>95</v>
      </c>
      <c r="J84" t="s">
        <v>95</v>
      </c>
      <c r="K84" t="s">
        <v>95</v>
      </c>
      <c r="L84" t="s">
        <v>95</v>
      </c>
      <c r="M84" t="s">
        <v>95</v>
      </c>
      <c r="N84" t="s">
        <v>95</v>
      </c>
      <c r="O84" t="s">
        <v>95</v>
      </c>
      <c r="P84" t="s">
        <v>95</v>
      </c>
      <c r="Q84" t="s">
        <v>95</v>
      </c>
      <c r="R84" t="s">
        <v>95</v>
      </c>
      <c r="S84" t="s">
        <v>95</v>
      </c>
      <c r="T84" t="s">
        <v>95</v>
      </c>
      <c r="U84" t="s">
        <v>95</v>
      </c>
      <c r="V84" t="s">
        <v>95</v>
      </c>
      <c r="W84" t="s">
        <v>95</v>
      </c>
      <c r="X84" t="s">
        <v>95</v>
      </c>
      <c r="Y84" s="8">
        <v>45.60589</v>
      </c>
      <c r="Z84" s="8">
        <v>-116.96049</v>
      </c>
      <c r="AA84" t="s">
        <v>96</v>
      </c>
      <c r="AB84" t="s">
        <v>97</v>
      </c>
      <c r="AC84" t="s">
        <v>99</v>
      </c>
      <c r="AD84" t="s">
        <v>180</v>
      </c>
      <c r="AF84" s="9">
        <v>38274</v>
      </c>
      <c r="AG84" s="10">
        <v>0.6409722222222222</v>
      </c>
      <c r="AH84" t="s">
        <v>276</v>
      </c>
      <c r="AI84">
        <v>1</v>
      </c>
      <c r="AJ84">
        <v>1</v>
      </c>
      <c r="AK84">
        <v>0</v>
      </c>
      <c r="AL84">
        <v>0</v>
      </c>
      <c r="AM84">
        <v>0</v>
      </c>
      <c r="AN84" t="s">
        <v>95</v>
      </c>
      <c r="AO84" t="s">
        <v>95</v>
      </c>
      <c r="AP84" t="s">
        <v>95</v>
      </c>
      <c r="AR84" t="s">
        <v>95</v>
      </c>
      <c r="AT84" t="s">
        <v>95</v>
      </c>
      <c r="AU84" t="s">
        <v>95</v>
      </c>
      <c r="AV84" t="s">
        <v>95</v>
      </c>
      <c r="AX84" s="11" t="s">
        <v>468</v>
      </c>
      <c r="BA84">
        <v>1</v>
      </c>
      <c r="BB84">
        <v>1</v>
      </c>
      <c r="BC84">
        <v>1</v>
      </c>
      <c r="BD84">
        <v>0</v>
      </c>
      <c r="BV84">
        <v>0</v>
      </c>
      <c r="BW84">
        <v>0</v>
      </c>
      <c r="BX84">
        <v>0</v>
      </c>
      <c r="BY84">
        <v>0</v>
      </c>
      <c r="BZ84">
        <v>0</v>
      </c>
      <c r="CA84">
        <v>0</v>
      </c>
      <c r="CB84">
        <v>0</v>
      </c>
      <c r="CC84">
        <v>0</v>
      </c>
      <c r="CD84" t="s">
        <v>95</v>
      </c>
      <c r="CE84" t="s">
        <v>95</v>
      </c>
      <c r="CF84" t="s">
        <v>95</v>
      </c>
      <c r="CG84" t="s">
        <v>95</v>
      </c>
      <c r="CI84" s="89" t="str">
        <f t="shared" si="18"/>
        <v>Ford</v>
      </c>
      <c r="CJ84" s="89" t="str">
        <f t="shared" si="19"/>
        <v>Green</v>
      </c>
      <c r="CK84" s="89" t="str">
        <f t="shared" si="20"/>
        <v>Ford</v>
      </c>
      <c r="CL84" s="89" t="b">
        <f t="shared" si="21"/>
        <v>0</v>
      </c>
      <c r="CN84" t="s">
        <v>103</v>
      </c>
      <c r="CP84" t="s">
        <v>113</v>
      </c>
      <c r="CQ84" t="s">
        <v>231</v>
      </c>
    </row>
    <row r="85" spans="1:95" ht="12.75">
      <c r="A85" t="s">
        <v>469</v>
      </c>
      <c r="B85" s="6" t="s">
        <v>453</v>
      </c>
      <c r="C85" s="7">
        <v>2.4</v>
      </c>
      <c r="D85" s="6" t="s">
        <v>434</v>
      </c>
      <c r="E85" t="s">
        <v>151</v>
      </c>
      <c r="F85" t="s">
        <v>151</v>
      </c>
      <c r="G85" t="s">
        <v>151</v>
      </c>
      <c r="H85" t="s">
        <v>259</v>
      </c>
      <c r="I85" t="s">
        <v>95</v>
      </c>
      <c r="J85" t="s">
        <v>95</v>
      </c>
      <c r="K85" t="s">
        <v>95</v>
      </c>
      <c r="L85" t="s">
        <v>95</v>
      </c>
      <c r="M85" t="s">
        <v>95</v>
      </c>
      <c r="N85" t="s">
        <v>95</v>
      </c>
      <c r="O85" t="s">
        <v>95</v>
      </c>
      <c r="P85" t="s">
        <v>95</v>
      </c>
      <c r="Q85" t="s">
        <v>95</v>
      </c>
      <c r="R85" t="s">
        <v>95</v>
      </c>
      <c r="S85" t="s">
        <v>95</v>
      </c>
      <c r="T85" t="s">
        <v>95</v>
      </c>
      <c r="U85" t="s">
        <v>95</v>
      </c>
      <c r="V85" t="s">
        <v>95</v>
      </c>
      <c r="W85" t="s">
        <v>95</v>
      </c>
      <c r="X85" t="s">
        <v>95</v>
      </c>
      <c r="Y85" s="8">
        <v>45.60589</v>
      </c>
      <c r="Z85" s="8">
        <v>-116.96049</v>
      </c>
      <c r="AA85" t="s">
        <v>96</v>
      </c>
      <c r="AB85" t="s">
        <v>97</v>
      </c>
      <c r="AC85" t="s">
        <v>99</v>
      </c>
      <c r="AD85" t="s">
        <v>180</v>
      </c>
      <c r="AF85" s="9">
        <v>38274</v>
      </c>
      <c r="AG85" s="10">
        <v>0.64375</v>
      </c>
      <c r="AH85" t="s">
        <v>276</v>
      </c>
      <c r="AI85">
        <v>1</v>
      </c>
      <c r="AJ85">
        <v>1</v>
      </c>
      <c r="AK85">
        <v>0</v>
      </c>
      <c r="AL85">
        <v>0</v>
      </c>
      <c r="AM85">
        <v>0</v>
      </c>
      <c r="AN85" t="s">
        <v>95</v>
      </c>
      <c r="AO85" t="s">
        <v>95</v>
      </c>
      <c r="AP85" t="s">
        <v>95</v>
      </c>
      <c r="AR85" t="s">
        <v>95</v>
      </c>
      <c r="AT85" t="s">
        <v>95</v>
      </c>
      <c r="AU85" t="s">
        <v>95</v>
      </c>
      <c r="AV85" t="s">
        <v>95</v>
      </c>
      <c r="AX85" s="11" t="s">
        <v>463</v>
      </c>
      <c r="BA85">
        <v>1</v>
      </c>
      <c r="BB85">
        <v>1</v>
      </c>
      <c r="BC85">
        <v>1</v>
      </c>
      <c r="BD85">
        <v>0</v>
      </c>
      <c r="BV85">
        <v>0</v>
      </c>
      <c r="BW85">
        <v>0</v>
      </c>
      <c r="BX85">
        <v>0</v>
      </c>
      <c r="BY85">
        <v>0</v>
      </c>
      <c r="BZ85">
        <v>0</v>
      </c>
      <c r="CA85">
        <v>0</v>
      </c>
      <c r="CB85">
        <v>0</v>
      </c>
      <c r="CC85">
        <v>0</v>
      </c>
      <c r="CD85" t="s">
        <v>95</v>
      </c>
      <c r="CE85" t="s">
        <v>95</v>
      </c>
      <c r="CF85" t="s">
        <v>95</v>
      </c>
      <c r="CG85" t="s">
        <v>95</v>
      </c>
      <c r="CI85" s="89" t="str">
        <f t="shared" si="18"/>
        <v>Ford</v>
      </c>
      <c r="CJ85" s="89" t="str">
        <f t="shared" si="19"/>
        <v>Green</v>
      </c>
      <c r="CK85" s="89" t="str">
        <f t="shared" si="20"/>
        <v>Ford</v>
      </c>
      <c r="CL85" s="89" t="b">
        <f t="shared" si="21"/>
        <v>0</v>
      </c>
      <c r="CN85" t="s">
        <v>103</v>
      </c>
      <c r="CP85" t="s">
        <v>113</v>
      </c>
      <c r="CQ85" t="s">
        <v>231</v>
      </c>
    </row>
    <row r="86" spans="1:95" ht="12.75">
      <c r="A86" t="s">
        <v>470</v>
      </c>
      <c r="B86" s="6" t="s">
        <v>453</v>
      </c>
      <c r="C86" s="7">
        <v>2.42</v>
      </c>
      <c r="D86" s="6" t="s">
        <v>434</v>
      </c>
      <c r="E86" t="s">
        <v>151</v>
      </c>
      <c r="F86" t="s">
        <v>151</v>
      </c>
      <c r="G86" t="s">
        <v>151</v>
      </c>
      <c r="H86" t="s">
        <v>259</v>
      </c>
      <c r="I86" t="s">
        <v>95</v>
      </c>
      <c r="J86" t="s">
        <v>95</v>
      </c>
      <c r="K86" t="s">
        <v>95</v>
      </c>
      <c r="L86" t="s">
        <v>95</v>
      </c>
      <c r="M86" t="s">
        <v>95</v>
      </c>
      <c r="N86" t="s">
        <v>95</v>
      </c>
      <c r="O86" t="s">
        <v>95</v>
      </c>
      <c r="P86" t="s">
        <v>95</v>
      </c>
      <c r="Q86" t="s">
        <v>95</v>
      </c>
      <c r="R86" t="s">
        <v>95</v>
      </c>
      <c r="S86" t="s">
        <v>95</v>
      </c>
      <c r="T86" t="s">
        <v>95</v>
      </c>
      <c r="U86" t="s">
        <v>95</v>
      </c>
      <c r="V86" t="s">
        <v>95</v>
      </c>
      <c r="W86" t="s">
        <v>95</v>
      </c>
      <c r="X86" t="s">
        <v>95</v>
      </c>
      <c r="Y86" s="8">
        <v>45.6072</v>
      </c>
      <c r="Z86" s="8">
        <v>-116.96024</v>
      </c>
      <c r="AA86" t="s">
        <v>96</v>
      </c>
      <c r="AB86" t="s">
        <v>97</v>
      </c>
      <c r="AC86" t="s">
        <v>180</v>
      </c>
      <c r="AD86" t="s">
        <v>99</v>
      </c>
      <c r="AF86" s="9">
        <v>38274</v>
      </c>
      <c r="AG86" s="10">
        <v>0.6458333333333334</v>
      </c>
      <c r="AH86" t="s">
        <v>276</v>
      </c>
      <c r="AI86">
        <v>1</v>
      </c>
      <c r="AJ86">
        <v>1</v>
      </c>
      <c r="AK86">
        <v>0</v>
      </c>
      <c r="AL86">
        <v>0</v>
      </c>
      <c r="AM86">
        <v>0</v>
      </c>
      <c r="AN86" t="s">
        <v>95</v>
      </c>
      <c r="AO86" t="s">
        <v>95</v>
      </c>
      <c r="AP86" t="s">
        <v>95</v>
      </c>
      <c r="AR86" t="s">
        <v>95</v>
      </c>
      <c r="AT86" t="s">
        <v>95</v>
      </c>
      <c r="AU86" t="s">
        <v>95</v>
      </c>
      <c r="AV86" t="s">
        <v>95</v>
      </c>
      <c r="AX86" s="11" t="s">
        <v>463</v>
      </c>
      <c r="BA86">
        <v>1</v>
      </c>
      <c r="BB86">
        <v>1</v>
      </c>
      <c r="BC86">
        <v>1</v>
      </c>
      <c r="BD86">
        <v>0</v>
      </c>
      <c r="BV86">
        <v>0</v>
      </c>
      <c r="BW86">
        <v>0</v>
      </c>
      <c r="BX86">
        <v>0</v>
      </c>
      <c r="BY86">
        <v>0</v>
      </c>
      <c r="BZ86">
        <v>0</v>
      </c>
      <c r="CA86">
        <v>0</v>
      </c>
      <c r="CB86">
        <v>0</v>
      </c>
      <c r="CC86">
        <v>0</v>
      </c>
      <c r="CD86" t="s">
        <v>95</v>
      </c>
      <c r="CE86" t="s">
        <v>95</v>
      </c>
      <c r="CF86" t="s">
        <v>95</v>
      </c>
      <c r="CG86" t="s">
        <v>95</v>
      </c>
      <c r="CI86" s="89" t="str">
        <f t="shared" si="18"/>
        <v>Ford</v>
      </c>
      <c r="CJ86" s="89" t="str">
        <f t="shared" si="19"/>
        <v>Green</v>
      </c>
      <c r="CK86" s="89" t="str">
        <f t="shared" si="20"/>
        <v>Ford</v>
      </c>
      <c r="CL86" s="89" t="b">
        <f t="shared" si="21"/>
        <v>0</v>
      </c>
      <c r="CN86" t="s">
        <v>103</v>
      </c>
      <c r="CP86" t="s">
        <v>113</v>
      </c>
      <c r="CQ86" t="s">
        <v>231</v>
      </c>
    </row>
    <row r="87" spans="1:95" ht="12.75">
      <c r="A87" t="s">
        <v>471</v>
      </c>
      <c r="B87" s="6" t="s">
        <v>453</v>
      </c>
      <c r="C87" s="7">
        <v>2.5</v>
      </c>
      <c r="D87" s="6" t="s">
        <v>434</v>
      </c>
      <c r="E87" t="s">
        <v>151</v>
      </c>
      <c r="F87" t="s">
        <v>151</v>
      </c>
      <c r="G87" t="s">
        <v>151</v>
      </c>
      <c r="H87" t="s">
        <v>259</v>
      </c>
      <c r="I87" t="s">
        <v>95</v>
      </c>
      <c r="J87" t="s">
        <v>95</v>
      </c>
      <c r="K87" t="s">
        <v>95</v>
      </c>
      <c r="L87" t="s">
        <v>95</v>
      </c>
      <c r="M87" t="s">
        <v>95</v>
      </c>
      <c r="N87" t="s">
        <v>95</v>
      </c>
      <c r="O87" t="s">
        <v>95</v>
      </c>
      <c r="P87" t="s">
        <v>95</v>
      </c>
      <c r="Q87" t="s">
        <v>95</v>
      </c>
      <c r="R87" t="s">
        <v>95</v>
      </c>
      <c r="S87" t="s">
        <v>95</v>
      </c>
      <c r="T87" t="s">
        <v>95</v>
      </c>
      <c r="U87" t="s">
        <v>95</v>
      </c>
      <c r="V87" t="s">
        <v>95</v>
      </c>
      <c r="W87" t="s">
        <v>95</v>
      </c>
      <c r="X87" t="s">
        <v>95</v>
      </c>
      <c r="Y87" s="8">
        <v>45.60861</v>
      </c>
      <c r="Z87" s="8">
        <v>-116.96059</v>
      </c>
      <c r="AA87" t="s">
        <v>96</v>
      </c>
      <c r="AB87" t="s">
        <v>97</v>
      </c>
      <c r="AC87" t="s">
        <v>99</v>
      </c>
      <c r="AD87" t="s">
        <v>180</v>
      </c>
      <c r="AF87" s="9">
        <v>38274</v>
      </c>
      <c r="AG87" s="10">
        <v>0.6479166666666667</v>
      </c>
      <c r="AH87" t="s">
        <v>276</v>
      </c>
      <c r="AI87">
        <v>1</v>
      </c>
      <c r="AJ87">
        <v>1</v>
      </c>
      <c r="AK87">
        <v>0</v>
      </c>
      <c r="AL87">
        <v>0</v>
      </c>
      <c r="AM87">
        <v>0</v>
      </c>
      <c r="AN87" t="s">
        <v>95</v>
      </c>
      <c r="AO87" t="s">
        <v>95</v>
      </c>
      <c r="AP87" t="s">
        <v>95</v>
      </c>
      <c r="AR87" t="s">
        <v>95</v>
      </c>
      <c r="AT87" t="s">
        <v>95</v>
      </c>
      <c r="AU87" t="s">
        <v>95</v>
      </c>
      <c r="AV87" t="s">
        <v>95</v>
      </c>
      <c r="AX87" s="11" t="s">
        <v>463</v>
      </c>
      <c r="BA87">
        <v>1</v>
      </c>
      <c r="BB87">
        <v>1</v>
      </c>
      <c r="BC87">
        <v>1</v>
      </c>
      <c r="BD87">
        <v>0</v>
      </c>
      <c r="BV87">
        <v>0</v>
      </c>
      <c r="BW87">
        <v>0</v>
      </c>
      <c r="BX87">
        <v>0</v>
      </c>
      <c r="BY87">
        <v>0</v>
      </c>
      <c r="BZ87">
        <v>0</v>
      </c>
      <c r="CA87">
        <v>0</v>
      </c>
      <c r="CB87">
        <v>0</v>
      </c>
      <c r="CC87">
        <v>0</v>
      </c>
      <c r="CD87" t="s">
        <v>95</v>
      </c>
      <c r="CE87" t="s">
        <v>95</v>
      </c>
      <c r="CF87" t="s">
        <v>95</v>
      </c>
      <c r="CG87" t="s">
        <v>95</v>
      </c>
      <c r="CI87" s="89" t="str">
        <f t="shared" si="18"/>
        <v>Ford</v>
      </c>
      <c r="CJ87" s="89" t="str">
        <f t="shared" si="19"/>
        <v>Green</v>
      </c>
      <c r="CK87" s="89" t="str">
        <f t="shared" si="20"/>
        <v>Ford</v>
      </c>
      <c r="CL87" s="89" t="b">
        <f t="shared" si="21"/>
        <v>0</v>
      </c>
      <c r="CN87" t="s">
        <v>103</v>
      </c>
      <c r="CP87" t="s">
        <v>113</v>
      </c>
      <c r="CQ87" t="s">
        <v>231</v>
      </c>
    </row>
    <row r="88" spans="1:95" ht="12.75">
      <c r="A88" t="s">
        <v>472</v>
      </c>
      <c r="B88" s="6" t="s">
        <v>436</v>
      </c>
      <c r="C88" s="7">
        <v>2.51</v>
      </c>
      <c r="D88" s="6" t="s">
        <v>434</v>
      </c>
      <c r="E88" t="s">
        <v>151</v>
      </c>
      <c r="F88" t="s">
        <v>151</v>
      </c>
      <c r="G88" t="s">
        <v>151</v>
      </c>
      <c r="H88" t="s">
        <v>259</v>
      </c>
      <c r="I88" t="s">
        <v>95</v>
      </c>
      <c r="J88" t="s">
        <v>95</v>
      </c>
      <c r="K88" t="s">
        <v>95</v>
      </c>
      <c r="L88" t="s">
        <v>95</v>
      </c>
      <c r="M88" t="s">
        <v>95</v>
      </c>
      <c r="N88" t="s">
        <v>95</v>
      </c>
      <c r="O88" t="s">
        <v>95</v>
      </c>
      <c r="P88" t="s">
        <v>95</v>
      </c>
      <c r="Q88" t="s">
        <v>95</v>
      </c>
      <c r="R88" t="s">
        <v>95</v>
      </c>
      <c r="S88" t="s">
        <v>95</v>
      </c>
      <c r="T88" t="s">
        <v>95</v>
      </c>
      <c r="U88" t="s">
        <v>95</v>
      </c>
      <c r="V88" t="s">
        <v>95</v>
      </c>
      <c r="W88" t="s">
        <v>95</v>
      </c>
      <c r="X88" t="s">
        <v>95</v>
      </c>
      <c r="Y88" s="8">
        <v>45.60861</v>
      </c>
      <c r="Z88" s="8">
        <v>-116.96059</v>
      </c>
      <c r="AA88" t="s">
        <v>96</v>
      </c>
      <c r="AB88" t="s">
        <v>97</v>
      </c>
      <c r="AC88" t="s">
        <v>180</v>
      </c>
      <c r="AD88" t="s">
        <v>99</v>
      </c>
      <c r="AF88" s="9">
        <v>38274</v>
      </c>
      <c r="AG88" s="10">
        <v>0.65</v>
      </c>
      <c r="AH88" t="s">
        <v>276</v>
      </c>
      <c r="AI88">
        <v>1</v>
      </c>
      <c r="AJ88">
        <v>1</v>
      </c>
      <c r="AK88">
        <v>0</v>
      </c>
      <c r="AL88">
        <v>0</v>
      </c>
      <c r="AM88">
        <v>0</v>
      </c>
      <c r="AN88" t="s">
        <v>95</v>
      </c>
      <c r="AO88" t="s">
        <v>95</v>
      </c>
      <c r="AP88" t="s">
        <v>95</v>
      </c>
      <c r="AR88" t="s">
        <v>95</v>
      </c>
      <c r="AT88" t="s">
        <v>95</v>
      </c>
      <c r="AU88" t="s">
        <v>95</v>
      </c>
      <c r="AV88" t="s">
        <v>95</v>
      </c>
      <c r="AX88" s="11" t="s">
        <v>473</v>
      </c>
      <c r="BA88">
        <v>1</v>
      </c>
      <c r="BB88">
        <v>1</v>
      </c>
      <c r="BC88">
        <v>1</v>
      </c>
      <c r="BD88">
        <v>0</v>
      </c>
      <c r="BV88">
        <v>0</v>
      </c>
      <c r="BW88">
        <v>0</v>
      </c>
      <c r="BX88">
        <v>0</v>
      </c>
      <c r="BY88">
        <v>0</v>
      </c>
      <c r="BZ88">
        <v>0</v>
      </c>
      <c r="CA88">
        <v>0</v>
      </c>
      <c r="CB88">
        <v>0</v>
      </c>
      <c r="CC88">
        <v>0</v>
      </c>
      <c r="CD88" t="s">
        <v>95</v>
      </c>
      <c r="CE88" t="s">
        <v>95</v>
      </c>
      <c r="CF88" t="s">
        <v>95</v>
      </c>
      <c r="CG88" t="s">
        <v>95</v>
      </c>
      <c r="CI88" s="89" t="str">
        <f t="shared" si="18"/>
        <v>Ford</v>
      </c>
      <c r="CJ88" s="89" t="str">
        <f t="shared" si="19"/>
        <v>Green</v>
      </c>
      <c r="CK88" s="89" t="str">
        <f t="shared" si="20"/>
        <v>Ford</v>
      </c>
      <c r="CL88" s="89" t="b">
        <f t="shared" si="21"/>
        <v>0</v>
      </c>
      <c r="CN88" t="s">
        <v>103</v>
      </c>
      <c r="CP88" t="s">
        <v>113</v>
      </c>
      <c r="CQ88" t="s">
        <v>231</v>
      </c>
    </row>
    <row r="89" spans="1:95" ht="12.75">
      <c r="A89" t="s">
        <v>474</v>
      </c>
      <c r="B89" s="6" t="s">
        <v>436</v>
      </c>
      <c r="C89" s="7">
        <v>2.6</v>
      </c>
      <c r="D89" s="6" t="s">
        <v>434</v>
      </c>
      <c r="E89" t="s">
        <v>151</v>
      </c>
      <c r="F89" t="s">
        <v>151</v>
      </c>
      <c r="G89" t="s">
        <v>151</v>
      </c>
      <c r="H89" t="s">
        <v>259</v>
      </c>
      <c r="I89" t="s">
        <v>95</v>
      </c>
      <c r="J89" t="s">
        <v>95</v>
      </c>
      <c r="K89" t="s">
        <v>95</v>
      </c>
      <c r="L89" t="s">
        <v>95</v>
      </c>
      <c r="M89" t="s">
        <v>95</v>
      </c>
      <c r="N89" t="s">
        <v>95</v>
      </c>
      <c r="O89" t="s">
        <v>95</v>
      </c>
      <c r="P89" t="s">
        <v>95</v>
      </c>
      <c r="Q89" t="s">
        <v>95</v>
      </c>
      <c r="R89" t="s">
        <v>95</v>
      </c>
      <c r="S89" t="s">
        <v>95</v>
      </c>
      <c r="T89" t="s">
        <v>95</v>
      </c>
      <c r="U89" t="s">
        <v>95</v>
      </c>
      <c r="V89" t="s">
        <v>95</v>
      </c>
      <c r="W89" t="s">
        <v>95</v>
      </c>
      <c r="X89" t="s">
        <v>95</v>
      </c>
      <c r="Y89" s="8">
        <v>45.60861</v>
      </c>
      <c r="Z89" s="8">
        <v>-116.96059</v>
      </c>
      <c r="AA89" t="s">
        <v>96</v>
      </c>
      <c r="AB89" t="s">
        <v>97</v>
      </c>
      <c r="AC89" t="s">
        <v>99</v>
      </c>
      <c r="AD89" t="s">
        <v>180</v>
      </c>
      <c r="AF89" s="9">
        <v>38274</v>
      </c>
      <c r="AG89" s="10">
        <v>0.6534722222222222</v>
      </c>
      <c r="AH89" t="s">
        <v>276</v>
      </c>
      <c r="AI89">
        <v>1</v>
      </c>
      <c r="AJ89">
        <v>1</v>
      </c>
      <c r="AK89">
        <v>0</v>
      </c>
      <c r="AL89">
        <v>0</v>
      </c>
      <c r="AM89">
        <v>0</v>
      </c>
      <c r="AN89" t="s">
        <v>95</v>
      </c>
      <c r="AO89" t="s">
        <v>95</v>
      </c>
      <c r="AP89" t="s">
        <v>95</v>
      </c>
      <c r="AR89" t="s">
        <v>95</v>
      </c>
      <c r="AT89" t="s">
        <v>95</v>
      </c>
      <c r="AU89" t="s">
        <v>95</v>
      </c>
      <c r="AV89" t="s">
        <v>95</v>
      </c>
      <c r="AX89" s="11" t="s">
        <v>475</v>
      </c>
      <c r="BA89">
        <v>1</v>
      </c>
      <c r="BB89">
        <v>1</v>
      </c>
      <c r="BC89">
        <v>1</v>
      </c>
      <c r="BD89">
        <v>0</v>
      </c>
      <c r="BV89">
        <v>0</v>
      </c>
      <c r="BW89">
        <v>0</v>
      </c>
      <c r="BX89">
        <v>0</v>
      </c>
      <c r="BY89">
        <v>0</v>
      </c>
      <c r="BZ89">
        <v>0</v>
      </c>
      <c r="CA89">
        <v>0</v>
      </c>
      <c r="CB89">
        <v>0</v>
      </c>
      <c r="CC89">
        <v>0</v>
      </c>
      <c r="CD89" t="s">
        <v>95</v>
      </c>
      <c r="CE89" t="s">
        <v>95</v>
      </c>
      <c r="CF89" t="s">
        <v>95</v>
      </c>
      <c r="CG89" t="s">
        <v>95</v>
      </c>
      <c r="CI89" s="89" t="str">
        <f t="shared" si="18"/>
        <v>Ford</v>
      </c>
      <c r="CJ89" s="89" t="str">
        <f t="shared" si="19"/>
        <v>Green</v>
      </c>
      <c r="CK89" s="89" t="str">
        <f t="shared" si="20"/>
        <v>Ford</v>
      </c>
      <c r="CL89" s="89" t="b">
        <f t="shared" si="21"/>
        <v>0</v>
      </c>
      <c r="CN89" t="s">
        <v>103</v>
      </c>
      <c r="CP89" t="s">
        <v>113</v>
      </c>
      <c r="CQ89" t="s">
        <v>231</v>
      </c>
    </row>
    <row r="90" spans="1:95" ht="12.75">
      <c r="A90" t="s">
        <v>476</v>
      </c>
      <c r="B90" s="6" t="s">
        <v>436</v>
      </c>
      <c r="C90" s="7">
        <v>2.61</v>
      </c>
      <c r="D90" s="6" t="s">
        <v>434</v>
      </c>
      <c r="E90" t="s">
        <v>151</v>
      </c>
      <c r="F90" t="s">
        <v>151</v>
      </c>
      <c r="G90" t="s">
        <v>151</v>
      </c>
      <c r="H90" t="s">
        <v>259</v>
      </c>
      <c r="I90" t="s">
        <v>95</v>
      </c>
      <c r="J90" t="s">
        <v>95</v>
      </c>
      <c r="K90" t="s">
        <v>95</v>
      </c>
      <c r="L90" t="s">
        <v>95</v>
      </c>
      <c r="M90" t="s">
        <v>95</v>
      </c>
      <c r="N90" t="s">
        <v>95</v>
      </c>
      <c r="O90" t="s">
        <v>95</v>
      </c>
      <c r="P90" t="s">
        <v>95</v>
      </c>
      <c r="Q90" t="s">
        <v>95</v>
      </c>
      <c r="R90" t="s">
        <v>95</v>
      </c>
      <c r="S90" t="s">
        <v>95</v>
      </c>
      <c r="T90" t="s">
        <v>95</v>
      </c>
      <c r="U90" t="s">
        <v>95</v>
      </c>
      <c r="V90" t="s">
        <v>95</v>
      </c>
      <c r="W90" t="s">
        <v>95</v>
      </c>
      <c r="X90" t="s">
        <v>95</v>
      </c>
      <c r="Y90" s="8">
        <v>45.60861</v>
      </c>
      <c r="Z90" s="8">
        <v>-116.96059</v>
      </c>
      <c r="AA90" t="s">
        <v>96</v>
      </c>
      <c r="AB90" t="s">
        <v>97</v>
      </c>
      <c r="AC90" t="s">
        <v>180</v>
      </c>
      <c r="AD90" t="s">
        <v>99</v>
      </c>
      <c r="AF90" s="9">
        <v>38274</v>
      </c>
      <c r="AG90" s="10">
        <v>0.65625</v>
      </c>
      <c r="AH90" t="s">
        <v>276</v>
      </c>
      <c r="AI90">
        <v>1</v>
      </c>
      <c r="AJ90">
        <v>1</v>
      </c>
      <c r="AK90">
        <v>0</v>
      </c>
      <c r="AL90">
        <v>0</v>
      </c>
      <c r="AM90">
        <v>0</v>
      </c>
      <c r="AN90" t="s">
        <v>95</v>
      </c>
      <c r="AO90" t="s">
        <v>95</v>
      </c>
      <c r="AP90" t="s">
        <v>95</v>
      </c>
      <c r="AR90" t="s">
        <v>95</v>
      </c>
      <c r="AT90" t="s">
        <v>95</v>
      </c>
      <c r="AU90" t="s">
        <v>95</v>
      </c>
      <c r="AV90" t="s">
        <v>95</v>
      </c>
      <c r="AX90" s="11" t="s">
        <v>477</v>
      </c>
      <c r="AY90" t="s">
        <v>361</v>
      </c>
      <c r="BA90">
        <v>1</v>
      </c>
      <c r="BB90">
        <v>1</v>
      </c>
      <c r="BC90">
        <v>1</v>
      </c>
      <c r="BD90">
        <v>0</v>
      </c>
      <c r="BV90">
        <v>0</v>
      </c>
      <c r="BW90">
        <v>0</v>
      </c>
      <c r="BX90">
        <v>0</v>
      </c>
      <c r="BY90">
        <v>0</v>
      </c>
      <c r="BZ90">
        <v>0</v>
      </c>
      <c r="CA90">
        <v>0</v>
      </c>
      <c r="CB90">
        <v>0</v>
      </c>
      <c r="CC90">
        <v>0</v>
      </c>
      <c r="CD90" t="s">
        <v>95</v>
      </c>
      <c r="CE90" t="s">
        <v>95</v>
      </c>
      <c r="CF90" t="s">
        <v>95</v>
      </c>
      <c r="CG90" t="s">
        <v>95</v>
      </c>
      <c r="CI90" s="89" t="str">
        <f t="shared" si="18"/>
        <v>Ford</v>
      </c>
      <c r="CJ90" s="89" t="str">
        <f t="shared" si="19"/>
        <v>Green</v>
      </c>
      <c r="CK90" s="89" t="str">
        <f t="shared" si="20"/>
        <v>Ford</v>
      </c>
      <c r="CL90" s="89" t="b">
        <f t="shared" si="21"/>
        <v>0</v>
      </c>
      <c r="CN90" t="s">
        <v>103</v>
      </c>
      <c r="CP90" t="s">
        <v>113</v>
      </c>
      <c r="CQ90" t="s">
        <v>231</v>
      </c>
    </row>
    <row r="91" spans="1:95" ht="12.75">
      <c r="A91" t="s">
        <v>478</v>
      </c>
      <c r="B91" s="6" t="s">
        <v>436</v>
      </c>
      <c r="C91" s="7">
        <v>2.63</v>
      </c>
      <c r="D91" s="6" t="s">
        <v>434</v>
      </c>
      <c r="E91" t="s">
        <v>151</v>
      </c>
      <c r="F91" t="s">
        <v>151</v>
      </c>
      <c r="G91" t="s">
        <v>151</v>
      </c>
      <c r="H91" t="s">
        <v>259</v>
      </c>
      <c r="I91" t="s">
        <v>95</v>
      </c>
      <c r="J91" t="s">
        <v>95</v>
      </c>
      <c r="K91" t="s">
        <v>95</v>
      </c>
      <c r="L91" t="s">
        <v>95</v>
      </c>
      <c r="M91" t="s">
        <v>95</v>
      </c>
      <c r="N91" t="s">
        <v>95</v>
      </c>
      <c r="O91" t="s">
        <v>95</v>
      </c>
      <c r="P91" t="s">
        <v>95</v>
      </c>
      <c r="Q91" t="s">
        <v>95</v>
      </c>
      <c r="R91" t="s">
        <v>95</v>
      </c>
      <c r="S91" t="s">
        <v>95</v>
      </c>
      <c r="T91" t="s">
        <v>95</v>
      </c>
      <c r="U91" t="s">
        <v>95</v>
      </c>
      <c r="V91" t="s">
        <v>95</v>
      </c>
      <c r="W91" t="s">
        <v>95</v>
      </c>
      <c r="X91" t="s">
        <v>95</v>
      </c>
      <c r="Y91" s="8">
        <v>45.61042</v>
      </c>
      <c r="Z91" s="8">
        <v>-116.95999</v>
      </c>
      <c r="AA91" t="s">
        <v>96</v>
      </c>
      <c r="AB91" t="s">
        <v>97</v>
      </c>
      <c r="AC91" t="s">
        <v>99</v>
      </c>
      <c r="AD91" t="s">
        <v>180</v>
      </c>
      <c r="AF91" s="9">
        <v>38274</v>
      </c>
      <c r="AG91" s="10">
        <v>0.6590277777777778</v>
      </c>
      <c r="AH91" t="s">
        <v>276</v>
      </c>
      <c r="AI91">
        <v>1</v>
      </c>
      <c r="AJ91">
        <v>1</v>
      </c>
      <c r="AK91">
        <v>0</v>
      </c>
      <c r="AL91">
        <v>0</v>
      </c>
      <c r="AM91">
        <v>0</v>
      </c>
      <c r="AN91" t="s">
        <v>95</v>
      </c>
      <c r="AO91" t="s">
        <v>95</v>
      </c>
      <c r="AP91" t="s">
        <v>95</v>
      </c>
      <c r="AR91" t="s">
        <v>95</v>
      </c>
      <c r="AT91" t="s">
        <v>95</v>
      </c>
      <c r="AU91" t="s">
        <v>95</v>
      </c>
      <c r="AV91" t="s">
        <v>95</v>
      </c>
      <c r="AX91" s="11" t="s">
        <v>463</v>
      </c>
      <c r="BA91">
        <v>1</v>
      </c>
      <c r="BB91">
        <v>1</v>
      </c>
      <c r="BC91">
        <v>1</v>
      </c>
      <c r="BD91">
        <v>0</v>
      </c>
      <c r="BV91">
        <v>0</v>
      </c>
      <c r="BW91">
        <v>0</v>
      </c>
      <c r="BX91">
        <v>0</v>
      </c>
      <c r="BY91">
        <v>0</v>
      </c>
      <c r="BZ91">
        <v>0</v>
      </c>
      <c r="CA91">
        <v>0</v>
      </c>
      <c r="CB91">
        <v>0</v>
      </c>
      <c r="CC91">
        <v>0</v>
      </c>
      <c r="CD91" t="s">
        <v>95</v>
      </c>
      <c r="CE91" t="s">
        <v>95</v>
      </c>
      <c r="CF91" t="s">
        <v>95</v>
      </c>
      <c r="CG91" t="s">
        <v>95</v>
      </c>
      <c r="CI91" s="89" t="str">
        <f t="shared" si="18"/>
        <v>Ford</v>
      </c>
      <c r="CJ91" s="89" t="str">
        <f t="shared" si="19"/>
        <v>Green</v>
      </c>
      <c r="CK91" s="89" t="str">
        <f t="shared" si="20"/>
        <v>Ford</v>
      </c>
      <c r="CL91" s="89" t="b">
        <f t="shared" si="21"/>
        <v>0</v>
      </c>
      <c r="CN91" t="s">
        <v>103</v>
      </c>
      <c r="CP91" t="s">
        <v>113</v>
      </c>
      <c r="CQ91" t="s">
        <v>231</v>
      </c>
    </row>
    <row r="92" spans="1:95" ht="12.75">
      <c r="A92" t="s">
        <v>479</v>
      </c>
      <c r="B92" s="6" t="s">
        <v>436</v>
      </c>
      <c r="C92" s="7">
        <v>2.7</v>
      </c>
      <c r="D92" s="6" t="s">
        <v>480</v>
      </c>
      <c r="E92" t="s">
        <v>151</v>
      </c>
      <c r="F92" t="s">
        <v>151</v>
      </c>
      <c r="G92" t="s">
        <v>151</v>
      </c>
      <c r="H92" t="s">
        <v>259</v>
      </c>
      <c r="I92" t="s">
        <v>95</v>
      </c>
      <c r="J92" t="s">
        <v>95</v>
      </c>
      <c r="K92" t="s">
        <v>95</v>
      </c>
      <c r="L92" t="s">
        <v>95</v>
      </c>
      <c r="M92" t="s">
        <v>95</v>
      </c>
      <c r="N92" t="s">
        <v>95</v>
      </c>
      <c r="O92" t="s">
        <v>95</v>
      </c>
      <c r="P92" t="s">
        <v>95</v>
      </c>
      <c r="Q92" t="s">
        <v>95</v>
      </c>
      <c r="R92" t="s">
        <v>95</v>
      </c>
      <c r="S92" t="s">
        <v>95</v>
      </c>
      <c r="T92" t="s">
        <v>95</v>
      </c>
      <c r="U92" t="s">
        <v>95</v>
      </c>
      <c r="V92" t="s">
        <v>95</v>
      </c>
      <c r="W92" t="s">
        <v>95</v>
      </c>
      <c r="X92" t="s">
        <v>95</v>
      </c>
      <c r="Y92" s="8">
        <v>45.61182</v>
      </c>
      <c r="Z92" s="8">
        <v>-116.95837</v>
      </c>
      <c r="AA92" t="s">
        <v>96</v>
      </c>
      <c r="AB92" t="s">
        <v>97</v>
      </c>
      <c r="AC92" t="s">
        <v>180</v>
      </c>
      <c r="AD92" t="s">
        <v>99</v>
      </c>
      <c r="AF92" s="9">
        <v>38274</v>
      </c>
      <c r="AG92" s="10">
        <v>0.6618055555555555</v>
      </c>
      <c r="AH92" t="s">
        <v>276</v>
      </c>
      <c r="AI92">
        <v>1</v>
      </c>
      <c r="AJ92">
        <v>1</v>
      </c>
      <c r="AK92">
        <v>0</v>
      </c>
      <c r="AL92">
        <v>0</v>
      </c>
      <c r="AM92">
        <v>0</v>
      </c>
      <c r="AN92" t="s">
        <v>95</v>
      </c>
      <c r="AO92" t="s">
        <v>95</v>
      </c>
      <c r="AP92" t="s">
        <v>95</v>
      </c>
      <c r="AR92" t="s">
        <v>95</v>
      </c>
      <c r="AT92" t="s">
        <v>95</v>
      </c>
      <c r="AU92" t="s">
        <v>95</v>
      </c>
      <c r="AV92" t="s">
        <v>95</v>
      </c>
      <c r="AX92" s="11" t="s">
        <v>361</v>
      </c>
      <c r="BA92">
        <v>1</v>
      </c>
      <c r="BB92">
        <v>1</v>
      </c>
      <c r="BC92">
        <v>1</v>
      </c>
      <c r="BD92">
        <v>0</v>
      </c>
      <c r="BV92">
        <v>0</v>
      </c>
      <c r="BW92">
        <v>0</v>
      </c>
      <c r="BX92">
        <v>0</v>
      </c>
      <c r="BY92">
        <v>0</v>
      </c>
      <c r="BZ92">
        <v>0</v>
      </c>
      <c r="CA92">
        <v>0</v>
      </c>
      <c r="CB92">
        <v>0</v>
      </c>
      <c r="CC92">
        <v>0</v>
      </c>
      <c r="CD92" t="s">
        <v>95</v>
      </c>
      <c r="CE92" t="s">
        <v>95</v>
      </c>
      <c r="CF92" t="s">
        <v>95</v>
      </c>
      <c r="CG92" t="s">
        <v>95</v>
      </c>
      <c r="CI92" s="89" t="str">
        <f t="shared" si="18"/>
        <v>Ford</v>
      </c>
      <c r="CJ92" s="89" t="str">
        <f t="shared" si="19"/>
        <v>Green</v>
      </c>
      <c r="CK92" s="89" t="str">
        <f t="shared" si="20"/>
        <v>Ford</v>
      </c>
      <c r="CL92" s="89" t="b">
        <f t="shared" si="21"/>
        <v>0</v>
      </c>
      <c r="CN92" t="s">
        <v>103</v>
      </c>
      <c r="CP92" t="s">
        <v>113</v>
      </c>
      <c r="CQ92" t="s">
        <v>231</v>
      </c>
    </row>
    <row r="93" spans="1:95" ht="12.75">
      <c r="A93" t="s">
        <v>481</v>
      </c>
      <c r="B93" s="6" t="s">
        <v>436</v>
      </c>
      <c r="C93" s="7">
        <v>2.73</v>
      </c>
      <c r="D93" s="6" t="s">
        <v>434</v>
      </c>
      <c r="E93" t="s">
        <v>151</v>
      </c>
      <c r="F93" t="s">
        <v>151</v>
      </c>
      <c r="G93" t="s">
        <v>151</v>
      </c>
      <c r="H93" t="s">
        <v>259</v>
      </c>
      <c r="I93" t="s">
        <v>95</v>
      </c>
      <c r="J93" t="s">
        <v>95</v>
      </c>
      <c r="K93" t="s">
        <v>95</v>
      </c>
      <c r="L93" t="s">
        <v>95</v>
      </c>
      <c r="M93" t="s">
        <v>95</v>
      </c>
      <c r="N93" t="s">
        <v>95</v>
      </c>
      <c r="O93" t="s">
        <v>95</v>
      </c>
      <c r="P93" t="s">
        <v>95</v>
      </c>
      <c r="Q93" t="s">
        <v>95</v>
      </c>
      <c r="R93" t="s">
        <v>95</v>
      </c>
      <c r="S93" t="s">
        <v>95</v>
      </c>
      <c r="T93" t="s">
        <v>95</v>
      </c>
      <c r="U93" t="s">
        <v>95</v>
      </c>
      <c r="V93" t="s">
        <v>95</v>
      </c>
      <c r="W93" t="s">
        <v>95</v>
      </c>
      <c r="X93" t="s">
        <v>95</v>
      </c>
      <c r="Y93" s="8">
        <v>45.61182</v>
      </c>
      <c r="Z93" s="8">
        <v>-116.95837</v>
      </c>
      <c r="AA93" t="s">
        <v>96</v>
      </c>
      <c r="AB93" t="s">
        <v>97</v>
      </c>
      <c r="AC93" t="s">
        <v>99</v>
      </c>
      <c r="AD93" t="s">
        <v>180</v>
      </c>
      <c r="AF93" s="9">
        <v>38274</v>
      </c>
      <c r="AG93" s="10">
        <v>0.6638888888888889</v>
      </c>
      <c r="AH93" t="s">
        <v>276</v>
      </c>
      <c r="AI93">
        <v>1</v>
      </c>
      <c r="AJ93">
        <v>1</v>
      </c>
      <c r="AK93">
        <v>0</v>
      </c>
      <c r="AL93">
        <v>0</v>
      </c>
      <c r="AM93">
        <v>0</v>
      </c>
      <c r="AN93" t="s">
        <v>95</v>
      </c>
      <c r="AO93" t="s">
        <v>95</v>
      </c>
      <c r="AP93" t="s">
        <v>95</v>
      </c>
      <c r="AR93" t="s">
        <v>95</v>
      </c>
      <c r="AT93" t="s">
        <v>95</v>
      </c>
      <c r="AU93" t="s">
        <v>95</v>
      </c>
      <c r="AV93" t="s">
        <v>95</v>
      </c>
      <c r="AX93" s="11" t="s">
        <v>361</v>
      </c>
      <c r="AY93" t="s">
        <v>482</v>
      </c>
      <c r="BA93">
        <v>1</v>
      </c>
      <c r="BB93">
        <v>1</v>
      </c>
      <c r="BC93">
        <v>1</v>
      </c>
      <c r="BD93">
        <v>0</v>
      </c>
      <c r="BV93">
        <v>0</v>
      </c>
      <c r="BW93">
        <v>0</v>
      </c>
      <c r="BX93">
        <v>0</v>
      </c>
      <c r="BY93">
        <v>0</v>
      </c>
      <c r="BZ93">
        <v>0</v>
      </c>
      <c r="CA93">
        <v>0</v>
      </c>
      <c r="CB93">
        <v>0</v>
      </c>
      <c r="CC93">
        <v>0</v>
      </c>
      <c r="CD93" t="s">
        <v>95</v>
      </c>
      <c r="CE93" t="s">
        <v>95</v>
      </c>
      <c r="CF93" t="s">
        <v>95</v>
      </c>
      <c r="CG93" t="s">
        <v>95</v>
      </c>
      <c r="CI93" s="89" t="str">
        <f t="shared" si="18"/>
        <v>Ford</v>
      </c>
      <c r="CJ93" s="89" t="str">
        <f t="shared" si="19"/>
        <v>Green</v>
      </c>
      <c r="CK93" s="89" t="str">
        <f t="shared" si="20"/>
        <v>Ford</v>
      </c>
      <c r="CL93" s="89" t="b">
        <f t="shared" si="21"/>
        <v>0</v>
      </c>
      <c r="CN93" t="s">
        <v>103</v>
      </c>
      <c r="CP93" t="s">
        <v>113</v>
      </c>
      <c r="CQ93" t="s">
        <v>231</v>
      </c>
    </row>
    <row r="94" spans="1:95" ht="12.75">
      <c r="A94" t="s">
        <v>483</v>
      </c>
      <c r="B94" s="6" t="s">
        <v>436</v>
      </c>
      <c r="C94" s="7">
        <v>3.1</v>
      </c>
      <c r="D94" s="6" t="s">
        <v>434</v>
      </c>
      <c r="E94" t="s">
        <v>151</v>
      </c>
      <c r="F94" t="s">
        <v>151</v>
      </c>
      <c r="G94" t="s">
        <v>151</v>
      </c>
      <c r="H94" t="s">
        <v>259</v>
      </c>
      <c r="I94" t="s">
        <v>95</v>
      </c>
      <c r="J94" t="s">
        <v>95</v>
      </c>
      <c r="K94" t="s">
        <v>95</v>
      </c>
      <c r="L94" t="s">
        <v>95</v>
      </c>
      <c r="M94" t="s">
        <v>95</v>
      </c>
      <c r="N94" t="s">
        <v>95</v>
      </c>
      <c r="O94" t="s">
        <v>95</v>
      </c>
      <c r="P94" t="s">
        <v>95</v>
      </c>
      <c r="Q94" t="s">
        <v>95</v>
      </c>
      <c r="R94" t="s">
        <v>95</v>
      </c>
      <c r="S94" t="s">
        <v>95</v>
      </c>
      <c r="T94" t="s">
        <v>95</v>
      </c>
      <c r="U94" t="s">
        <v>95</v>
      </c>
      <c r="V94" t="s">
        <v>95</v>
      </c>
      <c r="W94" t="s">
        <v>95</v>
      </c>
      <c r="X94" t="s">
        <v>95</v>
      </c>
      <c r="Y94" s="8">
        <v>45.61441</v>
      </c>
      <c r="Z94" s="8">
        <v>-116.95486</v>
      </c>
      <c r="AA94" t="s">
        <v>96</v>
      </c>
      <c r="AB94" t="s">
        <v>97</v>
      </c>
      <c r="AC94" t="s">
        <v>99</v>
      </c>
      <c r="AD94" t="s">
        <v>180</v>
      </c>
      <c r="AF94" s="9">
        <v>38274</v>
      </c>
      <c r="AG94" s="10">
        <v>0.6673611111111111</v>
      </c>
      <c r="AH94" t="s">
        <v>276</v>
      </c>
      <c r="AI94">
        <v>1</v>
      </c>
      <c r="AJ94">
        <v>1</v>
      </c>
      <c r="AK94">
        <v>0</v>
      </c>
      <c r="AL94">
        <v>0</v>
      </c>
      <c r="AM94">
        <v>0</v>
      </c>
      <c r="AN94" t="s">
        <v>95</v>
      </c>
      <c r="AO94" t="s">
        <v>95</v>
      </c>
      <c r="AP94" t="s">
        <v>95</v>
      </c>
      <c r="AR94" t="s">
        <v>95</v>
      </c>
      <c r="AT94" t="s">
        <v>95</v>
      </c>
      <c r="AU94" t="s">
        <v>95</v>
      </c>
      <c r="AV94" t="s">
        <v>95</v>
      </c>
      <c r="AX94" s="11" t="s">
        <v>463</v>
      </c>
      <c r="BA94">
        <v>1</v>
      </c>
      <c r="BB94">
        <v>1</v>
      </c>
      <c r="BC94">
        <v>1</v>
      </c>
      <c r="BD94">
        <v>0</v>
      </c>
      <c r="BV94">
        <v>0</v>
      </c>
      <c r="BW94">
        <v>0</v>
      </c>
      <c r="BX94">
        <v>0</v>
      </c>
      <c r="BY94">
        <v>0</v>
      </c>
      <c r="BZ94">
        <v>0</v>
      </c>
      <c r="CA94">
        <v>0</v>
      </c>
      <c r="CB94">
        <v>0</v>
      </c>
      <c r="CC94">
        <v>0</v>
      </c>
      <c r="CD94" t="s">
        <v>95</v>
      </c>
      <c r="CE94" t="s">
        <v>95</v>
      </c>
      <c r="CF94" t="s">
        <v>95</v>
      </c>
      <c r="CG94" t="s">
        <v>95</v>
      </c>
      <c r="CI94" s="89" t="str">
        <f t="shared" si="18"/>
        <v>Ford</v>
      </c>
      <c r="CJ94" s="89" t="str">
        <f t="shared" si="19"/>
        <v>Green</v>
      </c>
      <c r="CK94" s="89" t="str">
        <f t="shared" si="20"/>
        <v>Ford</v>
      </c>
      <c r="CL94" s="89" t="b">
        <f t="shared" si="21"/>
        <v>0</v>
      </c>
      <c r="CN94" t="s">
        <v>103</v>
      </c>
      <c r="CP94" t="s">
        <v>113</v>
      </c>
      <c r="CQ94" t="s">
        <v>231</v>
      </c>
    </row>
    <row r="95" spans="1:95" ht="12.75">
      <c r="A95" t="s">
        <v>484</v>
      </c>
      <c r="B95" s="6" t="s">
        <v>436</v>
      </c>
      <c r="C95" s="7">
        <v>3.8</v>
      </c>
      <c r="D95" s="6" t="s">
        <v>434</v>
      </c>
      <c r="E95" t="s">
        <v>151</v>
      </c>
      <c r="F95" t="s">
        <v>151</v>
      </c>
      <c r="G95" t="s">
        <v>151</v>
      </c>
      <c r="H95" t="s">
        <v>259</v>
      </c>
      <c r="I95" t="s">
        <v>95</v>
      </c>
      <c r="J95" t="s">
        <v>95</v>
      </c>
      <c r="K95" t="s">
        <v>95</v>
      </c>
      <c r="L95" t="s">
        <v>95</v>
      </c>
      <c r="M95" t="s">
        <v>95</v>
      </c>
      <c r="N95" t="s">
        <v>95</v>
      </c>
      <c r="O95" t="s">
        <v>95</v>
      </c>
      <c r="P95" t="s">
        <v>95</v>
      </c>
      <c r="Q95" t="s">
        <v>95</v>
      </c>
      <c r="R95" t="s">
        <v>95</v>
      </c>
      <c r="S95" t="s">
        <v>95</v>
      </c>
      <c r="T95" t="s">
        <v>95</v>
      </c>
      <c r="U95" t="s">
        <v>95</v>
      </c>
      <c r="V95" t="s">
        <v>95</v>
      </c>
      <c r="W95" t="s">
        <v>95</v>
      </c>
      <c r="X95" t="s">
        <v>95</v>
      </c>
      <c r="Y95" s="8">
        <v>45.61755</v>
      </c>
      <c r="Z95" s="8">
        <v>-116.95182</v>
      </c>
      <c r="AA95" t="s">
        <v>96</v>
      </c>
      <c r="AB95" t="s">
        <v>97</v>
      </c>
      <c r="AC95" t="s">
        <v>180</v>
      </c>
      <c r="AD95" t="s">
        <v>99</v>
      </c>
      <c r="AF95" s="9">
        <v>38274</v>
      </c>
      <c r="AG95" s="10">
        <v>0.7041666666666666</v>
      </c>
      <c r="AH95" t="s">
        <v>276</v>
      </c>
      <c r="AI95">
        <v>1</v>
      </c>
      <c r="AJ95">
        <v>1</v>
      </c>
      <c r="AK95">
        <v>0</v>
      </c>
      <c r="AL95">
        <v>0</v>
      </c>
      <c r="AM95">
        <v>0</v>
      </c>
      <c r="AN95" t="s">
        <v>95</v>
      </c>
      <c r="AO95" t="s">
        <v>95</v>
      </c>
      <c r="AP95" t="s">
        <v>95</v>
      </c>
      <c r="AR95" t="s">
        <v>95</v>
      </c>
      <c r="AT95" t="s">
        <v>95</v>
      </c>
      <c r="AU95" t="s">
        <v>95</v>
      </c>
      <c r="AV95" t="s">
        <v>95</v>
      </c>
      <c r="AX95" s="11" t="s">
        <v>475</v>
      </c>
      <c r="BA95">
        <v>1</v>
      </c>
      <c r="BB95">
        <v>1</v>
      </c>
      <c r="BC95">
        <v>1</v>
      </c>
      <c r="BD95">
        <v>0</v>
      </c>
      <c r="BV95">
        <v>0</v>
      </c>
      <c r="BW95">
        <v>0</v>
      </c>
      <c r="BX95">
        <v>0</v>
      </c>
      <c r="BY95">
        <v>0</v>
      </c>
      <c r="BZ95">
        <v>0</v>
      </c>
      <c r="CA95">
        <v>0</v>
      </c>
      <c r="CB95">
        <v>0</v>
      </c>
      <c r="CC95">
        <v>0</v>
      </c>
      <c r="CD95" t="s">
        <v>95</v>
      </c>
      <c r="CE95" t="s">
        <v>95</v>
      </c>
      <c r="CF95" t="s">
        <v>95</v>
      </c>
      <c r="CG95" t="s">
        <v>95</v>
      </c>
      <c r="CI95" s="89" t="str">
        <f t="shared" si="18"/>
        <v>Ford</v>
      </c>
      <c r="CJ95" s="89" t="str">
        <f t="shared" si="19"/>
        <v>Green</v>
      </c>
      <c r="CK95" s="89" t="str">
        <f t="shared" si="20"/>
        <v>Ford</v>
      </c>
      <c r="CL95" s="89" t="b">
        <f t="shared" si="21"/>
        <v>0</v>
      </c>
      <c r="CN95" t="s">
        <v>103</v>
      </c>
      <c r="CP95" t="s">
        <v>113</v>
      </c>
      <c r="CQ95" t="s">
        <v>231</v>
      </c>
    </row>
    <row r="96" spans="1:95" ht="12.75">
      <c r="A96" t="s">
        <v>485</v>
      </c>
      <c r="B96" s="6" t="s">
        <v>436</v>
      </c>
      <c r="C96" s="7">
        <v>3.81</v>
      </c>
      <c r="D96" s="6" t="s">
        <v>434</v>
      </c>
      <c r="E96" t="s">
        <v>151</v>
      </c>
      <c r="F96" t="s">
        <v>151</v>
      </c>
      <c r="G96" t="s">
        <v>151</v>
      </c>
      <c r="H96" t="s">
        <v>259</v>
      </c>
      <c r="I96" t="s">
        <v>95</v>
      </c>
      <c r="J96" t="s">
        <v>95</v>
      </c>
      <c r="K96" t="s">
        <v>95</v>
      </c>
      <c r="L96" t="s">
        <v>95</v>
      </c>
      <c r="M96" t="s">
        <v>95</v>
      </c>
      <c r="N96" t="s">
        <v>95</v>
      </c>
      <c r="O96" t="s">
        <v>95</v>
      </c>
      <c r="P96" t="s">
        <v>95</v>
      </c>
      <c r="Q96" t="s">
        <v>95</v>
      </c>
      <c r="R96" t="s">
        <v>95</v>
      </c>
      <c r="S96" t="s">
        <v>95</v>
      </c>
      <c r="T96" t="s">
        <v>95</v>
      </c>
      <c r="U96" t="s">
        <v>95</v>
      </c>
      <c r="V96" t="s">
        <v>95</v>
      </c>
      <c r="W96" t="s">
        <v>95</v>
      </c>
      <c r="X96" t="s">
        <v>95</v>
      </c>
      <c r="Y96" s="8">
        <v>45.61755</v>
      </c>
      <c r="Z96" s="8">
        <v>-116.95182</v>
      </c>
      <c r="AA96" t="s">
        <v>96</v>
      </c>
      <c r="AB96" t="s">
        <v>97</v>
      </c>
      <c r="AC96" t="s">
        <v>99</v>
      </c>
      <c r="AD96" t="s">
        <v>180</v>
      </c>
      <c r="AF96" s="9">
        <v>38274</v>
      </c>
      <c r="AG96" s="10">
        <v>0.7069444444444444</v>
      </c>
      <c r="AH96" t="s">
        <v>276</v>
      </c>
      <c r="AI96">
        <v>1</v>
      </c>
      <c r="AJ96">
        <v>1</v>
      </c>
      <c r="AK96">
        <v>0</v>
      </c>
      <c r="AL96">
        <v>0</v>
      </c>
      <c r="AM96">
        <v>0</v>
      </c>
      <c r="AN96" t="s">
        <v>95</v>
      </c>
      <c r="AO96" t="s">
        <v>95</v>
      </c>
      <c r="AP96" t="s">
        <v>95</v>
      </c>
      <c r="AR96" t="s">
        <v>95</v>
      </c>
      <c r="AT96" t="s">
        <v>95</v>
      </c>
      <c r="AU96" t="s">
        <v>95</v>
      </c>
      <c r="AV96" t="s">
        <v>95</v>
      </c>
      <c r="AX96" s="11" t="s">
        <v>486</v>
      </c>
      <c r="BA96">
        <v>1</v>
      </c>
      <c r="BB96">
        <v>1</v>
      </c>
      <c r="BC96">
        <v>1</v>
      </c>
      <c r="BD96">
        <v>0</v>
      </c>
      <c r="BV96">
        <v>0</v>
      </c>
      <c r="BW96">
        <v>0</v>
      </c>
      <c r="BX96">
        <v>0</v>
      </c>
      <c r="BY96">
        <v>0</v>
      </c>
      <c r="BZ96">
        <v>0</v>
      </c>
      <c r="CA96">
        <v>0</v>
      </c>
      <c r="CB96">
        <v>0</v>
      </c>
      <c r="CC96">
        <v>0</v>
      </c>
      <c r="CD96" t="s">
        <v>95</v>
      </c>
      <c r="CE96" t="s">
        <v>95</v>
      </c>
      <c r="CF96" t="s">
        <v>95</v>
      </c>
      <c r="CG96" t="s">
        <v>95</v>
      </c>
      <c r="CI96" s="89" t="str">
        <f t="shared" si="18"/>
        <v>Ford</v>
      </c>
      <c r="CJ96" s="89" t="str">
        <f t="shared" si="19"/>
        <v>Green</v>
      </c>
      <c r="CK96" s="89" t="str">
        <f t="shared" si="20"/>
        <v>Ford</v>
      </c>
      <c r="CL96" s="89" t="b">
        <f t="shared" si="21"/>
        <v>0</v>
      </c>
      <c r="CN96" t="s">
        <v>103</v>
      </c>
      <c r="CP96" t="s">
        <v>113</v>
      </c>
      <c r="CQ96" t="s">
        <v>231</v>
      </c>
    </row>
    <row r="97" spans="1:95" ht="12.75">
      <c r="A97" t="s">
        <v>487</v>
      </c>
      <c r="B97" s="6" t="s">
        <v>436</v>
      </c>
      <c r="C97" s="7">
        <v>3.83</v>
      </c>
      <c r="D97" s="6" t="s">
        <v>434</v>
      </c>
      <c r="E97" t="s">
        <v>151</v>
      </c>
      <c r="F97" t="s">
        <v>151</v>
      </c>
      <c r="G97" t="s">
        <v>151</v>
      </c>
      <c r="H97" t="s">
        <v>259</v>
      </c>
      <c r="I97" t="s">
        <v>95</v>
      </c>
      <c r="J97" t="s">
        <v>95</v>
      </c>
      <c r="K97" t="s">
        <v>95</v>
      </c>
      <c r="L97" t="s">
        <v>95</v>
      </c>
      <c r="M97" t="s">
        <v>95</v>
      </c>
      <c r="N97" t="s">
        <v>95</v>
      </c>
      <c r="O97" t="s">
        <v>95</v>
      </c>
      <c r="P97" t="s">
        <v>95</v>
      </c>
      <c r="Q97" t="s">
        <v>95</v>
      </c>
      <c r="R97" t="s">
        <v>95</v>
      </c>
      <c r="S97" t="s">
        <v>95</v>
      </c>
      <c r="T97" t="s">
        <v>95</v>
      </c>
      <c r="U97" t="s">
        <v>95</v>
      </c>
      <c r="V97" t="s">
        <v>95</v>
      </c>
      <c r="W97" t="s">
        <v>95</v>
      </c>
      <c r="X97" t="s">
        <v>95</v>
      </c>
      <c r="Y97" s="8">
        <v>45.61755</v>
      </c>
      <c r="Z97" s="8">
        <v>-116.95182</v>
      </c>
      <c r="AA97" t="s">
        <v>96</v>
      </c>
      <c r="AB97" t="s">
        <v>97</v>
      </c>
      <c r="AC97" t="s">
        <v>180</v>
      </c>
      <c r="AD97" t="s">
        <v>99</v>
      </c>
      <c r="AF97" s="9">
        <v>38274</v>
      </c>
      <c r="AG97" s="10">
        <v>0.7111111111111111</v>
      </c>
      <c r="AH97" t="s">
        <v>276</v>
      </c>
      <c r="AI97">
        <v>1</v>
      </c>
      <c r="AJ97">
        <v>1</v>
      </c>
      <c r="AK97">
        <v>0</v>
      </c>
      <c r="AL97">
        <v>0</v>
      </c>
      <c r="AM97">
        <v>0</v>
      </c>
      <c r="AN97" t="s">
        <v>95</v>
      </c>
      <c r="AO97" t="s">
        <v>95</v>
      </c>
      <c r="AP97" t="s">
        <v>95</v>
      </c>
      <c r="AR97" t="s">
        <v>95</v>
      </c>
      <c r="AT97" t="s">
        <v>95</v>
      </c>
      <c r="AU97" t="s">
        <v>95</v>
      </c>
      <c r="AV97" t="s">
        <v>95</v>
      </c>
      <c r="AX97" s="11" t="s">
        <v>361</v>
      </c>
      <c r="AY97" t="s">
        <v>488</v>
      </c>
      <c r="BA97">
        <v>1</v>
      </c>
      <c r="BB97">
        <v>1</v>
      </c>
      <c r="BC97">
        <v>1</v>
      </c>
      <c r="BD97">
        <v>0</v>
      </c>
      <c r="BV97">
        <v>0</v>
      </c>
      <c r="BW97">
        <v>0</v>
      </c>
      <c r="BX97">
        <v>0</v>
      </c>
      <c r="BY97">
        <v>0</v>
      </c>
      <c r="BZ97">
        <v>0</v>
      </c>
      <c r="CA97">
        <v>0</v>
      </c>
      <c r="CB97">
        <v>0</v>
      </c>
      <c r="CC97">
        <v>0</v>
      </c>
      <c r="CD97" t="s">
        <v>95</v>
      </c>
      <c r="CE97" t="s">
        <v>95</v>
      </c>
      <c r="CF97" t="s">
        <v>95</v>
      </c>
      <c r="CG97" t="s">
        <v>95</v>
      </c>
      <c r="CI97" s="89" t="str">
        <f t="shared" si="18"/>
        <v>Ford</v>
      </c>
      <c r="CJ97" s="89" t="str">
        <f t="shared" si="19"/>
        <v>Green</v>
      </c>
      <c r="CK97" s="89" t="str">
        <f t="shared" si="20"/>
        <v>Ford</v>
      </c>
      <c r="CL97" s="89" t="b">
        <f t="shared" si="21"/>
        <v>0</v>
      </c>
      <c r="CN97" t="s">
        <v>103</v>
      </c>
      <c r="CP97" t="s">
        <v>113</v>
      </c>
      <c r="CQ97" t="s">
        <v>231</v>
      </c>
    </row>
    <row r="98" spans="1:95" ht="12.75">
      <c r="A98" t="s">
        <v>489</v>
      </c>
      <c r="B98" s="6" t="s">
        <v>436</v>
      </c>
      <c r="C98" s="7">
        <v>4.1</v>
      </c>
      <c r="D98" s="6" t="s">
        <v>434</v>
      </c>
      <c r="E98" t="s">
        <v>151</v>
      </c>
      <c r="F98" t="s">
        <v>151</v>
      </c>
      <c r="G98" t="s">
        <v>151</v>
      </c>
      <c r="H98" t="s">
        <v>259</v>
      </c>
      <c r="I98" t="s">
        <v>95</v>
      </c>
      <c r="J98" t="s">
        <v>95</v>
      </c>
      <c r="K98" t="s">
        <v>95</v>
      </c>
      <c r="L98" t="s">
        <v>95</v>
      </c>
      <c r="M98" t="s">
        <v>95</v>
      </c>
      <c r="N98" t="s">
        <v>95</v>
      </c>
      <c r="O98" t="s">
        <v>95</v>
      </c>
      <c r="P98" t="s">
        <v>95</v>
      </c>
      <c r="Q98" t="s">
        <v>95</v>
      </c>
      <c r="R98" t="s">
        <v>95</v>
      </c>
      <c r="S98" t="s">
        <v>95</v>
      </c>
      <c r="T98" t="s">
        <v>95</v>
      </c>
      <c r="U98" t="s">
        <v>95</v>
      </c>
      <c r="V98" t="s">
        <v>95</v>
      </c>
      <c r="W98" t="s">
        <v>95</v>
      </c>
      <c r="X98" t="s">
        <v>95</v>
      </c>
      <c r="Y98" s="8">
        <v>45.61996</v>
      </c>
      <c r="Z98" s="8">
        <v>-116.94974</v>
      </c>
      <c r="AA98" t="s">
        <v>96</v>
      </c>
      <c r="AB98" t="s">
        <v>97</v>
      </c>
      <c r="AC98" t="s">
        <v>180</v>
      </c>
      <c r="AD98" t="s">
        <v>99</v>
      </c>
      <c r="AF98" s="9">
        <v>38274</v>
      </c>
      <c r="AG98" s="10">
        <v>0.7152777777777778</v>
      </c>
      <c r="AH98" t="s">
        <v>276</v>
      </c>
      <c r="AI98">
        <v>1</v>
      </c>
      <c r="AJ98">
        <v>1</v>
      </c>
      <c r="AK98">
        <v>0</v>
      </c>
      <c r="AL98">
        <v>0</v>
      </c>
      <c r="AM98">
        <v>0</v>
      </c>
      <c r="AN98" t="s">
        <v>95</v>
      </c>
      <c r="AO98" t="s">
        <v>95</v>
      </c>
      <c r="AP98" t="s">
        <v>95</v>
      </c>
      <c r="AR98" t="s">
        <v>95</v>
      </c>
      <c r="AT98" t="s">
        <v>95</v>
      </c>
      <c r="AU98" t="s">
        <v>95</v>
      </c>
      <c r="AV98" t="s">
        <v>95</v>
      </c>
      <c r="AX98" s="11" t="s">
        <v>361</v>
      </c>
      <c r="BA98">
        <v>1</v>
      </c>
      <c r="BB98">
        <v>1</v>
      </c>
      <c r="BC98">
        <v>1</v>
      </c>
      <c r="BD98">
        <v>0</v>
      </c>
      <c r="BV98">
        <v>0</v>
      </c>
      <c r="BW98">
        <v>0</v>
      </c>
      <c r="BX98">
        <v>0</v>
      </c>
      <c r="BY98">
        <v>0</v>
      </c>
      <c r="BZ98">
        <v>0</v>
      </c>
      <c r="CA98">
        <v>0</v>
      </c>
      <c r="CB98">
        <v>0</v>
      </c>
      <c r="CC98">
        <v>0</v>
      </c>
      <c r="CD98" t="s">
        <v>95</v>
      </c>
      <c r="CE98" t="s">
        <v>95</v>
      </c>
      <c r="CF98" t="s">
        <v>95</v>
      </c>
      <c r="CG98" t="s">
        <v>95</v>
      </c>
      <c r="CI98" s="89" t="str">
        <f t="shared" si="18"/>
        <v>Ford</v>
      </c>
      <c r="CJ98" s="89" t="str">
        <f t="shared" si="19"/>
        <v>Green</v>
      </c>
      <c r="CK98" s="89" t="str">
        <f t="shared" si="20"/>
        <v>Ford</v>
      </c>
      <c r="CL98" s="89" t="b">
        <f t="shared" si="21"/>
        <v>0</v>
      </c>
      <c r="CN98" t="s">
        <v>103</v>
      </c>
      <c r="CP98" t="s">
        <v>113</v>
      </c>
      <c r="CQ98" t="s">
        <v>231</v>
      </c>
    </row>
    <row r="99" spans="1:95" ht="12.75">
      <c r="A99" t="s">
        <v>490</v>
      </c>
      <c r="B99" s="6" t="s">
        <v>436</v>
      </c>
      <c r="C99" s="7">
        <v>4.11</v>
      </c>
      <c r="D99" s="6" t="s">
        <v>434</v>
      </c>
      <c r="E99" t="s">
        <v>151</v>
      </c>
      <c r="F99" t="s">
        <v>151</v>
      </c>
      <c r="G99" t="s">
        <v>151</v>
      </c>
      <c r="H99" t="s">
        <v>259</v>
      </c>
      <c r="I99" t="s">
        <v>95</v>
      </c>
      <c r="J99" t="s">
        <v>95</v>
      </c>
      <c r="K99" t="s">
        <v>95</v>
      </c>
      <c r="L99" t="s">
        <v>95</v>
      </c>
      <c r="M99" t="s">
        <v>95</v>
      </c>
      <c r="N99" t="s">
        <v>95</v>
      </c>
      <c r="O99" t="s">
        <v>95</v>
      </c>
      <c r="P99" t="s">
        <v>95</v>
      </c>
      <c r="Q99" t="s">
        <v>95</v>
      </c>
      <c r="R99" t="s">
        <v>95</v>
      </c>
      <c r="S99" t="s">
        <v>95</v>
      </c>
      <c r="T99" t="s">
        <v>95</v>
      </c>
      <c r="U99" t="s">
        <v>95</v>
      </c>
      <c r="V99" t="s">
        <v>95</v>
      </c>
      <c r="W99" t="s">
        <v>95</v>
      </c>
      <c r="X99" t="s">
        <v>95</v>
      </c>
      <c r="Y99" s="8">
        <v>45.61996</v>
      </c>
      <c r="Z99" s="8">
        <v>-116.94974</v>
      </c>
      <c r="AA99" t="s">
        <v>96</v>
      </c>
      <c r="AB99" t="s">
        <v>97</v>
      </c>
      <c r="AC99" t="s">
        <v>99</v>
      </c>
      <c r="AD99" t="s">
        <v>180</v>
      </c>
      <c r="AF99" s="9">
        <v>38274</v>
      </c>
      <c r="AG99" s="10">
        <v>0.7180555555555556</v>
      </c>
      <c r="AH99" t="s">
        <v>276</v>
      </c>
      <c r="AI99">
        <v>1</v>
      </c>
      <c r="AJ99">
        <v>1</v>
      </c>
      <c r="AK99">
        <v>0</v>
      </c>
      <c r="AL99">
        <v>0</v>
      </c>
      <c r="AM99">
        <v>0</v>
      </c>
      <c r="AN99" t="s">
        <v>95</v>
      </c>
      <c r="AO99" t="s">
        <v>95</v>
      </c>
      <c r="AP99" t="s">
        <v>95</v>
      </c>
      <c r="AR99" t="s">
        <v>95</v>
      </c>
      <c r="AT99" t="s">
        <v>95</v>
      </c>
      <c r="AU99" t="s">
        <v>95</v>
      </c>
      <c r="AV99" t="s">
        <v>95</v>
      </c>
      <c r="AX99" s="11" t="s">
        <v>491</v>
      </c>
      <c r="AY99" t="s">
        <v>492</v>
      </c>
      <c r="BA99">
        <v>1</v>
      </c>
      <c r="BB99">
        <v>1</v>
      </c>
      <c r="BC99">
        <v>1</v>
      </c>
      <c r="BD99">
        <v>0</v>
      </c>
      <c r="BV99">
        <v>0</v>
      </c>
      <c r="BW99">
        <v>0</v>
      </c>
      <c r="BX99">
        <v>0</v>
      </c>
      <c r="BY99">
        <v>0</v>
      </c>
      <c r="BZ99">
        <v>0</v>
      </c>
      <c r="CA99">
        <v>0</v>
      </c>
      <c r="CB99">
        <v>0</v>
      </c>
      <c r="CC99">
        <v>0</v>
      </c>
      <c r="CD99" t="s">
        <v>95</v>
      </c>
      <c r="CE99" t="s">
        <v>95</v>
      </c>
      <c r="CF99" t="s">
        <v>95</v>
      </c>
      <c r="CG99" t="s">
        <v>95</v>
      </c>
      <c r="CI99" s="89" t="str">
        <f t="shared" si="18"/>
        <v>Ford</v>
      </c>
      <c r="CJ99" s="89" t="str">
        <f t="shared" si="19"/>
        <v>Green</v>
      </c>
      <c r="CK99" s="89" t="str">
        <f t="shared" si="20"/>
        <v>Ford</v>
      </c>
      <c r="CL99" s="89" t="b">
        <f t="shared" si="21"/>
        <v>0</v>
      </c>
      <c r="CN99" t="s">
        <v>103</v>
      </c>
      <c r="CP99" t="s">
        <v>113</v>
      </c>
      <c r="CQ99" t="s">
        <v>231</v>
      </c>
    </row>
    <row r="100" spans="1:95" ht="12.75">
      <c r="A100" t="s">
        <v>493</v>
      </c>
      <c r="B100" s="6" t="s">
        <v>436</v>
      </c>
      <c r="C100" s="7">
        <v>4.7</v>
      </c>
      <c r="D100" s="6" t="s">
        <v>434</v>
      </c>
      <c r="E100" t="s">
        <v>151</v>
      </c>
      <c r="F100" t="s">
        <v>151</v>
      </c>
      <c r="G100" t="s">
        <v>151</v>
      </c>
      <c r="H100" t="s">
        <v>259</v>
      </c>
      <c r="I100" t="s">
        <v>95</v>
      </c>
      <c r="J100" t="s">
        <v>95</v>
      </c>
      <c r="K100" t="s">
        <v>95</v>
      </c>
      <c r="L100" t="s">
        <v>95</v>
      </c>
      <c r="M100" t="s">
        <v>95</v>
      </c>
      <c r="N100" t="s">
        <v>95</v>
      </c>
      <c r="O100" t="s">
        <v>95</v>
      </c>
      <c r="P100" t="s">
        <v>95</v>
      </c>
      <c r="Q100" t="s">
        <v>95</v>
      </c>
      <c r="R100" t="s">
        <v>95</v>
      </c>
      <c r="S100" t="s">
        <v>95</v>
      </c>
      <c r="T100" t="s">
        <v>95</v>
      </c>
      <c r="U100" t="s">
        <v>95</v>
      </c>
      <c r="V100" t="s">
        <v>95</v>
      </c>
      <c r="W100" t="s">
        <v>95</v>
      </c>
      <c r="X100" t="s">
        <v>95</v>
      </c>
      <c r="Y100" s="8">
        <v>45.62181</v>
      </c>
      <c r="Z100" s="8">
        <v>-116.94335</v>
      </c>
      <c r="AA100" t="s">
        <v>96</v>
      </c>
      <c r="AB100" t="s">
        <v>97</v>
      </c>
      <c r="AC100" t="s">
        <v>99</v>
      </c>
      <c r="AD100" t="s">
        <v>180</v>
      </c>
      <c r="AF100" s="9">
        <v>38274</v>
      </c>
      <c r="AG100" s="10">
        <v>0.7222222222222222</v>
      </c>
      <c r="AH100" t="s">
        <v>276</v>
      </c>
      <c r="AI100">
        <v>1</v>
      </c>
      <c r="AJ100">
        <v>1</v>
      </c>
      <c r="AK100">
        <v>0</v>
      </c>
      <c r="AL100">
        <v>0</v>
      </c>
      <c r="AM100">
        <v>0</v>
      </c>
      <c r="AN100" t="s">
        <v>95</v>
      </c>
      <c r="AO100" t="s">
        <v>95</v>
      </c>
      <c r="AP100" t="s">
        <v>95</v>
      </c>
      <c r="AR100" t="s">
        <v>95</v>
      </c>
      <c r="AT100" t="s">
        <v>95</v>
      </c>
      <c r="AU100" t="s">
        <v>95</v>
      </c>
      <c r="AV100" t="s">
        <v>95</v>
      </c>
      <c r="AX100" s="11" t="s">
        <v>463</v>
      </c>
      <c r="BA100">
        <v>1</v>
      </c>
      <c r="BB100">
        <v>1</v>
      </c>
      <c r="BC100">
        <v>1</v>
      </c>
      <c r="BD100">
        <v>0</v>
      </c>
      <c r="BV100">
        <v>0</v>
      </c>
      <c r="BW100">
        <v>0</v>
      </c>
      <c r="BX100">
        <v>0</v>
      </c>
      <c r="BY100">
        <v>0</v>
      </c>
      <c r="BZ100">
        <v>0</v>
      </c>
      <c r="CA100">
        <v>0</v>
      </c>
      <c r="CB100">
        <v>0</v>
      </c>
      <c r="CC100">
        <v>0</v>
      </c>
      <c r="CD100" t="s">
        <v>95</v>
      </c>
      <c r="CE100" t="s">
        <v>95</v>
      </c>
      <c r="CF100" t="s">
        <v>95</v>
      </c>
      <c r="CG100" t="s">
        <v>95</v>
      </c>
      <c r="CI100" s="89" t="str">
        <f t="shared" si="18"/>
        <v>Ford</v>
      </c>
      <c r="CJ100" s="89" t="str">
        <f t="shared" si="19"/>
        <v>Green</v>
      </c>
      <c r="CK100" s="89" t="str">
        <f t="shared" si="20"/>
        <v>Ford</v>
      </c>
      <c r="CL100" s="89" t="b">
        <f t="shared" si="21"/>
        <v>0</v>
      </c>
      <c r="CN100" t="s">
        <v>103</v>
      </c>
      <c r="CP100" t="s">
        <v>113</v>
      </c>
      <c r="CQ100" t="s">
        <v>231</v>
      </c>
    </row>
    <row r="101" spans="1:95" ht="12.75">
      <c r="A101" t="s">
        <v>494</v>
      </c>
      <c r="B101" s="6" t="s">
        <v>436</v>
      </c>
      <c r="C101" s="7">
        <v>4.8</v>
      </c>
      <c r="D101" s="6" t="s">
        <v>434</v>
      </c>
      <c r="E101" t="s">
        <v>151</v>
      </c>
      <c r="F101" t="s">
        <v>151</v>
      </c>
      <c r="G101" t="s">
        <v>151</v>
      </c>
      <c r="H101" t="s">
        <v>259</v>
      </c>
      <c r="I101" t="s">
        <v>95</v>
      </c>
      <c r="J101" t="s">
        <v>95</v>
      </c>
      <c r="K101" t="s">
        <v>95</v>
      </c>
      <c r="L101" t="s">
        <v>95</v>
      </c>
      <c r="M101" t="s">
        <v>95</v>
      </c>
      <c r="N101" t="s">
        <v>95</v>
      </c>
      <c r="O101" t="s">
        <v>95</v>
      </c>
      <c r="P101" t="s">
        <v>95</v>
      </c>
      <c r="Q101" t="s">
        <v>95</v>
      </c>
      <c r="R101" t="s">
        <v>95</v>
      </c>
      <c r="S101" t="s">
        <v>95</v>
      </c>
      <c r="T101" t="s">
        <v>95</v>
      </c>
      <c r="U101" t="s">
        <v>95</v>
      </c>
      <c r="V101" t="s">
        <v>95</v>
      </c>
      <c r="W101" t="s">
        <v>95</v>
      </c>
      <c r="X101" t="s">
        <v>95</v>
      </c>
      <c r="Y101" s="8">
        <v>45.62241</v>
      </c>
      <c r="Z101" s="8">
        <v>-116.94058</v>
      </c>
      <c r="AA101" t="s">
        <v>96</v>
      </c>
      <c r="AB101" t="s">
        <v>97</v>
      </c>
      <c r="AC101" t="s">
        <v>180</v>
      </c>
      <c r="AD101" t="s">
        <v>99</v>
      </c>
      <c r="AF101" s="9">
        <v>38274</v>
      </c>
      <c r="AG101" s="10">
        <v>0.725</v>
      </c>
      <c r="AH101" t="s">
        <v>276</v>
      </c>
      <c r="AI101">
        <v>1</v>
      </c>
      <c r="AJ101">
        <v>1</v>
      </c>
      <c r="AK101">
        <v>0</v>
      </c>
      <c r="AL101">
        <v>0</v>
      </c>
      <c r="AM101">
        <v>0</v>
      </c>
      <c r="AN101" t="s">
        <v>95</v>
      </c>
      <c r="AO101" t="s">
        <v>95</v>
      </c>
      <c r="AP101" t="s">
        <v>95</v>
      </c>
      <c r="AR101" t="s">
        <v>95</v>
      </c>
      <c r="AT101" t="s">
        <v>95</v>
      </c>
      <c r="AU101" t="s">
        <v>95</v>
      </c>
      <c r="AV101" t="s">
        <v>95</v>
      </c>
      <c r="AX101" s="11" t="s">
        <v>495</v>
      </c>
      <c r="BA101">
        <v>1</v>
      </c>
      <c r="BB101">
        <v>1</v>
      </c>
      <c r="BC101">
        <v>1</v>
      </c>
      <c r="BD101">
        <v>0</v>
      </c>
      <c r="BV101">
        <v>0</v>
      </c>
      <c r="BW101">
        <v>0</v>
      </c>
      <c r="BX101">
        <v>0</v>
      </c>
      <c r="BY101">
        <v>0</v>
      </c>
      <c r="BZ101">
        <v>0</v>
      </c>
      <c r="CA101">
        <v>0</v>
      </c>
      <c r="CB101">
        <v>0</v>
      </c>
      <c r="CC101">
        <v>0</v>
      </c>
      <c r="CD101" t="s">
        <v>95</v>
      </c>
      <c r="CE101" t="s">
        <v>95</v>
      </c>
      <c r="CF101" t="s">
        <v>95</v>
      </c>
      <c r="CG101" t="s">
        <v>95</v>
      </c>
      <c r="CI101" s="89" t="str">
        <f t="shared" si="18"/>
        <v>Ford</v>
      </c>
      <c r="CJ101" s="89" t="str">
        <f t="shared" si="19"/>
        <v>Green</v>
      </c>
      <c r="CK101" s="89" t="str">
        <f t="shared" si="20"/>
        <v>Ford</v>
      </c>
      <c r="CL101" s="89" t="b">
        <f t="shared" si="21"/>
        <v>0</v>
      </c>
      <c r="CN101" t="s">
        <v>103</v>
      </c>
      <c r="CP101" t="s">
        <v>113</v>
      </c>
      <c r="CQ101" t="s">
        <v>231</v>
      </c>
    </row>
    <row r="102" spans="1:95" ht="12.75">
      <c r="A102" t="s">
        <v>496</v>
      </c>
      <c r="B102" s="6" t="s">
        <v>436</v>
      </c>
      <c r="C102" s="7">
        <v>5.3</v>
      </c>
      <c r="D102" s="6" t="s">
        <v>434</v>
      </c>
      <c r="E102" t="s">
        <v>151</v>
      </c>
      <c r="F102" t="s">
        <v>151</v>
      </c>
      <c r="G102" t="s">
        <v>151</v>
      </c>
      <c r="H102" t="s">
        <v>259</v>
      </c>
      <c r="I102" t="s">
        <v>95</v>
      </c>
      <c r="J102" t="s">
        <v>95</v>
      </c>
      <c r="K102" t="s">
        <v>95</v>
      </c>
      <c r="L102" t="s">
        <v>95</v>
      </c>
      <c r="M102" t="s">
        <v>95</v>
      </c>
      <c r="N102" t="s">
        <v>95</v>
      </c>
      <c r="O102" t="s">
        <v>95</v>
      </c>
      <c r="P102" t="s">
        <v>95</v>
      </c>
      <c r="Q102" t="s">
        <v>95</v>
      </c>
      <c r="R102" t="s">
        <v>95</v>
      </c>
      <c r="S102" t="s">
        <v>95</v>
      </c>
      <c r="T102" t="s">
        <v>95</v>
      </c>
      <c r="U102" t="s">
        <v>95</v>
      </c>
      <c r="V102" t="s">
        <v>95</v>
      </c>
      <c r="W102" t="s">
        <v>95</v>
      </c>
      <c r="X102" t="s">
        <v>95</v>
      </c>
      <c r="Y102" s="8">
        <v>45.62387</v>
      </c>
      <c r="Z102" s="8">
        <v>-116.93372</v>
      </c>
      <c r="AA102" t="s">
        <v>96</v>
      </c>
      <c r="AB102" t="s">
        <v>97</v>
      </c>
      <c r="AC102" t="s">
        <v>180</v>
      </c>
      <c r="AD102" t="s">
        <v>99</v>
      </c>
      <c r="AF102" s="9">
        <v>38274</v>
      </c>
      <c r="AG102" s="10">
        <v>0.7277777777777777</v>
      </c>
      <c r="AH102" t="s">
        <v>276</v>
      </c>
      <c r="AI102">
        <v>1</v>
      </c>
      <c r="AJ102">
        <v>1</v>
      </c>
      <c r="AK102">
        <v>0</v>
      </c>
      <c r="AL102">
        <v>0</v>
      </c>
      <c r="AM102">
        <v>0</v>
      </c>
      <c r="AN102" t="s">
        <v>95</v>
      </c>
      <c r="AO102" t="s">
        <v>95</v>
      </c>
      <c r="AP102" t="s">
        <v>95</v>
      </c>
      <c r="AR102" t="s">
        <v>95</v>
      </c>
      <c r="AT102" t="s">
        <v>95</v>
      </c>
      <c r="AU102" t="s">
        <v>95</v>
      </c>
      <c r="AV102" t="s">
        <v>95</v>
      </c>
      <c r="AX102" s="11" t="s">
        <v>361</v>
      </c>
      <c r="BA102">
        <v>1</v>
      </c>
      <c r="BB102">
        <v>1</v>
      </c>
      <c r="BC102">
        <v>1</v>
      </c>
      <c r="BD102">
        <v>0</v>
      </c>
      <c r="BV102">
        <v>0</v>
      </c>
      <c r="BW102">
        <v>0</v>
      </c>
      <c r="BX102">
        <v>0</v>
      </c>
      <c r="BY102">
        <v>0</v>
      </c>
      <c r="BZ102">
        <v>0</v>
      </c>
      <c r="CA102">
        <v>0</v>
      </c>
      <c r="CB102">
        <v>0</v>
      </c>
      <c r="CC102">
        <v>0</v>
      </c>
      <c r="CD102" t="s">
        <v>95</v>
      </c>
      <c r="CE102" t="s">
        <v>95</v>
      </c>
      <c r="CF102" t="s">
        <v>95</v>
      </c>
      <c r="CG102" t="s">
        <v>95</v>
      </c>
      <c r="CI102" s="89" t="str">
        <f t="shared" si="18"/>
        <v>Ford</v>
      </c>
      <c r="CJ102" s="89" t="str">
        <f t="shared" si="19"/>
        <v>Green</v>
      </c>
      <c r="CK102" s="89" t="str">
        <f t="shared" si="20"/>
        <v>Ford</v>
      </c>
      <c r="CL102" s="89" t="b">
        <f t="shared" si="21"/>
        <v>0</v>
      </c>
      <c r="CN102" t="s">
        <v>103</v>
      </c>
      <c r="CP102" t="s">
        <v>113</v>
      </c>
      <c r="CQ102" t="s">
        <v>231</v>
      </c>
    </row>
    <row r="103" spans="1:95" ht="12.75">
      <c r="A103" t="s">
        <v>497</v>
      </c>
      <c r="B103" s="6" t="s">
        <v>436</v>
      </c>
      <c r="C103" s="7">
        <v>5.8</v>
      </c>
      <c r="D103" s="6" t="s">
        <v>480</v>
      </c>
      <c r="E103" t="s">
        <v>151</v>
      </c>
      <c r="F103" t="s">
        <v>151</v>
      </c>
      <c r="G103" t="s">
        <v>151</v>
      </c>
      <c r="H103" t="s">
        <v>259</v>
      </c>
      <c r="I103" t="s">
        <v>95</v>
      </c>
      <c r="J103" t="s">
        <v>95</v>
      </c>
      <c r="K103" t="s">
        <v>95</v>
      </c>
      <c r="L103" t="s">
        <v>95</v>
      </c>
      <c r="M103" t="s">
        <v>95</v>
      </c>
      <c r="N103" t="s">
        <v>95</v>
      </c>
      <c r="O103" t="s">
        <v>95</v>
      </c>
      <c r="P103" t="s">
        <v>95</v>
      </c>
      <c r="Q103" t="s">
        <v>95</v>
      </c>
      <c r="R103" t="s">
        <v>95</v>
      </c>
      <c r="S103" t="s">
        <v>95</v>
      </c>
      <c r="T103" t="s">
        <v>95</v>
      </c>
      <c r="U103" t="s">
        <v>95</v>
      </c>
      <c r="V103" t="s">
        <v>95</v>
      </c>
      <c r="W103" t="s">
        <v>95</v>
      </c>
      <c r="X103" t="s">
        <v>95</v>
      </c>
      <c r="Y103" s="8">
        <v>45.62557</v>
      </c>
      <c r="Z103" s="8">
        <v>-116.92884</v>
      </c>
      <c r="AA103" t="s">
        <v>96</v>
      </c>
      <c r="AB103" t="s">
        <v>97</v>
      </c>
      <c r="AC103" t="s">
        <v>99</v>
      </c>
      <c r="AD103" t="s">
        <v>180</v>
      </c>
      <c r="AF103" s="9">
        <v>38274</v>
      </c>
      <c r="AG103" s="10">
        <v>0.7305555555555556</v>
      </c>
      <c r="AH103" t="s">
        <v>276</v>
      </c>
      <c r="AI103">
        <v>1</v>
      </c>
      <c r="AJ103">
        <v>1</v>
      </c>
      <c r="AK103">
        <v>0</v>
      </c>
      <c r="AL103">
        <v>0</v>
      </c>
      <c r="AM103">
        <v>0</v>
      </c>
      <c r="AN103" t="s">
        <v>95</v>
      </c>
      <c r="AO103" t="s">
        <v>95</v>
      </c>
      <c r="AP103" t="s">
        <v>95</v>
      </c>
      <c r="AR103" t="s">
        <v>95</v>
      </c>
      <c r="AT103" t="s">
        <v>95</v>
      </c>
      <c r="AU103" t="s">
        <v>95</v>
      </c>
      <c r="AV103" t="s">
        <v>95</v>
      </c>
      <c r="AX103" s="11" t="s">
        <v>361</v>
      </c>
      <c r="BA103">
        <v>1</v>
      </c>
      <c r="BB103">
        <v>1</v>
      </c>
      <c r="BC103">
        <v>1</v>
      </c>
      <c r="BD103">
        <v>0</v>
      </c>
      <c r="BV103">
        <v>0</v>
      </c>
      <c r="BW103">
        <v>0</v>
      </c>
      <c r="BX103">
        <v>0</v>
      </c>
      <c r="BY103">
        <v>0</v>
      </c>
      <c r="BZ103">
        <v>0</v>
      </c>
      <c r="CA103">
        <v>0</v>
      </c>
      <c r="CB103">
        <v>0</v>
      </c>
      <c r="CC103">
        <v>0</v>
      </c>
      <c r="CD103" t="s">
        <v>95</v>
      </c>
      <c r="CE103" t="s">
        <v>95</v>
      </c>
      <c r="CF103" t="s">
        <v>95</v>
      </c>
      <c r="CG103" t="s">
        <v>95</v>
      </c>
      <c r="CI103" s="89" t="str">
        <f t="shared" si="18"/>
        <v>Ford</v>
      </c>
      <c r="CJ103" s="89" t="str">
        <f t="shared" si="19"/>
        <v>Green</v>
      </c>
      <c r="CK103" s="89" t="str">
        <f t="shared" si="20"/>
        <v>Ford</v>
      </c>
      <c r="CL103" s="89" t="b">
        <f t="shared" si="21"/>
        <v>0</v>
      </c>
      <c r="CN103" t="s">
        <v>103</v>
      </c>
      <c r="CP103" t="s">
        <v>113</v>
      </c>
      <c r="CQ103" t="s">
        <v>231</v>
      </c>
    </row>
    <row r="104" spans="1:95" ht="12.75">
      <c r="A104" t="s">
        <v>498</v>
      </c>
      <c r="B104" s="6" t="s">
        <v>436</v>
      </c>
      <c r="C104" s="7">
        <v>6.3</v>
      </c>
      <c r="D104" s="6" t="s">
        <v>499</v>
      </c>
      <c r="E104" t="s">
        <v>151</v>
      </c>
      <c r="F104" t="s">
        <v>151</v>
      </c>
      <c r="G104" t="s">
        <v>151</v>
      </c>
      <c r="H104" t="s">
        <v>91</v>
      </c>
      <c r="I104" t="s">
        <v>95</v>
      </c>
      <c r="J104" t="s">
        <v>95</v>
      </c>
      <c r="K104" t="s">
        <v>95</v>
      </c>
      <c r="L104" t="s">
        <v>95</v>
      </c>
      <c r="M104" t="s">
        <v>95</v>
      </c>
      <c r="N104" t="s">
        <v>95</v>
      </c>
      <c r="O104" t="s">
        <v>95</v>
      </c>
      <c r="P104" t="s">
        <v>95</v>
      </c>
      <c r="Q104" t="s">
        <v>95</v>
      </c>
      <c r="R104" t="s">
        <v>95</v>
      </c>
      <c r="S104" t="s">
        <v>95</v>
      </c>
      <c r="T104" t="s">
        <v>95</v>
      </c>
      <c r="U104" t="s">
        <v>95</v>
      </c>
      <c r="V104" t="s">
        <v>95</v>
      </c>
      <c r="W104" t="s">
        <v>95</v>
      </c>
      <c r="X104" t="s">
        <v>95</v>
      </c>
      <c r="Y104" s="8">
        <v>45.62749</v>
      </c>
      <c r="Z104" s="8">
        <v>-116.92061</v>
      </c>
      <c r="AA104" t="s">
        <v>96</v>
      </c>
      <c r="AB104" t="s">
        <v>97</v>
      </c>
      <c r="AC104" t="s">
        <v>99</v>
      </c>
      <c r="AD104" t="s">
        <v>180</v>
      </c>
      <c r="AF104" s="9">
        <v>38274</v>
      </c>
      <c r="AG104" s="10">
        <v>0.7333333333333334</v>
      </c>
      <c r="AH104" t="s">
        <v>276</v>
      </c>
      <c r="AI104">
        <v>1</v>
      </c>
      <c r="AJ104">
        <v>1</v>
      </c>
      <c r="AK104">
        <v>0</v>
      </c>
      <c r="AL104">
        <v>0</v>
      </c>
      <c r="AM104">
        <v>0</v>
      </c>
      <c r="AN104" t="s">
        <v>95</v>
      </c>
      <c r="AO104" t="s">
        <v>95</v>
      </c>
      <c r="AP104" t="s">
        <v>95</v>
      </c>
      <c r="AR104" t="s">
        <v>95</v>
      </c>
      <c r="AT104" t="s">
        <v>95</v>
      </c>
      <c r="AU104" t="s">
        <v>95</v>
      </c>
      <c r="AV104" t="s">
        <v>95</v>
      </c>
      <c r="AX104" s="11" t="s">
        <v>361</v>
      </c>
      <c r="BA104">
        <v>1</v>
      </c>
      <c r="BB104">
        <v>1</v>
      </c>
      <c r="BC104">
        <v>1</v>
      </c>
      <c r="BD104">
        <v>0</v>
      </c>
      <c r="BV104">
        <v>0</v>
      </c>
      <c r="BW104">
        <v>0</v>
      </c>
      <c r="BX104">
        <v>0</v>
      </c>
      <c r="BY104">
        <v>0</v>
      </c>
      <c r="BZ104">
        <v>0</v>
      </c>
      <c r="CA104">
        <v>0</v>
      </c>
      <c r="CB104">
        <v>0</v>
      </c>
      <c r="CC104">
        <v>0</v>
      </c>
      <c r="CD104" t="s">
        <v>95</v>
      </c>
      <c r="CE104" t="s">
        <v>95</v>
      </c>
      <c r="CF104" t="s">
        <v>95</v>
      </c>
      <c r="CG104" t="s">
        <v>95</v>
      </c>
      <c r="CI104" s="89" t="str">
        <f t="shared" si="18"/>
        <v>Ford</v>
      </c>
      <c r="CJ104" s="89" t="str">
        <f t="shared" si="19"/>
        <v>Green</v>
      </c>
      <c r="CK104" s="89" t="str">
        <f t="shared" si="20"/>
        <v>Ford</v>
      </c>
      <c r="CL104" s="89" t="b">
        <f t="shared" si="21"/>
        <v>0</v>
      </c>
      <c r="CN104" t="s">
        <v>103</v>
      </c>
      <c r="CP104" t="s">
        <v>113</v>
      </c>
      <c r="CQ104" t="s">
        <v>231</v>
      </c>
    </row>
    <row r="105" spans="1:95" ht="12.75">
      <c r="A105" t="s">
        <v>500</v>
      </c>
      <c r="B105" s="6" t="s">
        <v>436</v>
      </c>
      <c r="C105" s="7">
        <v>7.5</v>
      </c>
      <c r="D105" s="6" t="s">
        <v>434</v>
      </c>
      <c r="E105" t="s">
        <v>151</v>
      </c>
      <c r="F105" t="s">
        <v>151</v>
      </c>
      <c r="G105" t="s">
        <v>151</v>
      </c>
      <c r="H105" t="s">
        <v>259</v>
      </c>
      <c r="I105" t="s">
        <v>95</v>
      </c>
      <c r="J105" t="s">
        <v>95</v>
      </c>
      <c r="K105" t="s">
        <v>95</v>
      </c>
      <c r="L105" t="s">
        <v>95</v>
      </c>
      <c r="M105" t="s">
        <v>95</v>
      </c>
      <c r="N105" t="s">
        <v>95</v>
      </c>
      <c r="O105" t="s">
        <v>95</v>
      </c>
      <c r="P105" t="s">
        <v>95</v>
      </c>
      <c r="Q105" t="s">
        <v>95</v>
      </c>
      <c r="R105" t="s">
        <v>95</v>
      </c>
      <c r="S105" t="s">
        <v>95</v>
      </c>
      <c r="T105" t="s">
        <v>95</v>
      </c>
      <c r="U105" t="s">
        <v>95</v>
      </c>
      <c r="V105" t="s">
        <v>95</v>
      </c>
      <c r="W105" t="s">
        <v>95</v>
      </c>
      <c r="X105" t="s">
        <v>95</v>
      </c>
      <c r="Y105" s="8">
        <v>45.6147</v>
      </c>
      <c r="Z105" s="8">
        <v>-116.91223</v>
      </c>
      <c r="AA105" t="s">
        <v>96</v>
      </c>
      <c r="AB105" t="s">
        <v>97</v>
      </c>
      <c r="AC105" t="s">
        <v>99</v>
      </c>
      <c r="AD105" t="s">
        <v>180</v>
      </c>
      <c r="AF105" s="9">
        <v>38274</v>
      </c>
      <c r="AG105" s="10">
        <v>0.7361111111111112</v>
      </c>
      <c r="AH105" t="s">
        <v>276</v>
      </c>
      <c r="AI105">
        <v>1</v>
      </c>
      <c r="AJ105">
        <v>1</v>
      </c>
      <c r="AK105">
        <v>0</v>
      </c>
      <c r="AL105">
        <v>0</v>
      </c>
      <c r="AM105">
        <v>0</v>
      </c>
      <c r="AN105" t="s">
        <v>95</v>
      </c>
      <c r="AO105" t="s">
        <v>95</v>
      </c>
      <c r="AP105" t="s">
        <v>95</v>
      </c>
      <c r="AR105" t="s">
        <v>95</v>
      </c>
      <c r="AT105" t="s">
        <v>95</v>
      </c>
      <c r="AU105" t="s">
        <v>95</v>
      </c>
      <c r="AV105" t="s">
        <v>95</v>
      </c>
      <c r="AX105" s="11" t="s">
        <v>361</v>
      </c>
      <c r="BA105">
        <v>1</v>
      </c>
      <c r="BB105">
        <v>1</v>
      </c>
      <c r="BC105">
        <v>1</v>
      </c>
      <c r="BD105">
        <v>0</v>
      </c>
      <c r="BV105">
        <v>0</v>
      </c>
      <c r="BW105">
        <v>0</v>
      </c>
      <c r="BX105">
        <v>0</v>
      </c>
      <c r="BY105">
        <v>0</v>
      </c>
      <c r="BZ105">
        <v>0</v>
      </c>
      <c r="CA105">
        <v>0</v>
      </c>
      <c r="CB105">
        <v>0</v>
      </c>
      <c r="CC105">
        <v>0</v>
      </c>
      <c r="CD105" t="s">
        <v>95</v>
      </c>
      <c r="CE105" t="s">
        <v>95</v>
      </c>
      <c r="CF105" t="s">
        <v>95</v>
      </c>
      <c r="CG105" t="s">
        <v>95</v>
      </c>
      <c r="CI105" s="89" t="str">
        <f t="shared" si="18"/>
        <v>Ford</v>
      </c>
      <c r="CJ105" s="89" t="str">
        <f t="shared" si="19"/>
        <v>Green</v>
      </c>
      <c r="CK105" s="89" t="str">
        <f t="shared" si="20"/>
        <v>Ford</v>
      </c>
      <c r="CL105" s="89" t="b">
        <f t="shared" si="21"/>
        <v>0</v>
      </c>
      <c r="CN105" t="s">
        <v>103</v>
      </c>
      <c r="CP105" t="s">
        <v>113</v>
      </c>
      <c r="CQ105" t="s">
        <v>231</v>
      </c>
    </row>
    <row r="106" spans="1:95" ht="12.75">
      <c r="A106" t="s">
        <v>501</v>
      </c>
      <c r="B106" s="6" t="s">
        <v>436</v>
      </c>
      <c r="C106" s="7">
        <v>7.6</v>
      </c>
      <c r="D106" s="6" t="s">
        <v>434</v>
      </c>
      <c r="E106" t="s">
        <v>151</v>
      </c>
      <c r="F106" t="s">
        <v>151</v>
      </c>
      <c r="G106" t="s">
        <v>151</v>
      </c>
      <c r="H106" t="s">
        <v>259</v>
      </c>
      <c r="I106" t="s">
        <v>95</v>
      </c>
      <c r="J106" t="s">
        <v>95</v>
      </c>
      <c r="K106" t="s">
        <v>95</v>
      </c>
      <c r="L106" t="s">
        <v>95</v>
      </c>
      <c r="M106" t="s">
        <v>95</v>
      </c>
      <c r="N106" t="s">
        <v>95</v>
      </c>
      <c r="O106" t="s">
        <v>95</v>
      </c>
      <c r="P106" t="s">
        <v>95</v>
      </c>
      <c r="Q106" t="s">
        <v>95</v>
      </c>
      <c r="R106" t="s">
        <v>95</v>
      </c>
      <c r="S106" t="s">
        <v>95</v>
      </c>
      <c r="T106" t="s">
        <v>95</v>
      </c>
      <c r="U106" t="s">
        <v>95</v>
      </c>
      <c r="V106" t="s">
        <v>95</v>
      </c>
      <c r="W106" t="s">
        <v>95</v>
      </c>
      <c r="X106" t="s">
        <v>95</v>
      </c>
      <c r="Y106" s="8">
        <v>45.61231</v>
      </c>
      <c r="Z106" s="8">
        <v>-116.91089</v>
      </c>
      <c r="AA106" t="s">
        <v>96</v>
      </c>
      <c r="AB106" t="s">
        <v>97</v>
      </c>
      <c r="AC106" t="s">
        <v>99</v>
      </c>
      <c r="AD106" t="s">
        <v>180</v>
      </c>
      <c r="AF106" s="9">
        <v>38274</v>
      </c>
      <c r="AG106" s="10">
        <v>0.7381944444444444</v>
      </c>
      <c r="AH106" t="s">
        <v>276</v>
      </c>
      <c r="AI106">
        <v>1</v>
      </c>
      <c r="AJ106">
        <v>1</v>
      </c>
      <c r="AK106">
        <v>0</v>
      </c>
      <c r="AL106">
        <v>0</v>
      </c>
      <c r="AM106">
        <v>0</v>
      </c>
      <c r="AN106" t="s">
        <v>95</v>
      </c>
      <c r="AO106" t="s">
        <v>95</v>
      </c>
      <c r="AP106" t="s">
        <v>95</v>
      </c>
      <c r="AR106" t="s">
        <v>95</v>
      </c>
      <c r="AT106" t="s">
        <v>95</v>
      </c>
      <c r="AU106" t="s">
        <v>95</v>
      </c>
      <c r="AV106" t="s">
        <v>95</v>
      </c>
      <c r="AX106" s="11" t="s">
        <v>361</v>
      </c>
      <c r="BA106">
        <v>1</v>
      </c>
      <c r="BB106">
        <v>1</v>
      </c>
      <c r="BC106">
        <v>1</v>
      </c>
      <c r="BD106">
        <v>0</v>
      </c>
      <c r="BV106">
        <v>0</v>
      </c>
      <c r="BW106">
        <v>0</v>
      </c>
      <c r="BX106">
        <v>0</v>
      </c>
      <c r="BY106">
        <v>0</v>
      </c>
      <c r="BZ106">
        <v>0</v>
      </c>
      <c r="CA106">
        <v>0</v>
      </c>
      <c r="CB106">
        <v>0</v>
      </c>
      <c r="CC106">
        <v>0</v>
      </c>
      <c r="CD106" t="s">
        <v>95</v>
      </c>
      <c r="CE106" t="s">
        <v>95</v>
      </c>
      <c r="CF106" t="s">
        <v>95</v>
      </c>
      <c r="CG106" t="s">
        <v>95</v>
      </c>
      <c r="CI106" s="89" t="str">
        <f t="shared" si="18"/>
        <v>Ford</v>
      </c>
      <c r="CJ106" s="89" t="str">
        <f t="shared" si="19"/>
        <v>Green</v>
      </c>
      <c r="CK106" s="89" t="str">
        <f t="shared" si="20"/>
        <v>Ford</v>
      </c>
      <c r="CL106" s="89" t="b">
        <f t="shared" si="21"/>
        <v>0</v>
      </c>
      <c r="CN106" t="s">
        <v>103</v>
      </c>
      <c r="CP106" t="s">
        <v>113</v>
      </c>
      <c r="CQ106" t="s">
        <v>231</v>
      </c>
    </row>
    <row r="107" spans="1:95" ht="12.75">
      <c r="A107" t="s">
        <v>502</v>
      </c>
      <c r="B107" s="6" t="s">
        <v>436</v>
      </c>
      <c r="C107" s="7">
        <v>7.9</v>
      </c>
      <c r="D107" s="6" t="s">
        <v>434</v>
      </c>
      <c r="E107" t="s">
        <v>151</v>
      </c>
      <c r="F107" t="s">
        <v>151</v>
      </c>
      <c r="G107" t="s">
        <v>151</v>
      </c>
      <c r="H107" t="s">
        <v>259</v>
      </c>
      <c r="I107" t="s">
        <v>95</v>
      </c>
      <c r="J107" t="s">
        <v>95</v>
      </c>
      <c r="K107" t="s">
        <v>95</v>
      </c>
      <c r="L107" t="s">
        <v>95</v>
      </c>
      <c r="M107" t="s">
        <v>95</v>
      </c>
      <c r="N107" t="s">
        <v>95</v>
      </c>
      <c r="O107" t="s">
        <v>95</v>
      </c>
      <c r="P107" t="s">
        <v>95</v>
      </c>
      <c r="Q107" t="s">
        <v>95</v>
      </c>
      <c r="R107" t="s">
        <v>95</v>
      </c>
      <c r="S107" t="s">
        <v>95</v>
      </c>
      <c r="T107" t="s">
        <v>95</v>
      </c>
      <c r="U107" t="s">
        <v>95</v>
      </c>
      <c r="V107" t="s">
        <v>95</v>
      </c>
      <c r="W107" t="s">
        <v>95</v>
      </c>
      <c r="X107" t="s">
        <v>95</v>
      </c>
      <c r="Y107" s="8">
        <v>45.60799</v>
      </c>
      <c r="Z107" s="8">
        <v>-116.9093</v>
      </c>
      <c r="AA107" t="s">
        <v>96</v>
      </c>
      <c r="AB107" t="s">
        <v>97</v>
      </c>
      <c r="AC107" t="s">
        <v>180</v>
      </c>
      <c r="AD107" t="s">
        <v>99</v>
      </c>
      <c r="AF107" s="9">
        <v>38274</v>
      </c>
      <c r="AG107" s="10">
        <v>0.7409722222222223</v>
      </c>
      <c r="AH107" t="s">
        <v>276</v>
      </c>
      <c r="AI107">
        <v>1</v>
      </c>
      <c r="AJ107">
        <v>1</v>
      </c>
      <c r="AK107">
        <v>0</v>
      </c>
      <c r="AL107">
        <v>0</v>
      </c>
      <c r="AM107">
        <v>0</v>
      </c>
      <c r="AN107" t="s">
        <v>95</v>
      </c>
      <c r="AO107" t="s">
        <v>95</v>
      </c>
      <c r="AP107" t="s">
        <v>95</v>
      </c>
      <c r="AR107" t="s">
        <v>95</v>
      </c>
      <c r="AT107" t="s">
        <v>95</v>
      </c>
      <c r="AU107" t="s">
        <v>95</v>
      </c>
      <c r="AV107" t="s">
        <v>95</v>
      </c>
      <c r="AX107" s="11" t="s">
        <v>361</v>
      </c>
      <c r="BA107">
        <v>1</v>
      </c>
      <c r="BB107">
        <v>1</v>
      </c>
      <c r="BC107">
        <v>1</v>
      </c>
      <c r="BD107">
        <v>0</v>
      </c>
      <c r="BV107">
        <v>0</v>
      </c>
      <c r="BW107">
        <v>0</v>
      </c>
      <c r="BX107">
        <v>0</v>
      </c>
      <c r="BY107">
        <v>0</v>
      </c>
      <c r="BZ107">
        <v>0</v>
      </c>
      <c r="CA107">
        <v>0</v>
      </c>
      <c r="CB107">
        <v>0</v>
      </c>
      <c r="CC107">
        <v>0</v>
      </c>
      <c r="CD107" t="s">
        <v>95</v>
      </c>
      <c r="CE107" t="s">
        <v>95</v>
      </c>
      <c r="CF107" t="s">
        <v>95</v>
      </c>
      <c r="CG107" t="s">
        <v>95</v>
      </c>
      <c r="CI107" s="89" t="str">
        <f t="shared" si="18"/>
        <v>Ford</v>
      </c>
      <c r="CJ107" s="89" t="str">
        <f t="shared" si="19"/>
        <v>Green</v>
      </c>
      <c r="CK107" s="89" t="str">
        <f t="shared" si="20"/>
        <v>Ford</v>
      </c>
      <c r="CL107" s="89" t="b">
        <f t="shared" si="21"/>
        <v>0</v>
      </c>
      <c r="CN107" t="s">
        <v>103</v>
      </c>
      <c r="CP107" t="s">
        <v>113</v>
      </c>
      <c r="CQ107" t="s">
        <v>231</v>
      </c>
    </row>
    <row r="108" spans="1:95" ht="12.75" customHeight="1">
      <c r="A108" t="s">
        <v>503</v>
      </c>
      <c r="B108" s="6" t="s">
        <v>133</v>
      </c>
      <c r="C108" s="7">
        <v>21.6</v>
      </c>
      <c r="D108" s="6" t="s">
        <v>504</v>
      </c>
      <c r="E108" t="s">
        <v>332</v>
      </c>
      <c r="F108" t="s">
        <v>332</v>
      </c>
      <c r="G108" t="s">
        <v>332</v>
      </c>
      <c r="H108" t="s">
        <v>134</v>
      </c>
      <c r="I108" t="s">
        <v>95</v>
      </c>
      <c r="J108" t="s">
        <v>95</v>
      </c>
      <c r="K108" t="s">
        <v>95</v>
      </c>
      <c r="L108" t="s">
        <v>95</v>
      </c>
      <c r="M108" t="s">
        <v>95</v>
      </c>
      <c r="N108" t="s">
        <v>95</v>
      </c>
      <c r="O108" t="s">
        <v>95</v>
      </c>
      <c r="P108" t="s">
        <v>95</v>
      </c>
      <c r="Q108" t="s">
        <v>95</v>
      </c>
      <c r="R108" t="s">
        <v>95</v>
      </c>
      <c r="S108" t="s">
        <v>95</v>
      </c>
      <c r="T108" t="s">
        <v>95</v>
      </c>
      <c r="U108" t="s">
        <v>95</v>
      </c>
      <c r="V108" t="s">
        <v>95</v>
      </c>
      <c r="W108" t="s">
        <v>95</v>
      </c>
      <c r="X108" t="s">
        <v>95</v>
      </c>
      <c r="Y108" s="8">
        <v>45.47779</v>
      </c>
      <c r="Z108" s="8">
        <v>-116.93112</v>
      </c>
      <c r="AA108" t="s">
        <v>96</v>
      </c>
      <c r="AB108" t="s">
        <v>97</v>
      </c>
      <c r="AC108" t="s">
        <v>180</v>
      </c>
      <c r="AD108" t="s">
        <v>119</v>
      </c>
      <c r="AE108" t="s">
        <v>241</v>
      </c>
      <c r="AF108" s="9">
        <v>38278</v>
      </c>
      <c r="AG108" s="10">
        <v>0.3875</v>
      </c>
      <c r="AH108" t="s">
        <v>100</v>
      </c>
      <c r="AI108">
        <v>1</v>
      </c>
      <c r="AJ108">
        <v>2</v>
      </c>
      <c r="AK108">
        <v>2</v>
      </c>
      <c r="AL108">
        <v>0</v>
      </c>
      <c r="AM108">
        <v>0</v>
      </c>
      <c r="AN108" t="s">
        <v>505</v>
      </c>
      <c r="AO108" t="s">
        <v>506</v>
      </c>
      <c r="AP108" t="s">
        <v>202</v>
      </c>
      <c r="AR108" t="s">
        <v>103</v>
      </c>
      <c r="AT108" t="s">
        <v>95</v>
      </c>
      <c r="AU108" t="s">
        <v>95</v>
      </c>
      <c r="AV108" t="s">
        <v>95</v>
      </c>
      <c r="AX108" s="11" t="s">
        <v>507</v>
      </c>
      <c r="BA108">
        <v>1</v>
      </c>
      <c r="BB108">
        <v>1</v>
      </c>
      <c r="BC108">
        <v>1</v>
      </c>
      <c r="BD108">
        <v>1</v>
      </c>
      <c r="BH108">
        <v>10</v>
      </c>
      <c r="BI108">
        <v>22</v>
      </c>
      <c r="BJ108">
        <v>26.2</v>
      </c>
      <c r="BK108">
        <v>21.9</v>
      </c>
      <c r="BL108">
        <v>22.6</v>
      </c>
      <c r="BM108">
        <v>26.3</v>
      </c>
      <c r="BN108">
        <v>16.2</v>
      </c>
      <c r="BO108">
        <v>3.15</v>
      </c>
      <c r="BP108" t="s">
        <v>508</v>
      </c>
      <c r="BQ108">
        <v>3.18</v>
      </c>
      <c r="BR108">
        <v>3.22</v>
      </c>
      <c r="BS108">
        <v>7.96</v>
      </c>
      <c r="BT108">
        <v>6.35</v>
      </c>
      <c r="BU108">
        <v>3.15</v>
      </c>
      <c r="BV108">
        <v>0</v>
      </c>
      <c r="BW108">
        <v>22.64</v>
      </c>
      <c r="BX108">
        <v>0.44</v>
      </c>
      <c r="BY108">
        <v>3.13</v>
      </c>
      <c r="BZ108">
        <v>-3.17</v>
      </c>
      <c r="CA108">
        <v>1.61</v>
      </c>
      <c r="CB108">
        <v>0.51</v>
      </c>
      <c r="CC108">
        <v>0.18</v>
      </c>
      <c r="CD108" t="s">
        <v>110</v>
      </c>
      <c r="CE108" t="s">
        <v>111</v>
      </c>
      <c r="CF108" t="s">
        <v>110</v>
      </c>
      <c r="CG108" t="s">
        <v>112</v>
      </c>
      <c r="CI108" s="89" t="str">
        <f t="shared" si="18"/>
        <v>Red</v>
      </c>
      <c r="CJ108" s="89" t="str">
        <f t="shared" si="19"/>
        <v>Red</v>
      </c>
      <c r="CK108" s="89" t="str">
        <f t="shared" si="20"/>
        <v>Other</v>
      </c>
      <c r="CL108" s="89" t="b">
        <f t="shared" si="21"/>
        <v>0</v>
      </c>
      <c r="CN108" t="s">
        <v>103</v>
      </c>
      <c r="CP108" t="s">
        <v>113</v>
      </c>
      <c r="CQ108" t="s">
        <v>241</v>
      </c>
    </row>
    <row r="109" spans="1:95" ht="12.75">
      <c r="A109" t="s">
        <v>509</v>
      </c>
      <c r="B109" s="6" t="s">
        <v>133</v>
      </c>
      <c r="C109" s="7">
        <v>21.6</v>
      </c>
      <c r="D109" s="6" t="s">
        <v>510</v>
      </c>
      <c r="E109" t="s">
        <v>332</v>
      </c>
      <c r="F109" t="s">
        <v>332</v>
      </c>
      <c r="G109" t="s">
        <v>332</v>
      </c>
      <c r="H109" t="s">
        <v>134</v>
      </c>
      <c r="I109" t="s">
        <v>95</v>
      </c>
      <c r="J109" t="s">
        <v>95</v>
      </c>
      <c r="K109" t="s">
        <v>95</v>
      </c>
      <c r="L109" t="s">
        <v>95</v>
      </c>
      <c r="M109" t="s">
        <v>95</v>
      </c>
      <c r="N109" t="s">
        <v>95</v>
      </c>
      <c r="O109" t="s">
        <v>95</v>
      </c>
      <c r="P109" t="s">
        <v>95</v>
      </c>
      <c r="Q109" t="s">
        <v>95</v>
      </c>
      <c r="R109" t="s">
        <v>95</v>
      </c>
      <c r="S109" t="s">
        <v>95</v>
      </c>
      <c r="T109" t="s">
        <v>95</v>
      </c>
      <c r="U109" t="s">
        <v>95</v>
      </c>
      <c r="V109" t="s">
        <v>95</v>
      </c>
      <c r="W109" t="s">
        <v>95</v>
      </c>
      <c r="X109" t="s">
        <v>95</v>
      </c>
      <c r="Y109" s="8">
        <v>45.47779</v>
      </c>
      <c r="Z109" s="8">
        <v>-116.93112</v>
      </c>
      <c r="AA109" t="s">
        <v>96</v>
      </c>
      <c r="AB109" t="s">
        <v>97</v>
      </c>
      <c r="AC109" t="s">
        <v>180</v>
      </c>
      <c r="AD109" t="s">
        <v>119</v>
      </c>
      <c r="AE109" t="s">
        <v>241</v>
      </c>
      <c r="AF109" s="9">
        <v>38278</v>
      </c>
      <c r="AG109" s="10">
        <v>0.46458333333333335</v>
      </c>
      <c r="AH109" t="s">
        <v>100</v>
      </c>
      <c r="AI109">
        <v>2</v>
      </c>
      <c r="AJ109">
        <v>2</v>
      </c>
      <c r="AK109">
        <v>2</v>
      </c>
      <c r="AL109">
        <v>0</v>
      </c>
      <c r="AM109">
        <v>0</v>
      </c>
      <c r="AN109" t="s">
        <v>505</v>
      </c>
      <c r="AO109" t="s">
        <v>506</v>
      </c>
      <c r="AP109" t="s">
        <v>202</v>
      </c>
      <c r="AR109" t="s">
        <v>103</v>
      </c>
      <c r="AT109" t="s">
        <v>104</v>
      </c>
      <c r="AU109" t="s">
        <v>95</v>
      </c>
      <c r="AV109" t="s">
        <v>95</v>
      </c>
      <c r="AX109" s="11" t="s">
        <v>511</v>
      </c>
      <c r="AY109" t="s">
        <v>512</v>
      </c>
      <c r="BA109">
        <v>1</v>
      </c>
      <c r="BB109">
        <v>1</v>
      </c>
      <c r="BC109">
        <v>1</v>
      </c>
      <c r="BD109">
        <v>1</v>
      </c>
      <c r="BH109">
        <v>10</v>
      </c>
      <c r="BI109">
        <v>22</v>
      </c>
      <c r="BJ109">
        <v>26.2</v>
      </c>
      <c r="BK109">
        <v>21.9</v>
      </c>
      <c r="BL109">
        <v>22.6</v>
      </c>
      <c r="BM109">
        <v>26.3</v>
      </c>
      <c r="BN109">
        <v>16.2</v>
      </c>
      <c r="BQ109">
        <v>3.18</v>
      </c>
      <c r="BR109">
        <v>3.2</v>
      </c>
      <c r="BS109">
        <v>7.96</v>
      </c>
      <c r="BT109">
        <v>6.35</v>
      </c>
      <c r="BU109">
        <v>3.15</v>
      </c>
      <c r="BV109">
        <v>-3.15</v>
      </c>
      <c r="BW109">
        <v>22.64</v>
      </c>
      <c r="BX109">
        <v>0.44</v>
      </c>
      <c r="BY109">
        <v>3.15</v>
      </c>
      <c r="BZ109">
        <v>-3.17</v>
      </c>
      <c r="CA109">
        <v>1.61</v>
      </c>
      <c r="CB109">
        <v>0.51</v>
      </c>
      <c r="CC109">
        <v>0.09</v>
      </c>
      <c r="CD109" t="s">
        <v>110</v>
      </c>
      <c r="CE109" t="s">
        <v>111</v>
      </c>
      <c r="CF109" t="s">
        <v>110</v>
      </c>
      <c r="CG109" t="s">
        <v>147</v>
      </c>
      <c r="CI109" s="89" t="str">
        <f t="shared" si="18"/>
        <v>Red</v>
      </c>
      <c r="CJ109" s="89" t="str">
        <f t="shared" si="19"/>
        <v>Red</v>
      </c>
      <c r="CK109" s="89" t="str">
        <f t="shared" si="20"/>
        <v>Other</v>
      </c>
      <c r="CL109" s="89" t="b">
        <f t="shared" si="21"/>
        <v>0</v>
      </c>
      <c r="CN109" t="s">
        <v>103</v>
      </c>
      <c r="CP109" t="s">
        <v>113</v>
      </c>
      <c r="CQ109" t="s">
        <v>241</v>
      </c>
    </row>
    <row r="110" spans="1:95" ht="12.75">
      <c r="A110" t="s">
        <v>513</v>
      </c>
      <c r="B110" s="6" t="s">
        <v>133</v>
      </c>
      <c r="C110" s="7">
        <v>21.6</v>
      </c>
      <c r="D110" s="6" t="s">
        <v>510</v>
      </c>
      <c r="E110" t="s">
        <v>332</v>
      </c>
      <c r="F110" t="s">
        <v>332</v>
      </c>
      <c r="G110" t="s">
        <v>332</v>
      </c>
      <c r="H110" t="s">
        <v>134</v>
      </c>
      <c r="I110" t="s">
        <v>95</v>
      </c>
      <c r="J110" t="s">
        <v>95</v>
      </c>
      <c r="K110" t="s">
        <v>95</v>
      </c>
      <c r="L110" t="s">
        <v>95</v>
      </c>
      <c r="M110" t="s">
        <v>95</v>
      </c>
      <c r="N110" t="s">
        <v>95</v>
      </c>
      <c r="O110" t="s">
        <v>95</v>
      </c>
      <c r="P110" t="s">
        <v>95</v>
      </c>
      <c r="Q110" t="s">
        <v>95</v>
      </c>
      <c r="R110" t="s">
        <v>95</v>
      </c>
      <c r="S110" t="s">
        <v>95</v>
      </c>
      <c r="T110" t="s">
        <v>95</v>
      </c>
      <c r="U110" t="s">
        <v>95</v>
      </c>
      <c r="V110" t="s">
        <v>95</v>
      </c>
      <c r="W110" t="s">
        <v>95</v>
      </c>
      <c r="X110" t="s">
        <v>95</v>
      </c>
      <c r="Y110" s="8">
        <v>45.47757</v>
      </c>
      <c r="Z110" s="8">
        <v>-116.9325</v>
      </c>
      <c r="AA110" t="s">
        <v>96</v>
      </c>
      <c r="AB110" t="s">
        <v>97</v>
      </c>
      <c r="AC110" t="s">
        <v>180</v>
      </c>
      <c r="AD110" t="s">
        <v>119</v>
      </c>
      <c r="AE110" t="s">
        <v>241</v>
      </c>
      <c r="AF110" s="9">
        <v>38278</v>
      </c>
      <c r="AG110" s="10">
        <v>0.4277777777777778</v>
      </c>
      <c r="AH110" t="s">
        <v>100</v>
      </c>
      <c r="AI110">
        <v>1</v>
      </c>
      <c r="AJ110">
        <v>3</v>
      </c>
      <c r="AK110">
        <v>3</v>
      </c>
      <c r="AL110">
        <v>0</v>
      </c>
      <c r="AM110">
        <v>0</v>
      </c>
      <c r="AN110" t="s">
        <v>202</v>
      </c>
      <c r="AO110" t="s">
        <v>95</v>
      </c>
      <c r="AP110" t="s">
        <v>95</v>
      </c>
      <c r="AR110" t="s">
        <v>113</v>
      </c>
      <c r="AS110" t="s">
        <v>514</v>
      </c>
      <c r="AT110" t="s">
        <v>104</v>
      </c>
      <c r="AU110" t="s">
        <v>95</v>
      </c>
      <c r="AV110" t="s">
        <v>95</v>
      </c>
      <c r="AX110" s="11" t="s">
        <v>515</v>
      </c>
      <c r="BA110">
        <v>1</v>
      </c>
      <c r="BB110">
        <v>1</v>
      </c>
      <c r="BC110">
        <v>1</v>
      </c>
      <c r="BD110">
        <v>1</v>
      </c>
      <c r="BH110">
        <v>4</v>
      </c>
      <c r="BJ110">
        <v>26.2</v>
      </c>
      <c r="BK110">
        <v>21.9</v>
      </c>
      <c r="BL110">
        <v>22.6</v>
      </c>
      <c r="BM110">
        <v>26.3</v>
      </c>
      <c r="BN110">
        <v>16.2</v>
      </c>
      <c r="BO110">
        <v>0.53</v>
      </c>
      <c r="BQ110">
        <v>1.96</v>
      </c>
      <c r="BR110">
        <v>1.96</v>
      </c>
      <c r="BS110">
        <v>5.16</v>
      </c>
      <c r="BT110">
        <v>2.49</v>
      </c>
      <c r="BU110">
        <v>0.54</v>
      </c>
      <c r="BV110">
        <v>-0.01</v>
      </c>
      <c r="BW110">
        <v>22.64</v>
      </c>
      <c r="BX110">
        <v>0.18</v>
      </c>
      <c r="BY110">
        <v>0.53</v>
      </c>
      <c r="BZ110">
        <v>-0.53</v>
      </c>
      <c r="CA110">
        <v>2.67</v>
      </c>
      <c r="CB110">
        <v>5.04</v>
      </c>
      <c r="CC110">
        <v>0</v>
      </c>
      <c r="CD110" t="s">
        <v>110</v>
      </c>
      <c r="CE110" t="s">
        <v>111</v>
      </c>
      <c r="CF110" t="s">
        <v>110</v>
      </c>
      <c r="CG110" t="s">
        <v>147</v>
      </c>
      <c r="CI110" s="89" t="str">
        <f t="shared" si="18"/>
        <v>Red</v>
      </c>
      <c r="CJ110" s="89" t="str">
        <f t="shared" si="19"/>
        <v>Red</v>
      </c>
      <c r="CK110" s="89" t="str">
        <f t="shared" si="20"/>
        <v>Other</v>
      </c>
      <c r="CL110" s="89" t="b">
        <f t="shared" si="21"/>
        <v>0</v>
      </c>
      <c r="CN110" t="s">
        <v>113</v>
      </c>
      <c r="CO110" t="s">
        <v>516</v>
      </c>
      <c r="CP110" t="s">
        <v>113</v>
      </c>
      <c r="CQ110" t="s">
        <v>241</v>
      </c>
    </row>
    <row r="111" spans="1:95" ht="12.75">
      <c r="A111" t="s">
        <v>517</v>
      </c>
      <c r="B111" s="6" t="s">
        <v>133</v>
      </c>
      <c r="C111" s="7">
        <v>21.6</v>
      </c>
      <c r="D111" s="6" t="s">
        <v>510</v>
      </c>
      <c r="E111" t="s">
        <v>332</v>
      </c>
      <c r="F111" t="s">
        <v>332</v>
      </c>
      <c r="G111" t="s">
        <v>332</v>
      </c>
      <c r="H111" t="s">
        <v>134</v>
      </c>
      <c r="I111" t="s">
        <v>95</v>
      </c>
      <c r="J111" t="s">
        <v>95</v>
      </c>
      <c r="K111" t="s">
        <v>95</v>
      </c>
      <c r="L111" t="s">
        <v>95</v>
      </c>
      <c r="M111" t="s">
        <v>95</v>
      </c>
      <c r="N111" t="s">
        <v>95</v>
      </c>
      <c r="O111" t="s">
        <v>95</v>
      </c>
      <c r="P111" t="s">
        <v>95</v>
      </c>
      <c r="Q111" t="s">
        <v>95</v>
      </c>
      <c r="R111" t="s">
        <v>95</v>
      </c>
      <c r="S111" t="s">
        <v>95</v>
      </c>
      <c r="T111" t="s">
        <v>95</v>
      </c>
      <c r="U111" t="s">
        <v>95</v>
      </c>
      <c r="V111" t="s">
        <v>95</v>
      </c>
      <c r="W111" t="s">
        <v>95</v>
      </c>
      <c r="X111" t="s">
        <v>95</v>
      </c>
      <c r="Y111" s="8">
        <v>45.47757</v>
      </c>
      <c r="Z111" s="8">
        <v>-116.9325</v>
      </c>
      <c r="AA111" t="s">
        <v>96</v>
      </c>
      <c r="AB111" t="s">
        <v>97</v>
      </c>
      <c r="AC111" t="s">
        <v>180</v>
      </c>
      <c r="AD111" t="s">
        <v>119</v>
      </c>
      <c r="AE111" t="s">
        <v>241</v>
      </c>
      <c r="AF111" s="9">
        <v>38278</v>
      </c>
      <c r="AG111" s="10">
        <v>0.43263888888888885</v>
      </c>
      <c r="AH111" t="s">
        <v>100</v>
      </c>
      <c r="AI111">
        <v>2</v>
      </c>
      <c r="AJ111">
        <v>3</v>
      </c>
      <c r="AK111">
        <v>3</v>
      </c>
      <c r="AL111">
        <v>0</v>
      </c>
      <c r="AM111">
        <v>0</v>
      </c>
      <c r="AN111" t="s">
        <v>202</v>
      </c>
      <c r="AO111" t="s">
        <v>95</v>
      </c>
      <c r="AP111" t="s">
        <v>95</v>
      </c>
      <c r="AR111" t="s">
        <v>113</v>
      </c>
      <c r="AS111" t="s">
        <v>514</v>
      </c>
      <c r="AT111" t="s">
        <v>104</v>
      </c>
      <c r="AU111" t="s">
        <v>95</v>
      </c>
      <c r="AV111" t="s">
        <v>95</v>
      </c>
      <c r="AX111" s="11"/>
      <c r="BA111">
        <v>1</v>
      </c>
      <c r="BB111">
        <v>1</v>
      </c>
      <c r="BC111">
        <v>1</v>
      </c>
      <c r="BD111">
        <v>1</v>
      </c>
      <c r="BH111">
        <v>4</v>
      </c>
      <c r="BJ111">
        <v>26.2</v>
      </c>
      <c r="BK111">
        <v>16.2</v>
      </c>
      <c r="BL111">
        <v>21.9</v>
      </c>
      <c r="BM111">
        <v>22.6</v>
      </c>
      <c r="BN111">
        <v>26.3</v>
      </c>
      <c r="BO111">
        <v>0.53</v>
      </c>
      <c r="BQ111">
        <v>2.49</v>
      </c>
      <c r="BR111">
        <v>2.49</v>
      </c>
      <c r="BS111">
        <v>5.77</v>
      </c>
      <c r="BT111">
        <v>3.68</v>
      </c>
      <c r="BU111">
        <v>0.54</v>
      </c>
      <c r="BV111">
        <v>-0.01</v>
      </c>
      <c r="BW111">
        <v>22.64</v>
      </c>
      <c r="BX111">
        <v>0.18</v>
      </c>
      <c r="BY111">
        <v>1.19</v>
      </c>
      <c r="BZ111">
        <v>-1.19</v>
      </c>
      <c r="CA111">
        <v>2.09</v>
      </c>
      <c r="CB111">
        <v>1.76</v>
      </c>
      <c r="CC111">
        <v>0</v>
      </c>
      <c r="CD111" t="s">
        <v>110</v>
      </c>
      <c r="CE111" t="s">
        <v>111</v>
      </c>
      <c r="CF111" t="s">
        <v>110</v>
      </c>
      <c r="CG111" t="s">
        <v>139</v>
      </c>
      <c r="CI111" s="89" t="str">
        <f t="shared" si="18"/>
        <v>Red</v>
      </c>
      <c r="CJ111" s="89" t="str">
        <f t="shared" si="19"/>
        <v>Red</v>
      </c>
      <c r="CK111" s="89" t="str">
        <f t="shared" si="20"/>
        <v>Other</v>
      </c>
      <c r="CL111" s="89" t="b">
        <f t="shared" si="21"/>
        <v>0</v>
      </c>
      <c r="CN111" t="s">
        <v>103</v>
      </c>
      <c r="CP111" t="s">
        <v>113</v>
      </c>
      <c r="CQ111" t="s">
        <v>241</v>
      </c>
    </row>
    <row r="112" spans="1:95" ht="12.75">
      <c r="A112" t="s">
        <v>518</v>
      </c>
      <c r="B112" s="6" t="s">
        <v>133</v>
      </c>
      <c r="C112" s="7">
        <v>21.6</v>
      </c>
      <c r="D112" s="6" t="s">
        <v>519</v>
      </c>
      <c r="E112" t="s">
        <v>332</v>
      </c>
      <c r="F112" t="s">
        <v>332</v>
      </c>
      <c r="G112" t="s">
        <v>332</v>
      </c>
      <c r="H112" t="s">
        <v>134</v>
      </c>
      <c r="I112" t="s">
        <v>95</v>
      </c>
      <c r="J112" t="s">
        <v>95</v>
      </c>
      <c r="K112" t="s">
        <v>95</v>
      </c>
      <c r="L112" t="s">
        <v>95</v>
      </c>
      <c r="M112" t="s">
        <v>95</v>
      </c>
      <c r="N112" t="s">
        <v>95</v>
      </c>
      <c r="O112" t="s">
        <v>95</v>
      </c>
      <c r="P112" t="s">
        <v>95</v>
      </c>
      <c r="Q112" t="s">
        <v>95</v>
      </c>
      <c r="R112" t="s">
        <v>95</v>
      </c>
      <c r="S112" t="s">
        <v>95</v>
      </c>
      <c r="T112" t="s">
        <v>95</v>
      </c>
      <c r="U112" t="s">
        <v>95</v>
      </c>
      <c r="V112" t="s">
        <v>95</v>
      </c>
      <c r="W112" t="s">
        <v>95</v>
      </c>
      <c r="X112" t="s">
        <v>95</v>
      </c>
      <c r="Y112" s="8">
        <v>45.47757</v>
      </c>
      <c r="Z112" s="8">
        <v>-116.9325</v>
      </c>
      <c r="AA112" t="s">
        <v>96</v>
      </c>
      <c r="AB112" t="s">
        <v>97</v>
      </c>
      <c r="AC112" t="s">
        <v>99</v>
      </c>
      <c r="AD112" t="s">
        <v>119</v>
      </c>
      <c r="AE112" t="s">
        <v>520</v>
      </c>
      <c r="AF112" s="9">
        <v>38278</v>
      </c>
      <c r="AG112" s="10">
        <v>0.45416666666666666</v>
      </c>
      <c r="AH112" t="s">
        <v>100</v>
      </c>
      <c r="AI112">
        <v>3</v>
      </c>
      <c r="AJ112">
        <v>3</v>
      </c>
      <c r="AK112">
        <v>3</v>
      </c>
      <c r="AL112">
        <v>0</v>
      </c>
      <c r="AM112">
        <v>0</v>
      </c>
      <c r="AN112" t="s">
        <v>202</v>
      </c>
      <c r="AO112" t="s">
        <v>95</v>
      </c>
      <c r="AP112" t="s">
        <v>95</v>
      </c>
      <c r="AR112" t="s">
        <v>113</v>
      </c>
      <c r="AS112" t="s">
        <v>514</v>
      </c>
      <c r="AT112" t="s">
        <v>95</v>
      </c>
      <c r="AU112" t="s">
        <v>95</v>
      </c>
      <c r="AV112" t="s">
        <v>95</v>
      </c>
      <c r="AX112" s="11" t="s">
        <v>521</v>
      </c>
      <c r="BA112">
        <v>1</v>
      </c>
      <c r="BB112">
        <v>1</v>
      </c>
      <c r="BC112">
        <v>1</v>
      </c>
      <c r="BD112">
        <v>1</v>
      </c>
      <c r="BH112">
        <v>4</v>
      </c>
      <c r="BJ112">
        <v>26.2</v>
      </c>
      <c r="BK112">
        <v>21.9</v>
      </c>
      <c r="BL112">
        <v>22.6</v>
      </c>
      <c r="BM112">
        <v>26.3</v>
      </c>
      <c r="BN112">
        <v>16.2</v>
      </c>
      <c r="BO112">
        <v>0.53</v>
      </c>
      <c r="BQ112">
        <v>3.68</v>
      </c>
      <c r="BR112">
        <v>3.68</v>
      </c>
      <c r="BS112">
        <v>7.76</v>
      </c>
      <c r="BT112">
        <v>4.65</v>
      </c>
      <c r="BU112">
        <v>0.54</v>
      </c>
      <c r="BV112">
        <v>-0.01</v>
      </c>
      <c r="BW112">
        <v>22.64</v>
      </c>
      <c r="BX112">
        <v>0.18</v>
      </c>
      <c r="BY112">
        <v>0.97</v>
      </c>
      <c r="BZ112">
        <v>-0.97</v>
      </c>
      <c r="CA112">
        <v>3.11</v>
      </c>
      <c r="CB112">
        <v>3.21</v>
      </c>
      <c r="CC112">
        <v>0</v>
      </c>
      <c r="CD112" t="s">
        <v>110</v>
      </c>
      <c r="CE112" t="s">
        <v>111</v>
      </c>
      <c r="CF112" t="s">
        <v>110</v>
      </c>
      <c r="CG112" t="s">
        <v>147</v>
      </c>
      <c r="CI112" s="89" t="str">
        <f t="shared" si="18"/>
        <v>Red</v>
      </c>
      <c r="CJ112" s="89" t="str">
        <f t="shared" si="19"/>
        <v>Red</v>
      </c>
      <c r="CK112" s="89" t="str">
        <f t="shared" si="20"/>
        <v>Other</v>
      </c>
      <c r="CL112" s="89" t="b">
        <f t="shared" si="21"/>
        <v>0</v>
      </c>
      <c r="CN112" t="s">
        <v>103</v>
      </c>
      <c r="CP112" t="s">
        <v>113</v>
      </c>
      <c r="CQ112" t="s">
        <v>241</v>
      </c>
    </row>
    <row r="113" spans="1:95" ht="12.75">
      <c r="A113" t="s">
        <v>522</v>
      </c>
      <c r="B113" s="6" t="s">
        <v>133</v>
      </c>
      <c r="C113" s="7">
        <v>21.6</v>
      </c>
      <c r="D113" s="6" t="s">
        <v>519</v>
      </c>
      <c r="E113" t="s">
        <v>332</v>
      </c>
      <c r="F113" t="s">
        <v>332</v>
      </c>
      <c r="G113" t="s">
        <v>332</v>
      </c>
      <c r="H113" t="s">
        <v>134</v>
      </c>
      <c r="I113" t="s">
        <v>95</v>
      </c>
      <c r="J113" t="s">
        <v>95</v>
      </c>
      <c r="K113" t="s">
        <v>95</v>
      </c>
      <c r="L113" t="s">
        <v>95</v>
      </c>
      <c r="M113" t="s">
        <v>95</v>
      </c>
      <c r="N113" t="s">
        <v>95</v>
      </c>
      <c r="O113" t="s">
        <v>95</v>
      </c>
      <c r="P113" t="s">
        <v>95</v>
      </c>
      <c r="Q113" t="s">
        <v>95</v>
      </c>
      <c r="R113" t="s">
        <v>95</v>
      </c>
      <c r="S113" t="s">
        <v>95</v>
      </c>
      <c r="T113" t="s">
        <v>95</v>
      </c>
      <c r="U113" t="s">
        <v>95</v>
      </c>
      <c r="V113" t="s">
        <v>95</v>
      </c>
      <c r="W113" t="s">
        <v>95</v>
      </c>
      <c r="X113" t="s">
        <v>95</v>
      </c>
      <c r="Y113" s="8">
        <v>45.47757</v>
      </c>
      <c r="Z113" s="8">
        <v>-116.9325</v>
      </c>
      <c r="AA113" t="s">
        <v>96</v>
      </c>
      <c r="AB113" t="s">
        <v>97</v>
      </c>
      <c r="AC113" t="s">
        <v>180</v>
      </c>
      <c r="AD113" t="s">
        <v>119</v>
      </c>
      <c r="AE113" t="s">
        <v>241</v>
      </c>
      <c r="AF113" s="9">
        <v>38278</v>
      </c>
      <c r="AG113" s="10">
        <v>0.4576388888888889</v>
      </c>
      <c r="AH113" t="s">
        <v>100</v>
      </c>
      <c r="AI113">
        <v>1</v>
      </c>
      <c r="AJ113">
        <v>1</v>
      </c>
      <c r="AK113">
        <v>0</v>
      </c>
      <c r="AL113">
        <v>0</v>
      </c>
      <c r="AM113">
        <v>0</v>
      </c>
      <c r="AN113" t="s">
        <v>202</v>
      </c>
      <c r="AO113" t="s">
        <v>95</v>
      </c>
      <c r="AP113" t="s">
        <v>95</v>
      </c>
      <c r="AR113" t="s">
        <v>113</v>
      </c>
      <c r="AS113" t="s">
        <v>514</v>
      </c>
      <c r="AT113" t="s">
        <v>95</v>
      </c>
      <c r="AU113" t="s">
        <v>95</v>
      </c>
      <c r="AV113" t="s">
        <v>95</v>
      </c>
      <c r="AX113" s="11" t="s">
        <v>523</v>
      </c>
      <c r="AY113" t="s">
        <v>524</v>
      </c>
      <c r="BA113">
        <v>1</v>
      </c>
      <c r="BB113">
        <v>1</v>
      </c>
      <c r="BC113">
        <v>1</v>
      </c>
      <c r="BD113">
        <v>1</v>
      </c>
      <c r="BH113">
        <v>4</v>
      </c>
      <c r="BI113">
        <v>0</v>
      </c>
      <c r="BJ113">
        <v>26.2</v>
      </c>
      <c r="BK113">
        <v>21.9</v>
      </c>
      <c r="BL113">
        <v>22.6</v>
      </c>
      <c r="BM113">
        <v>26.3</v>
      </c>
      <c r="BN113">
        <v>16.2</v>
      </c>
      <c r="BO113">
        <v>0.53</v>
      </c>
      <c r="BQ113">
        <v>1.74</v>
      </c>
      <c r="BR113">
        <v>1.74</v>
      </c>
      <c r="BS113">
        <v>7.76</v>
      </c>
      <c r="BT113">
        <v>4.65</v>
      </c>
      <c r="BU113">
        <v>0.54</v>
      </c>
      <c r="BV113">
        <v>-0.01</v>
      </c>
      <c r="BW113">
        <v>22.64</v>
      </c>
      <c r="BX113">
        <v>0.18</v>
      </c>
      <c r="BY113">
        <v>2.91</v>
      </c>
      <c r="BZ113">
        <v>-2.91</v>
      </c>
      <c r="CA113">
        <v>3.11</v>
      </c>
      <c r="CB113">
        <v>1.07</v>
      </c>
      <c r="CC113">
        <v>0</v>
      </c>
      <c r="CD113" t="s">
        <v>110</v>
      </c>
      <c r="CE113" t="s">
        <v>111</v>
      </c>
      <c r="CF113" t="s">
        <v>110</v>
      </c>
      <c r="CG113" t="s">
        <v>112</v>
      </c>
      <c r="CI113" s="89" t="str">
        <f t="shared" si="18"/>
        <v>Red</v>
      </c>
      <c r="CJ113" s="89" t="str">
        <f t="shared" si="19"/>
        <v>Red</v>
      </c>
      <c r="CK113" s="89" t="str">
        <f t="shared" si="20"/>
        <v>Other</v>
      </c>
      <c r="CL113" s="89" t="b">
        <f t="shared" si="21"/>
        <v>0</v>
      </c>
      <c r="CN113" t="s">
        <v>103</v>
      </c>
      <c r="CP113" t="s">
        <v>113</v>
      </c>
      <c r="CQ113" t="s">
        <v>241</v>
      </c>
    </row>
    <row r="114" spans="1:95" ht="12.75">
      <c r="A114" t="s">
        <v>525</v>
      </c>
      <c r="B114" s="6" t="s">
        <v>526</v>
      </c>
      <c r="C114" s="7">
        <v>0.39</v>
      </c>
      <c r="D114" s="6" t="s">
        <v>527</v>
      </c>
      <c r="E114" t="s">
        <v>151</v>
      </c>
      <c r="F114" t="s">
        <v>151</v>
      </c>
      <c r="G114" t="s">
        <v>151</v>
      </c>
      <c r="H114" t="s">
        <v>91</v>
      </c>
      <c r="I114" t="s">
        <v>95</v>
      </c>
      <c r="J114" t="s">
        <v>95</v>
      </c>
      <c r="K114" t="s">
        <v>95</v>
      </c>
      <c r="L114" t="s">
        <v>95</v>
      </c>
      <c r="M114" t="s">
        <v>95</v>
      </c>
      <c r="N114" t="s">
        <v>95</v>
      </c>
      <c r="O114" t="s">
        <v>95</v>
      </c>
      <c r="P114" t="s">
        <v>95</v>
      </c>
      <c r="Q114" t="s">
        <v>95</v>
      </c>
      <c r="R114" t="s">
        <v>95</v>
      </c>
      <c r="S114" t="s">
        <v>95</v>
      </c>
      <c r="T114" t="s">
        <v>95</v>
      </c>
      <c r="U114" t="s">
        <v>95</v>
      </c>
      <c r="V114" t="s">
        <v>95</v>
      </c>
      <c r="W114" t="s">
        <v>95</v>
      </c>
      <c r="X114" t="s">
        <v>95</v>
      </c>
      <c r="Y114" s="8">
        <v>45.47149</v>
      </c>
      <c r="Z114" s="8">
        <v>-116.97939</v>
      </c>
      <c r="AA114" t="s">
        <v>96</v>
      </c>
      <c r="AB114" t="s">
        <v>97</v>
      </c>
      <c r="AC114" t="s">
        <v>99</v>
      </c>
      <c r="AD114" t="s">
        <v>119</v>
      </c>
      <c r="AE114" t="s">
        <v>231</v>
      </c>
      <c r="AF114" s="9">
        <v>38278</v>
      </c>
      <c r="AG114" s="10">
        <v>0.5083333333333333</v>
      </c>
      <c r="AH114" t="s">
        <v>276</v>
      </c>
      <c r="AI114">
        <v>1</v>
      </c>
      <c r="AJ114">
        <v>1</v>
      </c>
      <c r="AK114">
        <v>0</v>
      </c>
      <c r="AL114">
        <v>0</v>
      </c>
      <c r="AM114">
        <v>0</v>
      </c>
      <c r="AN114" t="s">
        <v>95</v>
      </c>
      <c r="AO114" t="s">
        <v>95</v>
      </c>
      <c r="AP114" t="s">
        <v>95</v>
      </c>
      <c r="AR114" t="s">
        <v>103</v>
      </c>
      <c r="AT114" t="s">
        <v>95</v>
      </c>
      <c r="AU114" t="s">
        <v>95</v>
      </c>
      <c r="AV114" t="s">
        <v>95</v>
      </c>
      <c r="AX114" s="11" t="s">
        <v>361</v>
      </c>
      <c r="BA114">
        <v>1</v>
      </c>
      <c r="BB114">
        <v>1</v>
      </c>
      <c r="BC114">
        <v>1</v>
      </c>
      <c r="BD114">
        <v>0</v>
      </c>
      <c r="BV114">
        <v>0</v>
      </c>
      <c r="BW114">
        <v>0</v>
      </c>
      <c r="BX114">
        <v>0</v>
      </c>
      <c r="BY114">
        <v>0</v>
      </c>
      <c r="BZ114">
        <v>0</v>
      </c>
      <c r="CA114">
        <v>0</v>
      </c>
      <c r="CB114">
        <v>0</v>
      </c>
      <c r="CC114">
        <v>0</v>
      </c>
      <c r="CD114" t="s">
        <v>95</v>
      </c>
      <c r="CE114" t="s">
        <v>95</v>
      </c>
      <c r="CF114" t="s">
        <v>95</v>
      </c>
      <c r="CG114" t="s">
        <v>95</v>
      </c>
      <c r="CI114" s="89" t="str">
        <f t="shared" si="18"/>
        <v>Ford</v>
      </c>
      <c r="CJ114" s="89" t="str">
        <f t="shared" si="19"/>
        <v>Green</v>
      </c>
      <c r="CK114" s="89" t="str">
        <f t="shared" si="20"/>
        <v>Ford</v>
      </c>
      <c r="CL114" s="89" t="b">
        <f t="shared" si="21"/>
        <v>0</v>
      </c>
      <c r="CN114" t="s">
        <v>103</v>
      </c>
      <c r="CP114" t="s">
        <v>113</v>
      </c>
      <c r="CQ114" t="s">
        <v>231</v>
      </c>
    </row>
    <row r="115" spans="1:95" ht="12.75">
      <c r="A115" t="s">
        <v>528</v>
      </c>
      <c r="B115" s="6" t="s">
        <v>526</v>
      </c>
      <c r="C115" s="7">
        <v>0.5</v>
      </c>
      <c r="D115" s="6" t="s">
        <v>529</v>
      </c>
      <c r="E115" t="s">
        <v>151</v>
      </c>
      <c r="F115" t="s">
        <v>151</v>
      </c>
      <c r="G115" t="s">
        <v>151</v>
      </c>
      <c r="H115" t="s">
        <v>91</v>
      </c>
      <c r="I115" t="s">
        <v>95</v>
      </c>
      <c r="J115" t="s">
        <v>95</v>
      </c>
      <c r="K115" t="s">
        <v>95</v>
      </c>
      <c r="L115" t="s">
        <v>95</v>
      </c>
      <c r="M115" t="s">
        <v>95</v>
      </c>
      <c r="N115" t="s">
        <v>95</v>
      </c>
      <c r="O115" t="s">
        <v>95</v>
      </c>
      <c r="P115" t="s">
        <v>95</v>
      </c>
      <c r="Q115" t="s">
        <v>95</v>
      </c>
      <c r="R115" t="s">
        <v>95</v>
      </c>
      <c r="S115" t="s">
        <v>95</v>
      </c>
      <c r="T115" t="s">
        <v>95</v>
      </c>
      <c r="U115" t="s">
        <v>95</v>
      </c>
      <c r="V115" t="s">
        <v>95</v>
      </c>
      <c r="W115" t="s">
        <v>95</v>
      </c>
      <c r="X115" t="s">
        <v>95</v>
      </c>
      <c r="Y115" s="8">
        <v>45.47281</v>
      </c>
      <c r="Z115" s="8">
        <v>-116.98172</v>
      </c>
      <c r="AA115" t="s">
        <v>96</v>
      </c>
      <c r="AB115" t="s">
        <v>97</v>
      </c>
      <c r="AC115" t="s">
        <v>180</v>
      </c>
      <c r="AD115" t="s">
        <v>119</v>
      </c>
      <c r="AE115" t="s">
        <v>241</v>
      </c>
      <c r="AF115" s="9">
        <v>38278</v>
      </c>
      <c r="AG115" s="10">
        <v>0.513888888888889</v>
      </c>
      <c r="AH115" t="s">
        <v>276</v>
      </c>
      <c r="AI115">
        <v>1</v>
      </c>
      <c r="AJ115">
        <v>1</v>
      </c>
      <c r="AK115">
        <v>0</v>
      </c>
      <c r="AL115">
        <v>0</v>
      </c>
      <c r="AM115">
        <v>0</v>
      </c>
      <c r="AN115" t="s">
        <v>95</v>
      </c>
      <c r="AO115" t="s">
        <v>95</v>
      </c>
      <c r="AP115" t="s">
        <v>95</v>
      </c>
      <c r="AR115" t="s">
        <v>95</v>
      </c>
      <c r="AT115" t="s">
        <v>95</v>
      </c>
      <c r="AU115" t="s">
        <v>286</v>
      </c>
      <c r="AV115" t="s">
        <v>95</v>
      </c>
      <c r="AX115" s="11" t="s">
        <v>361</v>
      </c>
      <c r="BA115">
        <v>1</v>
      </c>
      <c r="BB115">
        <v>1</v>
      </c>
      <c r="BC115">
        <v>1</v>
      </c>
      <c r="BD115">
        <v>0</v>
      </c>
      <c r="BV115">
        <v>0</v>
      </c>
      <c r="BW115">
        <v>0</v>
      </c>
      <c r="BX115">
        <v>0</v>
      </c>
      <c r="BY115">
        <v>0</v>
      </c>
      <c r="BZ115">
        <v>0</v>
      </c>
      <c r="CA115">
        <v>0</v>
      </c>
      <c r="CB115">
        <v>0</v>
      </c>
      <c r="CC115">
        <v>0</v>
      </c>
      <c r="CD115" t="s">
        <v>95</v>
      </c>
      <c r="CE115" t="s">
        <v>95</v>
      </c>
      <c r="CF115" t="s">
        <v>95</v>
      </c>
      <c r="CG115" t="s">
        <v>95</v>
      </c>
      <c r="CI115" s="89" t="str">
        <f t="shared" si="18"/>
        <v>Ford</v>
      </c>
      <c r="CJ115" s="89" t="str">
        <f t="shared" si="19"/>
        <v>Green</v>
      </c>
      <c r="CK115" s="89" t="str">
        <f t="shared" si="20"/>
        <v>Ford</v>
      </c>
      <c r="CL115" s="89" t="b">
        <f t="shared" si="21"/>
        <v>0</v>
      </c>
      <c r="CN115" t="s">
        <v>103</v>
      </c>
      <c r="CP115" t="s">
        <v>113</v>
      </c>
      <c r="CQ115" t="s">
        <v>231</v>
      </c>
    </row>
    <row r="116" spans="1:95" ht="12.75">
      <c r="A116" t="s">
        <v>530</v>
      </c>
      <c r="B116" s="6" t="s">
        <v>531</v>
      </c>
      <c r="C116" s="7">
        <v>0.51</v>
      </c>
      <c r="D116" s="6" t="s">
        <v>340</v>
      </c>
      <c r="E116" t="s">
        <v>151</v>
      </c>
      <c r="F116" t="s">
        <v>151</v>
      </c>
      <c r="G116" t="s">
        <v>151</v>
      </c>
      <c r="H116" t="s">
        <v>91</v>
      </c>
      <c r="I116" t="s">
        <v>95</v>
      </c>
      <c r="J116" t="s">
        <v>95</v>
      </c>
      <c r="K116" t="s">
        <v>95</v>
      </c>
      <c r="L116" t="s">
        <v>95</v>
      </c>
      <c r="M116" t="s">
        <v>95</v>
      </c>
      <c r="N116" t="s">
        <v>95</v>
      </c>
      <c r="O116" t="s">
        <v>95</v>
      </c>
      <c r="P116" t="s">
        <v>95</v>
      </c>
      <c r="Q116" t="s">
        <v>95</v>
      </c>
      <c r="R116" t="s">
        <v>95</v>
      </c>
      <c r="S116" t="s">
        <v>95</v>
      </c>
      <c r="T116" t="s">
        <v>95</v>
      </c>
      <c r="U116" t="s">
        <v>95</v>
      </c>
      <c r="V116" t="s">
        <v>95</v>
      </c>
      <c r="W116" t="s">
        <v>95</v>
      </c>
      <c r="X116" t="s">
        <v>95</v>
      </c>
      <c r="Y116" s="8">
        <v>45.47311</v>
      </c>
      <c r="Z116" s="8">
        <v>-116.98208</v>
      </c>
      <c r="AA116" t="s">
        <v>96</v>
      </c>
      <c r="AB116" t="s">
        <v>97</v>
      </c>
      <c r="AC116" t="s">
        <v>99</v>
      </c>
      <c r="AD116" t="s">
        <v>119</v>
      </c>
      <c r="AE116" t="s">
        <v>231</v>
      </c>
      <c r="AF116" s="9">
        <v>38278</v>
      </c>
      <c r="AG116" s="10">
        <v>0.51875</v>
      </c>
      <c r="AH116" t="s">
        <v>276</v>
      </c>
      <c r="AI116">
        <v>1</v>
      </c>
      <c r="AJ116">
        <v>1</v>
      </c>
      <c r="AK116">
        <v>0</v>
      </c>
      <c r="AL116">
        <v>0</v>
      </c>
      <c r="AM116">
        <v>0</v>
      </c>
      <c r="AN116" t="s">
        <v>95</v>
      </c>
      <c r="AO116" t="s">
        <v>95</v>
      </c>
      <c r="AP116" t="s">
        <v>95</v>
      </c>
      <c r="AR116" t="s">
        <v>95</v>
      </c>
      <c r="AT116" t="s">
        <v>95</v>
      </c>
      <c r="AU116" t="s">
        <v>95</v>
      </c>
      <c r="AV116" t="s">
        <v>95</v>
      </c>
      <c r="AX116" s="11" t="s">
        <v>361</v>
      </c>
      <c r="BA116">
        <v>1</v>
      </c>
      <c r="BB116">
        <v>1</v>
      </c>
      <c r="BC116">
        <v>1</v>
      </c>
      <c r="BD116">
        <v>0</v>
      </c>
      <c r="BV116">
        <v>0</v>
      </c>
      <c r="BW116">
        <v>0</v>
      </c>
      <c r="BX116">
        <v>0</v>
      </c>
      <c r="BY116">
        <v>0</v>
      </c>
      <c r="BZ116">
        <v>0</v>
      </c>
      <c r="CA116">
        <v>0</v>
      </c>
      <c r="CB116">
        <v>0</v>
      </c>
      <c r="CC116">
        <v>0</v>
      </c>
      <c r="CD116" t="s">
        <v>95</v>
      </c>
      <c r="CE116" t="s">
        <v>95</v>
      </c>
      <c r="CF116" t="s">
        <v>95</v>
      </c>
      <c r="CG116" t="s">
        <v>95</v>
      </c>
      <c r="CI116" s="89" t="str">
        <f t="shared" si="18"/>
        <v>Ford</v>
      </c>
      <c r="CJ116" s="89" t="str">
        <f t="shared" si="19"/>
        <v>Green</v>
      </c>
      <c r="CK116" s="89" t="str">
        <f t="shared" si="20"/>
        <v>Ford</v>
      </c>
      <c r="CL116" s="89" t="b">
        <f t="shared" si="21"/>
        <v>0</v>
      </c>
      <c r="CN116" t="s">
        <v>103</v>
      </c>
      <c r="CP116" t="s">
        <v>113</v>
      </c>
      <c r="CQ116" t="s">
        <v>231</v>
      </c>
    </row>
    <row r="117" spans="1:95" ht="12.75">
      <c r="A117" t="s">
        <v>532</v>
      </c>
      <c r="B117" s="6" t="s">
        <v>526</v>
      </c>
      <c r="C117" s="7">
        <v>0.6</v>
      </c>
      <c r="D117" s="6" t="s">
        <v>340</v>
      </c>
      <c r="E117" t="s">
        <v>151</v>
      </c>
      <c r="F117" t="s">
        <v>151</v>
      </c>
      <c r="G117" t="s">
        <v>151</v>
      </c>
      <c r="H117" t="s">
        <v>91</v>
      </c>
      <c r="I117" t="s">
        <v>95</v>
      </c>
      <c r="J117" t="s">
        <v>95</v>
      </c>
      <c r="K117" t="s">
        <v>95</v>
      </c>
      <c r="L117" t="s">
        <v>95</v>
      </c>
      <c r="M117" t="s">
        <v>95</v>
      </c>
      <c r="N117" t="s">
        <v>95</v>
      </c>
      <c r="O117" t="s">
        <v>95</v>
      </c>
      <c r="P117" t="s">
        <v>95</v>
      </c>
      <c r="Q117" t="s">
        <v>95</v>
      </c>
      <c r="R117" t="s">
        <v>95</v>
      </c>
      <c r="S117" t="s">
        <v>95</v>
      </c>
      <c r="T117" t="s">
        <v>95</v>
      </c>
      <c r="U117" t="s">
        <v>95</v>
      </c>
      <c r="V117" t="s">
        <v>95</v>
      </c>
      <c r="W117" t="s">
        <v>95</v>
      </c>
      <c r="X117" t="s">
        <v>95</v>
      </c>
      <c r="Y117" s="8">
        <v>45.47412</v>
      </c>
      <c r="Z117" s="8">
        <v>-116.98214</v>
      </c>
      <c r="AA117" t="s">
        <v>96</v>
      </c>
      <c r="AB117" t="s">
        <v>97</v>
      </c>
      <c r="AC117" t="s">
        <v>180</v>
      </c>
      <c r="AD117" t="s">
        <v>119</v>
      </c>
      <c r="AE117" t="s">
        <v>241</v>
      </c>
      <c r="AF117" s="9">
        <v>38278</v>
      </c>
      <c r="AG117" s="10">
        <v>0.5215277777777778</v>
      </c>
      <c r="AH117" t="s">
        <v>276</v>
      </c>
      <c r="AI117">
        <v>1</v>
      </c>
      <c r="AJ117">
        <v>1</v>
      </c>
      <c r="AK117">
        <v>0</v>
      </c>
      <c r="AL117">
        <v>0</v>
      </c>
      <c r="AM117">
        <v>0</v>
      </c>
      <c r="AN117" t="s">
        <v>95</v>
      </c>
      <c r="AO117" t="s">
        <v>95</v>
      </c>
      <c r="AP117" t="s">
        <v>95</v>
      </c>
      <c r="AR117" t="s">
        <v>95</v>
      </c>
      <c r="AT117" t="s">
        <v>95</v>
      </c>
      <c r="AU117" t="s">
        <v>95</v>
      </c>
      <c r="AV117" t="s">
        <v>95</v>
      </c>
      <c r="AX117" s="11" t="s">
        <v>361</v>
      </c>
      <c r="BA117">
        <v>1</v>
      </c>
      <c r="BB117">
        <v>1</v>
      </c>
      <c r="BC117">
        <v>1</v>
      </c>
      <c r="BD117">
        <v>0</v>
      </c>
      <c r="BV117">
        <v>0</v>
      </c>
      <c r="BW117">
        <v>0</v>
      </c>
      <c r="BX117">
        <v>0</v>
      </c>
      <c r="BY117">
        <v>0</v>
      </c>
      <c r="BZ117">
        <v>0</v>
      </c>
      <c r="CA117">
        <v>0</v>
      </c>
      <c r="CB117">
        <v>0</v>
      </c>
      <c r="CC117">
        <v>0</v>
      </c>
      <c r="CD117" t="s">
        <v>95</v>
      </c>
      <c r="CE117" t="s">
        <v>95</v>
      </c>
      <c r="CF117" t="s">
        <v>95</v>
      </c>
      <c r="CG117" t="s">
        <v>95</v>
      </c>
      <c r="CI117" s="89" t="str">
        <f t="shared" si="18"/>
        <v>Ford</v>
      </c>
      <c r="CJ117" s="89" t="str">
        <f t="shared" si="19"/>
        <v>Green</v>
      </c>
      <c r="CK117" s="89" t="str">
        <f t="shared" si="20"/>
        <v>Ford</v>
      </c>
      <c r="CL117" s="89" t="b">
        <f t="shared" si="21"/>
        <v>0</v>
      </c>
      <c r="CN117" t="s">
        <v>103</v>
      </c>
      <c r="CP117" t="s">
        <v>113</v>
      </c>
      <c r="CQ117" t="s">
        <v>231</v>
      </c>
    </row>
    <row r="118" spans="1:95" ht="12.75">
      <c r="A118" t="s">
        <v>533</v>
      </c>
      <c r="B118" s="6" t="s">
        <v>526</v>
      </c>
      <c r="C118" s="7">
        <v>0.7</v>
      </c>
      <c r="D118" s="6" t="s">
        <v>340</v>
      </c>
      <c r="E118" t="s">
        <v>151</v>
      </c>
      <c r="F118" t="s">
        <v>151</v>
      </c>
      <c r="G118" t="s">
        <v>151</v>
      </c>
      <c r="H118" t="s">
        <v>91</v>
      </c>
      <c r="I118" t="s">
        <v>95</v>
      </c>
      <c r="J118" t="s">
        <v>95</v>
      </c>
      <c r="K118" t="s">
        <v>95</v>
      </c>
      <c r="L118" t="s">
        <v>95</v>
      </c>
      <c r="M118" t="s">
        <v>95</v>
      </c>
      <c r="N118" t="s">
        <v>95</v>
      </c>
      <c r="O118" t="s">
        <v>95</v>
      </c>
      <c r="P118" t="s">
        <v>95</v>
      </c>
      <c r="Q118" t="s">
        <v>95</v>
      </c>
      <c r="R118" t="s">
        <v>95</v>
      </c>
      <c r="S118" t="s">
        <v>95</v>
      </c>
      <c r="T118" t="s">
        <v>95</v>
      </c>
      <c r="U118" t="s">
        <v>95</v>
      </c>
      <c r="V118" t="s">
        <v>95</v>
      </c>
      <c r="W118" t="s">
        <v>95</v>
      </c>
      <c r="X118" t="s">
        <v>95</v>
      </c>
      <c r="Y118" s="8">
        <v>45.47536</v>
      </c>
      <c r="Z118" s="8">
        <v>-116.98339</v>
      </c>
      <c r="AA118" t="s">
        <v>96</v>
      </c>
      <c r="AB118" t="s">
        <v>97</v>
      </c>
      <c r="AC118" t="s">
        <v>99</v>
      </c>
      <c r="AD118" t="s">
        <v>119</v>
      </c>
      <c r="AE118" t="s">
        <v>231</v>
      </c>
      <c r="AF118" s="9">
        <v>38278</v>
      </c>
      <c r="AG118" s="10">
        <v>0.5256944444444445</v>
      </c>
      <c r="AH118" t="s">
        <v>276</v>
      </c>
      <c r="AI118">
        <v>1</v>
      </c>
      <c r="AJ118">
        <v>1</v>
      </c>
      <c r="AK118">
        <v>0</v>
      </c>
      <c r="AL118">
        <v>0</v>
      </c>
      <c r="AM118">
        <v>0</v>
      </c>
      <c r="AN118" t="s">
        <v>95</v>
      </c>
      <c r="AO118" t="s">
        <v>95</v>
      </c>
      <c r="AP118" t="s">
        <v>95</v>
      </c>
      <c r="AR118" t="s">
        <v>95</v>
      </c>
      <c r="AT118" t="s">
        <v>95</v>
      </c>
      <c r="AU118" t="s">
        <v>95</v>
      </c>
      <c r="AV118" t="s">
        <v>95</v>
      </c>
      <c r="AX118" s="11" t="s">
        <v>361</v>
      </c>
      <c r="BA118">
        <v>1</v>
      </c>
      <c r="BB118">
        <v>1</v>
      </c>
      <c r="BC118">
        <v>1</v>
      </c>
      <c r="BD118">
        <v>0</v>
      </c>
      <c r="BV118">
        <v>0</v>
      </c>
      <c r="BW118">
        <v>0</v>
      </c>
      <c r="BX118">
        <v>0</v>
      </c>
      <c r="BY118">
        <v>0</v>
      </c>
      <c r="BZ118">
        <v>0</v>
      </c>
      <c r="CA118">
        <v>0</v>
      </c>
      <c r="CB118">
        <v>0</v>
      </c>
      <c r="CC118">
        <v>0</v>
      </c>
      <c r="CD118" t="s">
        <v>95</v>
      </c>
      <c r="CE118" t="s">
        <v>95</v>
      </c>
      <c r="CF118" t="s">
        <v>95</v>
      </c>
      <c r="CG118" t="s">
        <v>95</v>
      </c>
      <c r="CI118" s="89" t="str">
        <f t="shared" si="18"/>
        <v>Ford</v>
      </c>
      <c r="CJ118" s="89" t="str">
        <f t="shared" si="19"/>
        <v>Green</v>
      </c>
      <c r="CK118" s="89" t="str">
        <f t="shared" si="20"/>
        <v>Ford</v>
      </c>
      <c r="CL118" s="89" t="b">
        <f t="shared" si="21"/>
        <v>0</v>
      </c>
      <c r="CN118" t="s">
        <v>103</v>
      </c>
      <c r="CP118" t="s">
        <v>113</v>
      </c>
      <c r="CQ118" t="s">
        <v>231</v>
      </c>
    </row>
    <row r="119" spans="1:95" ht="12.75">
      <c r="A119" t="s">
        <v>534</v>
      </c>
      <c r="B119" s="6" t="s">
        <v>531</v>
      </c>
      <c r="C119" s="7">
        <v>0.8</v>
      </c>
      <c r="D119" s="6" t="s">
        <v>340</v>
      </c>
      <c r="E119" t="s">
        <v>151</v>
      </c>
      <c r="F119" t="s">
        <v>151</v>
      </c>
      <c r="G119" t="s">
        <v>151</v>
      </c>
      <c r="H119" t="s">
        <v>91</v>
      </c>
      <c r="I119" t="s">
        <v>95</v>
      </c>
      <c r="J119" t="s">
        <v>95</v>
      </c>
      <c r="K119" t="s">
        <v>95</v>
      </c>
      <c r="L119" t="s">
        <v>95</v>
      </c>
      <c r="M119" t="s">
        <v>95</v>
      </c>
      <c r="N119" t="s">
        <v>95</v>
      </c>
      <c r="O119" t="s">
        <v>95</v>
      </c>
      <c r="P119" t="s">
        <v>95</v>
      </c>
      <c r="Q119" t="s">
        <v>95</v>
      </c>
      <c r="R119" t="s">
        <v>95</v>
      </c>
      <c r="S119" t="s">
        <v>95</v>
      </c>
      <c r="T119" t="s">
        <v>95</v>
      </c>
      <c r="U119" t="s">
        <v>95</v>
      </c>
      <c r="V119" t="s">
        <v>95</v>
      </c>
      <c r="W119" t="s">
        <v>95</v>
      </c>
      <c r="X119" t="s">
        <v>95</v>
      </c>
      <c r="Y119" s="8">
        <v>45.47604</v>
      </c>
      <c r="Z119" s="8">
        <v>-116.98417</v>
      </c>
      <c r="AA119" t="s">
        <v>96</v>
      </c>
      <c r="AB119" t="s">
        <v>97</v>
      </c>
      <c r="AC119" t="s">
        <v>180</v>
      </c>
      <c r="AD119" t="s">
        <v>119</v>
      </c>
      <c r="AE119" t="s">
        <v>241</v>
      </c>
      <c r="AF119" s="9">
        <v>38278</v>
      </c>
      <c r="AG119" s="10">
        <v>0.5305555555555556</v>
      </c>
      <c r="AH119" t="s">
        <v>276</v>
      </c>
      <c r="AI119">
        <v>1</v>
      </c>
      <c r="AJ119">
        <v>1</v>
      </c>
      <c r="AK119">
        <v>0</v>
      </c>
      <c r="AL119">
        <v>0</v>
      </c>
      <c r="AM119">
        <v>0</v>
      </c>
      <c r="AN119" t="s">
        <v>95</v>
      </c>
      <c r="AO119" t="s">
        <v>95</v>
      </c>
      <c r="AP119" t="s">
        <v>95</v>
      </c>
      <c r="AR119" t="s">
        <v>95</v>
      </c>
      <c r="AT119" t="s">
        <v>95</v>
      </c>
      <c r="AU119" t="s">
        <v>95</v>
      </c>
      <c r="AV119" t="s">
        <v>95</v>
      </c>
      <c r="AX119" s="11" t="s">
        <v>361</v>
      </c>
      <c r="BA119">
        <v>1</v>
      </c>
      <c r="BB119">
        <v>1</v>
      </c>
      <c r="BC119">
        <v>1</v>
      </c>
      <c r="BD119">
        <v>0</v>
      </c>
      <c r="BV119">
        <v>0</v>
      </c>
      <c r="BW119">
        <v>0</v>
      </c>
      <c r="BX119">
        <v>0</v>
      </c>
      <c r="BY119">
        <v>0</v>
      </c>
      <c r="BZ119">
        <v>0</v>
      </c>
      <c r="CA119">
        <v>0</v>
      </c>
      <c r="CB119">
        <v>0</v>
      </c>
      <c r="CC119">
        <v>0</v>
      </c>
      <c r="CD119" t="s">
        <v>95</v>
      </c>
      <c r="CE119" t="s">
        <v>95</v>
      </c>
      <c r="CF119" t="s">
        <v>95</v>
      </c>
      <c r="CG119" t="s">
        <v>95</v>
      </c>
      <c r="CI119" s="89" t="str">
        <f t="shared" si="18"/>
        <v>Ford</v>
      </c>
      <c r="CJ119" s="89" t="str">
        <f t="shared" si="19"/>
        <v>Green</v>
      </c>
      <c r="CK119" s="89" t="str">
        <f t="shared" si="20"/>
        <v>Ford</v>
      </c>
      <c r="CL119" s="89" t="b">
        <f t="shared" si="21"/>
        <v>0</v>
      </c>
      <c r="CN119" t="s">
        <v>103</v>
      </c>
      <c r="CP119" t="s">
        <v>113</v>
      </c>
      <c r="CQ119" t="s">
        <v>231</v>
      </c>
    </row>
    <row r="120" spans="1:95" ht="12.75">
      <c r="A120" t="s">
        <v>535</v>
      </c>
      <c r="B120" s="6" t="s">
        <v>526</v>
      </c>
      <c r="C120" s="7">
        <v>0.85</v>
      </c>
      <c r="D120" s="6" t="s">
        <v>340</v>
      </c>
      <c r="E120" t="s">
        <v>151</v>
      </c>
      <c r="F120" t="s">
        <v>151</v>
      </c>
      <c r="G120" t="s">
        <v>151</v>
      </c>
      <c r="H120" t="s">
        <v>91</v>
      </c>
      <c r="I120" t="s">
        <v>95</v>
      </c>
      <c r="J120" t="s">
        <v>95</v>
      </c>
      <c r="K120" t="s">
        <v>95</v>
      </c>
      <c r="L120" t="s">
        <v>95</v>
      </c>
      <c r="M120" t="s">
        <v>95</v>
      </c>
      <c r="N120" t="s">
        <v>95</v>
      </c>
      <c r="O120" t="s">
        <v>95</v>
      </c>
      <c r="P120" t="s">
        <v>95</v>
      </c>
      <c r="Q120" t="s">
        <v>95</v>
      </c>
      <c r="R120" t="s">
        <v>95</v>
      </c>
      <c r="S120" t="s">
        <v>95</v>
      </c>
      <c r="T120" t="s">
        <v>95</v>
      </c>
      <c r="U120" t="s">
        <v>95</v>
      </c>
      <c r="V120" t="s">
        <v>95</v>
      </c>
      <c r="W120" t="s">
        <v>95</v>
      </c>
      <c r="X120" t="s">
        <v>95</v>
      </c>
      <c r="Y120" s="8">
        <v>45.47666</v>
      </c>
      <c r="Z120" s="8">
        <v>-116.98473</v>
      </c>
      <c r="AA120" t="s">
        <v>96</v>
      </c>
      <c r="AB120" t="s">
        <v>97</v>
      </c>
      <c r="AC120" t="s">
        <v>99</v>
      </c>
      <c r="AD120" t="s">
        <v>119</v>
      </c>
      <c r="AE120" t="s">
        <v>231</v>
      </c>
      <c r="AF120" s="9">
        <v>38278</v>
      </c>
      <c r="AG120" s="10">
        <v>0.5340277777777778</v>
      </c>
      <c r="AH120" t="s">
        <v>276</v>
      </c>
      <c r="AI120">
        <v>1</v>
      </c>
      <c r="AJ120">
        <v>1</v>
      </c>
      <c r="AK120">
        <v>0</v>
      </c>
      <c r="AL120">
        <v>0</v>
      </c>
      <c r="AM120">
        <v>0</v>
      </c>
      <c r="AN120" t="s">
        <v>95</v>
      </c>
      <c r="AO120" t="s">
        <v>95</v>
      </c>
      <c r="AP120" t="s">
        <v>95</v>
      </c>
      <c r="AR120" t="s">
        <v>95</v>
      </c>
      <c r="AT120" t="s">
        <v>95</v>
      </c>
      <c r="AU120" t="s">
        <v>95</v>
      </c>
      <c r="AV120" t="s">
        <v>95</v>
      </c>
      <c r="AX120" s="11" t="s">
        <v>361</v>
      </c>
      <c r="BA120">
        <v>1</v>
      </c>
      <c r="BB120">
        <v>1</v>
      </c>
      <c r="BC120">
        <v>1</v>
      </c>
      <c r="BD120">
        <v>0</v>
      </c>
      <c r="BV120">
        <v>0</v>
      </c>
      <c r="BW120">
        <v>0</v>
      </c>
      <c r="BX120">
        <v>0</v>
      </c>
      <c r="BY120">
        <v>0</v>
      </c>
      <c r="BZ120">
        <v>0</v>
      </c>
      <c r="CA120">
        <v>0</v>
      </c>
      <c r="CB120">
        <v>0</v>
      </c>
      <c r="CC120">
        <v>0</v>
      </c>
      <c r="CD120" t="s">
        <v>95</v>
      </c>
      <c r="CE120" t="s">
        <v>95</v>
      </c>
      <c r="CF120" t="s">
        <v>95</v>
      </c>
      <c r="CG120" t="s">
        <v>95</v>
      </c>
      <c r="CI120" s="89" t="str">
        <f t="shared" si="18"/>
        <v>Ford</v>
      </c>
      <c r="CJ120" s="89" t="str">
        <f t="shared" si="19"/>
        <v>Green</v>
      </c>
      <c r="CK120" s="89" t="str">
        <f t="shared" si="20"/>
        <v>Ford</v>
      </c>
      <c r="CL120" s="89" t="b">
        <f t="shared" si="21"/>
        <v>0</v>
      </c>
      <c r="CN120" t="s">
        <v>103</v>
      </c>
      <c r="CP120" t="s">
        <v>113</v>
      </c>
      <c r="CQ120" t="s">
        <v>231</v>
      </c>
    </row>
    <row r="121" spans="1:95" ht="12.75">
      <c r="A121" t="s">
        <v>536</v>
      </c>
      <c r="B121" s="6" t="s">
        <v>526</v>
      </c>
      <c r="C121" s="7">
        <v>0.86</v>
      </c>
      <c r="D121" s="6" t="s">
        <v>537</v>
      </c>
      <c r="E121" t="s">
        <v>151</v>
      </c>
      <c r="F121" t="s">
        <v>151</v>
      </c>
      <c r="G121" t="s">
        <v>151</v>
      </c>
      <c r="H121" t="s">
        <v>91</v>
      </c>
      <c r="I121" t="s">
        <v>95</v>
      </c>
      <c r="J121" t="s">
        <v>95</v>
      </c>
      <c r="K121" t="s">
        <v>95</v>
      </c>
      <c r="L121" t="s">
        <v>95</v>
      </c>
      <c r="M121" t="s">
        <v>95</v>
      </c>
      <c r="N121" t="s">
        <v>95</v>
      </c>
      <c r="O121" t="s">
        <v>95</v>
      </c>
      <c r="P121" t="s">
        <v>95</v>
      </c>
      <c r="Q121" t="s">
        <v>95</v>
      </c>
      <c r="R121" t="s">
        <v>95</v>
      </c>
      <c r="S121" t="s">
        <v>95</v>
      </c>
      <c r="T121" t="s">
        <v>95</v>
      </c>
      <c r="U121" t="s">
        <v>95</v>
      </c>
      <c r="V121" t="s">
        <v>95</v>
      </c>
      <c r="W121" t="s">
        <v>95</v>
      </c>
      <c r="X121" t="s">
        <v>95</v>
      </c>
      <c r="Y121" s="8">
        <v>45.47666</v>
      </c>
      <c r="Z121" s="8">
        <v>-116.98473</v>
      </c>
      <c r="AA121" t="s">
        <v>96</v>
      </c>
      <c r="AB121" t="s">
        <v>97</v>
      </c>
      <c r="AC121" t="s">
        <v>180</v>
      </c>
      <c r="AD121" t="s">
        <v>119</v>
      </c>
      <c r="AE121" t="s">
        <v>241</v>
      </c>
      <c r="AF121" s="9">
        <v>38278</v>
      </c>
      <c r="AG121" s="10">
        <v>0.5388888888888889</v>
      </c>
      <c r="AH121" t="s">
        <v>276</v>
      </c>
      <c r="AI121">
        <v>1</v>
      </c>
      <c r="AJ121">
        <v>1</v>
      </c>
      <c r="AK121">
        <v>0</v>
      </c>
      <c r="AL121">
        <v>0</v>
      </c>
      <c r="AM121">
        <v>0</v>
      </c>
      <c r="AN121" t="s">
        <v>95</v>
      </c>
      <c r="AO121" t="s">
        <v>95</v>
      </c>
      <c r="AP121" t="s">
        <v>95</v>
      </c>
      <c r="AR121" t="s">
        <v>95</v>
      </c>
      <c r="AT121" t="s">
        <v>95</v>
      </c>
      <c r="AU121" t="s">
        <v>95</v>
      </c>
      <c r="AV121" t="s">
        <v>95</v>
      </c>
      <c r="AX121" s="11" t="s">
        <v>361</v>
      </c>
      <c r="BA121">
        <v>1</v>
      </c>
      <c r="BB121">
        <v>1</v>
      </c>
      <c r="BC121">
        <v>1</v>
      </c>
      <c r="BD121">
        <v>0</v>
      </c>
      <c r="BV121">
        <v>0</v>
      </c>
      <c r="BW121">
        <v>0</v>
      </c>
      <c r="BX121">
        <v>0</v>
      </c>
      <c r="BY121">
        <v>0</v>
      </c>
      <c r="BZ121">
        <v>0</v>
      </c>
      <c r="CA121">
        <v>0</v>
      </c>
      <c r="CB121">
        <v>0</v>
      </c>
      <c r="CC121">
        <v>0</v>
      </c>
      <c r="CD121" t="s">
        <v>95</v>
      </c>
      <c r="CE121" t="s">
        <v>95</v>
      </c>
      <c r="CF121" t="s">
        <v>95</v>
      </c>
      <c r="CG121" t="s">
        <v>95</v>
      </c>
      <c r="CI121" s="89" t="str">
        <f t="shared" si="18"/>
        <v>Ford</v>
      </c>
      <c r="CJ121" s="89" t="str">
        <f t="shared" si="19"/>
        <v>Green</v>
      </c>
      <c r="CK121" s="89" t="str">
        <f t="shared" si="20"/>
        <v>Ford</v>
      </c>
      <c r="CL121" s="89" t="b">
        <f t="shared" si="21"/>
        <v>0</v>
      </c>
      <c r="CN121" t="s">
        <v>103</v>
      </c>
      <c r="CP121" t="s">
        <v>113</v>
      </c>
      <c r="CQ121" t="s">
        <v>231</v>
      </c>
    </row>
    <row r="122" spans="1:95" ht="12.75">
      <c r="A122" t="s">
        <v>538</v>
      </c>
      <c r="B122" s="6" t="s">
        <v>526</v>
      </c>
      <c r="C122" s="7">
        <v>0.9</v>
      </c>
      <c r="D122" s="6" t="s">
        <v>539</v>
      </c>
      <c r="E122" t="s">
        <v>151</v>
      </c>
      <c r="F122" t="s">
        <v>151</v>
      </c>
      <c r="G122" t="s">
        <v>151</v>
      </c>
      <c r="H122" t="s">
        <v>91</v>
      </c>
      <c r="I122" t="s">
        <v>95</v>
      </c>
      <c r="J122" t="s">
        <v>95</v>
      </c>
      <c r="K122" t="s">
        <v>95</v>
      </c>
      <c r="L122" t="s">
        <v>95</v>
      </c>
      <c r="M122" t="s">
        <v>95</v>
      </c>
      <c r="N122" t="s">
        <v>95</v>
      </c>
      <c r="O122" t="s">
        <v>95</v>
      </c>
      <c r="P122" t="s">
        <v>95</v>
      </c>
      <c r="Q122" t="s">
        <v>95</v>
      </c>
      <c r="R122" t="s">
        <v>95</v>
      </c>
      <c r="S122" t="s">
        <v>95</v>
      </c>
      <c r="T122" t="s">
        <v>95</v>
      </c>
      <c r="U122" t="s">
        <v>95</v>
      </c>
      <c r="V122" t="s">
        <v>95</v>
      </c>
      <c r="W122" t="s">
        <v>95</v>
      </c>
      <c r="X122" t="s">
        <v>95</v>
      </c>
      <c r="Y122" s="8">
        <v>45.47762</v>
      </c>
      <c r="Z122" s="8">
        <v>-116.98471</v>
      </c>
      <c r="AA122" t="s">
        <v>96</v>
      </c>
      <c r="AB122" t="s">
        <v>97</v>
      </c>
      <c r="AC122" t="s">
        <v>180</v>
      </c>
      <c r="AD122" t="s">
        <v>119</v>
      </c>
      <c r="AE122" t="s">
        <v>231</v>
      </c>
      <c r="AF122" s="9">
        <v>38278</v>
      </c>
      <c r="AG122" s="10">
        <v>0.5416666666666666</v>
      </c>
      <c r="AH122" t="s">
        <v>276</v>
      </c>
      <c r="AI122">
        <v>1</v>
      </c>
      <c r="AJ122">
        <v>1</v>
      </c>
      <c r="AK122">
        <v>0</v>
      </c>
      <c r="AL122">
        <v>0</v>
      </c>
      <c r="AM122">
        <v>0</v>
      </c>
      <c r="AN122" t="s">
        <v>95</v>
      </c>
      <c r="AO122" t="s">
        <v>95</v>
      </c>
      <c r="AP122" t="s">
        <v>95</v>
      </c>
      <c r="AR122" t="s">
        <v>103</v>
      </c>
      <c r="AT122" t="s">
        <v>95</v>
      </c>
      <c r="AU122" t="s">
        <v>95</v>
      </c>
      <c r="AV122" t="s">
        <v>95</v>
      </c>
      <c r="AX122" s="11" t="s">
        <v>361</v>
      </c>
      <c r="BA122">
        <v>1</v>
      </c>
      <c r="BB122">
        <v>1</v>
      </c>
      <c r="BC122">
        <v>1</v>
      </c>
      <c r="BD122">
        <v>0</v>
      </c>
      <c r="BV122">
        <v>0</v>
      </c>
      <c r="BW122">
        <v>0</v>
      </c>
      <c r="BX122">
        <v>0</v>
      </c>
      <c r="BY122">
        <v>0</v>
      </c>
      <c r="BZ122">
        <v>0</v>
      </c>
      <c r="CA122">
        <v>0</v>
      </c>
      <c r="CB122">
        <v>0</v>
      </c>
      <c r="CC122">
        <v>0</v>
      </c>
      <c r="CD122" t="s">
        <v>95</v>
      </c>
      <c r="CE122" t="s">
        <v>95</v>
      </c>
      <c r="CF122" t="s">
        <v>95</v>
      </c>
      <c r="CG122" t="s">
        <v>95</v>
      </c>
      <c r="CI122" s="89" t="str">
        <f t="shared" si="18"/>
        <v>Ford</v>
      </c>
      <c r="CJ122" s="89" t="str">
        <f t="shared" si="19"/>
        <v>Green</v>
      </c>
      <c r="CK122" s="89" t="str">
        <f t="shared" si="20"/>
        <v>Ford</v>
      </c>
      <c r="CL122" s="89" t="b">
        <f t="shared" si="21"/>
        <v>0</v>
      </c>
      <c r="CN122" t="s">
        <v>103</v>
      </c>
      <c r="CP122" t="s">
        <v>113</v>
      </c>
      <c r="CQ122" t="s">
        <v>231</v>
      </c>
    </row>
    <row r="123" spans="1:95" ht="12.75">
      <c r="A123" t="s">
        <v>540</v>
      </c>
      <c r="B123" s="6" t="s">
        <v>526</v>
      </c>
      <c r="C123" s="7">
        <v>0.91</v>
      </c>
      <c r="D123" s="6" t="s">
        <v>340</v>
      </c>
      <c r="E123" t="s">
        <v>151</v>
      </c>
      <c r="F123" t="s">
        <v>151</v>
      </c>
      <c r="G123" t="s">
        <v>151</v>
      </c>
      <c r="H123" t="s">
        <v>91</v>
      </c>
      <c r="I123" t="s">
        <v>95</v>
      </c>
      <c r="J123" t="s">
        <v>95</v>
      </c>
      <c r="K123" t="s">
        <v>95</v>
      </c>
      <c r="L123" t="s">
        <v>95</v>
      </c>
      <c r="M123" t="s">
        <v>95</v>
      </c>
      <c r="N123" t="s">
        <v>95</v>
      </c>
      <c r="O123" t="s">
        <v>95</v>
      </c>
      <c r="P123" t="s">
        <v>95</v>
      </c>
      <c r="Q123" t="s">
        <v>95</v>
      </c>
      <c r="R123" t="s">
        <v>95</v>
      </c>
      <c r="S123" t="s">
        <v>95</v>
      </c>
      <c r="T123" t="s">
        <v>95</v>
      </c>
      <c r="U123" t="s">
        <v>95</v>
      </c>
      <c r="V123" t="s">
        <v>95</v>
      </c>
      <c r="W123" t="s">
        <v>95</v>
      </c>
      <c r="X123" t="s">
        <v>95</v>
      </c>
      <c r="Y123" s="8">
        <v>45.47777</v>
      </c>
      <c r="Z123" s="8">
        <v>-116.98496</v>
      </c>
      <c r="AA123" t="s">
        <v>96</v>
      </c>
      <c r="AB123" t="s">
        <v>97</v>
      </c>
      <c r="AC123" t="s">
        <v>180</v>
      </c>
      <c r="AD123" t="s">
        <v>119</v>
      </c>
      <c r="AE123" t="s">
        <v>241</v>
      </c>
      <c r="AF123" s="9">
        <v>38278</v>
      </c>
      <c r="AG123" s="10">
        <v>0.5465277777777778</v>
      </c>
      <c r="AH123" t="s">
        <v>276</v>
      </c>
      <c r="AI123">
        <v>1</v>
      </c>
      <c r="AJ123">
        <v>1</v>
      </c>
      <c r="AK123">
        <v>0</v>
      </c>
      <c r="AL123">
        <v>0</v>
      </c>
      <c r="AM123">
        <v>0</v>
      </c>
      <c r="AN123" t="s">
        <v>95</v>
      </c>
      <c r="AO123" t="s">
        <v>95</v>
      </c>
      <c r="AP123" t="s">
        <v>95</v>
      </c>
      <c r="AR123" t="s">
        <v>95</v>
      </c>
      <c r="AT123" t="s">
        <v>95</v>
      </c>
      <c r="AU123" t="s">
        <v>95</v>
      </c>
      <c r="AV123" t="s">
        <v>95</v>
      </c>
      <c r="AX123" s="11"/>
      <c r="BA123">
        <v>1</v>
      </c>
      <c r="BB123">
        <v>1</v>
      </c>
      <c r="BC123">
        <v>1</v>
      </c>
      <c r="BD123">
        <v>0</v>
      </c>
      <c r="BV123">
        <v>0</v>
      </c>
      <c r="BW123">
        <v>0</v>
      </c>
      <c r="BX123">
        <v>0</v>
      </c>
      <c r="BY123">
        <v>0</v>
      </c>
      <c r="BZ123">
        <v>0</v>
      </c>
      <c r="CA123">
        <v>0</v>
      </c>
      <c r="CB123">
        <v>0</v>
      </c>
      <c r="CC123">
        <v>0</v>
      </c>
      <c r="CD123" t="s">
        <v>95</v>
      </c>
      <c r="CE123" t="s">
        <v>95</v>
      </c>
      <c r="CF123" t="s">
        <v>95</v>
      </c>
      <c r="CG123" t="s">
        <v>95</v>
      </c>
      <c r="CI123" s="89" t="str">
        <f t="shared" si="18"/>
        <v>Ford</v>
      </c>
      <c r="CJ123" s="89" t="str">
        <f t="shared" si="19"/>
        <v>Green</v>
      </c>
      <c r="CK123" s="89" t="str">
        <f t="shared" si="20"/>
        <v>Ford</v>
      </c>
      <c r="CL123" s="89" t="b">
        <f t="shared" si="21"/>
        <v>0</v>
      </c>
      <c r="CN123" t="s">
        <v>103</v>
      </c>
      <c r="CP123" t="s">
        <v>113</v>
      </c>
      <c r="CQ123" t="s">
        <v>241</v>
      </c>
    </row>
    <row r="124" spans="1:95" ht="12.75">
      <c r="A124" t="s">
        <v>541</v>
      </c>
      <c r="B124" s="6" t="s">
        <v>526</v>
      </c>
      <c r="C124" s="7">
        <v>1</v>
      </c>
      <c r="D124" s="6" t="s">
        <v>542</v>
      </c>
      <c r="E124" t="s">
        <v>151</v>
      </c>
      <c r="F124" t="s">
        <v>151</v>
      </c>
      <c r="G124" t="s">
        <v>151</v>
      </c>
      <c r="H124" t="s">
        <v>91</v>
      </c>
      <c r="I124" t="s">
        <v>95</v>
      </c>
      <c r="J124" t="s">
        <v>95</v>
      </c>
      <c r="K124" t="s">
        <v>95</v>
      </c>
      <c r="L124" t="s">
        <v>95</v>
      </c>
      <c r="M124" t="s">
        <v>95</v>
      </c>
      <c r="N124" t="s">
        <v>95</v>
      </c>
      <c r="O124" t="s">
        <v>95</v>
      </c>
      <c r="P124" t="s">
        <v>95</v>
      </c>
      <c r="Q124" t="s">
        <v>95</v>
      </c>
      <c r="R124" t="s">
        <v>95</v>
      </c>
      <c r="S124" t="s">
        <v>95</v>
      </c>
      <c r="T124" t="s">
        <v>95</v>
      </c>
      <c r="U124" t="s">
        <v>95</v>
      </c>
      <c r="V124" t="s">
        <v>95</v>
      </c>
      <c r="W124" t="s">
        <v>95</v>
      </c>
      <c r="X124" t="s">
        <v>95</v>
      </c>
      <c r="Y124" s="8">
        <v>45.47795</v>
      </c>
      <c r="Z124" s="8">
        <v>-116.98629</v>
      </c>
      <c r="AA124" t="s">
        <v>96</v>
      </c>
      <c r="AB124" t="s">
        <v>97</v>
      </c>
      <c r="AC124" t="s">
        <v>98</v>
      </c>
      <c r="AD124" t="s">
        <v>119</v>
      </c>
      <c r="AF124" s="9">
        <v>38278</v>
      </c>
      <c r="AG124" s="10">
        <v>0.5506944444444445</v>
      </c>
      <c r="AH124" t="s">
        <v>276</v>
      </c>
      <c r="AI124">
        <v>1</v>
      </c>
      <c r="AJ124">
        <v>1</v>
      </c>
      <c r="AK124">
        <v>0</v>
      </c>
      <c r="AL124">
        <v>0</v>
      </c>
      <c r="AM124">
        <v>0</v>
      </c>
      <c r="AN124" t="s">
        <v>95</v>
      </c>
      <c r="AO124" t="s">
        <v>95</v>
      </c>
      <c r="AP124" t="s">
        <v>95</v>
      </c>
      <c r="AR124" t="s">
        <v>95</v>
      </c>
      <c r="AT124" t="s">
        <v>95</v>
      </c>
      <c r="AU124" t="s">
        <v>95</v>
      </c>
      <c r="AV124" t="s">
        <v>95</v>
      </c>
      <c r="AX124" s="11" t="s">
        <v>361</v>
      </c>
      <c r="BA124">
        <v>1</v>
      </c>
      <c r="BB124">
        <v>1</v>
      </c>
      <c r="BC124">
        <v>1</v>
      </c>
      <c r="BD124">
        <v>0</v>
      </c>
      <c r="BV124">
        <v>0</v>
      </c>
      <c r="BW124">
        <v>0</v>
      </c>
      <c r="BX124">
        <v>0</v>
      </c>
      <c r="BY124">
        <v>0</v>
      </c>
      <c r="BZ124">
        <v>0</v>
      </c>
      <c r="CA124">
        <v>0</v>
      </c>
      <c r="CB124">
        <v>0</v>
      </c>
      <c r="CC124">
        <v>0</v>
      </c>
      <c r="CD124" t="s">
        <v>95</v>
      </c>
      <c r="CE124" t="s">
        <v>95</v>
      </c>
      <c r="CF124" t="s">
        <v>95</v>
      </c>
      <c r="CG124" t="s">
        <v>95</v>
      </c>
      <c r="CI124" s="89" t="str">
        <f t="shared" si="18"/>
        <v>Ford</v>
      </c>
      <c r="CJ124" s="89" t="str">
        <f t="shared" si="19"/>
        <v>Green</v>
      </c>
      <c r="CK124" s="89" t="str">
        <f t="shared" si="20"/>
        <v>Ford</v>
      </c>
      <c r="CL124" s="89" t="b">
        <f t="shared" si="21"/>
        <v>0</v>
      </c>
      <c r="CN124" t="s">
        <v>103</v>
      </c>
      <c r="CP124" t="s">
        <v>113</v>
      </c>
      <c r="CQ124" t="s">
        <v>241</v>
      </c>
    </row>
    <row r="125" spans="1:95" ht="12.75">
      <c r="A125" t="s">
        <v>543</v>
      </c>
      <c r="B125" s="6" t="s">
        <v>526</v>
      </c>
      <c r="C125" s="7">
        <v>1.1</v>
      </c>
      <c r="D125" s="6" t="s">
        <v>542</v>
      </c>
      <c r="E125" t="s">
        <v>151</v>
      </c>
      <c r="F125" t="s">
        <v>151</v>
      </c>
      <c r="G125" t="s">
        <v>151</v>
      </c>
      <c r="H125" t="s">
        <v>91</v>
      </c>
      <c r="I125" t="s">
        <v>95</v>
      </c>
      <c r="J125" t="s">
        <v>95</v>
      </c>
      <c r="K125" t="s">
        <v>95</v>
      </c>
      <c r="L125" t="s">
        <v>95</v>
      </c>
      <c r="M125" t="s">
        <v>95</v>
      </c>
      <c r="N125" t="s">
        <v>95</v>
      </c>
      <c r="O125" t="s">
        <v>95</v>
      </c>
      <c r="P125" t="s">
        <v>95</v>
      </c>
      <c r="Q125" t="s">
        <v>95</v>
      </c>
      <c r="R125" t="s">
        <v>95</v>
      </c>
      <c r="S125" t="s">
        <v>95</v>
      </c>
      <c r="T125" t="s">
        <v>95</v>
      </c>
      <c r="U125" t="s">
        <v>95</v>
      </c>
      <c r="V125" t="s">
        <v>95</v>
      </c>
      <c r="W125" t="s">
        <v>95</v>
      </c>
      <c r="X125" t="s">
        <v>95</v>
      </c>
      <c r="Y125" s="8">
        <v>45.47862</v>
      </c>
      <c r="Z125" s="8">
        <v>-116.98733</v>
      </c>
      <c r="AA125" t="s">
        <v>96</v>
      </c>
      <c r="AB125" t="s">
        <v>97</v>
      </c>
      <c r="AC125" t="s">
        <v>180</v>
      </c>
      <c r="AD125" t="s">
        <v>119</v>
      </c>
      <c r="AE125" t="s">
        <v>241</v>
      </c>
      <c r="AF125" s="9">
        <v>38278</v>
      </c>
      <c r="AG125" s="10">
        <v>0.5534722222222223</v>
      </c>
      <c r="AH125" t="s">
        <v>276</v>
      </c>
      <c r="AI125">
        <v>1</v>
      </c>
      <c r="AJ125">
        <v>1</v>
      </c>
      <c r="AK125">
        <v>0</v>
      </c>
      <c r="AL125">
        <v>0</v>
      </c>
      <c r="AM125">
        <v>0</v>
      </c>
      <c r="AN125" t="s">
        <v>95</v>
      </c>
      <c r="AO125" t="s">
        <v>95</v>
      </c>
      <c r="AP125" t="s">
        <v>95</v>
      </c>
      <c r="AR125" t="s">
        <v>95</v>
      </c>
      <c r="AT125" t="s">
        <v>95</v>
      </c>
      <c r="AU125" t="s">
        <v>95</v>
      </c>
      <c r="AV125" t="s">
        <v>95</v>
      </c>
      <c r="AX125" s="11" t="s">
        <v>361</v>
      </c>
      <c r="BA125">
        <v>1</v>
      </c>
      <c r="BB125">
        <v>1</v>
      </c>
      <c r="BC125">
        <v>1</v>
      </c>
      <c r="BD125">
        <v>0</v>
      </c>
      <c r="BV125">
        <v>0</v>
      </c>
      <c r="BW125">
        <v>0</v>
      </c>
      <c r="BX125">
        <v>0</v>
      </c>
      <c r="BY125">
        <v>0</v>
      </c>
      <c r="BZ125">
        <v>0</v>
      </c>
      <c r="CA125">
        <v>0</v>
      </c>
      <c r="CB125">
        <v>0</v>
      </c>
      <c r="CC125">
        <v>0</v>
      </c>
      <c r="CD125" t="s">
        <v>95</v>
      </c>
      <c r="CE125" t="s">
        <v>95</v>
      </c>
      <c r="CF125" t="s">
        <v>95</v>
      </c>
      <c r="CG125" t="s">
        <v>95</v>
      </c>
      <c r="CI125" s="89" t="str">
        <f t="shared" si="18"/>
        <v>Ford</v>
      </c>
      <c r="CJ125" s="89" t="str">
        <f t="shared" si="19"/>
        <v>Green</v>
      </c>
      <c r="CK125" s="89" t="str">
        <f t="shared" si="20"/>
        <v>Ford</v>
      </c>
      <c r="CL125" s="89" t="b">
        <f t="shared" si="21"/>
        <v>0</v>
      </c>
      <c r="CN125" t="s">
        <v>103</v>
      </c>
      <c r="CP125" t="s">
        <v>113</v>
      </c>
      <c r="CQ125" t="s">
        <v>241</v>
      </c>
    </row>
    <row r="126" spans="1:95" ht="12.75">
      <c r="A126" t="s">
        <v>544</v>
      </c>
      <c r="B126" s="6" t="s">
        <v>526</v>
      </c>
      <c r="C126" s="7">
        <v>1.18</v>
      </c>
      <c r="D126" s="6" t="s">
        <v>542</v>
      </c>
      <c r="E126" t="s">
        <v>151</v>
      </c>
      <c r="F126" t="s">
        <v>151</v>
      </c>
      <c r="G126" t="s">
        <v>151</v>
      </c>
      <c r="H126" t="s">
        <v>91</v>
      </c>
      <c r="I126" t="s">
        <v>95</v>
      </c>
      <c r="J126" t="s">
        <v>95</v>
      </c>
      <c r="K126" t="s">
        <v>95</v>
      </c>
      <c r="L126" t="s">
        <v>95</v>
      </c>
      <c r="M126" t="s">
        <v>95</v>
      </c>
      <c r="N126" t="s">
        <v>95</v>
      </c>
      <c r="O126" t="s">
        <v>95</v>
      </c>
      <c r="P126" t="s">
        <v>95</v>
      </c>
      <c r="Q126" t="s">
        <v>95</v>
      </c>
      <c r="R126" t="s">
        <v>95</v>
      </c>
      <c r="S126" t="s">
        <v>95</v>
      </c>
      <c r="T126" t="s">
        <v>95</v>
      </c>
      <c r="U126" t="s">
        <v>95</v>
      </c>
      <c r="V126" t="s">
        <v>95</v>
      </c>
      <c r="W126" t="s">
        <v>95</v>
      </c>
      <c r="X126" t="s">
        <v>95</v>
      </c>
      <c r="Y126" s="8">
        <v>45.47895</v>
      </c>
      <c r="Z126" s="8">
        <v>-116.98826</v>
      </c>
      <c r="AA126" t="s">
        <v>96</v>
      </c>
      <c r="AB126" t="s">
        <v>97</v>
      </c>
      <c r="AC126" t="s">
        <v>180</v>
      </c>
      <c r="AD126" t="s">
        <v>119</v>
      </c>
      <c r="AE126" t="s">
        <v>241</v>
      </c>
      <c r="AF126" s="9">
        <v>38278</v>
      </c>
      <c r="AG126" s="10">
        <v>0.5638888888888889</v>
      </c>
      <c r="AH126" t="s">
        <v>276</v>
      </c>
      <c r="AI126">
        <v>1</v>
      </c>
      <c r="AJ126">
        <v>1</v>
      </c>
      <c r="AK126">
        <v>0</v>
      </c>
      <c r="AL126">
        <v>0</v>
      </c>
      <c r="AM126">
        <v>0</v>
      </c>
      <c r="AN126" t="s">
        <v>95</v>
      </c>
      <c r="AO126" t="s">
        <v>95</v>
      </c>
      <c r="AP126" t="s">
        <v>95</v>
      </c>
      <c r="AR126" t="s">
        <v>95</v>
      </c>
      <c r="AT126" t="s">
        <v>95</v>
      </c>
      <c r="AU126" t="s">
        <v>95</v>
      </c>
      <c r="AV126" t="s">
        <v>95</v>
      </c>
      <c r="AX126" s="11"/>
      <c r="BA126">
        <v>1</v>
      </c>
      <c r="BB126">
        <v>1</v>
      </c>
      <c r="BC126">
        <v>1</v>
      </c>
      <c r="BD126">
        <v>0</v>
      </c>
      <c r="BV126">
        <v>0</v>
      </c>
      <c r="BW126">
        <v>0</v>
      </c>
      <c r="BX126">
        <v>0</v>
      </c>
      <c r="BY126">
        <v>0</v>
      </c>
      <c r="BZ126">
        <v>0</v>
      </c>
      <c r="CA126">
        <v>0</v>
      </c>
      <c r="CB126">
        <v>0</v>
      </c>
      <c r="CC126">
        <v>0</v>
      </c>
      <c r="CD126" t="s">
        <v>95</v>
      </c>
      <c r="CE126" t="s">
        <v>95</v>
      </c>
      <c r="CF126" t="s">
        <v>95</v>
      </c>
      <c r="CG126" t="s">
        <v>95</v>
      </c>
      <c r="CI126" s="89" t="str">
        <f t="shared" si="18"/>
        <v>Ford</v>
      </c>
      <c r="CJ126" s="89" t="str">
        <f t="shared" si="19"/>
        <v>Green</v>
      </c>
      <c r="CK126" s="89" t="str">
        <f t="shared" si="20"/>
        <v>Ford</v>
      </c>
      <c r="CL126" s="89" t="b">
        <f t="shared" si="21"/>
        <v>0</v>
      </c>
      <c r="CN126" t="s">
        <v>103</v>
      </c>
      <c r="CP126" t="s">
        <v>113</v>
      </c>
      <c r="CQ126" t="s">
        <v>241</v>
      </c>
    </row>
    <row r="127" spans="1:95" ht="12.75">
      <c r="A127" t="s">
        <v>545</v>
      </c>
      <c r="B127" s="6" t="s">
        <v>526</v>
      </c>
      <c r="C127" s="7">
        <v>1.2</v>
      </c>
      <c r="D127" s="6" t="s">
        <v>542</v>
      </c>
      <c r="E127" t="s">
        <v>151</v>
      </c>
      <c r="F127" t="s">
        <v>151</v>
      </c>
      <c r="G127" t="s">
        <v>151</v>
      </c>
      <c r="H127" t="s">
        <v>91</v>
      </c>
      <c r="I127" t="s">
        <v>95</v>
      </c>
      <c r="J127" t="s">
        <v>95</v>
      </c>
      <c r="K127" t="s">
        <v>95</v>
      </c>
      <c r="L127" t="s">
        <v>95</v>
      </c>
      <c r="M127" t="s">
        <v>95</v>
      </c>
      <c r="N127" t="s">
        <v>95</v>
      </c>
      <c r="O127" t="s">
        <v>95</v>
      </c>
      <c r="P127" t="s">
        <v>95</v>
      </c>
      <c r="Q127" t="s">
        <v>95</v>
      </c>
      <c r="R127" t="s">
        <v>95</v>
      </c>
      <c r="S127" t="s">
        <v>95</v>
      </c>
      <c r="T127" t="s">
        <v>95</v>
      </c>
      <c r="U127" t="s">
        <v>95</v>
      </c>
      <c r="V127" t="s">
        <v>95</v>
      </c>
      <c r="W127" t="s">
        <v>95</v>
      </c>
      <c r="X127" t="s">
        <v>95</v>
      </c>
      <c r="Y127" s="8">
        <v>45.47985</v>
      </c>
      <c r="Z127" s="8">
        <v>-116.98843</v>
      </c>
      <c r="AA127" t="s">
        <v>96</v>
      </c>
      <c r="AB127" t="s">
        <v>97</v>
      </c>
      <c r="AC127" t="s">
        <v>180</v>
      </c>
      <c r="AD127" t="s">
        <v>119</v>
      </c>
      <c r="AE127" t="s">
        <v>241</v>
      </c>
      <c r="AF127" s="9">
        <v>38278</v>
      </c>
      <c r="AG127" s="10">
        <v>0.5673611111111111</v>
      </c>
      <c r="AH127" t="s">
        <v>276</v>
      </c>
      <c r="AI127">
        <v>1</v>
      </c>
      <c r="AJ127">
        <v>1</v>
      </c>
      <c r="AK127">
        <v>0</v>
      </c>
      <c r="AL127">
        <v>0</v>
      </c>
      <c r="AM127">
        <v>0</v>
      </c>
      <c r="AN127" t="s">
        <v>95</v>
      </c>
      <c r="AO127" t="s">
        <v>95</v>
      </c>
      <c r="AP127" t="s">
        <v>95</v>
      </c>
      <c r="AR127" t="s">
        <v>95</v>
      </c>
      <c r="AT127" t="s">
        <v>95</v>
      </c>
      <c r="AU127" t="s">
        <v>95</v>
      </c>
      <c r="AV127" t="s">
        <v>95</v>
      </c>
      <c r="AX127" s="11" t="s">
        <v>361</v>
      </c>
      <c r="BA127">
        <v>1</v>
      </c>
      <c r="BB127">
        <v>1</v>
      </c>
      <c r="BC127">
        <v>1</v>
      </c>
      <c r="BD127">
        <v>0</v>
      </c>
      <c r="BV127">
        <v>0</v>
      </c>
      <c r="BW127">
        <v>0</v>
      </c>
      <c r="BX127">
        <v>0</v>
      </c>
      <c r="BY127">
        <v>0</v>
      </c>
      <c r="BZ127">
        <v>0</v>
      </c>
      <c r="CA127">
        <v>0</v>
      </c>
      <c r="CB127">
        <v>0</v>
      </c>
      <c r="CC127">
        <v>0</v>
      </c>
      <c r="CD127" t="s">
        <v>95</v>
      </c>
      <c r="CE127" t="s">
        <v>95</v>
      </c>
      <c r="CF127" t="s">
        <v>95</v>
      </c>
      <c r="CG127" t="s">
        <v>95</v>
      </c>
      <c r="CI127" s="89" t="str">
        <f t="shared" si="18"/>
        <v>Ford</v>
      </c>
      <c r="CJ127" s="89" t="str">
        <f t="shared" si="19"/>
        <v>Green</v>
      </c>
      <c r="CK127" s="89" t="str">
        <f t="shared" si="20"/>
        <v>Ford</v>
      </c>
      <c r="CL127" s="89" t="b">
        <f t="shared" si="21"/>
        <v>0</v>
      </c>
      <c r="CN127" t="s">
        <v>103</v>
      </c>
      <c r="CP127" t="s">
        <v>113</v>
      </c>
      <c r="CQ127" t="s">
        <v>241</v>
      </c>
    </row>
    <row r="128" spans="1:95" ht="12.75">
      <c r="A128" t="s">
        <v>546</v>
      </c>
      <c r="B128" s="6" t="s">
        <v>526</v>
      </c>
      <c r="C128" s="7">
        <v>1.3</v>
      </c>
      <c r="D128" s="6" t="s">
        <v>537</v>
      </c>
      <c r="E128" t="s">
        <v>151</v>
      </c>
      <c r="F128" t="s">
        <v>151</v>
      </c>
      <c r="G128" t="s">
        <v>151</v>
      </c>
      <c r="H128" t="s">
        <v>91</v>
      </c>
      <c r="I128" t="s">
        <v>95</v>
      </c>
      <c r="J128" t="s">
        <v>95</v>
      </c>
      <c r="K128" t="s">
        <v>95</v>
      </c>
      <c r="L128" t="s">
        <v>95</v>
      </c>
      <c r="M128" t="s">
        <v>95</v>
      </c>
      <c r="N128" t="s">
        <v>95</v>
      </c>
      <c r="O128" t="s">
        <v>95</v>
      </c>
      <c r="P128" t="s">
        <v>95</v>
      </c>
      <c r="Q128" t="s">
        <v>95</v>
      </c>
      <c r="R128" t="s">
        <v>95</v>
      </c>
      <c r="S128" t="s">
        <v>95</v>
      </c>
      <c r="T128" t="s">
        <v>95</v>
      </c>
      <c r="U128" t="s">
        <v>95</v>
      </c>
      <c r="V128" t="s">
        <v>95</v>
      </c>
      <c r="W128" t="s">
        <v>95</v>
      </c>
      <c r="X128" t="s">
        <v>95</v>
      </c>
      <c r="Y128" s="8">
        <v>45.48074</v>
      </c>
      <c r="Z128" s="8">
        <v>-116.98712</v>
      </c>
      <c r="AA128" t="s">
        <v>96</v>
      </c>
      <c r="AB128" t="s">
        <v>97</v>
      </c>
      <c r="AC128" t="s">
        <v>180</v>
      </c>
      <c r="AD128" t="s">
        <v>119</v>
      </c>
      <c r="AE128" t="s">
        <v>241</v>
      </c>
      <c r="AF128" s="9">
        <v>38278</v>
      </c>
      <c r="AG128" s="10">
        <v>0.5722222222222222</v>
      </c>
      <c r="AH128" t="s">
        <v>276</v>
      </c>
      <c r="AI128">
        <v>1</v>
      </c>
      <c r="AJ128">
        <v>1</v>
      </c>
      <c r="AK128">
        <v>0</v>
      </c>
      <c r="AL128">
        <v>0</v>
      </c>
      <c r="AM128">
        <v>0</v>
      </c>
      <c r="AN128" t="s">
        <v>95</v>
      </c>
      <c r="AO128" t="s">
        <v>95</v>
      </c>
      <c r="AP128" t="s">
        <v>95</v>
      </c>
      <c r="AR128" t="s">
        <v>95</v>
      </c>
      <c r="AT128" t="s">
        <v>95</v>
      </c>
      <c r="AU128" t="s">
        <v>95</v>
      </c>
      <c r="AV128" t="s">
        <v>95</v>
      </c>
      <c r="AX128" s="11" t="s">
        <v>361</v>
      </c>
      <c r="BA128">
        <v>1</v>
      </c>
      <c r="BB128">
        <v>1</v>
      </c>
      <c r="BC128">
        <v>1</v>
      </c>
      <c r="BD128">
        <v>0</v>
      </c>
      <c r="BV128">
        <v>0</v>
      </c>
      <c r="BW128">
        <v>0</v>
      </c>
      <c r="BX128">
        <v>0</v>
      </c>
      <c r="BY128">
        <v>0</v>
      </c>
      <c r="BZ128">
        <v>0</v>
      </c>
      <c r="CA128">
        <v>0</v>
      </c>
      <c r="CB128">
        <v>0</v>
      </c>
      <c r="CC128">
        <v>0</v>
      </c>
      <c r="CD128" t="s">
        <v>95</v>
      </c>
      <c r="CE128" t="s">
        <v>95</v>
      </c>
      <c r="CF128" t="s">
        <v>95</v>
      </c>
      <c r="CG128" t="s">
        <v>95</v>
      </c>
      <c r="CI128" s="89" t="str">
        <f t="shared" si="18"/>
        <v>Ford</v>
      </c>
      <c r="CJ128" s="89" t="str">
        <f t="shared" si="19"/>
        <v>Green</v>
      </c>
      <c r="CK128" s="89" t="str">
        <f t="shared" si="20"/>
        <v>Ford</v>
      </c>
      <c r="CL128" s="89" t="b">
        <f t="shared" si="21"/>
        <v>0</v>
      </c>
      <c r="CN128" t="s">
        <v>103</v>
      </c>
      <c r="CP128" t="s">
        <v>113</v>
      </c>
      <c r="CQ128" t="s">
        <v>231</v>
      </c>
    </row>
    <row r="129" spans="1:95" ht="12.75">
      <c r="A129" t="s">
        <v>547</v>
      </c>
      <c r="B129" s="6" t="s">
        <v>526</v>
      </c>
      <c r="C129" s="7">
        <v>1.4</v>
      </c>
      <c r="D129" s="6" t="s">
        <v>537</v>
      </c>
      <c r="E129" t="s">
        <v>151</v>
      </c>
      <c r="F129" t="s">
        <v>151</v>
      </c>
      <c r="G129" t="s">
        <v>151</v>
      </c>
      <c r="H129" t="s">
        <v>91</v>
      </c>
      <c r="I129" t="s">
        <v>95</v>
      </c>
      <c r="J129" t="s">
        <v>95</v>
      </c>
      <c r="K129" t="s">
        <v>95</v>
      </c>
      <c r="L129" t="s">
        <v>95</v>
      </c>
      <c r="M129" t="s">
        <v>95</v>
      </c>
      <c r="N129" t="s">
        <v>95</v>
      </c>
      <c r="O129" t="s">
        <v>95</v>
      </c>
      <c r="P129" t="s">
        <v>95</v>
      </c>
      <c r="Q129" t="s">
        <v>95</v>
      </c>
      <c r="R129" t="s">
        <v>95</v>
      </c>
      <c r="S129" t="s">
        <v>95</v>
      </c>
      <c r="T129" t="s">
        <v>95</v>
      </c>
      <c r="U129" t="s">
        <v>95</v>
      </c>
      <c r="V129" t="s">
        <v>95</v>
      </c>
      <c r="W129" t="s">
        <v>95</v>
      </c>
      <c r="X129" t="s">
        <v>95</v>
      </c>
      <c r="Y129" s="8">
        <v>45.48162</v>
      </c>
      <c r="Z129" s="8">
        <v>-116.98775</v>
      </c>
      <c r="AA129" t="s">
        <v>96</v>
      </c>
      <c r="AB129" t="s">
        <v>97</v>
      </c>
      <c r="AC129" t="s">
        <v>99</v>
      </c>
      <c r="AD129" t="s">
        <v>119</v>
      </c>
      <c r="AE129" t="s">
        <v>231</v>
      </c>
      <c r="AF129" s="9">
        <v>38278</v>
      </c>
      <c r="AG129" s="10">
        <v>0.5784722222222222</v>
      </c>
      <c r="AH129" t="s">
        <v>276</v>
      </c>
      <c r="AI129">
        <v>1</v>
      </c>
      <c r="AJ129">
        <v>1</v>
      </c>
      <c r="AK129">
        <v>0</v>
      </c>
      <c r="AL129">
        <v>0</v>
      </c>
      <c r="AM129">
        <v>0</v>
      </c>
      <c r="AN129" t="s">
        <v>95</v>
      </c>
      <c r="AO129" t="s">
        <v>95</v>
      </c>
      <c r="AP129" t="s">
        <v>95</v>
      </c>
      <c r="AR129" t="s">
        <v>95</v>
      </c>
      <c r="AT129" t="s">
        <v>95</v>
      </c>
      <c r="AU129" t="s">
        <v>95</v>
      </c>
      <c r="AV129" t="s">
        <v>95</v>
      </c>
      <c r="AX129" s="11" t="s">
        <v>361</v>
      </c>
      <c r="BA129">
        <v>1</v>
      </c>
      <c r="BB129">
        <v>1</v>
      </c>
      <c r="BC129">
        <v>1</v>
      </c>
      <c r="BD129">
        <v>0</v>
      </c>
      <c r="BV129">
        <v>0</v>
      </c>
      <c r="BW129">
        <v>0</v>
      </c>
      <c r="BX129">
        <v>0</v>
      </c>
      <c r="BY129">
        <v>0</v>
      </c>
      <c r="BZ129">
        <v>0</v>
      </c>
      <c r="CA129">
        <v>0</v>
      </c>
      <c r="CB129">
        <v>0</v>
      </c>
      <c r="CC129">
        <v>0</v>
      </c>
      <c r="CD129" t="s">
        <v>95</v>
      </c>
      <c r="CE129" t="s">
        <v>95</v>
      </c>
      <c r="CF129" t="s">
        <v>95</v>
      </c>
      <c r="CG129" t="s">
        <v>95</v>
      </c>
      <c r="CI129" s="89" t="str">
        <f t="shared" si="18"/>
        <v>Ford</v>
      </c>
      <c r="CJ129" s="89" t="str">
        <f t="shared" si="19"/>
        <v>Green</v>
      </c>
      <c r="CK129" s="89" t="str">
        <f t="shared" si="20"/>
        <v>Ford</v>
      </c>
      <c r="CL129" s="89" t="b">
        <f t="shared" si="21"/>
        <v>0</v>
      </c>
      <c r="CN129" t="s">
        <v>103</v>
      </c>
      <c r="CP129" t="s">
        <v>113</v>
      </c>
      <c r="CQ129" t="s">
        <v>231</v>
      </c>
    </row>
    <row r="130" spans="1:95" ht="12.75">
      <c r="A130" t="s">
        <v>548</v>
      </c>
      <c r="B130" s="6" t="s">
        <v>526</v>
      </c>
      <c r="C130" s="7">
        <v>1.5</v>
      </c>
      <c r="D130" s="6" t="s">
        <v>340</v>
      </c>
      <c r="E130" t="s">
        <v>151</v>
      </c>
      <c r="F130" t="s">
        <v>151</v>
      </c>
      <c r="G130" t="s">
        <v>151</v>
      </c>
      <c r="H130" t="s">
        <v>91</v>
      </c>
      <c r="I130" t="s">
        <v>95</v>
      </c>
      <c r="J130" t="s">
        <v>95</v>
      </c>
      <c r="K130" t="s">
        <v>95</v>
      </c>
      <c r="L130" t="s">
        <v>95</v>
      </c>
      <c r="M130" t="s">
        <v>95</v>
      </c>
      <c r="N130" t="s">
        <v>95</v>
      </c>
      <c r="O130" t="s">
        <v>95</v>
      </c>
      <c r="P130" t="s">
        <v>95</v>
      </c>
      <c r="Q130" t="s">
        <v>95</v>
      </c>
      <c r="R130" t="s">
        <v>95</v>
      </c>
      <c r="S130" t="s">
        <v>95</v>
      </c>
      <c r="T130" t="s">
        <v>95</v>
      </c>
      <c r="U130" t="s">
        <v>95</v>
      </c>
      <c r="V130" t="s">
        <v>95</v>
      </c>
      <c r="W130" t="s">
        <v>95</v>
      </c>
      <c r="X130" t="s">
        <v>95</v>
      </c>
      <c r="Y130" s="8">
        <v>45.4838</v>
      </c>
      <c r="Z130" s="8">
        <v>-116.98645</v>
      </c>
      <c r="AA130" t="s">
        <v>96</v>
      </c>
      <c r="AB130" t="s">
        <v>97</v>
      </c>
      <c r="AC130" t="s">
        <v>99</v>
      </c>
      <c r="AD130" t="s">
        <v>119</v>
      </c>
      <c r="AE130" t="s">
        <v>231</v>
      </c>
      <c r="AF130" s="9">
        <v>38278</v>
      </c>
      <c r="AG130" s="10">
        <v>0.5819444444444445</v>
      </c>
      <c r="AH130" t="s">
        <v>276</v>
      </c>
      <c r="AI130">
        <v>1</v>
      </c>
      <c r="AJ130">
        <v>1</v>
      </c>
      <c r="AK130">
        <v>0</v>
      </c>
      <c r="AL130">
        <v>0</v>
      </c>
      <c r="AM130">
        <v>0</v>
      </c>
      <c r="AN130" t="s">
        <v>95</v>
      </c>
      <c r="AO130" t="s">
        <v>95</v>
      </c>
      <c r="AP130" t="s">
        <v>95</v>
      </c>
      <c r="AR130" t="s">
        <v>95</v>
      </c>
      <c r="AT130" t="s">
        <v>95</v>
      </c>
      <c r="AU130" t="s">
        <v>95</v>
      </c>
      <c r="AV130" t="s">
        <v>95</v>
      </c>
      <c r="AX130" s="11" t="s">
        <v>361</v>
      </c>
      <c r="BA130">
        <v>1</v>
      </c>
      <c r="BB130">
        <v>1</v>
      </c>
      <c r="BC130">
        <v>1</v>
      </c>
      <c r="BD130">
        <v>0</v>
      </c>
      <c r="BV130">
        <v>0</v>
      </c>
      <c r="BW130">
        <v>0</v>
      </c>
      <c r="BX130">
        <v>0</v>
      </c>
      <c r="BY130">
        <v>0</v>
      </c>
      <c r="BZ130">
        <v>0</v>
      </c>
      <c r="CA130">
        <v>0</v>
      </c>
      <c r="CB130">
        <v>0</v>
      </c>
      <c r="CC130">
        <v>0</v>
      </c>
      <c r="CD130" t="s">
        <v>95</v>
      </c>
      <c r="CE130" t="s">
        <v>95</v>
      </c>
      <c r="CF130" t="s">
        <v>95</v>
      </c>
      <c r="CG130" t="s">
        <v>95</v>
      </c>
      <c r="CI130" s="89" t="str">
        <f t="shared" si="18"/>
        <v>Ford</v>
      </c>
      <c r="CJ130" s="89" t="str">
        <f t="shared" si="19"/>
        <v>Green</v>
      </c>
      <c r="CK130" s="89" t="str">
        <f t="shared" si="20"/>
        <v>Ford</v>
      </c>
      <c r="CL130" s="89" t="b">
        <f t="shared" si="21"/>
        <v>0</v>
      </c>
      <c r="CN130" t="s">
        <v>103</v>
      </c>
      <c r="CP130" t="s">
        <v>113</v>
      </c>
      <c r="CQ130" t="s">
        <v>231</v>
      </c>
    </row>
    <row r="131" spans="1:95" ht="12.75">
      <c r="A131" t="s">
        <v>549</v>
      </c>
      <c r="B131" s="6" t="s">
        <v>526</v>
      </c>
      <c r="C131" s="7">
        <v>1.6</v>
      </c>
      <c r="D131" s="6" t="s">
        <v>340</v>
      </c>
      <c r="E131" t="s">
        <v>151</v>
      </c>
      <c r="F131" t="s">
        <v>151</v>
      </c>
      <c r="G131" t="s">
        <v>151</v>
      </c>
      <c r="H131" t="s">
        <v>91</v>
      </c>
      <c r="I131" t="s">
        <v>95</v>
      </c>
      <c r="J131" t="s">
        <v>95</v>
      </c>
      <c r="K131" t="s">
        <v>95</v>
      </c>
      <c r="L131" t="s">
        <v>95</v>
      </c>
      <c r="M131" t="s">
        <v>95</v>
      </c>
      <c r="N131" t="s">
        <v>95</v>
      </c>
      <c r="O131" t="s">
        <v>95</v>
      </c>
      <c r="P131" t="s">
        <v>95</v>
      </c>
      <c r="Q131" t="s">
        <v>95</v>
      </c>
      <c r="R131" t="s">
        <v>95</v>
      </c>
      <c r="S131" t="s">
        <v>95</v>
      </c>
      <c r="T131" t="s">
        <v>95</v>
      </c>
      <c r="U131" t="s">
        <v>95</v>
      </c>
      <c r="V131" t="s">
        <v>95</v>
      </c>
      <c r="W131" t="s">
        <v>95</v>
      </c>
      <c r="X131" t="s">
        <v>95</v>
      </c>
      <c r="Y131" s="8">
        <v>45.48434</v>
      </c>
      <c r="Z131" s="8">
        <v>-116.98655</v>
      </c>
      <c r="AA131" t="s">
        <v>96</v>
      </c>
      <c r="AB131" t="s">
        <v>97</v>
      </c>
      <c r="AC131" t="s">
        <v>98</v>
      </c>
      <c r="AD131" t="s">
        <v>119</v>
      </c>
      <c r="AF131" s="9">
        <v>38278</v>
      </c>
      <c r="AG131" s="10">
        <v>0.5895833333333333</v>
      </c>
      <c r="AH131" t="s">
        <v>276</v>
      </c>
      <c r="AI131">
        <v>1</v>
      </c>
      <c r="AJ131">
        <v>1</v>
      </c>
      <c r="AK131">
        <v>0</v>
      </c>
      <c r="AL131">
        <v>0</v>
      </c>
      <c r="AM131">
        <v>0</v>
      </c>
      <c r="AN131" t="s">
        <v>95</v>
      </c>
      <c r="AO131" t="s">
        <v>95</v>
      </c>
      <c r="AP131" t="s">
        <v>95</v>
      </c>
      <c r="AR131" t="s">
        <v>95</v>
      </c>
      <c r="AT131" t="s">
        <v>95</v>
      </c>
      <c r="AU131" t="s">
        <v>95</v>
      </c>
      <c r="AV131" t="s">
        <v>95</v>
      </c>
      <c r="AX131" s="11" t="s">
        <v>361</v>
      </c>
      <c r="BA131">
        <v>1</v>
      </c>
      <c r="BB131">
        <v>1</v>
      </c>
      <c r="BC131">
        <v>1</v>
      </c>
      <c r="BD131">
        <v>0</v>
      </c>
      <c r="BV131">
        <v>0</v>
      </c>
      <c r="BW131">
        <v>0</v>
      </c>
      <c r="BX131">
        <v>0</v>
      </c>
      <c r="BY131">
        <v>0</v>
      </c>
      <c r="BZ131">
        <v>0</v>
      </c>
      <c r="CA131">
        <v>0</v>
      </c>
      <c r="CB131">
        <v>0</v>
      </c>
      <c r="CC131">
        <v>0</v>
      </c>
      <c r="CD131" t="s">
        <v>95</v>
      </c>
      <c r="CE131" t="s">
        <v>95</v>
      </c>
      <c r="CF131" t="s">
        <v>95</v>
      </c>
      <c r="CG131" t="s">
        <v>95</v>
      </c>
      <c r="CI131" s="89" t="str">
        <f t="shared" si="18"/>
        <v>Ford</v>
      </c>
      <c r="CJ131" s="89" t="str">
        <f t="shared" si="19"/>
        <v>Green</v>
      </c>
      <c r="CK131" s="89" t="str">
        <f t="shared" si="20"/>
        <v>Ford</v>
      </c>
      <c r="CL131" s="89" t="b">
        <f t="shared" si="21"/>
        <v>0</v>
      </c>
      <c r="CN131" t="s">
        <v>103</v>
      </c>
      <c r="CP131" t="s">
        <v>113</v>
      </c>
      <c r="CQ131" t="s">
        <v>231</v>
      </c>
    </row>
    <row r="132" spans="1:95" ht="12.75">
      <c r="A132" t="s">
        <v>550</v>
      </c>
      <c r="B132" s="6" t="s">
        <v>526</v>
      </c>
      <c r="C132" s="7">
        <v>1.7</v>
      </c>
      <c r="D132" s="6" t="s">
        <v>340</v>
      </c>
      <c r="E132" t="s">
        <v>151</v>
      </c>
      <c r="F132" t="s">
        <v>151</v>
      </c>
      <c r="G132" t="s">
        <v>151</v>
      </c>
      <c r="H132" t="s">
        <v>91</v>
      </c>
      <c r="I132" t="s">
        <v>95</v>
      </c>
      <c r="J132" t="s">
        <v>95</v>
      </c>
      <c r="K132" t="s">
        <v>95</v>
      </c>
      <c r="L132" t="s">
        <v>95</v>
      </c>
      <c r="M132" t="s">
        <v>95</v>
      </c>
      <c r="N132" t="s">
        <v>95</v>
      </c>
      <c r="O132" t="s">
        <v>95</v>
      </c>
      <c r="P132" t="s">
        <v>95</v>
      </c>
      <c r="Q132" t="s">
        <v>95</v>
      </c>
      <c r="R132" t="s">
        <v>95</v>
      </c>
      <c r="S132" t="s">
        <v>95</v>
      </c>
      <c r="T132" t="s">
        <v>95</v>
      </c>
      <c r="U132" t="s">
        <v>95</v>
      </c>
      <c r="V132" t="s">
        <v>95</v>
      </c>
      <c r="W132" t="s">
        <v>95</v>
      </c>
      <c r="X132" t="s">
        <v>95</v>
      </c>
      <c r="Y132" s="8">
        <v>45.48517</v>
      </c>
      <c r="Z132" s="8">
        <v>-116.9879</v>
      </c>
      <c r="AA132" t="s">
        <v>96</v>
      </c>
      <c r="AB132" t="s">
        <v>97</v>
      </c>
      <c r="AC132" t="s">
        <v>180</v>
      </c>
      <c r="AD132" t="s">
        <v>119</v>
      </c>
      <c r="AE132" t="s">
        <v>241</v>
      </c>
      <c r="AF132" s="9">
        <v>38278</v>
      </c>
      <c r="AG132" s="10">
        <v>0.59375</v>
      </c>
      <c r="AH132" t="s">
        <v>276</v>
      </c>
      <c r="AI132">
        <v>1</v>
      </c>
      <c r="AJ132">
        <v>1</v>
      </c>
      <c r="AK132">
        <v>0</v>
      </c>
      <c r="AL132">
        <v>0</v>
      </c>
      <c r="AM132">
        <v>0</v>
      </c>
      <c r="AN132" t="s">
        <v>95</v>
      </c>
      <c r="AO132" t="s">
        <v>95</v>
      </c>
      <c r="AP132" t="s">
        <v>95</v>
      </c>
      <c r="AR132" t="s">
        <v>95</v>
      </c>
      <c r="AT132" t="s">
        <v>95</v>
      </c>
      <c r="AU132" t="s">
        <v>95</v>
      </c>
      <c r="AV132" t="s">
        <v>95</v>
      </c>
      <c r="AX132" s="11" t="s">
        <v>551</v>
      </c>
      <c r="BA132">
        <v>1</v>
      </c>
      <c r="BB132">
        <v>1</v>
      </c>
      <c r="BC132">
        <v>1</v>
      </c>
      <c r="BD132">
        <v>0</v>
      </c>
      <c r="BV132">
        <v>0</v>
      </c>
      <c r="BW132">
        <v>0</v>
      </c>
      <c r="BX132">
        <v>0</v>
      </c>
      <c r="BY132">
        <v>0</v>
      </c>
      <c r="BZ132">
        <v>0</v>
      </c>
      <c r="CA132">
        <v>0</v>
      </c>
      <c r="CB132">
        <v>0</v>
      </c>
      <c r="CC132">
        <v>0</v>
      </c>
      <c r="CD132" t="s">
        <v>95</v>
      </c>
      <c r="CE132" t="s">
        <v>95</v>
      </c>
      <c r="CF132" t="s">
        <v>95</v>
      </c>
      <c r="CG132" t="s">
        <v>95</v>
      </c>
      <c r="CI132" s="89" t="str">
        <f aca="true" t="shared" si="22" ref="CI132:CI170">IF(CD132="Red","Red",IF(CD132="Green","Green",IF(CD132="Grey","Grey",IF(AH132="Bridge","Bridge",IF(AH132="Ford","Ford",IF(AH132="Open Bottom","Open Bottom",IF(AH132="Other","Other","Green")))))))</f>
        <v>Ford</v>
      </c>
      <c r="CJ132" s="89" t="str">
        <f aca="true" t="shared" si="23" ref="CJ132:CJ170">IF(CI132="Red","Red",IF(CI132="Green","Green",IF(CI132="Grey","Grey",IF(CL132="False","Green",IF(CL132="Yes","Red","Green")))))</f>
        <v>Green</v>
      </c>
      <c r="CK132" s="89" t="str">
        <f aca="true" t="shared" si="24" ref="CK132:CK170">IF(AH132="Bridge","Bridge",IF(AH132="Ford","Ford",IF(AH132="Circular","Circular",IF(AH132="Squashed Pipe-Arch","Squashed Pipe-Arch",IF(AH132="Open-Bottom","Open Bottom Arch",IF(AH132="Other","Other","Other"))))))</f>
        <v>Ford</v>
      </c>
      <c r="CL132" s="89" t="b">
        <f aca="true" t="shared" si="25" ref="CL132:CL170">IF(AND(CI132&lt;&gt;"Red",CN132="Yes"),"Yes")</f>
        <v>0</v>
      </c>
      <c r="CN132" t="s">
        <v>103</v>
      </c>
      <c r="CP132" t="s">
        <v>113</v>
      </c>
      <c r="CQ132" t="s">
        <v>231</v>
      </c>
    </row>
    <row r="133" spans="1:95" ht="12.75">
      <c r="A133" t="s">
        <v>552</v>
      </c>
      <c r="B133" s="6" t="s">
        <v>526</v>
      </c>
      <c r="C133" s="7">
        <v>1.8</v>
      </c>
      <c r="D133" s="6" t="s">
        <v>340</v>
      </c>
      <c r="E133" t="s">
        <v>151</v>
      </c>
      <c r="F133" t="s">
        <v>151</v>
      </c>
      <c r="G133" t="s">
        <v>151</v>
      </c>
      <c r="H133" t="s">
        <v>91</v>
      </c>
      <c r="I133" t="s">
        <v>95</v>
      </c>
      <c r="J133" t="s">
        <v>95</v>
      </c>
      <c r="K133" t="s">
        <v>95</v>
      </c>
      <c r="L133" t="s">
        <v>95</v>
      </c>
      <c r="M133" t="s">
        <v>95</v>
      </c>
      <c r="N133" t="s">
        <v>95</v>
      </c>
      <c r="O133" t="s">
        <v>95</v>
      </c>
      <c r="P133" t="s">
        <v>95</v>
      </c>
      <c r="Q133" t="s">
        <v>95</v>
      </c>
      <c r="R133" t="s">
        <v>95</v>
      </c>
      <c r="S133" t="s">
        <v>95</v>
      </c>
      <c r="T133" t="s">
        <v>95</v>
      </c>
      <c r="U133" t="s">
        <v>95</v>
      </c>
      <c r="V133" t="s">
        <v>95</v>
      </c>
      <c r="W133" t="s">
        <v>95</v>
      </c>
      <c r="X133" t="s">
        <v>95</v>
      </c>
      <c r="Y133" s="8">
        <v>45.48577</v>
      </c>
      <c r="Z133" s="8">
        <v>-116.98842</v>
      </c>
      <c r="AA133" t="s">
        <v>96</v>
      </c>
      <c r="AB133" t="s">
        <v>97</v>
      </c>
      <c r="AC133" t="s">
        <v>99</v>
      </c>
      <c r="AD133" t="s">
        <v>119</v>
      </c>
      <c r="AE133" t="s">
        <v>231</v>
      </c>
      <c r="AF133" s="9">
        <v>38278</v>
      </c>
      <c r="AG133" s="10">
        <v>0.5986111111111111</v>
      </c>
      <c r="AH133" t="s">
        <v>276</v>
      </c>
      <c r="AI133">
        <v>1</v>
      </c>
      <c r="AJ133">
        <v>1</v>
      </c>
      <c r="AK133">
        <v>0</v>
      </c>
      <c r="AL133">
        <v>0</v>
      </c>
      <c r="AM133">
        <v>0</v>
      </c>
      <c r="AN133" t="s">
        <v>95</v>
      </c>
      <c r="AO133" t="s">
        <v>95</v>
      </c>
      <c r="AP133" t="s">
        <v>95</v>
      </c>
      <c r="AR133" t="s">
        <v>95</v>
      </c>
      <c r="AT133" t="s">
        <v>95</v>
      </c>
      <c r="AU133" t="s">
        <v>95</v>
      </c>
      <c r="AV133" t="s">
        <v>95</v>
      </c>
      <c r="AX133" s="11" t="s">
        <v>361</v>
      </c>
      <c r="BA133">
        <v>1</v>
      </c>
      <c r="BB133">
        <v>1</v>
      </c>
      <c r="BC133">
        <v>1</v>
      </c>
      <c r="BD133">
        <v>0</v>
      </c>
      <c r="BV133">
        <v>0</v>
      </c>
      <c r="BW133">
        <v>0</v>
      </c>
      <c r="BX133">
        <v>0</v>
      </c>
      <c r="BY133">
        <v>0</v>
      </c>
      <c r="BZ133">
        <v>0</v>
      </c>
      <c r="CA133">
        <v>0</v>
      </c>
      <c r="CB133">
        <v>0</v>
      </c>
      <c r="CC133">
        <v>0</v>
      </c>
      <c r="CD133" t="s">
        <v>95</v>
      </c>
      <c r="CE133" t="s">
        <v>95</v>
      </c>
      <c r="CF133" t="s">
        <v>95</v>
      </c>
      <c r="CG133" t="s">
        <v>95</v>
      </c>
      <c r="CI133" s="89" t="str">
        <f t="shared" si="22"/>
        <v>Ford</v>
      </c>
      <c r="CJ133" s="89" t="str">
        <f t="shared" si="23"/>
        <v>Green</v>
      </c>
      <c r="CK133" s="89" t="str">
        <f t="shared" si="24"/>
        <v>Ford</v>
      </c>
      <c r="CL133" s="89" t="b">
        <f t="shared" si="25"/>
        <v>0</v>
      </c>
      <c r="CN133" t="s">
        <v>103</v>
      </c>
      <c r="CP133" t="s">
        <v>113</v>
      </c>
      <c r="CQ133" t="s">
        <v>231</v>
      </c>
    </row>
    <row r="134" spans="1:95" ht="12.75">
      <c r="A134" t="s">
        <v>553</v>
      </c>
      <c r="B134" s="6" t="s">
        <v>133</v>
      </c>
      <c r="C134" s="7">
        <v>28.05</v>
      </c>
      <c r="D134" s="6" t="s">
        <v>519</v>
      </c>
      <c r="E134" t="s">
        <v>332</v>
      </c>
      <c r="F134" t="s">
        <v>151</v>
      </c>
      <c r="G134" t="s">
        <v>151</v>
      </c>
      <c r="H134" t="s">
        <v>259</v>
      </c>
      <c r="I134" t="s">
        <v>95</v>
      </c>
      <c r="J134" t="s">
        <v>95</v>
      </c>
      <c r="K134" t="s">
        <v>95</v>
      </c>
      <c r="L134" t="s">
        <v>95</v>
      </c>
      <c r="M134" t="s">
        <v>95</v>
      </c>
      <c r="N134" t="s">
        <v>95</v>
      </c>
      <c r="O134" t="s">
        <v>95</v>
      </c>
      <c r="P134" t="s">
        <v>95</v>
      </c>
      <c r="Q134" t="s">
        <v>95</v>
      </c>
      <c r="R134" t="s">
        <v>95</v>
      </c>
      <c r="S134" t="s">
        <v>95</v>
      </c>
      <c r="T134" t="s">
        <v>95</v>
      </c>
      <c r="U134" t="s">
        <v>95</v>
      </c>
      <c r="V134" t="s">
        <v>95</v>
      </c>
      <c r="W134" t="s">
        <v>95</v>
      </c>
      <c r="X134" t="s">
        <v>95</v>
      </c>
      <c r="Y134" s="8">
        <v>45.5464</v>
      </c>
      <c r="Z134" s="8">
        <v>-116.84981</v>
      </c>
      <c r="AA134" t="s">
        <v>96</v>
      </c>
      <c r="AB134" t="s">
        <v>97</v>
      </c>
      <c r="AC134" t="s">
        <v>99</v>
      </c>
      <c r="AD134" t="s">
        <v>180</v>
      </c>
      <c r="AF134" s="9">
        <v>38285</v>
      </c>
      <c r="AG134" s="10">
        <v>0.5444444444444444</v>
      </c>
      <c r="AH134" t="s">
        <v>130</v>
      </c>
      <c r="AI134">
        <v>1</v>
      </c>
      <c r="AJ134">
        <v>1</v>
      </c>
      <c r="AK134">
        <v>0</v>
      </c>
      <c r="AL134">
        <v>0</v>
      </c>
      <c r="AM134">
        <v>0</v>
      </c>
      <c r="AN134" t="s">
        <v>95</v>
      </c>
      <c r="AO134" t="s">
        <v>95</v>
      </c>
      <c r="AP134" t="s">
        <v>95</v>
      </c>
      <c r="AR134" t="s">
        <v>95</v>
      </c>
      <c r="AT134" t="s">
        <v>95</v>
      </c>
      <c r="AU134" t="s">
        <v>95</v>
      </c>
      <c r="AV134" t="s">
        <v>95</v>
      </c>
      <c r="AX134" s="11"/>
      <c r="BA134">
        <v>1</v>
      </c>
      <c r="BB134">
        <v>1</v>
      </c>
      <c r="BC134">
        <v>1</v>
      </c>
      <c r="BD134">
        <v>0</v>
      </c>
      <c r="BV134">
        <v>0</v>
      </c>
      <c r="BW134">
        <v>0</v>
      </c>
      <c r="BX134">
        <v>0</v>
      </c>
      <c r="BY134">
        <v>0</v>
      </c>
      <c r="BZ134">
        <v>0</v>
      </c>
      <c r="CA134">
        <v>0</v>
      </c>
      <c r="CB134">
        <v>0</v>
      </c>
      <c r="CC134">
        <v>0</v>
      </c>
      <c r="CD134" t="s">
        <v>95</v>
      </c>
      <c r="CE134" t="s">
        <v>95</v>
      </c>
      <c r="CF134" t="s">
        <v>95</v>
      </c>
      <c r="CG134" t="s">
        <v>95</v>
      </c>
      <c r="CI134" s="89" t="str">
        <f t="shared" si="22"/>
        <v>Bridge</v>
      </c>
      <c r="CJ134" s="89" t="str">
        <f t="shared" si="23"/>
        <v>Green</v>
      </c>
      <c r="CK134" s="89" t="str">
        <f t="shared" si="24"/>
        <v>Bridge</v>
      </c>
      <c r="CL134" s="89" t="b">
        <f t="shared" si="25"/>
        <v>0</v>
      </c>
      <c r="CN134" t="s">
        <v>103</v>
      </c>
      <c r="CP134" t="s">
        <v>113</v>
      </c>
      <c r="CQ134" t="s">
        <v>231</v>
      </c>
    </row>
    <row r="135" spans="1:92" s="38" customFormat="1" ht="12.75">
      <c r="A135" s="38" t="s">
        <v>554</v>
      </c>
      <c r="B135" s="39">
        <v>3900</v>
      </c>
      <c r="C135" s="40">
        <v>1.9</v>
      </c>
      <c r="D135" s="39" t="s">
        <v>133</v>
      </c>
      <c r="E135" s="38" t="s">
        <v>93</v>
      </c>
      <c r="F135" s="38" t="s">
        <v>151</v>
      </c>
      <c r="G135" s="38" t="s">
        <v>151</v>
      </c>
      <c r="H135" s="38" t="s">
        <v>134</v>
      </c>
      <c r="I135" s="38" t="s">
        <v>95</v>
      </c>
      <c r="J135" s="38" t="s">
        <v>95</v>
      </c>
      <c r="K135" s="38" t="s">
        <v>95</v>
      </c>
      <c r="L135" s="38" t="s">
        <v>95</v>
      </c>
      <c r="M135" s="38" t="s">
        <v>95</v>
      </c>
      <c r="N135" s="38" t="s">
        <v>95</v>
      </c>
      <c r="O135" s="38" t="s">
        <v>95</v>
      </c>
      <c r="P135" s="38" t="s">
        <v>95</v>
      </c>
      <c r="Q135" s="38" t="s">
        <v>95</v>
      </c>
      <c r="R135" s="38" t="s">
        <v>95</v>
      </c>
      <c r="S135" s="38" t="s">
        <v>95</v>
      </c>
      <c r="T135" s="38" t="s">
        <v>95</v>
      </c>
      <c r="U135" s="38" t="s">
        <v>95</v>
      </c>
      <c r="V135" s="38" t="s">
        <v>95</v>
      </c>
      <c r="W135" s="38" t="s">
        <v>95</v>
      </c>
      <c r="X135" s="38" t="s">
        <v>95</v>
      </c>
      <c r="Y135" s="41">
        <v>45.31445</v>
      </c>
      <c r="Z135" s="41">
        <v>-117.08422</v>
      </c>
      <c r="AA135" s="38" t="s">
        <v>96</v>
      </c>
      <c r="AB135" s="38" t="s">
        <v>97</v>
      </c>
      <c r="AC135" s="38" t="s">
        <v>119</v>
      </c>
      <c r="AD135" s="38" t="s">
        <v>99</v>
      </c>
      <c r="AF135" s="42">
        <v>38307</v>
      </c>
      <c r="AG135" s="43">
        <v>0.4576388888888889</v>
      </c>
      <c r="AH135" s="38" t="s">
        <v>143</v>
      </c>
      <c r="AI135" s="38">
        <v>1</v>
      </c>
      <c r="AJ135" s="38">
        <v>1</v>
      </c>
      <c r="AK135" s="38">
        <v>0</v>
      </c>
      <c r="AL135" s="38">
        <v>0</v>
      </c>
      <c r="AM135" s="38">
        <v>0</v>
      </c>
      <c r="AN135" s="38" t="s">
        <v>202</v>
      </c>
      <c r="AO135" s="38" t="s">
        <v>95</v>
      </c>
      <c r="AP135" s="38" t="s">
        <v>95</v>
      </c>
      <c r="AR135" s="38" t="s">
        <v>103</v>
      </c>
      <c r="AT135" s="38" t="s">
        <v>104</v>
      </c>
      <c r="AU135" s="38" t="s">
        <v>310</v>
      </c>
      <c r="AV135" s="38" t="s">
        <v>194</v>
      </c>
      <c r="AX135" s="44" t="s">
        <v>555</v>
      </c>
      <c r="AY135" s="38" t="s">
        <v>556</v>
      </c>
      <c r="AZ135" s="45" t="s">
        <v>184</v>
      </c>
      <c r="BH135" s="38">
        <v>6</v>
      </c>
      <c r="BI135" s="38">
        <v>40.5</v>
      </c>
      <c r="BJ135" s="38">
        <v>31.1</v>
      </c>
      <c r="BK135" s="38">
        <v>23.6</v>
      </c>
      <c r="BL135" s="38">
        <v>18.3</v>
      </c>
      <c r="BM135" s="38">
        <v>33.2</v>
      </c>
      <c r="BN135" s="38">
        <v>30.8</v>
      </c>
      <c r="BO135" s="38">
        <v>4.31</v>
      </c>
      <c r="BP135" s="38" t="s">
        <v>557</v>
      </c>
      <c r="BQ135" s="38">
        <v>10.88</v>
      </c>
      <c r="BR135" s="38">
        <v>12.76</v>
      </c>
      <c r="BS135" s="38">
        <v>14.52</v>
      </c>
      <c r="BT135" s="38">
        <v>13.3</v>
      </c>
      <c r="BU135" s="38">
        <v>4.31</v>
      </c>
      <c r="BV135" s="38">
        <v>0</v>
      </c>
      <c r="BW135" s="38">
        <v>27.4</v>
      </c>
      <c r="BX135" s="38">
        <v>0.22</v>
      </c>
      <c r="BY135" s="38">
        <v>0.54</v>
      </c>
      <c r="BZ135" s="38">
        <v>-2.42</v>
      </c>
      <c r="CA135" s="38">
        <v>1.22</v>
      </c>
      <c r="CB135" s="38">
        <v>2.26</v>
      </c>
      <c r="CC135" s="38">
        <v>4.64</v>
      </c>
      <c r="CD135" s="38" t="s">
        <v>110</v>
      </c>
      <c r="CE135" s="38" t="s">
        <v>111</v>
      </c>
      <c r="CF135" s="38" t="s">
        <v>110</v>
      </c>
      <c r="CG135" s="38" t="s">
        <v>139</v>
      </c>
      <c r="CI135" s="89" t="str">
        <f t="shared" si="22"/>
        <v>Red</v>
      </c>
      <c r="CJ135" s="89" t="str">
        <f t="shared" si="23"/>
        <v>Red</v>
      </c>
      <c r="CK135" s="89" t="str">
        <f t="shared" si="24"/>
        <v>Circular</v>
      </c>
      <c r="CL135" s="89" t="b">
        <f t="shared" si="25"/>
        <v>0</v>
      </c>
      <c r="CN135" s="38" t="s">
        <v>103</v>
      </c>
    </row>
    <row r="136" spans="1:92" s="13" customFormat="1" ht="12.75">
      <c r="A136" s="13" t="s">
        <v>558</v>
      </c>
      <c r="B136" s="14" t="s">
        <v>94</v>
      </c>
      <c r="C136" s="15">
        <v>0.05</v>
      </c>
      <c r="D136" s="14" t="s">
        <v>133</v>
      </c>
      <c r="E136" s="13" t="s">
        <v>151</v>
      </c>
      <c r="F136" s="13" t="s">
        <v>151</v>
      </c>
      <c r="G136" s="13" t="s">
        <v>151</v>
      </c>
      <c r="H136" s="13" t="s">
        <v>94</v>
      </c>
      <c r="I136" s="13" t="s">
        <v>95</v>
      </c>
      <c r="J136" s="13" t="s">
        <v>95</v>
      </c>
      <c r="K136" s="13" t="s">
        <v>95</v>
      </c>
      <c r="L136" s="13" t="s">
        <v>95</v>
      </c>
      <c r="M136" s="13" t="s">
        <v>95</v>
      </c>
      <c r="N136" s="13" t="s">
        <v>95</v>
      </c>
      <c r="O136" s="13" t="s">
        <v>95</v>
      </c>
      <c r="P136" s="13" t="s">
        <v>95</v>
      </c>
      <c r="Q136" s="13" t="s">
        <v>95</v>
      </c>
      <c r="R136" s="13" t="s">
        <v>95</v>
      </c>
      <c r="S136" s="13" t="s">
        <v>95</v>
      </c>
      <c r="T136" s="13" t="s">
        <v>95</v>
      </c>
      <c r="U136" s="13" t="s">
        <v>95</v>
      </c>
      <c r="V136" s="13" t="s">
        <v>95</v>
      </c>
      <c r="W136" s="13" t="s">
        <v>95</v>
      </c>
      <c r="X136" s="13" t="s">
        <v>95</v>
      </c>
      <c r="Y136" s="16">
        <v>45.52149</v>
      </c>
      <c r="Z136" s="16">
        <v>-116.85975</v>
      </c>
      <c r="AA136" s="13" t="s">
        <v>96</v>
      </c>
      <c r="AB136" s="13" t="s">
        <v>97</v>
      </c>
      <c r="AC136" s="13" t="s">
        <v>119</v>
      </c>
      <c r="AD136" s="13" t="s">
        <v>99</v>
      </c>
      <c r="AF136" s="17">
        <v>38308</v>
      </c>
      <c r="AG136" s="18">
        <v>0.37083333333333335</v>
      </c>
      <c r="AH136" s="13" t="s">
        <v>130</v>
      </c>
      <c r="AI136" s="13">
        <v>1</v>
      </c>
      <c r="AJ136" s="13">
        <v>1</v>
      </c>
      <c r="AK136" s="13">
        <v>0</v>
      </c>
      <c r="AL136" s="13">
        <v>0</v>
      </c>
      <c r="AM136" s="13">
        <v>0</v>
      </c>
      <c r="AN136" s="13" t="s">
        <v>95</v>
      </c>
      <c r="AO136" s="13" t="s">
        <v>95</v>
      </c>
      <c r="AP136" s="13" t="s">
        <v>95</v>
      </c>
      <c r="AR136" s="13" t="s">
        <v>95</v>
      </c>
      <c r="AT136" s="13" t="s">
        <v>95</v>
      </c>
      <c r="AU136" s="13" t="s">
        <v>95</v>
      </c>
      <c r="AV136" s="13" t="s">
        <v>95</v>
      </c>
      <c r="AX136" s="19"/>
      <c r="AZ136" s="20" t="s">
        <v>184</v>
      </c>
      <c r="BV136" s="13">
        <v>0</v>
      </c>
      <c r="BW136" s="13">
        <v>0</v>
      </c>
      <c r="BX136" s="13">
        <v>0</v>
      </c>
      <c r="BY136" s="13">
        <v>0</v>
      </c>
      <c r="BZ136" s="13">
        <v>0</v>
      </c>
      <c r="CA136" s="13">
        <v>0</v>
      </c>
      <c r="CB136" s="13">
        <v>0</v>
      </c>
      <c r="CC136" s="13">
        <v>0</v>
      </c>
      <c r="CD136" s="13" t="s">
        <v>95</v>
      </c>
      <c r="CE136" s="13" t="s">
        <v>95</v>
      </c>
      <c r="CF136" s="13" t="s">
        <v>95</v>
      </c>
      <c r="CG136" s="13" t="s">
        <v>95</v>
      </c>
      <c r="CI136" s="89" t="str">
        <f t="shared" si="22"/>
        <v>Bridge</v>
      </c>
      <c r="CJ136" s="89" t="str">
        <f t="shared" si="23"/>
        <v>Green</v>
      </c>
      <c r="CK136" s="89" t="str">
        <f t="shared" si="24"/>
        <v>Bridge</v>
      </c>
      <c r="CL136" s="89" t="b">
        <f t="shared" si="25"/>
        <v>0</v>
      </c>
      <c r="CN136" s="13" t="s">
        <v>103</v>
      </c>
    </row>
    <row r="137" spans="1:92" s="13" customFormat="1" ht="12.75">
      <c r="A137" s="13" t="s">
        <v>559</v>
      </c>
      <c r="B137" s="14" t="s">
        <v>94</v>
      </c>
      <c r="C137" s="15">
        <v>1.2</v>
      </c>
      <c r="D137" s="14" t="s">
        <v>133</v>
      </c>
      <c r="E137" s="13" t="s">
        <v>226</v>
      </c>
      <c r="F137" s="13" t="s">
        <v>151</v>
      </c>
      <c r="G137" s="13" t="s">
        <v>151</v>
      </c>
      <c r="H137" s="13" t="s">
        <v>94</v>
      </c>
      <c r="I137" s="13" t="s">
        <v>95</v>
      </c>
      <c r="J137" s="13" t="s">
        <v>95</v>
      </c>
      <c r="K137" s="13" t="s">
        <v>95</v>
      </c>
      <c r="L137" s="13" t="s">
        <v>95</v>
      </c>
      <c r="M137" s="13" t="s">
        <v>95</v>
      </c>
      <c r="N137" s="13" t="s">
        <v>95</v>
      </c>
      <c r="O137" s="13" t="s">
        <v>95</v>
      </c>
      <c r="P137" s="13" t="s">
        <v>95</v>
      </c>
      <c r="Q137" s="13" t="s">
        <v>95</v>
      </c>
      <c r="R137" s="13" t="s">
        <v>95</v>
      </c>
      <c r="S137" s="13" t="s">
        <v>95</v>
      </c>
      <c r="T137" s="13" t="s">
        <v>95</v>
      </c>
      <c r="U137" s="13" t="s">
        <v>95</v>
      </c>
      <c r="V137" s="13" t="s">
        <v>95</v>
      </c>
      <c r="W137" s="13" t="s">
        <v>95</v>
      </c>
      <c r="X137" s="13" t="s">
        <v>95</v>
      </c>
      <c r="Y137" s="16">
        <v>45.50632</v>
      </c>
      <c r="Z137" s="16">
        <v>-116.8507</v>
      </c>
      <c r="AA137" s="13" t="s">
        <v>96</v>
      </c>
      <c r="AB137" s="13" t="s">
        <v>97</v>
      </c>
      <c r="AC137" s="13" t="s">
        <v>119</v>
      </c>
      <c r="AD137" s="13" t="s">
        <v>99</v>
      </c>
      <c r="AF137" s="17">
        <v>38308</v>
      </c>
      <c r="AG137" s="18">
        <v>0.38125</v>
      </c>
      <c r="AH137" s="13" t="s">
        <v>130</v>
      </c>
      <c r="AI137" s="13">
        <v>1</v>
      </c>
      <c r="AJ137" s="13">
        <v>1</v>
      </c>
      <c r="AK137" s="13">
        <v>0</v>
      </c>
      <c r="AL137" s="13">
        <v>0</v>
      </c>
      <c r="AM137" s="13">
        <v>0</v>
      </c>
      <c r="AN137" s="13" t="s">
        <v>95</v>
      </c>
      <c r="AO137" s="13" t="s">
        <v>95</v>
      </c>
      <c r="AP137" s="13" t="s">
        <v>95</v>
      </c>
      <c r="AR137" s="13" t="s">
        <v>95</v>
      </c>
      <c r="AT137" s="13" t="s">
        <v>95</v>
      </c>
      <c r="AU137" s="13" t="s">
        <v>95</v>
      </c>
      <c r="AV137" s="13" t="s">
        <v>95</v>
      </c>
      <c r="AX137" s="19"/>
      <c r="AZ137" s="20" t="s">
        <v>184</v>
      </c>
      <c r="BV137" s="13">
        <v>0</v>
      </c>
      <c r="BW137" s="13">
        <v>0</v>
      </c>
      <c r="BX137" s="13">
        <v>0</v>
      </c>
      <c r="BY137" s="13">
        <v>0</v>
      </c>
      <c r="BZ137" s="13">
        <v>0</v>
      </c>
      <c r="CA137" s="13">
        <v>0</v>
      </c>
      <c r="CB137" s="13">
        <v>0</v>
      </c>
      <c r="CC137" s="13">
        <v>0</v>
      </c>
      <c r="CD137" s="13" t="s">
        <v>95</v>
      </c>
      <c r="CE137" s="13" t="s">
        <v>95</v>
      </c>
      <c r="CF137" s="13" t="s">
        <v>95</v>
      </c>
      <c r="CG137" s="13" t="s">
        <v>95</v>
      </c>
      <c r="CI137" s="89" t="str">
        <f t="shared" si="22"/>
        <v>Bridge</v>
      </c>
      <c r="CJ137" s="89" t="str">
        <f t="shared" si="23"/>
        <v>Green</v>
      </c>
      <c r="CK137" s="89" t="str">
        <f t="shared" si="24"/>
        <v>Bridge</v>
      </c>
      <c r="CL137" s="89" t="b">
        <f t="shared" si="25"/>
        <v>0</v>
      </c>
      <c r="CN137" s="13" t="s">
        <v>103</v>
      </c>
    </row>
    <row r="138" spans="1:92" s="13" customFormat="1" ht="12.75">
      <c r="A138" s="13" t="s">
        <v>560</v>
      </c>
      <c r="B138" s="14" t="s">
        <v>94</v>
      </c>
      <c r="C138" s="15">
        <v>2.3</v>
      </c>
      <c r="D138" s="14" t="s">
        <v>133</v>
      </c>
      <c r="E138" s="13" t="s">
        <v>151</v>
      </c>
      <c r="F138" s="13" t="s">
        <v>151</v>
      </c>
      <c r="G138" s="13" t="s">
        <v>151</v>
      </c>
      <c r="H138" s="13" t="s">
        <v>95</v>
      </c>
      <c r="I138" s="13" t="s">
        <v>95</v>
      </c>
      <c r="J138" s="13" t="s">
        <v>95</v>
      </c>
      <c r="K138" s="13" t="s">
        <v>95</v>
      </c>
      <c r="L138" s="13" t="s">
        <v>95</v>
      </c>
      <c r="M138" s="13" t="s">
        <v>95</v>
      </c>
      <c r="N138" s="13" t="s">
        <v>95</v>
      </c>
      <c r="O138" s="13" t="s">
        <v>95</v>
      </c>
      <c r="P138" s="13" t="s">
        <v>95</v>
      </c>
      <c r="Q138" s="13" t="s">
        <v>95</v>
      </c>
      <c r="R138" s="13" t="s">
        <v>95</v>
      </c>
      <c r="S138" s="13" t="s">
        <v>95</v>
      </c>
      <c r="T138" s="13" t="s">
        <v>95</v>
      </c>
      <c r="U138" s="13" t="s">
        <v>95</v>
      </c>
      <c r="V138" s="13" t="s">
        <v>95</v>
      </c>
      <c r="W138" s="13" t="s">
        <v>95</v>
      </c>
      <c r="X138" s="13" t="s">
        <v>95</v>
      </c>
      <c r="Y138" s="16">
        <v>45.49294</v>
      </c>
      <c r="Z138" s="16">
        <v>-116.84533</v>
      </c>
      <c r="AA138" s="13" t="s">
        <v>96</v>
      </c>
      <c r="AB138" s="13" t="s">
        <v>97</v>
      </c>
      <c r="AC138" s="13" t="s">
        <v>119</v>
      </c>
      <c r="AD138" s="13" t="s">
        <v>99</v>
      </c>
      <c r="AF138" s="17">
        <v>38308</v>
      </c>
      <c r="AG138" s="18">
        <v>0.38958333333333334</v>
      </c>
      <c r="AH138" s="13" t="s">
        <v>130</v>
      </c>
      <c r="AI138" s="13">
        <v>1</v>
      </c>
      <c r="AJ138" s="13">
        <v>1</v>
      </c>
      <c r="AK138" s="13">
        <v>0</v>
      </c>
      <c r="AL138" s="13">
        <v>0</v>
      </c>
      <c r="AM138" s="13">
        <v>0</v>
      </c>
      <c r="AN138" s="13" t="s">
        <v>95</v>
      </c>
      <c r="AO138" s="13" t="s">
        <v>95</v>
      </c>
      <c r="AP138" s="13" t="s">
        <v>95</v>
      </c>
      <c r="AR138" s="13" t="s">
        <v>95</v>
      </c>
      <c r="AT138" s="13" t="s">
        <v>95</v>
      </c>
      <c r="AU138" s="13" t="s">
        <v>95</v>
      </c>
      <c r="AV138" s="13" t="s">
        <v>95</v>
      </c>
      <c r="AX138" s="19"/>
      <c r="AZ138" s="20" t="s">
        <v>184</v>
      </c>
      <c r="BV138" s="13">
        <v>0</v>
      </c>
      <c r="BW138" s="13">
        <v>0</v>
      </c>
      <c r="BX138" s="13">
        <v>0</v>
      </c>
      <c r="BY138" s="13">
        <v>0</v>
      </c>
      <c r="BZ138" s="13">
        <v>0</v>
      </c>
      <c r="CA138" s="13">
        <v>0</v>
      </c>
      <c r="CB138" s="13">
        <v>0</v>
      </c>
      <c r="CC138" s="13">
        <v>0</v>
      </c>
      <c r="CD138" s="13" t="s">
        <v>95</v>
      </c>
      <c r="CE138" s="13" t="s">
        <v>95</v>
      </c>
      <c r="CF138" s="13" t="s">
        <v>95</v>
      </c>
      <c r="CG138" s="13" t="s">
        <v>95</v>
      </c>
      <c r="CI138" s="89" t="str">
        <f t="shared" si="22"/>
        <v>Bridge</v>
      </c>
      <c r="CJ138" s="89" t="str">
        <f t="shared" si="23"/>
        <v>Green</v>
      </c>
      <c r="CK138" s="89" t="str">
        <f t="shared" si="24"/>
        <v>Bridge</v>
      </c>
      <c r="CL138" s="89" t="b">
        <f t="shared" si="25"/>
        <v>0</v>
      </c>
      <c r="CN138" s="13" t="s">
        <v>103</v>
      </c>
    </row>
    <row r="139" spans="1:92" s="13" customFormat="1" ht="12.75">
      <c r="A139" s="13" t="s">
        <v>561</v>
      </c>
      <c r="B139" s="14" t="s">
        <v>562</v>
      </c>
      <c r="C139" s="15">
        <v>2.7</v>
      </c>
      <c r="D139" s="14" t="s">
        <v>133</v>
      </c>
      <c r="E139" s="13" t="s">
        <v>151</v>
      </c>
      <c r="F139" s="13" t="s">
        <v>151</v>
      </c>
      <c r="G139" s="13" t="s">
        <v>151</v>
      </c>
      <c r="H139" s="13" t="s">
        <v>94</v>
      </c>
      <c r="I139" s="13" t="s">
        <v>95</v>
      </c>
      <c r="J139" s="13" t="s">
        <v>95</v>
      </c>
      <c r="K139" s="13" t="s">
        <v>95</v>
      </c>
      <c r="L139" s="13" t="s">
        <v>95</v>
      </c>
      <c r="M139" s="13" t="s">
        <v>95</v>
      </c>
      <c r="N139" s="13" t="s">
        <v>95</v>
      </c>
      <c r="O139" s="13" t="s">
        <v>95</v>
      </c>
      <c r="P139" s="13" t="s">
        <v>95</v>
      </c>
      <c r="Q139" s="13" t="s">
        <v>95</v>
      </c>
      <c r="R139" s="13" t="s">
        <v>95</v>
      </c>
      <c r="S139" s="13" t="s">
        <v>95</v>
      </c>
      <c r="T139" s="13" t="s">
        <v>95</v>
      </c>
      <c r="U139" s="13" t="s">
        <v>95</v>
      </c>
      <c r="V139" s="13" t="s">
        <v>95</v>
      </c>
      <c r="W139" s="13" t="s">
        <v>95</v>
      </c>
      <c r="X139" s="13" t="s">
        <v>95</v>
      </c>
      <c r="Y139" s="16">
        <v>45.48922</v>
      </c>
      <c r="Z139" s="16">
        <v>-116.84232</v>
      </c>
      <c r="AA139" s="13" t="s">
        <v>96</v>
      </c>
      <c r="AB139" s="13" t="s">
        <v>97</v>
      </c>
      <c r="AC139" s="13" t="s">
        <v>119</v>
      </c>
      <c r="AD139" s="13" t="s">
        <v>119</v>
      </c>
      <c r="AF139" s="17">
        <v>38308</v>
      </c>
      <c r="AG139" s="18">
        <v>0.3923611111111111</v>
      </c>
      <c r="AH139" s="13" t="s">
        <v>276</v>
      </c>
      <c r="AI139" s="13">
        <v>1</v>
      </c>
      <c r="AJ139" s="13">
        <v>1</v>
      </c>
      <c r="AK139" s="13">
        <v>0</v>
      </c>
      <c r="AL139" s="13">
        <v>0</v>
      </c>
      <c r="AM139" s="13">
        <v>0</v>
      </c>
      <c r="AN139" s="13" t="s">
        <v>95</v>
      </c>
      <c r="AO139" s="13" t="s">
        <v>95</v>
      </c>
      <c r="AP139" s="13" t="s">
        <v>95</v>
      </c>
      <c r="AR139" s="13" t="s">
        <v>95</v>
      </c>
      <c r="AT139" s="13" t="s">
        <v>95</v>
      </c>
      <c r="AU139" s="13" t="s">
        <v>95</v>
      </c>
      <c r="AV139" s="13" t="s">
        <v>95</v>
      </c>
      <c r="AX139" s="19"/>
      <c r="AZ139" s="20" t="s">
        <v>184</v>
      </c>
      <c r="BV139" s="13">
        <v>0</v>
      </c>
      <c r="BW139" s="13">
        <v>0</v>
      </c>
      <c r="BX139" s="13">
        <v>0</v>
      </c>
      <c r="BY139" s="13">
        <v>0</v>
      </c>
      <c r="BZ139" s="13">
        <v>0</v>
      </c>
      <c r="CA139" s="13">
        <v>0</v>
      </c>
      <c r="CB139" s="13">
        <v>0</v>
      </c>
      <c r="CC139" s="13">
        <v>0</v>
      </c>
      <c r="CD139" s="13" t="s">
        <v>95</v>
      </c>
      <c r="CE139" s="13" t="s">
        <v>95</v>
      </c>
      <c r="CF139" s="13" t="s">
        <v>95</v>
      </c>
      <c r="CG139" s="13" t="s">
        <v>95</v>
      </c>
      <c r="CI139" s="89" t="str">
        <f t="shared" si="22"/>
        <v>Ford</v>
      </c>
      <c r="CJ139" s="89" t="str">
        <f t="shared" si="23"/>
        <v>Green</v>
      </c>
      <c r="CK139" s="89" t="str">
        <f t="shared" si="24"/>
        <v>Ford</v>
      </c>
      <c r="CL139" s="89" t="b">
        <f t="shared" si="25"/>
        <v>0</v>
      </c>
      <c r="CN139" s="13" t="s">
        <v>103</v>
      </c>
    </row>
    <row r="140" spans="1:92" s="13" customFormat="1" ht="12.75">
      <c r="A140" s="13" t="s">
        <v>563</v>
      </c>
      <c r="B140" s="14" t="s">
        <v>94</v>
      </c>
      <c r="C140" s="15">
        <v>4.8</v>
      </c>
      <c r="D140" s="14" t="s">
        <v>133</v>
      </c>
      <c r="E140" s="13" t="s">
        <v>151</v>
      </c>
      <c r="F140" s="13" t="s">
        <v>151</v>
      </c>
      <c r="G140" s="13" t="s">
        <v>151</v>
      </c>
      <c r="H140" s="13" t="s">
        <v>94</v>
      </c>
      <c r="I140" s="13" t="s">
        <v>95</v>
      </c>
      <c r="J140" s="13" t="s">
        <v>95</v>
      </c>
      <c r="K140" s="13" t="s">
        <v>95</v>
      </c>
      <c r="L140" s="13" t="s">
        <v>95</v>
      </c>
      <c r="M140" s="13" t="s">
        <v>95</v>
      </c>
      <c r="N140" s="13" t="s">
        <v>95</v>
      </c>
      <c r="O140" s="13" t="s">
        <v>95</v>
      </c>
      <c r="P140" s="13" t="s">
        <v>95</v>
      </c>
      <c r="Q140" s="13" t="s">
        <v>95</v>
      </c>
      <c r="R140" s="13" t="s">
        <v>95</v>
      </c>
      <c r="S140" s="13" t="s">
        <v>95</v>
      </c>
      <c r="T140" s="13" t="s">
        <v>95</v>
      </c>
      <c r="U140" s="13" t="s">
        <v>95</v>
      </c>
      <c r="V140" s="13" t="s">
        <v>95</v>
      </c>
      <c r="W140" s="13" t="s">
        <v>95</v>
      </c>
      <c r="X140" s="13" t="s">
        <v>95</v>
      </c>
      <c r="Y140" s="16">
        <v>45.46282</v>
      </c>
      <c r="Z140" s="16">
        <v>-116.82622</v>
      </c>
      <c r="AA140" s="13" t="s">
        <v>96</v>
      </c>
      <c r="AB140" s="13" t="s">
        <v>97</v>
      </c>
      <c r="AC140" s="13" t="s">
        <v>99</v>
      </c>
      <c r="AD140" s="13" t="s">
        <v>119</v>
      </c>
      <c r="AF140" s="17">
        <v>38308</v>
      </c>
      <c r="AG140" s="18">
        <v>0.40277777777777773</v>
      </c>
      <c r="AH140" s="13" t="s">
        <v>276</v>
      </c>
      <c r="AI140" s="13">
        <v>1</v>
      </c>
      <c r="AJ140" s="13">
        <v>1</v>
      </c>
      <c r="AK140" s="13">
        <v>0</v>
      </c>
      <c r="AL140" s="13">
        <v>0</v>
      </c>
      <c r="AM140" s="13">
        <v>0</v>
      </c>
      <c r="AN140" s="13" t="s">
        <v>95</v>
      </c>
      <c r="AO140" s="13" t="s">
        <v>95</v>
      </c>
      <c r="AP140" s="13" t="s">
        <v>95</v>
      </c>
      <c r="AR140" s="13" t="s">
        <v>95</v>
      </c>
      <c r="AT140" s="13" t="s">
        <v>95</v>
      </c>
      <c r="AU140" s="13" t="s">
        <v>95</v>
      </c>
      <c r="AV140" s="13" t="s">
        <v>95</v>
      </c>
      <c r="AX140" s="19" t="s">
        <v>564</v>
      </c>
      <c r="AZ140" s="20" t="s">
        <v>184</v>
      </c>
      <c r="BV140" s="13">
        <v>0</v>
      </c>
      <c r="BW140" s="13">
        <v>0</v>
      </c>
      <c r="BX140" s="13">
        <v>0</v>
      </c>
      <c r="BY140" s="13">
        <v>0</v>
      </c>
      <c r="BZ140" s="13">
        <v>0</v>
      </c>
      <c r="CA140" s="13">
        <v>0</v>
      </c>
      <c r="CB140" s="13">
        <v>0</v>
      </c>
      <c r="CC140" s="13">
        <v>0</v>
      </c>
      <c r="CD140" s="13" t="s">
        <v>95</v>
      </c>
      <c r="CE140" s="13" t="s">
        <v>95</v>
      </c>
      <c r="CF140" s="13" t="s">
        <v>95</v>
      </c>
      <c r="CG140" s="13" t="s">
        <v>95</v>
      </c>
      <c r="CI140" s="89" t="str">
        <f t="shared" si="22"/>
        <v>Ford</v>
      </c>
      <c r="CJ140" s="89" t="str">
        <f t="shared" si="23"/>
        <v>Green</v>
      </c>
      <c r="CK140" s="89" t="str">
        <f t="shared" si="24"/>
        <v>Ford</v>
      </c>
      <c r="CL140" s="89" t="b">
        <f t="shared" si="25"/>
        <v>0</v>
      </c>
      <c r="CN140" s="13" t="s">
        <v>103</v>
      </c>
    </row>
    <row r="141" spans="1:92" s="13" customFormat="1" ht="12.75">
      <c r="A141" s="13" t="s">
        <v>565</v>
      </c>
      <c r="B141" s="14" t="s">
        <v>94</v>
      </c>
      <c r="C141" s="15">
        <v>6.1</v>
      </c>
      <c r="D141" s="14" t="s">
        <v>566</v>
      </c>
      <c r="E141" s="13" t="s">
        <v>151</v>
      </c>
      <c r="F141" s="13" t="s">
        <v>151</v>
      </c>
      <c r="G141" s="13" t="s">
        <v>151</v>
      </c>
      <c r="H141" s="13" t="s">
        <v>94</v>
      </c>
      <c r="I141" s="13" t="s">
        <v>95</v>
      </c>
      <c r="J141" s="13" t="s">
        <v>95</v>
      </c>
      <c r="K141" s="13" t="s">
        <v>95</v>
      </c>
      <c r="L141" s="13" t="s">
        <v>95</v>
      </c>
      <c r="M141" s="13" t="s">
        <v>95</v>
      </c>
      <c r="N141" s="13" t="s">
        <v>95</v>
      </c>
      <c r="O141" s="13" t="s">
        <v>95</v>
      </c>
      <c r="P141" s="13" t="s">
        <v>95</v>
      </c>
      <c r="Q141" s="13" t="s">
        <v>95</v>
      </c>
      <c r="R141" s="13" t="s">
        <v>95</v>
      </c>
      <c r="S141" s="13" t="s">
        <v>95</v>
      </c>
      <c r="T141" s="13" t="s">
        <v>95</v>
      </c>
      <c r="U141" s="13" t="s">
        <v>95</v>
      </c>
      <c r="V141" s="13" t="s">
        <v>95</v>
      </c>
      <c r="W141" s="13" t="s">
        <v>95</v>
      </c>
      <c r="X141" s="13" t="s">
        <v>95</v>
      </c>
      <c r="Y141" s="16">
        <v>45.44793</v>
      </c>
      <c r="Z141" s="16">
        <v>-116.82708</v>
      </c>
      <c r="AA141" s="13" t="s">
        <v>96</v>
      </c>
      <c r="AB141" s="13" t="s">
        <v>97</v>
      </c>
      <c r="AC141" s="13" t="s">
        <v>119</v>
      </c>
      <c r="AD141" s="13" t="s">
        <v>99</v>
      </c>
      <c r="AF141" s="17">
        <v>38308</v>
      </c>
      <c r="AG141" s="18">
        <v>0.41875</v>
      </c>
      <c r="AH141" s="13" t="s">
        <v>130</v>
      </c>
      <c r="AI141" s="13">
        <v>1</v>
      </c>
      <c r="AJ141" s="13">
        <v>1</v>
      </c>
      <c r="AK141" s="13">
        <v>0</v>
      </c>
      <c r="AL141" s="13">
        <v>0</v>
      </c>
      <c r="AM141" s="13">
        <v>0</v>
      </c>
      <c r="AN141" s="13" t="s">
        <v>95</v>
      </c>
      <c r="AO141" s="13" t="s">
        <v>95</v>
      </c>
      <c r="AP141" s="13" t="s">
        <v>95</v>
      </c>
      <c r="AR141" s="13" t="s">
        <v>95</v>
      </c>
      <c r="AT141" s="13" t="s">
        <v>95</v>
      </c>
      <c r="AU141" s="13" t="s">
        <v>95</v>
      </c>
      <c r="AV141" s="13" t="s">
        <v>95</v>
      </c>
      <c r="AX141" s="19"/>
      <c r="AZ141" s="20" t="s">
        <v>184</v>
      </c>
      <c r="BV141" s="13">
        <v>0</v>
      </c>
      <c r="BW141" s="13">
        <v>0</v>
      </c>
      <c r="BX141" s="13">
        <v>0</v>
      </c>
      <c r="BY141" s="13">
        <v>0</v>
      </c>
      <c r="BZ141" s="13">
        <v>0</v>
      </c>
      <c r="CA141" s="13">
        <v>0</v>
      </c>
      <c r="CB141" s="13">
        <v>0</v>
      </c>
      <c r="CC141" s="13">
        <v>0</v>
      </c>
      <c r="CD141" s="13" t="s">
        <v>95</v>
      </c>
      <c r="CE141" s="13" t="s">
        <v>95</v>
      </c>
      <c r="CF141" s="13" t="s">
        <v>95</v>
      </c>
      <c r="CG141" s="13" t="s">
        <v>95</v>
      </c>
      <c r="CI141" s="89" t="str">
        <f t="shared" si="22"/>
        <v>Bridge</v>
      </c>
      <c r="CJ141" s="89" t="str">
        <f t="shared" si="23"/>
        <v>Green</v>
      </c>
      <c r="CK141" s="89" t="str">
        <f t="shared" si="24"/>
        <v>Bridge</v>
      </c>
      <c r="CL141" s="89" t="b">
        <f t="shared" si="25"/>
        <v>0</v>
      </c>
      <c r="CN141" s="13" t="s">
        <v>103</v>
      </c>
    </row>
    <row r="142" spans="1:92" s="13" customFormat="1" ht="12.75">
      <c r="A142" s="13" t="s">
        <v>567</v>
      </c>
      <c r="B142" s="14" t="s">
        <v>94</v>
      </c>
      <c r="C142" s="15">
        <v>6.9</v>
      </c>
      <c r="D142" s="14" t="s">
        <v>133</v>
      </c>
      <c r="E142" s="13" t="s">
        <v>151</v>
      </c>
      <c r="F142" s="13" t="s">
        <v>151</v>
      </c>
      <c r="G142" s="13" t="s">
        <v>151</v>
      </c>
      <c r="H142" s="13" t="s">
        <v>94</v>
      </c>
      <c r="I142" s="13" t="s">
        <v>95</v>
      </c>
      <c r="J142" s="13" t="s">
        <v>95</v>
      </c>
      <c r="K142" s="13" t="s">
        <v>95</v>
      </c>
      <c r="L142" s="13" t="s">
        <v>95</v>
      </c>
      <c r="M142" s="13" t="s">
        <v>95</v>
      </c>
      <c r="N142" s="13" t="s">
        <v>95</v>
      </c>
      <c r="O142" s="13" t="s">
        <v>95</v>
      </c>
      <c r="P142" s="13" t="s">
        <v>95</v>
      </c>
      <c r="Q142" s="13" t="s">
        <v>95</v>
      </c>
      <c r="R142" s="13" t="s">
        <v>95</v>
      </c>
      <c r="S142" s="13" t="s">
        <v>95</v>
      </c>
      <c r="T142" s="13" t="s">
        <v>95</v>
      </c>
      <c r="U142" s="13" t="s">
        <v>95</v>
      </c>
      <c r="V142" s="13" t="s">
        <v>95</v>
      </c>
      <c r="W142" s="13" t="s">
        <v>95</v>
      </c>
      <c r="X142" s="13" t="s">
        <v>95</v>
      </c>
      <c r="Y142" s="16">
        <v>45.43768</v>
      </c>
      <c r="Z142" s="16">
        <v>-116.82903</v>
      </c>
      <c r="AA142" s="13" t="s">
        <v>96</v>
      </c>
      <c r="AB142" s="13" t="s">
        <v>97</v>
      </c>
      <c r="AC142" s="13" t="s">
        <v>119</v>
      </c>
      <c r="AD142" s="13" t="s">
        <v>99</v>
      </c>
      <c r="AF142" s="17">
        <v>38308</v>
      </c>
      <c r="AG142" s="18">
        <v>0.43194444444444446</v>
      </c>
      <c r="AH142" s="13" t="s">
        <v>276</v>
      </c>
      <c r="AI142" s="13">
        <v>1</v>
      </c>
      <c r="AJ142" s="13">
        <v>1</v>
      </c>
      <c r="AK142" s="13">
        <v>0</v>
      </c>
      <c r="AL142" s="13">
        <v>0</v>
      </c>
      <c r="AM142" s="13">
        <v>0</v>
      </c>
      <c r="AN142" s="13" t="s">
        <v>95</v>
      </c>
      <c r="AO142" s="13" t="s">
        <v>95</v>
      </c>
      <c r="AP142" s="13" t="s">
        <v>95</v>
      </c>
      <c r="AR142" s="13" t="s">
        <v>95</v>
      </c>
      <c r="AT142" s="13" t="s">
        <v>95</v>
      </c>
      <c r="AU142" s="13" t="s">
        <v>95</v>
      </c>
      <c r="AV142" s="13" t="s">
        <v>95</v>
      </c>
      <c r="AX142" s="19"/>
      <c r="AZ142" s="20" t="s">
        <v>184</v>
      </c>
      <c r="BV142" s="13">
        <v>0</v>
      </c>
      <c r="BW142" s="13">
        <v>0</v>
      </c>
      <c r="BX142" s="13">
        <v>0</v>
      </c>
      <c r="BY142" s="13">
        <v>0</v>
      </c>
      <c r="BZ142" s="13">
        <v>0</v>
      </c>
      <c r="CA142" s="13">
        <v>0</v>
      </c>
      <c r="CB142" s="13">
        <v>0</v>
      </c>
      <c r="CC142" s="13">
        <v>0</v>
      </c>
      <c r="CD142" s="13" t="s">
        <v>95</v>
      </c>
      <c r="CE142" s="13" t="s">
        <v>95</v>
      </c>
      <c r="CF142" s="13" t="s">
        <v>95</v>
      </c>
      <c r="CG142" s="13" t="s">
        <v>95</v>
      </c>
      <c r="CI142" s="89" t="str">
        <f t="shared" si="22"/>
        <v>Ford</v>
      </c>
      <c r="CJ142" s="89" t="str">
        <f t="shared" si="23"/>
        <v>Green</v>
      </c>
      <c r="CK142" s="89" t="str">
        <f t="shared" si="24"/>
        <v>Ford</v>
      </c>
      <c r="CL142" s="89" t="b">
        <f t="shared" si="25"/>
        <v>0</v>
      </c>
      <c r="CN142" s="13" t="s">
        <v>103</v>
      </c>
    </row>
    <row r="143" spans="1:92" s="13" customFormat="1" ht="12.75">
      <c r="A143" s="13" t="s">
        <v>568</v>
      </c>
      <c r="B143" s="14" t="s">
        <v>562</v>
      </c>
      <c r="C143" s="15">
        <v>7.5</v>
      </c>
      <c r="D143" s="14" t="s">
        <v>133</v>
      </c>
      <c r="E143" s="13" t="s">
        <v>151</v>
      </c>
      <c r="F143" s="13" t="s">
        <v>151</v>
      </c>
      <c r="G143" s="13" t="s">
        <v>151</v>
      </c>
      <c r="H143" s="13" t="s">
        <v>94</v>
      </c>
      <c r="I143" s="13" t="s">
        <v>95</v>
      </c>
      <c r="J143" s="13" t="s">
        <v>95</v>
      </c>
      <c r="K143" s="13" t="s">
        <v>95</v>
      </c>
      <c r="L143" s="13" t="s">
        <v>95</v>
      </c>
      <c r="M143" s="13" t="s">
        <v>95</v>
      </c>
      <c r="N143" s="13" t="s">
        <v>95</v>
      </c>
      <c r="O143" s="13" t="s">
        <v>95</v>
      </c>
      <c r="P143" s="13" t="s">
        <v>95</v>
      </c>
      <c r="Q143" s="13" t="s">
        <v>95</v>
      </c>
      <c r="R143" s="13" t="s">
        <v>95</v>
      </c>
      <c r="S143" s="13" t="s">
        <v>95</v>
      </c>
      <c r="T143" s="13" t="s">
        <v>95</v>
      </c>
      <c r="U143" s="13" t="s">
        <v>95</v>
      </c>
      <c r="V143" s="13" t="s">
        <v>95</v>
      </c>
      <c r="W143" s="13" t="s">
        <v>95</v>
      </c>
      <c r="X143" s="13" t="s">
        <v>95</v>
      </c>
      <c r="Y143" s="16">
        <v>45.43036</v>
      </c>
      <c r="Z143" s="16">
        <v>-116.83362</v>
      </c>
      <c r="AA143" s="13" t="s">
        <v>96</v>
      </c>
      <c r="AB143" s="13" t="s">
        <v>97</v>
      </c>
      <c r="AC143" s="13" t="s">
        <v>99</v>
      </c>
      <c r="AD143" s="13" t="s">
        <v>119</v>
      </c>
      <c r="AF143" s="17">
        <v>38308</v>
      </c>
      <c r="AG143" s="18">
        <v>0.44027777777777777</v>
      </c>
      <c r="AH143" s="13" t="s">
        <v>130</v>
      </c>
      <c r="AI143" s="13">
        <v>1</v>
      </c>
      <c r="AJ143" s="13">
        <v>1</v>
      </c>
      <c r="AK143" s="13">
        <v>0</v>
      </c>
      <c r="AL143" s="13">
        <v>0</v>
      </c>
      <c r="AM143" s="13">
        <v>0</v>
      </c>
      <c r="AN143" s="13" t="s">
        <v>95</v>
      </c>
      <c r="AO143" s="13" t="s">
        <v>95</v>
      </c>
      <c r="AP143" s="13" t="s">
        <v>95</v>
      </c>
      <c r="AR143" s="13" t="s">
        <v>95</v>
      </c>
      <c r="AT143" s="13" t="s">
        <v>95</v>
      </c>
      <c r="AU143" s="13" t="s">
        <v>95</v>
      </c>
      <c r="AV143" s="13" t="s">
        <v>95</v>
      </c>
      <c r="AX143" s="19" t="s">
        <v>569</v>
      </c>
      <c r="AZ143" s="20" t="s">
        <v>184</v>
      </c>
      <c r="BV143" s="13">
        <v>0</v>
      </c>
      <c r="BW143" s="13">
        <v>0</v>
      </c>
      <c r="BX143" s="13">
        <v>0</v>
      </c>
      <c r="BY143" s="13">
        <v>0</v>
      </c>
      <c r="BZ143" s="13">
        <v>0</v>
      </c>
      <c r="CA143" s="13">
        <v>0</v>
      </c>
      <c r="CB143" s="13">
        <v>0</v>
      </c>
      <c r="CC143" s="13">
        <v>0</v>
      </c>
      <c r="CD143" s="13" t="s">
        <v>95</v>
      </c>
      <c r="CE143" s="13" t="s">
        <v>95</v>
      </c>
      <c r="CF143" s="13" t="s">
        <v>95</v>
      </c>
      <c r="CG143" s="13" t="s">
        <v>95</v>
      </c>
      <c r="CI143" s="89" t="str">
        <f t="shared" si="22"/>
        <v>Bridge</v>
      </c>
      <c r="CJ143" s="89" t="str">
        <f t="shared" si="23"/>
        <v>Green</v>
      </c>
      <c r="CK143" s="89" t="str">
        <f t="shared" si="24"/>
        <v>Bridge</v>
      </c>
      <c r="CL143" s="89" t="b">
        <f t="shared" si="25"/>
        <v>0</v>
      </c>
      <c r="CN143" s="13" t="s">
        <v>103</v>
      </c>
    </row>
    <row r="144" spans="1:92" s="13" customFormat="1" ht="12.75">
      <c r="A144" s="13" t="s">
        <v>570</v>
      </c>
      <c r="B144" s="14" t="s">
        <v>94</v>
      </c>
      <c r="C144" s="15">
        <v>11</v>
      </c>
      <c r="D144" s="14" t="s">
        <v>133</v>
      </c>
      <c r="E144" s="13" t="s">
        <v>151</v>
      </c>
      <c r="F144" s="13" t="s">
        <v>151</v>
      </c>
      <c r="G144" s="13" t="s">
        <v>151</v>
      </c>
      <c r="H144" s="13" t="s">
        <v>94</v>
      </c>
      <c r="I144" s="13" t="s">
        <v>95</v>
      </c>
      <c r="J144" s="13" t="s">
        <v>95</v>
      </c>
      <c r="K144" s="13" t="s">
        <v>95</v>
      </c>
      <c r="L144" s="13" t="s">
        <v>95</v>
      </c>
      <c r="M144" s="13" t="s">
        <v>95</v>
      </c>
      <c r="N144" s="13" t="s">
        <v>95</v>
      </c>
      <c r="O144" s="13" t="s">
        <v>95</v>
      </c>
      <c r="P144" s="13" t="s">
        <v>95</v>
      </c>
      <c r="Q144" s="13" t="s">
        <v>95</v>
      </c>
      <c r="R144" s="13" t="s">
        <v>95</v>
      </c>
      <c r="S144" s="13" t="s">
        <v>95</v>
      </c>
      <c r="T144" s="13" t="s">
        <v>95</v>
      </c>
      <c r="U144" s="13" t="s">
        <v>95</v>
      </c>
      <c r="V144" s="13" t="s">
        <v>95</v>
      </c>
      <c r="W144" s="13" t="s">
        <v>95</v>
      </c>
      <c r="X144" s="13" t="s">
        <v>95</v>
      </c>
      <c r="Y144" s="16">
        <v>45.4099</v>
      </c>
      <c r="Z144" s="16">
        <v>-116.86713</v>
      </c>
      <c r="AA144" s="13" t="s">
        <v>96</v>
      </c>
      <c r="AB144" s="13" t="s">
        <v>97</v>
      </c>
      <c r="AC144" s="13" t="s">
        <v>119</v>
      </c>
      <c r="AD144" s="13" t="s">
        <v>99</v>
      </c>
      <c r="AF144" s="17">
        <v>38308</v>
      </c>
      <c r="AG144" s="18">
        <v>0.4513888888888889</v>
      </c>
      <c r="AH144" s="13" t="s">
        <v>276</v>
      </c>
      <c r="AI144" s="13">
        <v>1</v>
      </c>
      <c r="AJ144" s="13">
        <v>1</v>
      </c>
      <c r="AK144" s="13">
        <v>0</v>
      </c>
      <c r="AL144" s="13">
        <v>0</v>
      </c>
      <c r="AM144" s="13">
        <v>0</v>
      </c>
      <c r="AN144" s="13" t="s">
        <v>95</v>
      </c>
      <c r="AO144" s="13" t="s">
        <v>95</v>
      </c>
      <c r="AP144" s="13" t="s">
        <v>95</v>
      </c>
      <c r="AR144" s="13" t="s">
        <v>95</v>
      </c>
      <c r="AT144" s="13" t="s">
        <v>95</v>
      </c>
      <c r="AU144" s="13" t="s">
        <v>95</v>
      </c>
      <c r="AV144" s="13" t="s">
        <v>95</v>
      </c>
      <c r="AX144" s="19"/>
      <c r="AZ144" s="20" t="s">
        <v>184</v>
      </c>
      <c r="BV144" s="13">
        <v>0</v>
      </c>
      <c r="BW144" s="13">
        <v>0</v>
      </c>
      <c r="BX144" s="13">
        <v>0</v>
      </c>
      <c r="BY144" s="13">
        <v>0</v>
      </c>
      <c r="BZ144" s="13">
        <v>0</v>
      </c>
      <c r="CA144" s="13">
        <v>0</v>
      </c>
      <c r="CB144" s="13">
        <v>0</v>
      </c>
      <c r="CC144" s="13">
        <v>0</v>
      </c>
      <c r="CD144" s="13" t="s">
        <v>95</v>
      </c>
      <c r="CE144" s="13" t="s">
        <v>95</v>
      </c>
      <c r="CF144" s="13" t="s">
        <v>95</v>
      </c>
      <c r="CG144" s="13" t="s">
        <v>95</v>
      </c>
      <c r="CI144" s="89" t="str">
        <f t="shared" si="22"/>
        <v>Ford</v>
      </c>
      <c r="CJ144" s="89" t="str">
        <f t="shared" si="23"/>
        <v>Green</v>
      </c>
      <c r="CK144" s="89" t="str">
        <f t="shared" si="24"/>
        <v>Ford</v>
      </c>
      <c r="CL144" s="89" t="b">
        <f t="shared" si="25"/>
        <v>0</v>
      </c>
      <c r="CN144" s="13" t="s">
        <v>103</v>
      </c>
    </row>
    <row r="145" spans="1:92" s="13" customFormat="1" ht="12.75">
      <c r="A145" s="13" t="s">
        <v>571</v>
      </c>
      <c r="B145" s="14" t="s">
        <v>94</v>
      </c>
      <c r="C145" s="15">
        <v>11.1</v>
      </c>
      <c r="D145" s="14" t="s">
        <v>133</v>
      </c>
      <c r="E145" s="13" t="s">
        <v>151</v>
      </c>
      <c r="F145" s="13" t="s">
        <v>151</v>
      </c>
      <c r="G145" s="13" t="s">
        <v>151</v>
      </c>
      <c r="H145" s="13" t="s">
        <v>94</v>
      </c>
      <c r="I145" s="13" t="s">
        <v>95</v>
      </c>
      <c r="J145" s="13" t="s">
        <v>95</v>
      </c>
      <c r="K145" s="13" t="s">
        <v>95</v>
      </c>
      <c r="L145" s="13" t="s">
        <v>95</v>
      </c>
      <c r="M145" s="13" t="s">
        <v>95</v>
      </c>
      <c r="N145" s="13" t="s">
        <v>95</v>
      </c>
      <c r="O145" s="13" t="s">
        <v>95</v>
      </c>
      <c r="P145" s="13" t="s">
        <v>95</v>
      </c>
      <c r="Q145" s="13" t="s">
        <v>95</v>
      </c>
      <c r="R145" s="13" t="s">
        <v>95</v>
      </c>
      <c r="S145" s="13" t="s">
        <v>95</v>
      </c>
      <c r="T145" s="13" t="s">
        <v>95</v>
      </c>
      <c r="U145" s="13" t="s">
        <v>95</v>
      </c>
      <c r="V145" s="13" t="s">
        <v>95</v>
      </c>
      <c r="W145" s="13" t="s">
        <v>95</v>
      </c>
      <c r="X145" s="13" t="s">
        <v>95</v>
      </c>
      <c r="Y145" s="16">
        <v>45.40927</v>
      </c>
      <c r="Z145" s="16">
        <v>-116.86716</v>
      </c>
      <c r="AA145" s="13" t="s">
        <v>96</v>
      </c>
      <c r="AB145" s="13" t="s">
        <v>97</v>
      </c>
      <c r="AC145" s="13" t="s">
        <v>119</v>
      </c>
      <c r="AD145" s="13" t="s">
        <v>99</v>
      </c>
      <c r="AF145" s="17">
        <v>38308</v>
      </c>
      <c r="AG145" s="18">
        <v>0.4909722222222222</v>
      </c>
      <c r="AH145" s="13" t="s">
        <v>276</v>
      </c>
      <c r="AI145" s="13">
        <v>1</v>
      </c>
      <c r="AJ145" s="13">
        <v>1</v>
      </c>
      <c r="AK145" s="13">
        <v>0</v>
      </c>
      <c r="AL145" s="13">
        <v>0</v>
      </c>
      <c r="AM145" s="13">
        <v>0</v>
      </c>
      <c r="AN145" s="13" t="s">
        <v>95</v>
      </c>
      <c r="AO145" s="13" t="s">
        <v>95</v>
      </c>
      <c r="AP145" s="13" t="s">
        <v>95</v>
      </c>
      <c r="AR145" s="13" t="s">
        <v>95</v>
      </c>
      <c r="AT145" s="13" t="s">
        <v>95</v>
      </c>
      <c r="AU145" s="13" t="s">
        <v>95</v>
      </c>
      <c r="AV145" s="13" t="s">
        <v>95</v>
      </c>
      <c r="AX145" s="19"/>
      <c r="AZ145" s="20" t="s">
        <v>184</v>
      </c>
      <c r="BV145" s="13">
        <v>0</v>
      </c>
      <c r="BW145" s="13">
        <v>0</v>
      </c>
      <c r="BX145" s="13">
        <v>0</v>
      </c>
      <c r="BY145" s="13">
        <v>0</v>
      </c>
      <c r="BZ145" s="13">
        <v>0</v>
      </c>
      <c r="CA145" s="13">
        <v>0</v>
      </c>
      <c r="CB145" s="13">
        <v>0</v>
      </c>
      <c r="CC145" s="13">
        <v>0</v>
      </c>
      <c r="CD145" s="13" t="s">
        <v>95</v>
      </c>
      <c r="CE145" s="13" t="s">
        <v>95</v>
      </c>
      <c r="CF145" s="13" t="s">
        <v>95</v>
      </c>
      <c r="CG145" s="13" t="s">
        <v>95</v>
      </c>
      <c r="CI145" s="89" t="str">
        <f t="shared" si="22"/>
        <v>Ford</v>
      </c>
      <c r="CJ145" s="89" t="str">
        <f t="shared" si="23"/>
        <v>Green</v>
      </c>
      <c r="CK145" s="89" t="str">
        <f t="shared" si="24"/>
        <v>Ford</v>
      </c>
      <c r="CL145" s="89" t="b">
        <f t="shared" si="25"/>
        <v>0</v>
      </c>
      <c r="CN145" s="13" t="s">
        <v>103</v>
      </c>
    </row>
    <row r="146" spans="1:92" s="13" customFormat="1" ht="12.75">
      <c r="A146" s="13" t="s">
        <v>572</v>
      </c>
      <c r="B146" s="14" t="s">
        <v>94</v>
      </c>
      <c r="C146" s="15">
        <v>11.3</v>
      </c>
      <c r="D146" s="14" t="s">
        <v>133</v>
      </c>
      <c r="E146" s="13" t="s">
        <v>151</v>
      </c>
      <c r="F146" s="13" t="s">
        <v>151</v>
      </c>
      <c r="G146" s="13" t="s">
        <v>151</v>
      </c>
      <c r="H146" s="13" t="s">
        <v>94</v>
      </c>
      <c r="I146" s="13" t="s">
        <v>95</v>
      </c>
      <c r="J146" s="13" t="s">
        <v>95</v>
      </c>
      <c r="K146" s="13" t="s">
        <v>95</v>
      </c>
      <c r="L146" s="13" t="s">
        <v>95</v>
      </c>
      <c r="M146" s="13" t="s">
        <v>95</v>
      </c>
      <c r="N146" s="13" t="s">
        <v>95</v>
      </c>
      <c r="O146" s="13" t="s">
        <v>95</v>
      </c>
      <c r="P146" s="13" t="s">
        <v>95</v>
      </c>
      <c r="Q146" s="13" t="s">
        <v>95</v>
      </c>
      <c r="R146" s="13" t="s">
        <v>95</v>
      </c>
      <c r="S146" s="13" t="s">
        <v>95</v>
      </c>
      <c r="T146" s="13" t="s">
        <v>95</v>
      </c>
      <c r="U146" s="13" t="s">
        <v>95</v>
      </c>
      <c r="V146" s="13" t="s">
        <v>95</v>
      </c>
      <c r="W146" s="13" t="s">
        <v>95</v>
      </c>
      <c r="X146" s="13" t="s">
        <v>95</v>
      </c>
      <c r="Y146" s="16">
        <v>45.40845</v>
      </c>
      <c r="Z146" s="16">
        <v>-116.86801</v>
      </c>
      <c r="AA146" s="13" t="s">
        <v>96</v>
      </c>
      <c r="AB146" s="13" t="s">
        <v>97</v>
      </c>
      <c r="AC146" s="13" t="s">
        <v>119</v>
      </c>
      <c r="AD146" s="13" t="s">
        <v>99</v>
      </c>
      <c r="AF146" s="17">
        <v>38308</v>
      </c>
      <c r="AG146" s="18">
        <v>0.4979166666666666</v>
      </c>
      <c r="AH146" s="13" t="s">
        <v>276</v>
      </c>
      <c r="AI146" s="13">
        <v>1</v>
      </c>
      <c r="AJ146" s="13">
        <v>1</v>
      </c>
      <c r="AK146" s="13">
        <v>0</v>
      </c>
      <c r="AL146" s="13">
        <v>0</v>
      </c>
      <c r="AM146" s="13">
        <v>0</v>
      </c>
      <c r="AN146" s="13" t="s">
        <v>95</v>
      </c>
      <c r="AO146" s="13" t="s">
        <v>95</v>
      </c>
      <c r="AP146" s="13" t="s">
        <v>95</v>
      </c>
      <c r="AR146" s="13" t="s">
        <v>95</v>
      </c>
      <c r="AT146" s="13" t="s">
        <v>95</v>
      </c>
      <c r="AU146" s="13" t="s">
        <v>95</v>
      </c>
      <c r="AV146" s="13" t="s">
        <v>95</v>
      </c>
      <c r="AX146" s="19"/>
      <c r="AZ146" s="20" t="s">
        <v>184</v>
      </c>
      <c r="BV146" s="13">
        <v>0</v>
      </c>
      <c r="BW146" s="13">
        <v>0</v>
      </c>
      <c r="BX146" s="13">
        <v>0</v>
      </c>
      <c r="BY146" s="13">
        <v>0</v>
      </c>
      <c r="BZ146" s="13">
        <v>0</v>
      </c>
      <c r="CA146" s="13">
        <v>0</v>
      </c>
      <c r="CB146" s="13">
        <v>0</v>
      </c>
      <c r="CC146" s="13">
        <v>0</v>
      </c>
      <c r="CD146" s="13" t="s">
        <v>95</v>
      </c>
      <c r="CE146" s="13" t="s">
        <v>95</v>
      </c>
      <c r="CF146" s="13" t="s">
        <v>95</v>
      </c>
      <c r="CG146" s="13" t="s">
        <v>95</v>
      </c>
      <c r="CI146" s="89" t="str">
        <f t="shared" si="22"/>
        <v>Ford</v>
      </c>
      <c r="CJ146" s="89" t="str">
        <f t="shared" si="23"/>
        <v>Green</v>
      </c>
      <c r="CK146" s="89" t="str">
        <f t="shared" si="24"/>
        <v>Ford</v>
      </c>
      <c r="CL146" s="89" t="b">
        <f t="shared" si="25"/>
        <v>0</v>
      </c>
      <c r="CN146" s="13" t="s">
        <v>103</v>
      </c>
    </row>
    <row r="147" spans="1:92" s="13" customFormat="1" ht="12.75">
      <c r="A147" s="13" t="s">
        <v>573</v>
      </c>
      <c r="B147" s="14" t="s">
        <v>94</v>
      </c>
      <c r="C147" s="15">
        <v>12.3</v>
      </c>
      <c r="D147" s="14" t="s">
        <v>133</v>
      </c>
      <c r="E147" s="13" t="s">
        <v>151</v>
      </c>
      <c r="F147" s="13" t="s">
        <v>151</v>
      </c>
      <c r="G147" s="13" t="s">
        <v>151</v>
      </c>
      <c r="H147" s="13" t="s">
        <v>94</v>
      </c>
      <c r="I147" s="13" t="s">
        <v>95</v>
      </c>
      <c r="J147" s="13" t="s">
        <v>95</v>
      </c>
      <c r="K147" s="13" t="s">
        <v>95</v>
      </c>
      <c r="L147" s="13" t="s">
        <v>95</v>
      </c>
      <c r="M147" s="13" t="s">
        <v>95</v>
      </c>
      <c r="N147" s="13" t="s">
        <v>95</v>
      </c>
      <c r="O147" s="13" t="s">
        <v>95</v>
      </c>
      <c r="P147" s="13" t="s">
        <v>95</v>
      </c>
      <c r="Q147" s="13" t="s">
        <v>95</v>
      </c>
      <c r="R147" s="13" t="s">
        <v>95</v>
      </c>
      <c r="S147" s="13" t="s">
        <v>95</v>
      </c>
      <c r="T147" s="13" t="s">
        <v>95</v>
      </c>
      <c r="U147" s="13" t="s">
        <v>95</v>
      </c>
      <c r="V147" s="13" t="s">
        <v>95</v>
      </c>
      <c r="W147" s="13" t="s">
        <v>95</v>
      </c>
      <c r="X147" s="13" t="s">
        <v>95</v>
      </c>
      <c r="Y147" s="16">
        <v>45.39607</v>
      </c>
      <c r="Z147" s="16">
        <v>-116.87949</v>
      </c>
      <c r="AA147" s="13" t="s">
        <v>96</v>
      </c>
      <c r="AB147" s="13" t="s">
        <v>97</v>
      </c>
      <c r="AC147" s="13" t="s">
        <v>119</v>
      </c>
      <c r="AD147" s="13" t="s">
        <v>99</v>
      </c>
      <c r="AF147" s="17">
        <v>38308</v>
      </c>
      <c r="AG147" s="18">
        <v>0.5222222222222223</v>
      </c>
      <c r="AH147" s="13" t="s">
        <v>276</v>
      </c>
      <c r="AI147" s="13">
        <v>1</v>
      </c>
      <c r="AJ147" s="13">
        <v>1</v>
      </c>
      <c r="AK147" s="13">
        <v>0</v>
      </c>
      <c r="AL147" s="13">
        <v>0</v>
      </c>
      <c r="AM147" s="13">
        <v>0</v>
      </c>
      <c r="AN147" s="13" t="s">
        <v>95</v>
      </c>
      <c r="AO147" s="13" t="s">
        <v>95</v>
      </c>
      <c r="AP147" s="13" t="s">
        <v>95</v>
      </c>
      <c r="AR147" s="13" t="s">
        <v>95</v>
      </c>
      <c r="AT147" s="13" t="s">
        <v>95</v>
      </c>
      <c r="AU147" s="13" t="s">
        <v>95</v>
      </c>
      <c r="AV147" s="13" t="s">
        <v>95</v>
      </c>
      <c r="AX147" s="19" t="s">
        <v>574</v>
      </c>
      <c r="AZ147" s="20" t="s">
        <v>184</v>
      </c>
      <c r="BV147" s="13">
        <v>0</v>
      </c>
      <c r="BW147" s="13">
        <v>0</v>
      </c>
      <c r="BX147" s="13">
        <v>0</v>
      </c>
      <c r="BY147" s="13">
        <v>0</v>
      </c>
      <c r="BZ147" s="13">
        <v>0</v>
      </c>
      <c r="CA147" s="13">
        <v>0</v>
      </c>
      <c r="CB147" s="13">
        <v>0</v>
      </c>
      <c r="CC147" s="13">
        <v>0</v>
      </c>
      <c r="CD147" s="13" t="s">
        <v>95</v>
      </c>
      <c r="CE147" s="13" t="s">
        <v>95</v>
      </c>
      <c r="CF147" s="13" t="s">
        <v>95</v>
      </c>
      <c r="CG147" s="13" t="s">
        <v>95</v>
      </c>
      <c r="CI147" s="89" t="str">
        <f t="shared" si="22"/>
        <v>Ford</v>
      </c>
      <c r="CJ147" s="89" t="str">
        <f t="shared" si="23"/>
        <v>Green</v>
      </c>
      <c r="CK147" s="89" t="str">
        <f t="shared" si="24"/>
        <v>Ford</v>
      </c>
      <c r="CL147" s="89" t="b">
        <f t="shared" si="25"/>
        <v>0</v>
      </c>
      <c r="CN147" s="13" t="s">
        <v>103</v>
      </c>
    </row>
    <row r="148" spans="1:95" s="46" customFormat="1" ht="12.75">
      <c r="A148" s="46" t="s">
        <v>575</v>
      </c>
      <c r="B148" s="47" t="s">
        <v>576</v>
      </c>
      <c r="C148" s="48">
        <v>9.6</v>
      </c>
      <c r="D148" s="47" t="s">
        <v>519</v>
      </c>
      <c r="E148" s="46" t="s">
        <v>151</v>
      </c>
      <c r="F148" s="46" t="s">
        <v>151</v>
      </c>
      <c r="G148" s="46" t="s">
        <v>151</v>
      </c>
      <c r="H148" s="46" t="s">
        <v>134</v>
      </c>
      <c r="I148" s="46" t="s">
        <v>95</v>
      </c>
      <c r="J148" s="46" t="s">
        <v>95</v>
      </c>
      <c r="K148" s="46" t="s">
        <v>95</v>
      </c>
      <c r="L148" s="46" t="s">
        <v>95</v>
      </c>
      <c r="M148" s="46" t="s">
        <v>95</v>
      </c>
      <c r="N148" s="46" t="s">
        <v>95</v>
      </c>
      <c r="O148" s="46" t="s">
        <v>95</v>
      </c>
      <c r="P148" s="46" t="s">
        <v>95</v>
      </c>
      <c r="Q148" s="46" t="s">
        <v>95</v>
      </c>
      <c r="R148" s="46" t="s">
        <v>95</v>
      </c>
      <c r="S148" s="46" t="s">
        <v>95</v>
      </c>
      <c r="T148" s="46" t="s">
        <v>95</v>
      </c>
      <c r="U148" s="46" t="s">
        <v>95</v>
      </c>
      <c r="V148" s="46" t="s">
        <v>95</v>
      </c>
      <c r="W148" s="46" t="s">
        <v>95</v>
      </c>
      <c r="X148" s="46" t="s">
        <v>95</v>
      </c>
      <c r="Y148" s="49">
        <v>45.3544</v>
      </c>
      <c r="Z148" s="49">
        <v>-117.05439</v>
      </c>
      <c r="AA148" s="46" t="s">
        <v>96</v>
      </c>
      <c r="AB148" s="46" t="s">
        <v>97</v>
      </c>
      <c r="AC148" s="46" t="s">
        <v>180</v>
      </c>
      <c r="AD148" s="46" t="s">
        <v>95</v>
      </c>
      <c r="AF148" s="50">
        <v>38538</v>
      </c>
      <c r="AG148" s="51">
        <v>0.44027777777777777</v>
      </c>
      <c r="AH148" s="46" t="s">
        <v>130</v>
      </c>
      <c r="AI148" s="46">
        <v>1</v>
      </c>
      <c r="AJ148" s="46">
        <v>1</v>
      </c>
      <c r="AK148" s="46">
        <v>0</v>
      </c>
      <c r="AL148" s="46">
        <v>0</v>
      </c>
      <c r="AM148" s="46">
        <v>0</v>
      </c>
      <c r="AN148" s="46" t="s">
        <v>95</v>
      </c>
      <c r="AO148" s="46" t="s">
        <v>95</v>
      </c>
      <c r="AP148" s="46" t="s">
        <v>95</v>
      </c>
      <c r="AR148" s="46" t="s">
        <v>103</v>
      </c>
      <c r="AT148" s="46" t="s">
        <v>173</v>
      </c>
      <c r="AU148" s="46" t="s">
        <v>95</v>
      </c>
      <c r="AV148" s="46" t="s">
        <v>95</v>
      </c>
      <c r="AX148" s="52" t="s">
        <v>577</v>
      </c>
      <c r="AZ148" s="53"/>
      <c r="BA148">
        <v>0</v>
      </c>
      <c r="BB148">
        <v>0</v>
      </c>
      <c r="BC148">
        <v>0</v>
      </c>
      <c r="BD148">
        <v>0</v>
      </c>
      <c r="BE148" t="s">
        <v>578</v>
      </c>
      <c r="CI148" s="89" t="str">
        <f t="shared" si="22"/>
        <v>Bridge</v>
      </c>
      <c r="CJ148" s="89" t="str">
        <f t="shared" si="23"/>
        <v>Green</v>
      </c>
      <c r="CK148" s="89" t="str">
        <f t="shared" si="24"/>
        <v>Bridge</v>
      </c>
      <c r="CL148" s="89" t="b">
        <f t="shared" si="25"/>
        <v>0</v>
      </c>
      <c r="CP148" t="s">
        <v>113</v>
      </c>
      <c r="CQ148" t="s">
        <v>231</v>
      </c>
    </row>
    <row r="149" spans="1:95" s="46" customFormat="1" ht="12.75">
      <c r="A149" s="46" t="s">
        <v>579</v>
      </c>
      <c r="B149" s="47" t="s">
        <v>580</v>
      </c>
      <c r="C149" s="48">
        <v>13.5</v>
      </c>
      <c r="D149" s="47" t="s">
        <v>519</v>
      </c>
      <c r="E149" s="46" t="s">
        <v>151</v>
      </c>
      <c r="F149" s="46" t="s">
        <v>151</v>
      </c>
      <c r="G149" s="46" t="s">
        <v>151</v>
      </c>
      <c r="H149" s="46" t="s">
        <v>134</v>
      </c>
      <c r="I149" s="46" t="s">
        <v>95</v>
      </c>
      <c r="J149" s="46" t="s">
        <v>95</v>
      </c>
      <c r="K149" s="46" t="s">
        <v>95</v>
      </c>
      <c r="L149" s="46" t="s">
        <v>95</v>
      </c>
      <c r="M149" s="46" t="s">
        <v>95</v>
      </c>
      <c r="N149" s="46" t="s">
        <v>95</v>
      </c>
      <c r="O149" s="46" t="s">
        <v>95</v>
      </c>
      <c r="P149" s="46" t="s">
        <v>95</v>
      </c>
      <c r="Q149" s="46" t="s">
        <v>95</v>
      </c>
      <c r="R149" s="46" t="s">
        <v>95</v>
      </c>
      <c r="S149" s="46" t="s">
        <v>95</v>
      </c>
      <c r="T149" s="46" t="s">
        <v>95</v>
      </c>
      <c r="U149" s="46" t="s">
        <v>95</v>
      </c>
      <c r="V149" s="46" t="s">
        <v>95</v>
      </c>
      <c r="W149" s="46" t="s">
        <v>95</v>
      </c>
      <c r="X149" s="46" t="s">
        <v>95</v>
      </c>
      <c r="Y149" s="49">
        <v>45.39744</v>
      </c>
      <c r="Z149" s="49">
        <v>-117.01494</v>
      </c>
      <c r="AA149" s="46" t="s">
        <v>96</v>
      </c>
      <c r="AB149" s="46" t="s">
        <v>97</v>
      </c>
      <c r="AC149" s="46" t="s">
        <v>180</v>
      </c>
      <c r="AD149" s="46" t="s">
        <v>95</v>
      </c>
      <c r="AF149" s="50">
        <v>38538</v>
      </c>
      <c r="AG149" s="51">
        <v>0.45694444444444443</v>
      </c>
      <c r="AH149" s="46" t="s">
        <v>130</v>
      </c>
      <c r="AI149" s="46">
        <v>1</v>
      </c>
      <c r="AJ149" s="46">
        <v>1</v>
      </c>
      <c r="AK149" s="46">
        <v>0</v>
      </c>
      <c r="AL149" s="46">
        <v>0</v>
      </c>
      <c r="AM149" s="46">
        <v>0</v>
      </c>
      <c r="AN149" s="46" t="s">
        <v>95</v>
      </c>
      <c r="AO149" s="46" t="s">
        <v>95</v>
      </c>
      <c r="AP149" s="46" t="s">
        <v>95</v>
      </c>
      <c r="AR149" s="46" t="s">
        <v>103</v>
      </c>
      <c r="AT149" s="46" t="s">
        <v>173</v>
      </c>
      <c r="AU149" s="46" t="s">
        <v>95</v>
      </c>
      <c r="AV149" s="46" t="s">
        <v>95</v>
      </c>
      <c r="AX149" s="52" t="s">
        <v>581</v>
      </c>
      <c r="AZ149" s="53"/>
      <c r="BA149">
        <v>0</v>
      </c>
      <c r="BB149">
        <v>0</v>
      </c>
      <c r="BC149">
        <v>0</v>
      </c>
      <c r="BD149">
        <v>0</v>
      </c>
      <c r="BE149" t="s">
        <v>582</v>
      </c>
      <c r="CI149" s="89" t="str">
        <f t="shared" si="22"/>
        <v>Bridge</v>
      </c>
      <c r="CJ149" s="89" t="str">
        <f t="shared" si="23"/>
        <v>Green</v>
      </c>
      <c r="CK149" s="89" t="str">
        <f t="shared" si="24"/>
        <v>Bridge</v>
      </c>
      <c r="CL149" s="89" t="b">
        <f t="shared" si="25"/>
        <v>0</v>
      </c>
      <c r="CP149" t="s">
        <v>113</v>
      </c>
      <c r="CQ149" t="s">
        <v>231</v>
      </c>
    </row>
    <row r="150" spans="1:95" s="46" customFormat="1" ht="12.75">
      <c r="A150" s="46" t="s">
        <v>583</v>
      </c>
      <c r="B150" s="47" t="s">
        <v>133</v>
      </c>
      <c r="C150" s="48">
        <v>13.9</v>
      </c>
      <c r="D150" s="47" t="s">
        <v>519</v>
      </c>
      <c r="E150" s="46" t="s">
        <v>332</v>
      </c>
      <c r="F150" s="46" t="s">
        <v>151</v>
      </c>
      <c r="G150" s="46" t="s">
        <v>151</v>
      </c>
      <c r="H150" s="46" t="s">
        <v>134</v>
      </c>
      <c r="I150" s="46" t="s">
        <v>95</v>
      </c>
      <c r="J150" s="46" t="s">
        <v>95</v>
      </c>
      <c r="K150" s="46" t="s">
        <v>95</v>
      </c>
      <c r="L150" s="46" t="s">
        <v>95</v>
      </c>
      <c r="M150" s="46" t="s">
        <v>95</v>
      </c>
      <c r="N150" s="46" t="s">
        <v>95</v>
      </c>
      <c r="O150" s="46" t="s">
        <v>95</v>
      </c>
      <c r="P150" s="46" t="s">
        <v>95</v>
      </c>
      <c r="Q150" s="46" t="s">
        <v>95</v>
      </c>
      <c r="R150" s="46" t="s">
        <v>95</v>
      </c>
      <c r="S150" s="46" t="s">
        <v>95</v>
      </c>
      <c r="T150" s="46" t="s">
        <v>95</v>
      </c>
      <c r="U150" s="46" t="s">
        <v>95</v>
      </c>
      <c r="V150" s="46" t="s">
        <v>95</v>
      </c>
      <c r="W150" s="46" t="s">
        <v>95</v>
      </c>
      <c r="X150" s="46" t="s">
        <v>95</v>
      </c>
      <c r="Y150" s="49">
        <v>45.40189</v>
      </c>
      <c r="Z150" s="49">
        <v>-117.01108</v>
      </c>
      <c r="AA150" s="46" t="s">
        <v>96</v>
      </c>
      <c r="AB150" s="46" t="s">
        <v>97</v>
      </c>
      <c r="AC150" s="46" t="s">
        <v>180</v>
      </c>
      <c r="AD150" s="46" t="s">
        <v>95</v>
      </c>
      <c r="AF150" s="50">
        <v>38538</v>
      </c>
      <c r="AG150" s="51">
        <v>0.4604166666666667</v>
      </c>
      <c r="AH150" s="46" t="s">
        <v>130</v>
      </c>
      <c r="AI150" s="46">
        <v>1</v>
      </c>
      <c r="AJ150" s="46">
        <v>1</v>
      </c>
      <c r="AK150" s="46">
        <v>0</v>
      </c>
      <c r="AL150" s="46">
        <v>0</v>
      </c>
      <c r="AM150" s="46">
        <v>0</v>
      </c>
      <c r="AN150" s="46" t="s">
        <v>95</v>
      </c>
      <c r="AO150" s="46" t="s">
        <v>95</v>
      </c>
      <c r="AP150" s="46" t="s">
        <v>95</v>
      </c>
      <c r="AR150" s="46" t="s">
        <v>103</v>
      </c>
      <c r="AT150" s="46" t="s">
        <v>145</v>
      </c>
      <c r="AU150" s="46" t="s">
        <v>95</v>
      </c>
      <c r="AV150" s="46" t="s">
        <v>95</v>
      </c>
      <c r="AX150" s="52"/>
      <c r="AZ150" s="53"/>
      <c r="BA150">
        <v>0</v>
      </c>
      <c r="BB150">
        <v>0</v>
      </c>
      <c r="BC150">
        <v>0</v>
      </c>
      <c r="BD150">
        <v>0</v>
      </c>
      <c r="BE150" t="s">
        <v>584</v>
      </c>
      <c r="CI150" s="89" t="str">
        <f t="shared" si="22"/>
        <v>Bridge</v>
      </c>
      <c r="CJ150" s="89" t="str">
        <f t="shared" si="23"/>
        <v>Green</v>
      </c>
      <c r="CK150" s="89" t="str">
        <f t="shared" si="24"/>
        <v>Bridge</v>
      </c>
      <c r="CL150" s="89" t="b">
        <f t="shared" si="25"/>
        <v>0</v>
      </c>
      <c r="CP150" t="s">
        <v>113</v>
      </c>
      <c r="CQ150" t="s">
        <v>231</v>
      </c>
    </row>
    <row r="151" spans="1:95" s="46" customFormat="1" ht="12.75">
      <c r="A151" s="46" t="s">
        <v>585</v>
      </c>
      <c r="B151" s="47" t="s">
        <v>133</v>
      </c>
      <c r="C151" s="48">
        <v>14.6</v>
      </c>
      <c r="D151" s="47" t="s">
        <v>519</v>
      </c>
      <c r="E151" s="46" t="s">
        <v>332</v>
      </c>
      <c r="F151" s="46" t="s">
        <v>151</v>
      </c>
      <c r="G151" s="46" t="s">
        <v>151</v>
      </c>
      <c r="H151" s="46" t="s">
        <v>134</v>
      </c>
      <c r="I151" s="46" t="s">
        <v>95</v>
      </c>
      <c r="J151" s="46" t="s">
        <v>95</v>
      </c>
      <c r="K151" s="46" t="s">
        <v>95</v>
      </c>
      <c r="L151" s="46" t="s">
        <v>95</v>
      </c>
      <c r="M151" s="46" t="s">
        <v>95</v>
      </c>
      <c r="N151" s="46" t="s">
        <v>95</v>
      </c>
      <c r="O151" s="46" t="s">
        <v>95</v>
      </c>
      <c r="P151" s="46" t="s">
        <v>95</v>
      </c>
      <c r="Q151" s="46" t="s">
        <v>95</v>
      </c>
      <c r="R151" s="46" t="s">
        <v>95</v>
      </c>
      <c r="S151" s="46" t="s">
        <v>95</v>
      </c>
      <c r="T151" s="46" t="s">
        <v>95</v>
      </c>
      <c r="U151" s="46" t="s">
        <v>95</v>
      </c>
      <c r="V151" s="46" t="s">
        <v>95</v>
      </c>
      <c r="W151" s="46" t="s">
        <v>95</v>
      </c>
      <c r="X151" s="46" t="s">
        <v>95</v>
      </c>
      <c r="Y151" s="49">
        <v>45.41193</v>
      </c>
      <c r="Z151" s="49">
        <v>-117.01003</v>
      </c>
      <c r="AA151" s="46" t="s">
        <v>96</v>
      </c>
      <c r="AB151" s="46" t="s">
        <v>97</v>
      </c>
      <c r="AC151" s="46" t="s">
        <v>180</v>
      </c>
      <c r="AD151" s="46" t="s">
        <v>95</v>
      </c>
      <c r="AF151" s="50">
        <v>38538</v>
      </c>
      <c r="AG151" s="51">
        <v>0.46875</v>
      </c>
      <c r="AH151" s="46" t="s">
        <v>130</v>
      </c>
      <c r="AI151" s="46">
        <v>1</v>
      </c>
      <c r="AJ151" s="46">
        <v>1</v>
      </c>
      <c r="AK151" s="46">
        <v>0</v>
      </c>
      <c r="AL151" s="46">
        <v>0</v>
      </c>
      <c r="AM151" s="46">
        <v>0</v>
      </c>
      <c r="AN151" s="46" t="s">
        <v>95</v>
      </c>
      <c r="AO151" s="46" t="s">
        <v>95</v>
      </c>
      <c r="AP151" s="46" t="s">
        <v>95</v>
      </c>
      <c r="AR151" s="46" t="s">
        <v>103</v>
      </c>
      <c r="AT151" s="46" t="s">
        <v>173</v>
      </c>
      <c r="AU151" s="46" t="s">
        <v>95</v>
      </c>
      <c r="AV151" s="46" t="s">
        <v>95</v>
      </c>
      <c r="AX151" s="52"/>
      <c r="AZ151" s="53"/>
      <c r="BA151">
        <v>0</v>
      </c>
      <c r="BB151">
        <v>0</v>
      </c>
      <c r="BC151">
        <v>0</v>
      </c>
      <c r="BD151">
        <v>0</v>
      </c>
      <c r="BE151" t="s">
        <v>586</v>
      </c>
      <c r="CD151" t="s">
        <v>95</v>
      </c>
      <c r="CE151" t="s">
        <v>95</v>
      </c>
      <c r="CF151" t="s">
        <v>95</v>
      </c>
      <c r="CG151" t="s">
        <v>95</v>
      </c>
      <c r="CI151" s="89" t="str">
        <f t="shared" si="22"/>
        <v>Bridge</v>
      </c>
      <c r="CJ151" s="89" t="str">
        <f t="shared" si="23"/>
        <v>Green</v>
      </c>
      <c r="CK151" s="89" t="str">
        <f t="shared" si="24"/>
        <v>Bridge</v>
      </c>
      <c r="CL151" s="89" t="b">
        <f t="shared" si="25"/>
        <v>0</v>
      </c>
      <c r="CN151" t="s">
        <v>103</v>
      </c>
      <c r="CO151"/>
      <c r="CP151" t="s">
        <v>113</v>
      </c>
      <c r="CQ151" t="s">
        <v>231</v>
      </c>
    </row>
    <row r="152" spans="1:95" s="46" customFormat="1" ht="12.75">
      <c r="A152" s="46" t="s">
        <v>587</v>
      </c>
      <c r="B152" s="47" t="s">
        <v>588</v>
      </c>
      <c r="C152" s="48">
        <v>14.8</v>
      </c>
      <c r="D152" s="47" t="s">
        <v>519</v>
      </c>
      <c r="E152" s="46" t="s">
        <v>151</v>
      </c>
      <c r="F152" s="46" t="s">
        <v>151</v>
      </c>
      <c r="G152" s="46" t="s">
        <v>151</v>
      </c>
      <c r="H152" s="46" t="s">
        <v>134</v>
      </c>
      <c r="I152" s="46" t="s">
        <v>95</v>
      </c>
      <c r="J152" s="46" t="s">
        <v>95</v>
      </c>
      <c r="K152" s="46" t="s">
        <v>95</v>
      </c>
      <c r="L152" s="46" t="s">
        <v>95</v>
      </c>
      <c r="M152" s="46" t="s">
        <v>95</v>
      </c>
      <c r="N152" s="46" t="s">
        <v>95</v>
      </c>
      <c r="O152" s="46" t="s">
        <v>95</v>
      </c>
      <c r="P152" s="46" t="s">
        <v>95</v>
      </c>
      <c r="Q152" s="46" t="s">
        <v>95</v>
      </c>
      <c r="R152" s="46" t="s">
        <v>95</v>
      </c>
      <c r="S152" s="46" t="s">
        <v>95</v>
      </c>
      <c r="T152" s="46" t="s">
        <v>95</v>
      </c>
      <c r="U152" s="46" t="s">
        <v>95</v>
      </c>
      <c r="V152" s="46" t="s">
        <v>95</v>
      </c>
      <c r="W152" s="46" t="s">
        <v>95</v>
      </c>
      <c r="X152" s="46" t="s">
        <v>95</v>
      </c>
      <c r="Y152" s="49">
        <v>45.41646</v>
      </c>
      <c r="Z152" s="49">
        <v>-117.00855</v>
      </c>
      <c r="AA152" s="46" t="s">
        <v>96</v>
      </c>
      <c r="AB152" s="46" t="s">
        <v>97</v>
      </c>
      <c r="AC152" s="46" t="s">
        <v>180</v>
      </c>
      <c r="AD152" s="46" t="s">
        <v>95</v>
      </c>
      <c r="AF152" s="50">
        <v>38538</v>
      </c>
      <c r="AG152" s="51">
        <v>0.4791666666666667</v>
      </c>
      <c r="AH152" s="46" t="s">
        <v>130</v>
      </c>
      <c r="AI152" s="46">
        <v>1</v>
      </c>
      <c r="AJ152" s="46">
        <v>1</v>
      </c>
      <c r="AK152" s="46">
        <v>0</v>
      </c>
      <c r="AL152" s="46">
        <v>0</v>
      </c>
      <c r="AM152" s="46">
        <v>0</v>
      </c>
      <c r="AN152" s="46" t="s">
        <v>95</v>
      </c>
      <c r="AO152" s="46" t="s">
        <v>95</v>
      </c>
      <c r="AP152" s="46" t="s">
        <v>95</v>
      </c>
      <c r="AR152" s="46" t="s">
        <v>103</v>
      </c>
      <c r="AT152" s="46" t="s">
        <v>173</v>
      </c>
      <c r="AU152" s="46" t="s">
        <v>95</v>
      </c>
      <c r="AV152" s="46" t="s">
        <v>95</v>
      </c>
      <c r="AX152" s="52" t="s">
        <v>589</v>
      </c>
      <c r="AZ152" s="53"/>
      <c r="BA152">
        <v>0</v>
      </c>
      <c r="BB152">
        <v>0</v>
      </c>
      <c r="BC152">
        <v>0</v>
      </c>
      <c r="BD152">
        <v>0</v>
      </c>
      <c r="BE152" t="s">
        <v>586</v>
      </c>
      <c r="CD152" t="s">
        <v>95</v>
      </c>
      <c r="CE152" t="s">
        <v>95</v>
      </c>
      <c r="CF152" t="s">
        <v>95</v>
      </c>
      <c r="CG152" t="s">
        <v>95</v>
      </c>
      <c r="CI152" s="89" t="str">
        <f t="shared" si="22"/>
        <v>Bridge</v>
      </c>
      <c r="CJ152" s="89" t="str">
        <f t="shared" si="23"/>
        <v>Green</v>
      </c>
      <c r="CK152" s="89" t="str">
        <f t="shared" si="24"/>
        <v>Bridge</v>
      </c>
      <c r="CL152" s="89" t="b">
        <f t="shared" si="25"/>
        <v>0</v>
      </c>
      <c r="CN152" t="s">
        <v>103</v>
      </c>
      <c r="CO152"/>
      <c r="CP152" t="s">
        <v>113</v>
      </c>
      <c r="CQ152" t="s">
        <v>231</v>
      </c>
    </row>
    <row r="153" spans="1:95" s="46" customFormat="1" ht="12.75">
      <c r="A153" s="46" t="s">
        <v>590</v>
      </c>
      <c r="B153" s="47" t="s">
        <v>201</v>
      </c>
      <c r="C153" s="48">
        <v>14.9</v>
      </c>
      <c r="D153" s="47" t="s">
        <v>519</v>
      </c>
      <c r="E153" s="46" t="s">
        <v>332</v>
      </c>
      <c r="F153" s="46" t="s">
        <v>151</v>
      </c>
      <c r="G153" s="46" t="s">
        <v>151</v>
      </c>
      <c r="H153" s="46" t="s">
        <v>591</v>
      </c>
      <c r="I153" s="46" t="s">
        <v>95</v>
      </c>
      <c r="J153" s="46" t="s">
        <v>95</v>
      </c>
      <c r="K153" s="46" t="s">
        <v>95</v>
      </c>
      <c r="L153" s="46" t="s">
        <v>95</v>
      </c>
      <c r="M153" s="46" t="s">
        <v>95</v>
      </c>
      <c r="N153" s="46" t="s">
        <v>95</v>
      </c>
      <c r="O153" s="46" t="s">
        <v>95</v>
      </c>
      <c r="P153" s="46" t="s">
        <v>95</v>
      </c>
      <c r="Q153" s="46" t="s">
        <v>95</v>
      </c>
      <c r="R153" s="46" t="s">
        <v>95</v>
      </c>
      <c r="S153" s="46" t="s">
        <v>95</v>
      </c>
      <c r="T153" s="46" t="s">
        <v>95</v>
      </c>
      <c r="U153" s="46" t="s">
        <v>95</v>
      </c>
      <c r="V153" s="46" t="s">
        <v>95</v>
      </c>
      <c r="W153" s="46" t="s">
        <v>95</v>
      </c>
      <c r="X153" s="46" t="s">
        <v>95</v>
      </c>
      <c r="Y153" s="49">
        <v>45.41692</v>
      </c>
      <c r="Z153" s="49">
        <v>-117.00895</v>
      </c>
      <c r="AA153" s="46" t="s">
        <v>96</v>
      </c>
      <c r="AB153" s="46" t="s">
        <v>97</v>
      </c>
      <c r="AC153" s="46" t="s">
        <v>180</v>
      </c>
      <c r="AD153" s="46" t="s">
        <v>95</v>
      </c>
      <c r="AF153" s="50">
        <v>38538</v>
      </c>
      <c r="AG153" s="51">
        <v>0.48194444444444445</v>
      </c>
      <c r="AH153" s="46" t="s">
        <v>130</v>
      </c>
      <c r="AI153" s="46">
        <v>1</v>
      </c>
      <c r="AJ153" s="46">
        <v>1</v>
      </c>
      <c r="AK153" s="46">
        <v>0</v>
      </c>
      <c r="AL153" s="46">
        <v>0</v>
      </c>
      <c r="AM153" s="46">
        <v>0</v>
      </c>
      <c r="AN153" s="46" t="s">
        <v>95</v>
      </c>
      <c r="AO153" s="46" t="s">
        <v>95</v>
      </c>
      <c r="AP153" s="46" t="s">
        <v>95</v>
      </c>
      <c r="AR153" s="46" t="s">
        <v>103</v>
      </c>
      <c r="AT153" s="46" t="s">
        <v>173</v>
      </c>
      <c r="AU153" s="46" t="s">
        <v>95</v>
      </c>
      <c r="AV153" s="46" t="s">
        <v>95</v>
      </c>
      <c r="AX153" s="52" t="s">
        <v>361</v>
      </c>
      <c r="AZ153" s="53"/>
      <c r="BA153">
        <v>0</v>
      </c>
      <c r="BB153">
        <v>0</v>
      </c>
      <c r="BC153">
        <v>0</v>
      </c>
      <c r="BD153">
        <v>0</v>
      </c>
      <c r="BE153" t="s">
        <v>586</v>
      </c>
      <c r="CD153" t="s">
        <v>95</v>
      </c>
      <c r="CE153" t="s">
        <v>95</v>
      </c>
      <c r="CF153" t="s">
        <v>95</v>
      </c>
      <c r="CG153" t="s">
        <v>95</v>
      </c>
      <c r="CI153" s="89" t="str">
        <f t="shared" si="22"/>
        <v>Bridge</v>
      </c>
      <c r="CJ153" s="89" t="str">
        <f t="shared" si="23"/>
        <v>Green</v>
      </c>
      <c r="CK153" s="89" t="str">
        <f t="shared" si="24"/>
        <v>Bridge</v>
      </c>
      <c r="CL153" s="89" t="b">
        <f t="shared" si="25"/>
        <v>0</v>
      </c>
      <c r="CN153" t="s">
        <v>103</v>
      </c>
      <c r="CO153"/>
      <c r="CP153" t="s">
        <v>113</v>
      </c>
      <c r="CQ153" t="s">
        <v>231</v>
      </c>
    </row>
    <row r="154" spans="1:95" s="46" customFormat="1" ht="12.75">
      <c r="A154" s="46" t="s">
        <v>592</v>
      </c>
      <c r="B154" s="47" t="s">
        <v>133</v>
      </c>
      <c r="C154" s="48">
        <v>15.3</v>
      </c>
      <c r="D154" s="47" t="s">
        <v>519</v>
      </c>
      <c r="E154" s="46" t="s">
        <v>332</v>
      </c>
      <c r="F154" s="46" t="s">
        <v>151</v>
      </c>
      <c r="G154" s="46" t="s">
        <v>151</v>
      </c>
      <c r="H154" s="46" t="s">
        <v>134</v>
      </c>
      <c r="I154" s="46" t="s">
        <v>95</v>
      </c>
      <c r="J154" s="46" t="s">
        <v>95</v>
      </c>
      <c r="K154" s="46" t="s">
        <v>95</v>
      </c>
      <c r="L154" s="46" t="s">
        <v>95</v>
      </c>
      <c r="M154" s="46" t="s">
        <v>95</v>
      </c>
      <c r="N154" s="46" t="s">
        <v>95</v>
      </c>
      <c r="O154" s="46" t="s">
        <v>95</v>
      </c>
      <c r="P154" s="46" t="s">
        <v>95</v>
      </c>
      <c r="Q154" s="46" t="s">
        <v>95</v>
      </c>
      <c r="R154" s="46" t="s">
        <v>95</v>
      </c>
      <c r="S154" s="46" t="s">
        <v>95</v>
      </c>
      <c r="T154" s="46" t="s">
        <v>95</v>
      </c>
      <c r="U154" s="46" t="s">
        <v>95</v>
      </c>
      <c r="V154" s="46" t="s">
        <v>95</v>
      </c>
      <c r="W154" s="46" t="s">
        <v>95</v>
      </c>
      <c r="X154" s="46" t="s">
        <v>95</v>
      </c>
      <c r="Y154" s="49">
        <v>45.42216</v>
      </c>
      <c r="Z154" s="49">
        <v>-117.00847</v>
      </c>
      <c r="AA154" s="46" t="s">
        <v>96</v>
      </c>
      <c r="AB154" s="46" t="s">
        <v>97</v>
      </c>
      <c r="AC154" s="46" t="s">
        <v>180</v>
      </c>
      <c r="AD154" s="46" t="s">
        <v>95</v>
      </c>
      <c r="AF154" s="50">
        <v>38538</v>
      </c>
      <c r="AG154" s="51">
        <v>0.4916666666666667</v>
      </c>
      <c r="AH154" s="46" t="s">
        <v>130</v>
      </c>
      <c r="AI154" s="46">
        <v>1</v>
      </c>
      <c r="AJ154" s="46">
        <v>1</v>
      </c>
      <c r="AK154" s="46">
        <v>0</v>
      </c>
      <c r="AL154" s="46">
        <v>0</v>
      </c>
      <c r="AM154" s="46">
        <v>0</v>
      </c>
      <c r="AN154" s="46" t="s">
        <v>95</v>
      </c>
      <c r="AO154" s="46" t="s">
        <v>95</v>
      </c>
      <c r="AP154" s="46" t="s">
        <v>95</v>
      </c>
      <c r="AR154" s="46" t="s">
        <v>103</v>
      </c>
      <c r="AT154" s="46" t="s">
        <v>173</v>
      </c>
      <c r="AU154" s="46" t="s">
        <v>95</v>
      </c>
      <c r="AV154" s="46" t="s">
        <v>95</v>
      </c>
      <c r="AX154" s="52"/>
      <c r="AZ154" s="53"/>
      <c r="BA154">
        <v>0</v>
      </c>
      <c r="BB154">
        <v>0</v>
      </c>
      <c r="BC154">
        <v>0</v>
      </c>
      <c r="BD154">
        <v>0</v>
      </c>
      <c r="BE154" t="s">
        <v>586</v>
      </c>
      <c r="CD154" t="s">
        <v>95</v>
      </c>
      <c r="CE154" t="s">
        <v>95</v>
      </c>
      <c r="CF154" t="s">
        <v>95</v>
      </c>
      <c r="CG154" t="s">
        <v>95</v>
      </c>
      <c r="CI154" s="89" t="str">
        <f t="shared" si="22"/>
        <v>Bridge</v>
      </c>
      <c r="CJ154" s="89" t="str">
        <f t="shared" si="23"/>
        <v>Green</v>
      </c>
      <c r="CK154" s="89" t="str">
        <f t="shared" si="24"/>
        <v>Bridge</v>
      </c>
      <c r="CL154" s="89" t="b">
        <f t="shared" si="25"/>
        <v>0</v>
      </c>
      <c r="CN154" t="s">
        <v>103</v>
      </c>
      <c r="CO154"/>
      <c r="CP154" t="s">
        <v>113</v>
      </c>
      <c r="CQ154" t="s">
        <v>231</v>
      </c>
    </row>
    <row r="155" spans="1:95" s="46" customFormat="1" ht="12.75">
      <c r="A155" s="46" t="s">
        <v>593</v>
      </c>
      <c r="B155" s="47" t="s">
        <v>201</v>
      </c>
      <c r="C155" s="48">
        <v>16.3</v>
      </c>
      <c r="D155" s="47" t="s">
        <v>519</v>
      </c>
      <c r="E155" s="46" t="s">
        <v>332</v>
      </c>
      <c r="F155" s="46" t="s">
        <v>151</v>
      </c>
      <c r="G155" s="46" t="s">
        <v>151</v>
      </c>
      <c r="H155" s="46" t="s">
        <v>134</v>
      </c>
      <c r="I155" s="46" t="s">
        <v>95</v>
      </c>
      <c r="J155" s="46" t="s">
        <v>95</v>
      </c>
      <c r="K155" s="46" t="s">
        <v>95</v>
      </c>
      <c r="L155" s="46" t="s">
        <v>95</v>
      </c>
      <c r="M155" s="46" t="s">
        <v>95</v>
      </c>
      <c r="N155" s="46" t="s">
        <v>95</v>
      </c>
      <c r="O155" s="46" t="s">
        <v>95</v>
      </c>
      <c r="P155" s="46" t="s">
        <v>95</v>
      </c>
      <c r="Q155" s="46" t="s">
        <v>95</v>
      </c>
      <c r="R155" s="46" t="s">
        <v>95</v>
      </c>
      <c r="S155" s="46" t="s">
        <v>95</v>
      </c>
      <c r="T155" s="46" t="s">
        <v>95</v>
      </c>
      <c r="U155" s="46" t="s">
        <v>95</v>
      </c>
      <c r="V155" s="46" t="s">
        <v>95</v>
      </c>
      <c r="W155" s="46" t="s">
        <v>95</v>
      </c>
      <c r="X155" s="46" t="s">
        <v>95</v>
      </c>
      <c r="Y155" s="49">
        <v>45.43553</v>
      </c>
      <c r="Z155" s="49">
        <v>-117.00704</v>
      </c>
      <c r="AA155" s="46" t="s">
        <v>96</v>
      </c>
      <c r="AB155" s="46" t="s">
        <v>97</v>
      </c>
      <c r="AC155" s="46" t="s">
        <v>180</v>
      </c>
      <c r="AD155" s="46" t="s">
        <v>95</v>
      </c>
      <c r="AF155" s="50">
        <v>38538</v>
      </c>
      <c r="AG155" s="51">
        <v>0.5</v>
      </c>
      <c r="AH155" s="46" t="s">
        <v>130</v>
      </c>
      <c r="AI155" s="46">
        <v>1</v>
      </c>
      <c r="AJ155" s="46">
        <v>1</v>
      </c>
      <c r="AK155" s="46">
        <v>0</v>
      </c>
      <c r="AL155" s="46">
        <v>0</v>
      </c>
      <c r="AM155" s="46">
        <v>0</v>
      </c>
      <c r="AN155" s="46" t="s">
        <v>95</v>
      </c>
      <c r="AO155" s="46" t="s">
        <v>95</v>
      </c>
      <c r="AP155" s="46" t="s">
        <v>95</v>
      </c>
      <c r="AR155" s="46" t="s">
        <v>103</v>
      </c>
      <c r="AT155" s="46" t="s">
        <v>173</v>
      </c>
      <c r="AU155" s="46" t="s">
        <v>95</v>
      </c>
      <c r="AV155" s="46" t="s">
        <v>95</v>
      </c>
      <c r="AX155" s="52"/>
      <c r="AZ155" s="53"/>
      <c r="BA155">
        <v>0</v>
      </c>
      <c r="BB155">
        <v>0</v>
      </c>
      <c r="BC155">
        <v>0</v>
      </c>
      <c r="BD155">
        <v>0</v>
      </c>
      <c r="BE155" t="s">
        <v>586</v>
      </c>
      <c r="CD155" t="s">
        <v>95</v>
      </c>
      <c r="CE155" t="s">
        <v>95</v>
      </c>
      <c r="CF155" t="s">
        <v>95</v>
      </c>
      <c r="CG155" t="s">
        <v>95</v>
      </c>
      <c r="CI155" s="89" t="str">
        <f t="shared" si="22"/>
        <v>Bridge</v>
      </c>
      <c r="CJ155" s="89" t="str">
        <f t="shared" si="23"/>
        <v>Green</v>
      </c>
      <c r="CK155" s="89" t="str">
        <f t="shared" si="24"/>
        <v>Bridge</v>
      </c>
      <c r="CL155" s="89" t="b">
        <f t="shared" si="25"/>
        <v>0</v>
      </c>
      <c r="CN155" t="s">
        <v>103</v>
      </c>
      <c r="CO155"/>
      <c r="CP155" t="s">
        <v>113</v>
      </c>
      <c r="CQ155" t="s">
        <v>231</v>
      </c>
    </row>
    <row r="156" spans="1:95" s="46" customFormat="1" ht="12.75">
      <c r="A156" s="46" t="s">
        <v>594</v>
      </c>
      <c r="B156" s="47" t="s">
        <v>595</v>
      </c>
      <c r="C156" s="48">
        <v>23.6</v>
      </c>
      <c r="D156" s="47" t="s">
        <v>519</v>
      </c>
      <c r="E156" s="46" t="s">
        <v>151</v>
      </c>
      <c r="F156" s="46" t="s">
        <v>151</v>
      </c>
      <c r="G156" s="46" t="s">
        <v>151</v>
      </c>
      <c r="H156" s="46" t="s">
        <v>134</v>
      </c>
      <c r="I156" s="46" t="s">
        <v>95</v>
      </c>
      <c r="J156" s="46" t="s">
        <v>95</v>
      </c>
      <c r="K156" s="46" t="s">
        <v>95</v>
      </c>
      <c r="L156" s="46" t="s">
        <v>95</v>
      </c>
      <c r="M156" s="46" t="s">
        <v>95</v>
      </c>
      <c r="N156" s="46" t="s">
        <v>95</v>
      </c>
      <c r="O156" s="46" t="s">
        <v>95</v>
      </c>
      <c r="P156" s="46" t="s">
        <v>95</v>
      </c>
      <c r="Q156" s="46" t="s">
        <v>95</v>
      </c>
      <c r="R156" s="46" t="s">
        <v>95</v>
      </c>
      <c r="S156" s="46" t="s">
        <v>95</v>
      </c>
      <c r="T156" s="46" t="s">
        <v>95</v>
      </c>
      <c r="U156" s="46" t="s">
        <v>95</v>
      </c>
      <c r="V156" s="46" t="s">
        <v>95</v>
      </c>
      <c r="W156" s="46" t="s">
        <v>95</v>
      </c>
      <c r="X156" s="46" t="s">
        <v>95</v>
      </c>
      <c r="Y156" s="49">
        <v>45.49712</v>
      </c>
      <c r="Z156" s="49">
        <v>-116.90578</v>
      </c>
      <c r="AA156" s="46" t="s">
        <v>96</v>
      </c>
      <c r="AB156" s="46" t="s">
        <v>97</v>
      </c>
      <c r="AC156" s="46" t="s">
        <v>180</v>
      </c>
      <c r="AD156" s="46" t="s">
        <v>95</v>
      </c>
      <c r="AF156" s="50">
        <v>38538</v>
      </c>
      <c r="AG156" s="51">
        <v>0.5159722222222222</v>
      </c>
      <c r="AH156" s="46" t="s">
        <v>130</v>
      </c>
      <c r="AI156" s="46">
        <v>1</v>
      </c>
      <c r="AJ156" s="46">
        <v>1</v>
      </c>
      <c r="AK156" s="46">
        <v>0</v>
      </c>
      <c r="AL156" s="46">
        <v>0</v>
      </c>
      <c r="AM156" s="46">
        <v>0</v>
      </c>
      <c r="AN156" s="46" t="s">
        <v>95</v>
      </c>
      <c r="AO156" s="46" t="s">
        <v>95</v>
      </c>
      <c r="AP156" s="46" t="s">
        <v>95</v>
      </c>
      <c r="AR156" s="46" t="s">
        <v>103</v>
      </c>
      <c r="AT156" s="46" t="s">
        <v>173</v>
      </c>
      <c r="AU156" s="46" t="s">
        <v>95</v>
      </c>
      <c r="AV156" s="46" t="s">
        <v>95</v>
      </c>
      <c r="AX156" s="52" t="s">
        <v>596</v>
      </c>
      <c r="AY156" s="46" t="s">
        <v>597</v>
      </c>
      <c r="AZ156" s="53"/>
      <c r="BA156">
        <v>0</v>
      </c>
      <c r="BB156">
        <v>0</v>
      </c>
      <c r="BC156">
        <v>0</v>
      </c>
      <c r="BD156">
        <v>0</v>
      </c>
      <c r="BE156" t="s">
        <v>598</v>
      </c>
      <c r="CD156" t="s">
        <v>95</v>
      </c>
      <c r="CE156" t="s">
        <v>95</v>
      </c>
      <c r="CF156" t="s">
        <v>95</v>
      </c>
      <c r="CG156" t="s">
        <v>95</v>
      </c>
      <c r="CI156" s="89" t="str">
        <f t="shared" si="22"/>
        <v>Bridge</v>
      </c>
      <c r="CJ156" s="89" t="str">
        <f t="shared" si="23"/>
        <v>Green</v>
      </c>
      <c r="CK156" s="89" t="str">
        <f t="shared" si="24"/>
        <v>Bridge</v>
      </c>
      <c r="CL156" s="89" t="b">
        <f t="shared" si="25"/>
        <v>0</v>
      </c>
      <c r="CN156" t="s">
        <v>103</v>
      </c>
      <c r="CO156"/>
      <c r="CP156" t="s">
        <v>113</v>
      </c>
      <c r="CQ156" t="s">
        <v>231</v>
      </c>
    </row>
    <row r="157" spans="1:95" s="46" customFormat="1" ht="12.75">
      <c r="A157" s="46" t="s">
        <v>599</v>
      </c>
      <c r="B157" s="47" t="s">
        <v>595</v>
      </c>
      <c r="C157" s="48">
        <v>26</v>
      </c>
      <c r="D157" s="47" t="s">
        <v>519</v>
      </c>
      <c r="E157" s="46" t="s">
        <v>151</v>
      </c>
      <c r="F157" s="46" t="s">
        <v>151</v>
      </c>
      <c r="G157" s="46" t="s">
        <v>151</v>
      </c>
      <c r="H157" s="46" t="s">
        <v>134</v>
      </c>
      <c r="I157" s="46" t="s">
        <v>95</v>
      </c>
      <c r="J157" s="46" t="s">
        <v>95</v>
      </c>
      <c r="K157" s="46" t="s">
        <v>95</v>
      </c>
      <c r="L157" s="46" t="s">
        <v>95</v>
      </c>
      <c r="M157" s="46" t="s">
        <v>95</v>
      </c>
      <c r="N157" s="46" t="s">
        <v>95</v>
      </c>
      <c r="O157" s="46" t="s">
        <v>95</v>
      </c>
      <c r="P157" s="46" t="s">
        <v>95</v>
      </c>
      <c r="Q157" s="46" t="s">
        <v>95</v>
      </c>
      <c r="R157" s="46" t="s">
        <v>95</v>
      </c>
      <c r="S157" s="46" t="s">
        <v>95</v>
      </c>
      <c r="T157" s="46" t="s">
        <v>95</v>
      </c>
      <c r="U157" s="46" t="s">
        <v>95</v>
      </c>
      <c r="V157" s="46" t="s">
        <v>95</v>
      </c>
      <c r="W157" s="46" t="s">
        <v>95</v>
      </c>
      <c r="X157" s="46" t="s">
        <v>95</v>
      </c>
      <c r="Y157" s="49">
        <v>45.51659</v>
      </c>
      <c r="Z157" s="49">
        <v>-116.87008</v>
      </c>
      <c r="AA157" s="46" t="s">
        <v>96</v>
      </c>
      <c r="AB157" s="46" t="s">
        <v>97</v>
      </c>
      <c r="AC157" s="46" t="s">
        <v>180</v>
      </c>
      <c r="AD157" s="46" t="s">
        <v>95</v>
      </c>
      <c r="AF157" s="50">
        <v>38538</v>
      </c>
      <c r="AG157" s="51">
        <v>0.55</v>
      </c>
      <c r="AH157" s="46" t="s">
        <v>130</v>
      </c>
      <c r="AI157" s="46">
        <v>1</v>
      </c>
      <c r="AJ157" s="46">
        <v>1</v>
      </c>
      <c r="AK157" s="46">
        <v>0</v>
      </c>
      <c r="AL157" s="46">
        <v>0</v>
      </c>
      <c r="AM157" s="46">
        <v>0</v>
      </c>
      <c r="AN157" s="46" t="s">
        <v>95</v>
      </c>
      <c r="AO157" s="46" t="s">
        <v>95</v>
      </c>
      <c r="AP157" s="46" t="s">
        <v>95</v>
      </c>
      <c r="AR157" s="46" t="s">
        <v>103</v>
      </c>
      <c r="AT157" s="46" t="s">
        <v>173</v>
      </c>
      <c r="AU157" s="46" t="s">
        <v>95</v>
      </c>
      <c r="AV157" s="46" t="s">
        <v>95</v>
      </c>
      <c r="AX157" s="52"/>
      <c r="AZ157" s="53"/>
      <c r="BA157">
        <v>0</v>
      </c>
      <c r="BB157">
        <v>0</v>
      </c>
      <c r="BC157">
        <v>0</v>
      </c>
      <c r="BD157">
        <v>0</v>
      </c>
      <c r="BE157" t="s">
        <v>586</v>
      </c>
      <c r="CD157" t="s">
        <v>95</v>
      </c>
      <c r="CE157" t="s">
        <v>95</v>
      </c>
      <c r="CF157" t="s">
        <v>95</v>
      </c>
      <c r="CG157" t="s">
        <v>95</v>
      </c>
      <c r="CI157" s="89" t="str">
        <f t="shared" si="22"/>
        <v>Bridge</v>
      </c>
      <c r="CJ157" s="89" t="str">
        <f t="shared" si="23"/>
        <v>Green</v>
      </c>
      <c r="CK157" s="89" t="str">
        <f t="shared" si="24"/>
        <v>Bridge</v>
      </c>
      <c r="CL157" s="89" t="b">
        <f t="shared" si="25"/>
        <v>0</v>
      </c>
      <c r="CN157" t="s">
        <v>103</v>
      </c>
      <c r="CO157"/>
      <c r="CP157" t="s">
        <v>113</v>
      </c>
      <c r="CQ157" t="s">
        <v>231</v>
      </c>
    </row>
    <row r="158" spans="1:95" s="46" customFormat="1" ht="12.75">
      <c r="A158" s="46" t="s">
        <v>600</v>
      </c>
      <c r="B158" s="47" t="s">
        <v>601</v>
      </c>
      <c r="C158" s="48">
        <v>26.3</v>
      </c>
      <c r="D158" s="47" t="s">
        <v>602</v>
      </c>
      <c r="E158" s="46" t="s">
        <v>151</v>
      </c>
      <c r="F158" s="46" t="s">
        <v>151</v>
      </c>
      <c r="G158" s="46" t="s">
        <v>151</v>
      </c>
      <c r="H158" s="46" t="s">
        <v>134</v>
      </c>
      <c r="I158" s="46" t="s">
        <v>95</v>
      </c>
      <c r="J158" s="46" t="s">
        <v>95</v>
      </c>
      <c r="K158" s="46" t="s">
        <v>95</v>
      </c>
      <c r="L158" s="46" t="s">
        <v>95</v>
      </c>
      <c r="M158" s="46" t="s">
        <v>95</v>
      </c>
      <c r="N158" s="46" t="s">
        <v>95</v>
      </c>
      <c r="O158" s="46" t="s">
        <v>95</v>
      </c>
      <c r="P158" s="46" t="s">
        <v>95</v>
      </c>
      <c r="Q158" s="46" t="s">
        <v>95</v>
      </c>
      <c r="R158" s="46" t="s">
        <v>95</v>
      </c>
      <c r="S158" s="46" t="s">
        <v>95</v>
      </c>
      <c r="T158" s="46" t="s">
        <v>95</v>
      </c>
      <c r="U158" s="46" t="s">
        <v>95</v>
      </c>
      <c r="V158" s="46" t="s">
        <v>95</v>
      </c>
      <c r="W158" s="46" t="s">
        <v>95</v>
      </c>
      <c r="X158" s="46" t="s">
        <v>95</v>
      </c>
      <c r="Y158" s="49">
        <v>45.5187</v>
      </c>
      <c r="Z158" s="49">
        <v>-116.86391</v>
      </c>
      <c r="AA158" s="46" t="s">
        <v>96</v>
      </c>
      <c r="AB158" s="46" t="s">
        <v>97</v>
      </c>
      <c r="AC158" s="46" t="s">
        <v>180</v>
      </c>
      <c r="AD158" s="46" t="s">
        <v>95</v>
      </c>
      <c r="AF158" s="50">
        <v>38538</v>
      </c>
      <c r="AG158" s="51">
        <v>0.5520833333333334</v>
      </c>
      <c r="AH158" s="46" t="s">
        <v>130</v>
      </c>
      <c r="AI158" s="46">
        <v>1</v>
      </c>
      <c r="AJ158" s="46">
        <v>1</v>
      </c>
      <c r="AK158" s="46">
        <v>0</v>
      </c>
      <c r="AL158" s="46">
        <v>0</v>
      </c>
      <c r="AM158" s="46">
        <v>0</v>
      </c>
      <c r="AN158" s="46" t="s">
        <v>95</v>
      </c>
      <c r="AO158" s="46" t="s">
        <v>95</v>
      </c>
      <c r="AP158" s="46" t="s">
        <v>95</v>
      </c>
      <c r="AR158" s="46" t="s">
        <v>103</v>
      </c>
      <c r="AT158" s="46" t="s">
        <v>173</v>
      </c>
      <c r="AU158" s="46" t="s">
        <v>95</v>
      </c>
      <c r="AV158" s="46" t="s">
        <v>95</v>
      </c>
      <c r="AX158" s="52" t="s">
        <v>603</v>
      </c>
      <c r="AZ158" s="53"/>
      <c r="BA158">
        <v>0</v>
      </c>
      <c r="BB158">
        <v>0</v>
      </c>
      <c r="BC158">
        <v>0</v>
      </c>
      <c r="BD158">
        <v>0</v>
      </c>
      <c r="BE158" t="s">
        <v>604</v>
      </c>
      <c r="CD158" t="s">
        <v>95</v>
      </c>
      <c r="CE158" t="s">
        <v>95</v>
      </c>
      <c r="CF158" t="s">
        <v>95</v>
      </c>
      <c r="CG158" t="s">
        <v>95</v>
      </c>
      <c r="CI158" s="89" t="str">
        <f t="shared" si="22"/>
        <v>Bridge</v>
      </c>
      <c r="CJ158" s="89" t="str">
        <f t="shared" si="23"/>
        <v>Green</v>
      </c>
      <c r="CK158" s="89" t="str">
        <f t="shared" si="24"/>
        <v>Bridge</v>
      </c>
      <c r="CL158" s="89" t="b">
        <f t="shared" si="25"/>
        <v>0</v>
      </c>
      <c r="CN158" t="s">
        <v>103</v>
      </c>
      <c r="CO158"/>
      <c r="CP158" t="s">
        <v>113</v>
      </c>
      <c r="CQ158" t="s">
        <v>231</v>
      </c>
    </row>
    <row r="159" spans="1:95" s="46" customFormat="1" ht="12.75">
      <c r="A159" s="46" t="s">
        <v>605</v>
      </c>
      <c r="B159" s="46" t="s">
        <v>595</v>
      </c>
      <c r="C159" s="46">
        <v>29.1</v>
      </c>
      <c r="D159" s="46" t="s">
        <v>519</v>
      </c>
      <c r="E159" s="46" t="s">
        <v>151</v>
      </c>
      <c r="F159" s="46" t="s">
        <v>151</v>
      </c>
      <c r="G159" s="46" t="s">
        <v>151</v>
      </c>
      <c r="H159" s="54" t="s">
        <v>94</v>
      </c>
      <c r="I159" s="54" t="s">
        <v>95</v>
      </c>
      <c r="J159" s="54" t="s">
        <v>95</v>
      </c>
      <c r="K159" s="54" t="s">
        <v>95</v>
      </c>
      <c r="L159" s="54" t="s">
        <v>95</v>
      </c>
      <c r="M159" s="54" t="s">
        <v>95</v>
      </c>
      <c r="N159" s="46" t="s">
        <v>95</v>
      </c>
      <c r="O159" s="46" t="s">
        <v>95</v>
      </c>
      <c r="P159" s="46" t="s">
        <v>95</v>
      </c>
      <c r="Q159" s="46" t="s">
        <v>95</v>
      </c>
      <c r="R159" s="46" t="s">
        <v>95</v>
      </c>
      <c r="S159" s="46" t="s">
        <v>95</v>
      </c>
      <c r="T159" s="46" t="s">
        <v>95</v>
      </c>
      <c r="U159" s="46" t="s">
        <v>95</v>
      </c>
      <c r="V159" s="46" t="s">
        <v>95</v>
      </c>
      <c r="W159" s="46" t="s">
        <v>95</v>
      </c>
      <c r="X159" s="46" t="s">
        <v>95</v>
      </c>
      <c r="Y159" s="55">
        <v>45.55202</v>
      </c>
      <c r="Z159" s="55">
        <v>-116.8445</v>
      </c>
      <c r="AA159" s="54" t="s">
        <v>96</v>
      </c>
      <c r="AB159" s="54" t="s">
        <v>97</v>
      </c>
      <c r="AC159" s="54" t="s">
        <v>180</v>
      </c>
      <c r="AD159" s="54" t="s">
        <v>95</v>
      </c>
      <c r="AE159" s="54"/>
      <c r="AF159" s="56">
        <v>38538</v>
      </c>
      <c r="AG159" s="57">
        <v>0.5541666666666667</v>
      </c>
      <c r="AH159" s="54" t="s">
        <v>130</v>
      </c>
      <c r="AI159" s="54">
        <v>1</v>
      </c>
      <c r="AJ159" s="54">
        <v>1</v>
      </c>
      <c r="AK159" s="54">
        <v>0</v>
      </c>
      <c r="AL159" s="46">
        <v>0</v>
      </c>
      <c r="AM159" s="46">
        <v>0</v>
      </c>
      <c r="AN159" s="46" t="s">
        <v>95</v>
      </c>
      <c r="AO159" s="46" t="s">
        <v>95</v>
      </c>
      <c r="AP159" s="46" t="s">
        <v>95</v>
      </c>
      <c r="AQ159" s="46" t="s">
        <v>606</v>
      </c>
      <c r="AR159" s="46" t="s">
        <v>103</v>
      </c>
      <c r="AT159" s="46" t="s">
        <v>173</v>
      </c>
      <c r="AU159" s="46" t="s">
        <v>95</v>
      </c>
      <c r="AV159" s="46" t="s">
        <v>95</v>
      </c>
      <c r="AX159" s="52" t="s">
        <v>607</v>
      </c>
      <c r="AZ159" s="53"/>
      <c r="BA159" s="54">
        <v>0</v>
      </c>
      <c r="BB159" s="54">
        <v>0</v>
      </c>
      <c r="BC159" s="54">
        <v>0</v>
      </c>
      <c r="BD159" s="54">
        <v>0</v>
      </c>
      <c r="BE159" s="54" t="s">
        <v>108</v>
      </c>
      <c r="CD159" s="54" t="s">
        <v>95</v>
      </c>
      <c r="CE159" s="54" t="s">
        <v>95</v>
      </c>
      <c r="CF159" s="54" t="s">
        <v>95</v>
      </c>
      <c r="CG159" s="54" t="s">
        <v>95</v>
      </c>
      <c r="CI159" s="89" t="str">
        <f t="shared" si="22"/>
        <v>Bridge</v>
      </c>
      <c r="CJ159" s="89" t="str">
        <f t="shared" si="23"/>
        <v>Green</v>
      </c>
      <c r="CK159" s="89" t="str">
        <f t="shared" si="24"/>
        <v>Bridge</v>
      </c>
      <c r="CL159" s="89" t="b">
        <f t="shared" si="25"/>
        <v>0</v>
      </c>
      <c r="CN159" s="54" t="s">
        <v>103</v>
      </c>
      <c r="CO159" s="54"/>
      <c r="CP159" s="54" t="s">
        <v>113</v>
      </c>
      <c r="CQ159" s="54" t="s">
        <v>231</v>
      </c>
    </row>
    <row r="160" spans="1:95" s="46" customFormat="1" ht="12.75">
      <c r="A160" s="46" t="s">
        <v>608</v>
      </c>
      <c r="B160" s="47" t="s">
        <v>601</v>
      </c>
      <c r="C160" s="48">
        <v>29.6</v>
      </c>
      <c r="D160" s="47" t="s">
        <v>519</v>
      </c>
      <c r="E160" s="46" t="s">
        <v>151</v>
      </c>
      <c r="F160" s="46" t="s">
        <v>151</v>
      </c>
      <c r="G160" s="46" t="s">
        <v>151</v>
      </c>
      <c r="H160" s="46" t="s">
        <v>94</v>
      </c>
      <c r="I160" s="46" t="s">
        <v>95</v>
      </c>
      <c r="J160" s="46" t="s">
        <v>95</v>
      </c>
      <c r="K160" s="46" t="s">
        <v>95</v>
      </c>
      <c r="L160" s="46" t="s">
        <v>95</v>
      </c>
      <c r="M160" s="46" t="s">
        <v>95</v>
      </c>
      <c r="N160" s="46" t="s">
        <v>95</v>
      </c>
      <c r="O160" s="46" t="s">
        <v>95</v>
      </c>
      <c r="P160" s="46" t="s">
        <v>95</v>
      </c>
      <c r="Q160" s="46" t="s">
        <v>95</v>
      </c>
      <c r="R160" s="46" t="s">
        <v>95</v>
      </c>
      <c r="S160" s="46" t="s">
        <v>95</v>
      </c>
      <c r="T160" s="46" t="s">
        <v>95</v>
      </c>
      <c r="U160" s="46" t="s">
        <v>95</v>
      </c>
      <c r="V160" s="46" t="s">
        <v>95</v>
      </c>
      <c r="W160" s="46" t="s">
        <v>95</v>
      </c>
      <c r="X160" s="46" t="s">
        <v>95</v>
      </c>
      <c r="Y160" s="49">
        <v>45.55743</v>
      </c>
      <c r="Z160" s="49">
        <v>-116.83731</v>
      </c>
      <c r="AA160" s="46" t="s">
        <v>96</v>
      </c>
      <c r="AB160" s="46" t="s">
        <v>97</v>
      </c>
      <c r="AC160" s="46" t="s">
        <v>180</v>
      </c>
      <c r="AD160" s="46" t="s">
        <v>95</v>
      </c>
      <c r="AF160" s="50">
        <v>38538</v>
      </c>
      <c r="AG160" s="51">
        <v>0.5555555555555556</v>
      </c>
      <c r="AH160" s="46" t="s">
        <v>130</v>
      </c>
      <c r="AI160" s="46">
        <v>1</v>
      </c>
      <c r="AJ160" s="46">
        <v>1</v>
      </c>
      <c r="AK160" s="46">
        <v>0</v>
      </c>
      <c r="AL160" s="46">
        <v>0</v>
      </c>
      <c r="AM160" s="46">
        <v>0</v>
      </c>
      <c r="AN160" s="46" t="s">
        <v>95</v>
      </c>
      <c r="AO160" s="46" t="s">
        <v>95</v>
      </c>
      <c r="AP160" s="46" t="s">
        <v>95</v>
      </c>
      <c r="AR160" s="46" t="s">
        <v>103</v>
      </c>
      <c r="AT160" s="46" t="s">
        <v>173</v>
      </c>
      <c r="AU160" s="46" t="s">
        <v>95</v>
      </c>
      <c r="AV160" s="46" t="s">
        <v>95</v>
      </c>
      <c r="AX160" s="52" t="s">
        <v>607</v>
      </c>
      <c r="AZ160" s="53"/>
      <c r="BA160">
        <v>0</v>
      </c>
      <c r="BB160">
        <v>0</v>
      </c>
      <c r="BC160">
        <v>0</v>
      </c>
      <c r="BD160">
        <v>0</v>
      </c>
      <c r="BE160" t="s">
        <v>108</v>
      </c>
      <c r="CD160" t="s">
        <v>95</v>
      </c>
      <c r="CE160" t="s">
        <v>95</v>
      </c>
      <c r="CF160" t="s">
        <v>95</v>
      </c>
      <c r="CG160" t="s">
        <v>95</v>
      </c>
      <c r="CI160" s="89" t="str">
        <f t="shared" si="22"/>
        <v>Bridge</v>
      </c>
      <c r="CJ160" s="89" t="str">
        <f t="shared" si="23"/>
        <v>Green</v>
      </c>
      <c r="CK160" s="89" t="str">
        <f t="shared" si="24"/>
        <v>Bridge</v>
      </c>
      <c r="CL160" s="89" t="b">
        <f t="shared" si="25"/>
        <v>0</v>
      </c>
      <c r="CN160" t="s">
        <v>103</v>
      </c>
      <c r="CO160"/>
      <c r="CP160" t="s">
        <v>113</v>
      </c>
      <c r="CQ160" t="s">
        <v>231</v>
      </c>
    </row>
    <row r="161" spans="1:95" s="46" customFormat="1" ht="12.75">
      <c r="A161" s="46" t="s">
        <v>609</v>
      </c>
      <c r="B161" s="47" t="s">
        <v>610</v>
      </c>
      <c r="C161" s="48">
        <v>0</v>
      </c>
      <c r="D161" s="47" t="s">
        <v>133</v>
      </c>
      <c r="E161" s="46" t="s">
        <v>226</v>
      </c>
      <c r="F161" s="46" t="s">
        <v>151</v>
      </c>
      <c r="G161" s="46" t="s">
        <v>151</v>
      </c>
      <c r="H161" s="46" t="s">
        <v>134</v>
      </c>
      <c r="I161" s="46" t="s">
        <v>95</v>
      </c>
      <c r="J161" s="46" t="s">
        <v>95</v>
      </c>
      <c r="K161" s="46" t="s">
        <v>95</v>
      </c>
      <c r="L161" s="46" t="s">
        <v>95</v>
      </c>
      <c r="M161" s="46" t="s">
        <v>95</v>
      </c>
      <c r="N161" s="46" t="s">
        <v>95</v>
      </c>
      <c r="O161" s="46" t="s">
        <v>95</v>
      </c>
      <c r="P161" s="46" t="s">
        <v>95</v>
      </c>
      <c r="Q161" s="46" t="s">
        <v>95</v>
      </c>
      <c r="R161" s="46" t="s">
        <v>95</v>
      </c>
      <c r="S161" s="46" t="s">
        <v>95</v>
      </c>
      <c r="T161" s="46" t="s">
        <v>95</v>
      </c>
      <c r="U161" s="46" t="s">
        <v>95</v>
      </c>
      <c r="V161" s="46" t="s">
        <v>95</v>
      </c>
      <c r="W161" s="46" t="s">
        <v>95</v>
      </c>
      <c r="X161" s="46" t="s">
        <v>95</v>
      </c>
      <c r="Y161" s="49">
        <v>45.34707</v>
      </c>
      <c r="Z161" s="49">
        <v>-117.06134</v>
      </c>
      <c r="AA161" s="46" t="s">
        <v>96</v>
      </c>
      <c r="AB161" s="46" t="s">
        <v>97</v>
      </c>
      <c r="AC161" s="46" t="s">
        <v>180</v>
      </c>
      <c r="AD161" s="46" t="s">
        <v>95</v>
      </c>
      <c r="AF161" s="50">
        <v>38538</v>
      </c>
      <c r="AG161" s="51">
        <v>0.59375</v>
      </c>
      <c r="AH161" s="46" t="s">
        <v>130</v>
      </c>
      <c r="AI161" s="46">
        <v>1</v>
      </c>
      <c r="AJ161" s="46">
        <v>1</v>
      </c>
      <c r="AK161" s="46">
        <v>0</v>
      </c>
      <c r="AL161" s="46">
        <v>0</v>
      </c>
      <c r="AM161" s="46">
        <v>0</v>
      </c>
      <c r="AN161" s="46" t="s">
        <v>95</v>
      </c>
      <c r="AO161" s="46" t="s">
        <v>95</v>
      </c>
      <c r="AP161" s="46" t="s">
        <v>95</v>
      </c>
      <c r="AR161" s="46" t="s">
        <v>103</v>
      </c>
      <c r="AT161" s="46" t="s">
        <v>173</v>
      </c>
      <c r="AU161" s="46" t="s">
        <v>95</v>
      </c>
      <c r="AV161" s="46" t="s">
        <v>95</v>
      </c>
      <c r="AX161" s="52"/>
      <c r="AZ161" s="53"/>
      <c r="BA161">
        <v>1</v>
      </c>
      <c r="BB161">
        <v>1</v>
      </c>
      <c r="BC161">
        <v>1</v>
      </c>
      <c r="BD161">
        <v>1</v>
      </c>
      <c r="BE161" t="s">
        <v>586</v>
      </c>
      <c r="CD161" t="s">
        <v>95</v>
      </c>
      <c r="CE161" t="s">
        <v>95</v>
      </c>
      <c r="CF161" t="s">
        <v>95</v>
      </c>
      <c r="CG161" t="s">
        <v>95</v>
      </c>
      <c r="CI161" s="89" t="str">
        <f t="shared" si="22"/>
        <v>Bridge</v>
      </c>
      <c r="CJ161" s="89" t="str">
        <f t="shared" si="23"/>
        <v>Green</v>
      </c>
      <c r="CK161" s="89" t="str">
        <f t="shared" si="24"/>
        <v>Bridge</v>
      </c>
      <c r="CL161" s="89" t="b">
        <f t="shared" si="25"/>
        <v>0</v>
      </c>
      <c r="CN161" t="s">
        <v>103</v>
      </c>
      <c r="CO161"/>
      <c r="CP161" t="s">
        <v>113</v>
      </c>
      <c r="CQ161" t="s">
        <v>231</v>
      </c>
    </row>
    <row r="162" spans="1:95" s="136" customFormat="1" ht="12.75">
      <c r="A162" s="136" t="s">
        <v>611</v>
      </c>
      <c r="B162" s="137" t="s">
        <v>149</v>
      </c>
      <c r="C162" s="138">
        <v>0.5</v>
      </c>
      <c r="D162" s="137" t="s">
        <v>150</v>
      </c>
      <c r="E162" s="136" t="s">
        <v>151</v>
      </c>
      <c r="F162" s="136" t="s">
        <v>151</v>
      </c>
      <c r="G162" s="136" t="s">
        <v>151</v>
      </c>
      <c r="H162" s="136" t="s">
        <v>95</v>
      </c>
      <c r="I162" s="136" t="s">
        <v>95</v>
      </c>
      <c r="J162" s="136" t="s">
        <v>95</v>
      </c>
      <c r="K162" s="136" t="s">
        <v>95</v>
      </c>
      <c r="L162" s="136" t="s">
        <v>95</v>
      </c>
      <c r="M162" s="136" t="s">
        <v>95</v>
      </c>
      <c r="N162" s="136" t="s">
        <v>95</v>
      </c>
      <c r="O162" s="136" t="s">
        <v>95</v>
      </c>
      <c r="P162" s="136" t="s">
        <v>95</v>
      </c>
      <c r="Q162" s="136" t="s">
        <v>95</v>
      </c>
      <c r="R162" s="136" t="s">
        <v>95</v>
      </c>
      <c r="S162" s="136" t="s">
        <v>95</v>
      </c>
      <c r="T162" s="136" t="s">
        <v>95</v>
      </c>
      <c r="U162" s="136" t="s">
        <v>95</v>
      </c>
      <c r="V162" s="136" t="s">
        <v>95</v>
      </c>
      <c r="W162" s="136" t="s">
        <v>95</v>
      </c>
      <c r="X162" s="136" t="s">
        <v>95</v>
      </c>
      <c r="Y162" s="139">
        <v>45.34305</v>
      </c>
      <c r="Z162" s="139" t="s">
        <v>612</v>
      </c>
      <c r="AA162" s="136" t="s">
        <v>96</v>
      </c>
      <c r="AB162" s="136" t="s">
        <v>97</v>
      </c>
      <c r="AC162" s="136" t="s">
        <v>98</v>
      </c>
      <c r="AD162" s="136" t="s">
        <v>95</v>
      </c>
      <c r="AF162" s="140">
        <v>38588</v>
      </c>
      <c r="AG162" s="141">
        <v>0.48819444444444443</v>
      </c>
      <c r="AH162" s="136" t="s">
        <v>100</v>
      </c>
      <c r="AI162" s="136">
        <v>1</v>
      </c>
      <c r="AJ162" s="136">
        <v>1</v>
      </c>
      <c r="AK162" s="136">
        <v>0</v>
      </c>
      <c r="AL162" s="136">
        <v>0</v>
      </c>
      <c r="AM162" s="136">
        <v>0</v>
      </c>
      <c r="AN162" s="136" t="s">
        <v>95</v>
      </c>
      <c r="AO162" s="136" t="s">
        <v>95</v>
      </c>
      <c r="AP162" s="136" t="s">
        <v>95</v>
      </c>
      <c r="AR162" s="136" t="s">
        <v>95</v>
      </c>
      <c r="AT162" s="136" t="s">
        <v>95</v>
      </c>
      <c r="AU162" s="136" t="s">
        <v>95</v>
      </c>
      <c r="AV162" s="136" t="s">
        <v>95</v>
      </c>
      <c r="AX162" s="142" t="s">
        <v>613</v>
      </c>
      <c r="AY162" s="136" t="s">
        <v>614</v>
      </c>
      <c r="AZ162" s="53"/>
      <c r="BA162" s="1">
        <v>1</v>
      </c>
      <c r="BB162" s="1">
        <v>1</v>
      </c>
      <c r="BC162" s="1">
        <v>1</v>
      </c>
      <c r="BD162" s="1">
        <v>1</v>
      </c>
      <c r="BE162" s="1" t="s">
        <v>615</v>
      </c>
      <c r="CD162" s="1" t="s">
        <v>95</v>
      </c>
      <c r="CE162" s="1" t="s">
        <v>95</v>
      </c>
      <c r="CF162" s="1" t="s">
        <v>95</v>
      </c>
      <c r="CG162" s="1" t="s">
        <v>95</v>
      </c>
      <c r="CI162" s="132" t="str">
        <f t="shared" si="22"/>
        <v>Other</v>
      </c>
      <c r="CJ162" s="132" t="str">
        <f t="shared" si="23"/>
        <v>Red</v>
      </c>
      <c r="CK162" s="132" t="str">
        <f t="shared" si="24"/>
        <v>Other</v>
      </c>
      <c r="CL162" s="132" t="str">
        <f t="shared" si="25"/>
        <v>Yes</v>
      </c>
      <c r="CN162" s="1" t="s">
        <v>113</v>
      </c>
      <c r="CO162" s="1" t="s">
        <v>191</v>
      </c>
      <c r="CP162" s="1" t="s">
        <v>113</v>
      </c>
      <c r="CQ162" s="1" t="s">
        <v>115</v>
      </c>
    </row>
    <row r="163" spans="1:95" s="61" customFormat="1" ht="12.75">
      <c r="A163" s="58" t="s">
        <v>644</v>
      </c>
      <c r="B163" s="59" t="s">
        <v>265</v>
      </c>
      <c r="C163" s="60">
        <v>1</v>
      </c>
      <c r="D163" s="59" t="s">
        <v>133</v>
      </c>
      <c r="E163" s="61" t="s">
        <v>151</v>
      </c>
      <c r="F163" s="61" t="s">
        <v>151</v>
      </c>
      <c r="G163" s="61" t="s">
        <v>151</v>
      </c>
      <c r="H163" s="61" t="s">
        <v>259</v>
      </c>
      <c r="I163" s="61" t="s">
        <v>95</v>
      </c>
      <c r="J163" s="61" t="s">
        <v>95</v>
      </c>
      <c r="K163" s="61" t="s">
        <v>95</v>
      </c>
      <c r="L163" s="61" t="s">
        <v>95</v>
      </c>
      <c r="M163" s="61" t="s">
        <v>95</v>
      </c>
      <c r="N163" s="61" t="s">
        <v>95</v>
      </c>
      <c r="O163" s="61" t="s">
        <v>95</v>
      </c>
      <c r="P163" s="61" t="s">
        <v>95</v>
      </c>
      <c r="Q163" s="61" t="s">
        <v>95</v>
      </c>
      <c r="R163" s="61" t="s">
        <v>95</v>
      </c>
      <c r="S163" s="61" t="s">
        <v>95</v>
      </c>
      <c r="T163" s="61" t="s">
        <v>95</v>
      </c>
      <c r="U163" s="61" t="s">
        <v>95</v>
      </c>
      <c r="V163" s="61" t="s">
        <v>95</v>
      </c>
      <c r="W163" s="61" t="s">
        <v>95</v>
      </c>
      <c r="X163" s="61" t="s">
        <v>95</v>
      </c>
      <c r="Y163" s="62">
        <v>45.55285</v>
      </c>
      <c r="Z163" s="62">
        <v>-116.87076</v>
      </c>
      <c r="AA163" s="61" t="s">
        <v>96</v>
      </c>
      <c r="AB163" s="61" t="s">
        <v>97</v>
      </c>
      <c r="AC163" s="61" t="s">
        <v>98</v>
      </c>
      <c r="AD163" s="61" t="s">
        <v>616</v>
      </c>
      <c r="AF163" s="63">
        <v>38869</v>
      </c>
      <c r="AG163" s="64">
        <v>0.4583333333333333</v>
      </c>
      <c r="AH163" s="61" t="s">
        <v>100</v>
      </c>
      <c r="AI163" s="61">
        <v>1</v>
      </c>
      <c r="AJ163" s="61">
        <v>8</v>
      </c>
      <c r="AK163" s="61">
        <v>0</v>
      </c>
      <c r="AL163" s="61">
        <v>0</v>
      </c>
      <c r="AM163" s="61">
        <v>0</v>
      </c>
      <c r="AN163" s="46" t="s">
        <v>202</v>
      </c>
      <c r="AO163" s="46" t="s">
        <v>95</v>
      </c>
      <c r="AP163" s="46" t="s">
        <v>95</v>
      </c>
      <c r="AQ163" s="46"/>
      <c r="AR163" s="46" t="s">
        <v>95</v>
      </c>
      <c r="AT163" s="46" t="s">
        <v>104</v>
      </c>
      <c r="AU163" s="46" t="s">
        <v>95</v>
      </c>
      <c r="AV163" s="46" t="s">
        <v>95</v>
      </c>
      <c r="AX163" s="65" t="s">
        <v>617</v>
      </c>
      <c r="BA163" s="46">
        <v>1</v>
      </c>
      <c r="BB163" s="46">
        <v>1</v>
      </c>
      <c r="BC163" s="46">
        <v>1</v>
      </c>
      <c r="BD163" s="46">
        <v>1</v>
      </c>
      <c r="CD163" s="61" t="s">
        <v>110</v>
      </c>
      <c r="CE163" s="61" t="s">
        <v>111</v>
      </c>
      <c r="CF163" s="61" t="s">
        <v>110</v>
      </c>
      <c r="CG163" s="61" t="s">
        <v>112</v>
      </c>
      <c r="CI163" s="89" t="str">
        <f t="shared" si="22"/>
        <v>Red</v>
      </c>
      <c r="CJ163" s="89" t="str">
        <f t="shared" si="23"/>
        <v>Red</v>
      </c>
      <c r="CK163" s="89" t="str">
        <f t="shared" si="24"/>
        <v>Other</v>
      </c>
      <c r="CL163" s="89" t="b">
        <f t="shared" si="25"/>
        <v>0</v>
      </c>
      <c r="CN163" s="61" t="s">
        <v>103</v>
      </c>
      <c r="CP163" s="46" t="s">
        <v>113</v>
      </c>
      <c r="CQ163" s="46" t="s">
        <v>115</v>
      </c>
    </row>
    <row r="164" spans="1:95" s="61" customFormat="1" ht="12.75">
      <c r="A164" s="58" t="s">
        <v>645</v>
      </c>
      <c r="B164" s="59" t="s">
        <v>265</v>
      </c>
      <c r="C164" s="60">
        <v>1</v>
      </c>
      <c r="D164" s="59" t="s">
        <v>133</v>
      </c>
      <c r="E164" s="61" t="s">
        <v>151</v>
      </c>
      <c r="F164" s="61" t="s">
        <v>151</v>
      </c>
      <c r="G164" s="61" t="s">
        <v>151</v>
      </c>
      <c r="H164" s="61" t="s">
        <v>259</v>
      </c>
      <c r="I164" s="61" t="s">
        <v>95</v>
      </c>
      <c r="J164" s="61" t="s">
        <v>95</v>
      </c>
      <c r="K164" s="61" t="s">
        <v>95</v>
      </c>
      <c r="L164" s="61" t="s">
        <v>95</v>
      </c>
      <c r="M164" s="61" t="s">
        <v>95</v>
      </c>
      <c r="N164" s="61" t="s">
        <v>95</v>
      </c>
      <c r="O164" s="61" t="s">
        <v>95</v>
      </c>
      <c r="P164" s="61" t="s">
        <v>95</v>
      </c>
      <c r="Q164" s="61" t="s">
        <v>95</v>
      </c>
      <c r="R164" s="61" t="s">
        <v>95</v>
      </c>
      <c r="S164" s="61" t="s">
        <v>95</v>
      </c>
      <c r="T164" s="61" t="s">
        <v>95</v>
      </c>
      <c r="U164" s="61" t="s">
        <v>95</v>
      </c>
      <c r="V164" s="61" t="s">
        <v>95</v>
      </c>
      <c r="W164" s="61" t="s">
        <v>95</v>
      </c>
      <c r="X164" s="61" t="s">
        <v>95</v>
      </c>
      <c r="Y164" s="62">
        <v>45.55285</v>
      </c>
      <c r="Z164" s="62">
        <v>-116.87076</v>
      </c>
      <c r="AA164" s="61" t="s">
        <v>96</v>
      </c>
      <c r="AB164" s="61" t="s">
        <v>97</v>
      </c>
      <c r="AC164" s="61" t="s">
        <v>98</v>
      </c>
      <c r="AD164" s="61" t="s">
        <v>616</v>
      </c>
      <c r="AF164" s="63">
        <v>38869</v>
      </c>
      <c r="AG164" s="64">
        <v>0.4583333333333333</v>
      </c>
      <c r="AH164" s="61" t="s">
        <v>100</v>
      </c>
      <c r="AI164" s="61">
        <v>2</v>
      </c>
      <c r="AJ164" s="66">
        <v>8</v>
      </c>
      <c r="AK164" s="61">
        <v>0</v>
      </c>
      <c r="AL164" s="61">
        <v>0</v>
      </c>
      <c r="AM164" s="61">
        <v>0</v>
      </c>
      <c r="AN164" s="46" t="s">
        <v>202</v>
      </c>
      <c r="AO164" s="46" t="s">
        <v>95</v>
      </c>
      <c r="AP164" s="46" t="s">
        <v>95</v>
      </c>
      <c r="AQ164" s="46"/>
      <c r="AR164" s="46" t="s">
        <v>103</v>
      </c>
      <c r="AT164" s="46" t="s">
        <v>104</v>
      </c>
      <c r="AU164" s="46" t="s">
        <v>95</v>
      </c>
      <c r="AV164" s="46" t="s">
        <v>95</v>
      </c>
      <c r="AX164" s="65" t="s">
        <v>617</v>
      </c>
      <c r="BA164" s="46">
        <v>1</v>
      </c>
      <c r="BB164" s="46">
        <v>1</v>
      </c>
      <c r="BC164" s="46">
        <v>1</v>
      </c>
      <c r="BD164" s="46">
        <v>1</v>
      </c>
      <c r="BO164" s="46">
        <v>4.87</v>
      </c>
      <c r="BP164" s="46" t="s">
        <v>176</v>
      </c>
      <c r="BQ164" s="46">
        <v>4.87</v>
      </c>
      <c r="BR164" s="46">
        <v>4.87</v>
      </c>
      <c r="BS164" s="46">
        <v>6</v>
      </c>
      <c r="BT164" s="46">
        <v>5.27</v>
      </c>
      <c r="BU164" s="46">
        <v>4.88</v>
      </c>
      <c r="BV164" s="46">
        <v>-0.01</v>
      </c>
      <c r="CD164" s="61" t="s">
        <v>110</v>
      </c>
      <c r="CE164" s="61" t="s">
        <v>111</v>
      </c>
      <c r="CF164" s="61" t="s">
        <v>110</v>
      </c>
      <c r="CG164" s="61" t="s">
        <v>112</v>
      </c>
      <c r="CI164" s="89" t="str">
        <f t="shared" si="22"/>
        <v>Red</v>
      </c>
      <c r="CJ164" s="89" t="str">
        <f t="shared" si="23"/>
        <v>Red</v>
      </c>
      <c r="CK164" s="89" t="str">
        <f t="shared" si="24"/>
        <v>Other</v>
      </c>
      <c r="CL164" s="89" t="b">
        <f t="shared" si="25"/>
        <v>0</v>
      </c>
      <c r="CN164" s="61" t="s">
        <v>103</v>
      </c>
      <c r="CP164" s="46" t="s">
        <v>113</v>
      </c>
      <c r="CQ164" s="46" t="s">
        <v>115</v>
      </c>
    </row>
    <row r="165" spans="1:95" s="61" customFormat="1" ht="12.75">
      <c r="A165" s="58" t="s">
        <v>646</v>
      </c>
      <c r="B165" s="59" t="s">
        <v>265</v>
      </c>
      <c r="C165" s="60">
        <v>1</v>
      </c>
      <c r="D165" s="59" t="s">
        <v>133</v>
      </c>
      <c r="E165" s="61" t="s">
        <v>151</v>
      </c>
      <c r="F165" s="61" t="s">
        <v>151</v>
      </c>
      <c r="G165" s="61" t="s">
        <v>151</v>
      </c>
      <c r="H165" s="61" t="s">
        <v>259</v>
      </c>
      <c r="I165" s="61" t="s">
        <v>95</v>
      </c>
      <c r="J165" s="61" t="s">
        <v>95</v>
      </c>
      <c r="K165" s="61" t="s">
        <v>95</v>
      </c>
      <c r="L165" s="61" t="s">
        <v>95</v>
      </c>
      <c r="M165" s="61" t="s">
        <v>95</v>
      </c>
      <c r="N165" s="61" t="s">
        <v>95</v>
      </c>
      <c r="O165" s="61" t="s">
        <v>95</v>
      </c>
      <c r="P165" s="61" t="s">
        <v>95</v>
      </c>
      <c r="Q165" s="61" t="s">
        <v>95</v>
      </c>
      <c r="R165" s="61" t="s">
        <v>95</v>
      </c>
      <c r="S165" s="61" t="s">
        <v>95</v>
      </c>
      <c r="T165" s="61" t="s">
        <v>95</v>
      </c>
      <c r="U165" s="61" t="s">
        <v>95</v>
      </c>
      <c r="V165" s="61" t="s">
        <v>95</v>
      </c>
      <c r="W165" s="61" t="s">
        <v>95</v>
      </c>
      <c r="X165" s="61" t="s">
        <v>95</v>
      </c>
      <c r="Y165" s="62">
        <v>45.55285</v>
      </c>
      <c r="Z165" s="62">
        <v>-116.87076</v>
      </c>
      <c r="AA165" s="61" t="s">
        <v>96</v>
      </c>
      <c r="AB165" s="61" t="s">
        <v>97</v>
      </c>
      <c r="AC165" s="61" t="s">
        <v>98</v>
      </c>
      <c r="AD165" s="61" t="s">
        <v>616</v>
      </c>
      <c r="AF165" s="63">
        <v>38869</v>
      </c>
      <c r="AG165" s="64">
        <v>0.4583333333333333</v>
      </c>
      <c r="AH165" s="61" t="s">
        <v>100</v>
      </c>
      <c r="AI165" s="61">
        <v>3</v>
      </c>
      <c r="AJ165" s="66">
        <v>8</v>
      </c>
      <c r="AK165" s="61">
        <v>0</v>
      </c>
      <c r="AL165" s="61">
        <v>0</v>
      </c>
      <c r="AM165" s="61">
        <v>0</v>
      </c>
      <c r="AN165" s="46" t="s">
        <v>202</v>
      </c>
      <c r="AO165" s="46" t="s">
        <v>95</v>
      </c>
      <c r="AP165" s="46" t="s">
        <v>95</v>
      </c>
      <c r="AQ165" s="46"/>
      <c r="AR165" s="46" t="s">
        <v>103</v>
      </c>
      <c r="AT165" s="46" t="s">
        <v>104</v>
      </c>
      <c r="AU165" s="46" t="s">
        <v>95</v>
      </c>
      <c r="AV165" s="46" t="s">
        <v>95</v>
      </c>
      <c r="AX165" s="65" t="s">
        <v>617</v>
      </c>
      <c r="BA165" s="46">
        <v>1</v>
      </c>
      <c r="BB165" s="46">
        <v>1</v>
      </c>
      <c r="BC165" s="46">
        <v>1</v>
      </c>
      <c r="BD165" s="46">
        <v>1</v>
      </c>
      <c r="BO165" s="46">
        <v>4.87</v>
      </c>
      <c r="BP165" s="46" t="s">
        <v>176</v>
      </c>
      <c r="BQ165" s="46">
        <v>5.27</v>
      </c>
      <c r="BR165" s="46">
        <v>5.27</v>
      </c>
      <c r="BS165" s="46">
        <v>8.56</v>
      </c>
      <c r="BT165" s="46">
        <v>6.33</v>
      </c>
      <c r="BU165" s="46">
        <v>4.88</v>
      </c>
      <c r="BV165" s="46">
        <v>-0.01</v>
      </c>
      <c r="CD165" s="61" t="s">
        <v>110</v>
      </c>
      <c r="CE165" s="61" t="s">
        <v>111</v>
      </c>
      <c r="CF165" s="61" t="s">
        <v>110</v>
      </c>
      <c r="CG165" s="61" t="s">
        <v>112</v>
      </c>
      <c r="CI165" s="89" t="str">
        <f t="shared" si="22"/>
        <v>Red</v>
      </c>
      <c r="CJ165" s="89" t="str">
        <f t="shared" si="23"/>
        <v>Red</v>
      </c>
      <c r="CK165" s="89" t="str">
        <f t="shared" si="24"/>
        <v>Other</v>
      </c>
      <c r="CL165" s="89" t="b">
        <f t="shared" si="25"/>
        <v>0</v>
      </c>
      <c r="CN165" s="61" t="s">
        <v>103</v>
      </c>
      <c r="CP165" s="46" t="s">
        <v>113</v>
      </c>
      <c r="CQ165" s="46" t="s">
        <v>115</v>
      </c>
    </row>
    <row r="166" spans="1:95" s="61" customFormat="1" ht="12.75">
      <c r="A166" s="58" t="s">
        <v>647</v>
      </c>
      <c r="B166" s="59" t="s">
        <v>265</v>
      </c>
      <c r="C166" s="60">
        <v>1</v>
      </c>
      <c r="D166" s="59" t="s">
        <v>133</v>
      </c>
      <c r="E166" s="61" t="s">
        <v>151</v>
      </c>
      <c r="F166" s="61" t="s">
        <v>151</v>
      </c>
      <c r="G166" s="61" t="s">
        <v>151</v>
      </c>
      <c r="H166" s="61" t="s">
        <v>259</v>
      </c>
      <c r="I166" s="61" t="s">
        <v>95</v>
      </c>
      <c r="J166" s="61" t="s">
        <v>95</v>
      </c>
      <c r="K166" s="61" t="s">
        <v>95</v>
      </c>
      <c r="L166" s="61" t="s">
        <v>95</v>
      </c>
      <c r="M166" s="61" t="s">
        <v>95</v>
      </c>
      <c r="N166" s="61" t="s">
        <v>95</v>
      </c>
      <c r="O166" s="61" t="s">
        <v>95</v>
      </c>
      <c r="P166" s="61" t="s">
        <v>95</v>
      </c>
      <c r="Q166" s="61" t="s">
        <v>95</v>
      </c>
      <c r="R166" s="61" t="s">
        <v>95</v>
      </c>
      <c r="S166" s="61" t="s">
        <v>95</v>
      </c>
      <c r="T166" s="61" t="s">
        <v>95</v>
      </c>
      <c r="U166" s="61" t="s">
        <v>95</v>
      </c>
      <c r="V166" s="61" t="s">
        <v>95</v>
      </c>
      <c r="W166" s="61" t="s">
        <v>95</v>
      </c>
      <c r="X166" s="61" t="s">
        <v>95</v>
      </c>
      <c r="Y166" s="62">
        <v>45.55285</v>
      </c>
      <c r="Z166" s="62">
        <v>-116.87076</v>
      </c>
      <c r="AA166" s="61" t="s">
        <v>96</v>
      </c>
      <c r="AB166" s="61" t="s">
        <v>97</v>
      </c>
      <c r="AC166" s="61" t="s">
        <v>98</v>
      </c>
      <c r="AD166" s="61" t="s">
        <v>616</v>
      </c>
      <c r="AF166" s="63">
        <v>38869</v>
      </c>
      <c r="AG166" s="64">
        <v>0.4583333333333333</v>
      </c>
      <c r="AH166" s="61" t="s">
        <v>100</v>
      </c>
      <c r="AI166" s="61">
        <v>4</v>
      </c>
      <c r="AJ166" s="66">
        <v>8</v>
      </c>
      <c r="AK166" s="61">
        <v>0</v>
      </c>
      <c r="AL166" s="61">
        <v>0</v>
      </c>
      <c r="AM166" s="61">
        <v>0</v>
      </c>
      <c r="AN166" s="46" t="s">
        <v>202</v>
      </c>
      <c r="AO166" s="46" t="s">
        <v>95</v>
      </c>
      <c r="AP166" s="46" t="s">
        <v>95</v>
      </c>
      <c r="AQ166" s="46"/>
      <c r="AR166" s="46" t="s">
        <v>103</v>
      </c>
      <c r="AT166" s="46" t="s">
        <v>104</v>
      </c>
      <c r="AU166" s="46" t="s">
        <v>95</v>
      </c>
      <c r="AV166" s="46" t="s">
        <v>95</v>
      </c>
      <c r="AX166" s="65" t="s">
        <v>617</v>
      </c>
      <c r="BA166" s="46">
        <v>1</v>
      </c>
      <c r="BB166" s="46">
        <v>1</v>
      </c>
      <c r="BC166" s="46">
        <v>1</v>
      </c>
      <c r="BD166" s="46">
        <v>1</v>
      </c>
      <c r="BO166" s="46">
        <v>4.87</v>
      </c>
      <c r="BP166" s="46" t="s">
        <v>176</v>
      </c>
      <c r="BQ166" s="46">
        <v>6.33</v>
      </c>
      <c r="BR166" s="46">
        <v>6.33</v>
      </c>
      <c r="BS166" s="46">
        <v>10.03</v>
      </c>
      <c r="BT166" s="46">
        <v>7.42</v>
      </c>
      <c r="BU166" s="46">
        <v>4.88</v>
      </c>
      <c r="BV166" s="46">
        <v>-0.01</v>
      </c>
      <c r="CD166" s="61" t="s">
        <v>110</v>
      </c>
      <c r="CE166" s="61" t="s">
        <v>111</v>
      </c>
      <c r="CF166" s="61" t="s">
        <v>110</v>
      </c>
      <c r="CG166" s="61" t="s">
        <v>112</v>
      </c>
      <c r="CI166" s="89" t="str">
        <f t="shared" si="22"/>
        <v>Red</v>
      </c>
      <c r="CJ166" s="89" t="str">
        <f t="shared" si="23"/>
        <v>Red</v>
      </c>
      <c r="CK166" s="89" t="str">
        <f t="shared" si="24"/>
        <v>Other</v>
      </c>
      <c r="CL166" s="89" t="b">
        <f t="shared" si="25"/>
        <v>0</v>
      </c>
      <c r="CN166" s="61" t="s">
        <v>103</v>
      </c>
      <c r="CP166" s="46" t="s">
        <v>113</v>
      </c>
      <c r="CQ166" s="46" t="s">
        <v>115</v>
      </c>
    </row>
    <row r="167" spans="1:95" s="61" customFormat="1" ht="12.75">
      <c r="A167" s="58" t="s">
        <v>648</v>
      </c>
      <c r="B167" s="59" t="s">
        <v>265</v>
      </c>
      <c r="C167" s="60">
        <v>1</v>
      </c>
      <c r="D167" s="59" t="s">
        <v>133</v>
      </c>
      <c r="E167" s="61" t="s">
        <v>151</v>
      </c>
      <c r="F167" s="61" t="s">
        <v>151</v>
      </c>
      <c r="G167" s="61" t="s">
        <v>151</v>
      </c>
      <c r="H167" s="61" t="s">
        <v>259</v>
      </c>
      <c r="I167" s="61" t="s">
        <v>95</v>
      </c>
      <c r="J167" s="61" t="s">
        <v>95</v>
      </c>
      <c r="K167" s="61" t="s">
        <v>95</v>
      </c>
      <c r="L167" s="61" t="s">
        <v>95</v>
      </c>
      <c r="M167" s="61" t="s">
        <v>95</v>
      </c>
      <c r="N167" s="61" t="s">
        <v>95</v>
      </c>
      <c r="O167" s="61" t="s">
        <v>95</v>
      </c>
      <c r="P167" s="61" t="s">
        <v>95</v>
      </c>
      <c r="Q167" s="61" t="s">
        <v>95</v>
      </c>
      <c r="R167" s="61" t="s">
        <v>95</v>
      </c>
      <c r="S167" s="61" t="s">
        <v>95</v>
      </c>
      <c r="T167" s="61" t="s">
        <v>95</v>
      </c>
      <c r="U167" s="61" t="s">
        <v>95</v>
      </c>
      <c r="V167" s="61" t="s">
        <v>95</v>
      </c>
      <c r="W167" s="61" t="s">
        <v>95</v>
      </c>
      <c r="X167" s="61" t="s">
        <v>95</v>
      </c>
      <c r="Y167" s="62">
        <v>45.55285</v>
      </c>
      <c r="Z167" s="62">
        <v>-116.87076</v>
      </c>
      <c r="AA167" s="61" t="s">
        <v>96</v>
      </c>
      <c r="AB167" s="61" t="s">
        <v>97</v>
      </c>
      <c r="AC167" s="61" t="s">
        <v>98</v>
      </c>
      <c r="AD167" s="61" t="s">
        <v>616</v>
      </c>
      <c r="AF167" s="63">
        <v>38869</v>
      </c>
      <c r="AG167" s="64">
        <v>0.4583333333333333</v>
      </c>
      <c r="AH167" s="61" t="s">
        <v>100</v>
      </c>
      <c r="AI167" s="61">
        <v>5</v>
      </c>
      <c r="AJ167" s="66">
        <v>8</v>
      </c>
      <c r="AK167" s="61">
        <v>0</v>
      </c>
      <c r="AL167" s="61">
        <v>0</v>
      </c>
      <c r="AM167" s="61">
        <v>0</v>
      </c>
      <c r="AN167" s="46" t="s">
        <v>202</v>
      </c>
      <c r="AO167" s="46" t="s">
        <v>95</v>
      </c>
      <c r="AP167" s="46" t="s">
        <v>95</v>
      </c>
      <c r="AQ167" s="46"/>
      <c r="AR167" s="46" t="s">
        <v>103</v>
      </c>
      <c r="AT167" s="46" t="s">
        <v>104</v>
      </c>
      <c r="AU167" s="46" t="s">
        <v>95</v>
      </c>
      <c r="AV167" s="46" t="s">
        <v>95</v>
      </c>
      <c r="AX167" s="65" t="s">
        <v>617</v>
      </c>
      <c r="BA167" s="46">
        <v>1</v>
      </c>
      <c r="BB167" s="46">
        <v>1</v>
      </c>
      <c r="BC167" s="46">
        <v>1</v>
      </c>
      <c r="BD167" s="46">
        <v>1</v>
      </c>
      <c r="BO167" s="46">
        <v>4.87</v>
      </c>
      <c r="BP167" s="46" t="s">
        <v>176</v>
      </c>
      <c r="BQ167" s="46">
        <v>7.42</v>
      </c>
      <c r="BR167" s="46">
        <v>7.42</v>
      </c>
      <c r="BS167" s="46">
        <v>10.04</v>
      </c>
      <c r="BT167" s="46">
        <v>8.58</v>
      </c>
      <c r="BU167" s="46">
        <v>4.88</v>
      </c>
      <c r="BV167" s="46">
        <v>-0.01</v>
      </c>
      <c r="CD167" s="61" t="s">
        <v>110</v>
      </c>
      <c r="CE167" s="61" t="s">
        <v>111</v>
      </c>
      <c r="CF167" s="61" t="s">
        <v>110</v>
      </c>
      <c r="CG167" s="61" t="s">
        <v>112</v>
      </c>
      <c r="CI167" s="89" t="str">
        <f t="shared" si="22"/>
        <v>Red</v>
      </c>
      <c r="CJ167" s="89" t="str">
        <f t="shared" si="23"/>
        <v>Red</v>
      </c>
      <c r="CK167" s="89" t="str">
        <f t="shared" si="24"/>
        <v>Other</v>
      </c>
      <c r="CL167" s="89" t="b">
        <f t="shared" si="25"/>
        <v>0</v>
      </c>
      <c r="CN167" s="61" t="s">
        <v>103</v>
      </c>
      <c r="CP167" s="46" t="s">
        <v>113</v>
      </c>
      <c r="CQ167" s="46" t="s">
        <v>115</v>
      </c>
    </row>
    <row r="168" spans="1:95" s="61" customFormat="1" ht="12.75">
      <c r="A168" s="58" t="s">
        <v>649</v>
      </c>
      <c r="B168" s="59" t="s">
        <v>265</v>
      </c>
      <c r="C168" s="60">
        <v>1</v>
      </c>
      <c r="D168" s="59" t="s">
        <v>133</v>
      </c>
      <c r="E168" s="61" t="s">
        <v>151</v>
      </c>
      <c r="F168" s="61" t="s">
        <v>151</v>
      </c>
      <c r="G168" s="61" t="s">
        <v>151</v>
      </c>
      <c r="H168" s="61" t="s">
        <v>259</v>
      </c>
      <c r="I168" s="61" t="s">
        <v>95</v>
      </c>
      <c r="J168" s="61" t="s">
        <v>95</v>
      </c>
      <c r="K168" s="61" t="s">
        <v>95</v>
      </c>
      <c r="L168" s="61" t="s">
        <v>95</v>
      </c>
      <c r="M168" s="61" t="s">
        <v>95</v>
      </c>
      <c r="N168" s="61" t="s">
        <v>95</v>
      </c>
      <c r="O168" s="61" t="s">
        <v>95</v>
      </c>
      <c r="P168" s="61" t="s">
        <v>95</v>
      </c>
      <c r="Q168" s="61" t="s">
        <v>95</v>
      </c>
      <c r="R168" s="61" t="s">
        <v>95</v>
      </c>
      <c r="S168" s="61" t="s">
        <v>95</v>
      </c>
      <c r="T168" s="61" t="s">
        <v>95</v>
      </c>
      <c r="U168" s="61" t="s">
        <v>95</v>
      </c>
      <c r="V168" s="61" t="s">
        <v>95</v>
      </c>
      <c r="W168" s="61" t="s">
        <v>95</v>
      </c>
      <c r="X168" s="61" t="s">
        <v>95</v>
      </c>
      <c r="Y168" s="62">
        <v>45.55285</v>
      </c>
      <c r="Z168" s="62">
        <v>-116.87076</v>
      </c>
      <c r="AA168" s="61" t="s">
        <v>96</v>
      </c>
      <c r="AB168" s="61" t="s">
        <v>97</v>
      </c>
      <c r="AC168" s="61" t="s">
        <v>98</v>
      </c>
      <c r="AD168" s="61" t="s">
        <v>616</v>
      </c>
      <c r="AF168" s="63">
        <v>38869</v>
      </c>
      <c r="AG168" s="64">
        <v>0.4583333333333333</v>
      </c>
      <c r="AH168" s="61" t="s">
        <v>100</v>
      </c>
      <c r="AI168" s="61">
        <v>6</v>
      </c>
      <c r="AJ168" s="66">
        <v>8</v>
      </c>
      <c r="AK168" s="61">
        <v>0</v>
      </c>
      <c r="AL168" s="61">
        <v>0</v>
      </c>
      <c r="AM168" s="61">
        <v>0</v>
      </c>
      <c r="AN168" s="46" t="s">
        <v>202</v>
      </c>
      <c r="AO168" s="46" t="s">
        <v>95</v>
      </c>
      <c r="AP168" s="46" t="s">
        <v>95</v>
      </c>
      <c r="AQ168" s="46"/>
      <c r="AR168" s="46" t="s">
        <v>103</v>
      </c>
      <c r="AT168" s="46" t="s">
        <v>104</v>
      </c>
      <c r="AU168" s="46" t="s">
        <v>95</v>
      </c>
      <c r="AV168" s="46" t="s">
        <v>95</v>
      </c>
      <c r="AX168" s="65" t="s">
        <v>617</v>
      </c>
      <c r="BA168" s="46">
        <v>1</v>
      </c>
      <c r="BB168" s="46">
        <v>1</v>
      </c>
      <c r="BC168" s="46">
        <v>1</v>
      </c>
      <c r="BD168" s="46">
        <v>1</v>
      </c>
      <c r="BO168" s="46">
        <v>4.87</v>
      </c>
      <c r="BP168" s="46" t="s">
        <v>176</v>
      </c>
      <c r="BQ168" s="46">
        <v>8.58</v>
      </c>
      <c r="BR168" s="46">
        <v>8.58</v>
      </c>
      <c r="BS168" s="46">
        <v>12.08</v>
      </c>
      <c r="BT168" s="46">
        <v>9.55</v>
      </c>
      <c r="BU168" s="46">
        <v>4.88</v>
      </c>
      <c r="BV168" s="46">
        <v>-0.01</v>
      </c>
      <c r="CD168" s="61" t="s">
        <v>110</v>
      </c>
      <c r="CE168" s="61" t="s">
        <v>111</v>
      </c>
      <c r="CF168" s="61" t="s">
        <v>110</v>
      </c>
      <c r="CG168" s="61" t="s">
        <v>112</v>
      </c>
      <c r="CI168" s="89" t="str">
        <f t="shared" si="22"/>
        <v>Red</v>
      </c>
      <c r="CJ168" s="89" t="str">
        <f t="shared" si="23"/>
        <v>Red</v>
      </c>
      <c r="CK168" s="89" t="str">
        <f t="shared" si="24"/>
        <v>Other</v>
      </c>
      <c r="CL168" s="89" t="b">
        <f t="shared" si="25"/>
        <v>0</v>
      </c>
      <c r="CN168" s="61" t="s">
        <v>103</v>
      </c>
      <c r="CP168" s="46" t="s">
        <v>113</v>
      </c>
      <c r="CQ168" s="46" t="s">
        <v>115</v>
      </c>
    </row>
    <row r="169" spans="1:95" s="61" customFormat="1" ht="12.75">
      <c r="A169" s="58" t="s">
        <v>650</v>
      </c>
      <c r="B169" s="59" t="s">
        <v>265</v>
      </c>
      <c r="C169" s="60">
        <v>1</v>
      </c>
      <c r="D169" s="59" t="s">
        <v>133</v>
      </c>
      <c r="E169" s="61" t="s">
        <v>151</v>
      </c>
      <c r="F169" s="61" t="s">
        <v>151</v>
      </c>
      <c r="G169" s="61" t="s">
        <v>151</v>
      </c>
      <c r="H169" s="61" t="s">
        <v>259</v>
      </c>
      <c r="I169" s="61" t="s">
        <v>95</v>
      </c>
      <c r="J169" s="61" t="s">
        <v>95</v>
      </c>
      <c r="K169" s="61" t="s">
        <v>95</v>
      </c>
      <c r="L169" s="61" t="s">
        <v>95</v>
      </c>
      <c r="M169" s="61" t="s">
        <v>95</v>
      </c>
      <c r="N169" s="61" t="s">
        <v>95</v>
      </c>
      <c r="O169" s="61" t="s">
        <v>95</v>
      </c>
      <c r="P169" s="61" t="s">
        <v>95</v>
      </c>
      <c r="Q169" s="61" t="s">
        <v>95</v>
      </c>
      <c r="R169" s="61" t="s">
        <v>95</v>
      </c>
      <c r="S169" s="61" t="s">
        <v>95</v>
      </c>
      <c r="T169" s="61" t="s">
        <v>95</v>
      </c>
      <c r="U169" s="61" t="s">
        <v>95</v>
      </c>
      <c r="V169" s="61" t="s">
        <v>95</v>
      </c>
      <c r="W169" s="61" t="s">
        <v>95</v>
      </c>
      <c r="X169" s="61" t="s">
        <v>95</v>
      </c>
      <c r="Y169" s="62">
        <v>45.55285</v>
      </c>
      <c r="Z169" s="62">
        <v>-116.87076</v>
      </c>
      <c r="AA169" s="61" t="s">
        <v>96</v>
      </c>
      <c r="AB169" s="61" t="s">
        <v>97</v>
      </c>
      <c r="AC169" s="61" t="s">
        <v>98</v>
      </c>
      <c r="AD169" s="61" t="s">
        <v>616</v>
      </c>
      <c r="AF169" s="63">
        <v>38869</v>
      </c>
      <c r="AG169" s="64">
        <v>0.4583333333333333</v>
      </c>
      <c r="AH169" s="61" t="s">
        <v>100</v>
      </c>
      <c r="AI169" s="61">
        <v>7</v>
      </c>
      <c r="AJ169" s="66">
        <v>8</v>
      </c>
      <c r="AK169" s="61">
        <v>0</v>
      </c>
      <c r="AL169" s="61">
        <v>0</v>
      </c>
      <c r="AM169" s="61">
        <v>0</v>
      </c>
      <c r="AN169" s="46" t="s">
        <v>202</v>
      </c>
      <c r="AO169" s="46" t="s">
        <v>95</v>
      </c>
      <c r="AP169" s="46" t="s">
        <v>95</v>
      </c>
      <c r="AQ169" s="46"/>
      <c r="AR169" s="46" t="s">
        <v>103</v>
      </c>
      <c r="AT169" s="46" t="s">
        <v>104</v>
      </c>
      <c r="AU169" s="46" t="s">
        <v>95</v>
      </c>
      <c r="AV169" s="46" t="s">
        <v>95</v>
      </c>
      <c r="AX169" s="65" t="s">
        <v>617</v>
      </c>
      <c r="BA169" s="46">
        <v>1</v>
      </c>
      <c r="BB169" s="46">
        <v>1</v>
      </c>
      <c r="BC169" s="46">
        <v>1</v>
      </c>
      <c r="BD169" s="46">
        <v>1</v>
      </c>
      <c r="BO169" s="46">
        <v>4.87</v>
      </c>
      <c r="BP169" s="46" t="s">
        <v>176</v>
      </c>
      <c r="BQ169" s="46">
        <v>9.55</v>
      </c>
      <c r="BR169" s="46">
        <v>9.55</v>
      </c>
      <c r="BS169" s="46">
        <v>12.09</v>
      </c>
      <c r="BT169" s="46">
        <v>10.54</v>
      </c>
      <c r="BU169" s="46">
        <v>4.88</v>
      </c>
      <c r="BV169" s="46">
        <v>-0.01</v>
      </c>
      <c r="CD169" s="61" t="s">
        <v>110</v>
      </c>
      <c r="CE169" s="61" t="s">
        <v>111</v>
      </c>
      <c r="CF169" s="61" t="s">
        <v>110</v>
      </c>
      <c r="CG169" s="61" t="s">
        <v>112</v>
      </c>
      <c r="CI169" s="89" t="str">
        <f t="shared" si="22"/>
        <v>Red</v>
      </c>
      <c r="CJ169" s="89" t="str">
        <f t="shared" si="23"/>
        <v>Red</v>
      </c>
      <c r="CK169" s="89" t="str">
        <f t="shared" si="24"/>
        <v>Other</v>
      </c>
      <c r="CL169" s="89" t="b">
        <f t="shared" si="25"/>
        <v>0</v>
      </c>
      <c r="CN169" s="61" t="s">
        <v>103</v>
      </c>
      <c r="CP169" s="46" t="s">
        <v>113</v>
      </c>
      <c r="CQ169" s="46" t="s">
        <v>115</v>
      </c>
    </row>
    <row r="170" spans="1:95" s="67" customFormat="1" ht="12.75">
      <c r="A170" s="58" t="s">
        <v>651</v>
      </c>
      <c r="B170" s="59" t="s">
        <v>265</v>
      </c>
      <c r="C170" s="60">
        <v>2</v>
      </c>
      <c r="D170" s="59" t="s">
        <v>133</v>
      </c>
      <c r="E170" s="61" t="s">
        <v>151</v>
      </c>
      <c r="F170" s="61" t="s">
        <v>151</v>
      </c>
      <c r="G170" s="61" t="s">
        <v>151</v>
      </c>
      <c r="H170" s="61" t="s">
        <v>259</v>
      </c>
      <c r="I170" s="61" t="s">
        <v>95</v>
      </c>
      <c r="J170" s="61" t="s">
        <v>95</v>
      </c>
      <c r="K170" s="61" t="s">
        <v>95</v>
      </c>
      <c r="L170" s="61" t="s">
        <v>95</v>
      </c>
      <c r="M170" s="61" t="s">
        <v>95</v>
      </c>
      <c r="N170" s="61" t="s">
        <v>95</v>
      </c>
      <c r="O170" s="61" t="s">
        <v>95</v>
      </c>
      <c r="P170" s="61" t="s">
        <v>95</v>
      </c>
      <c r="Q170" s="61" t="s">
        <v>95</v>
      </c>
      <c r="R170" s="61" t="s">
        <v>95</v>
      </c>
      <c r="S170" s="61" t="s">
        <v>95</v>
      </c>
      <c r="T170" s="61" t="s">
        <v>95</v>
      </c>
      <c r="U170" s="61" t="s">
        <v>95</v>
      </c>
      <c r="V170" s="61" t="s">
        <v>95</v>
      </c>
      <c r="W170" s="61" t="s">
        <v>95</v>
      </c>
      <c r="X170" s="61" t="s">
        <v>95</v>
      </c>
      <c r="Y170" s="62">
        <v>45.55285</v>
      </c>
      <c r="Z170" s="62">
        <v>-116.87076</v>
      </c>
      <c r="AA170" s="61" t="s">
        <v>96</v>
      </c>
      <c r="AB170" s="61" t="s">
        <v>625</v>
      </c>
      <c r="AC170" s="61" t="s">
        <v>98</v>
      </c>
      <c r="AD170" s="61" t="s">
        <v>616</v>
      </c>
      <c r="AF170" s="63">
        <v>38869</v>
      </c>
      <c r="AG170" s="64">
        <v>0.4583333333333333</v>
      </c>
      <c r="AH170" s="61" t="s">
        <v>100</v>
      </c>
      <c r="AI170" s="61">
        <v>8</v>
      </c>
      <c r="AJ170" s="66">
        <v>8</v>
      </c>
      <c r="AK170" s="61">
        <v>0</v>
      </c>
      <c r="AL170" s="61">
        <v>0</v>
      </c>
      <c r="AM170" s="61">
        <v>0</v>
      </c>
      <c r="AN170" s="46" t="s">
        <v>202</v>
      </c>
      <c r="AO170" s="46" t="s">
        <v>95</v>
      </c>
      <c r="AP170" s="46" t="s">
        <v>95</v>
      </c>
      <c r="AQ170" s="46"/>
      <c r="AR170" s="46" t="s">
        <v>103</v>
      </c>
      <c r="AT170" s="46" t="s">
        <v>104</v>
      </c>
      <c r="AU170" s="46" t="s">
        <v>95</v>
      </c>
      <c r="AV170" s="46" t="s">
        <v>95</v>
      </c>
      <c r="AX170" s="65" t="s">
        <v>617</v>
      </c>
      <c r="BA170" s="46">
        <v>1</v>
      </c>
      <c r="BB170" s="46">
        <v>1</v>
      </c>
      <c r="BC170" s="46">
        <v>1</v>
      </c>
      <c r="BD170" s="46">
        <v>1</v>
      </c>
      <c r="BO170" s="46">
        <v>4.87</v>
      </c>
      <c r="BP170" s="46" t="s">
        <v>176</v>
      </c>
      <c r="BQ170" s="46">
        <v>10.54</v>
      </c>
      <c r="BR170" s="46">
        <v>10.54</v>
      </c>
      <c r="BS170" s="46">
        <v>12.09</v>
      </c>
      <c r="BT170" s="46">
        <v>11.34</v>
      </c>
      <c r="BU170" s="46">
        <v>4.88</v>
      </c>
      <c r="BV170" s="46">
        <v>-0.01</v>
      </c>
      <c r="CD170" s="61" t="s">
        <v>110</v>
      </c>
      <c r="CE170" s="61" t="s">
        <v>626</v>
      </c>
      <c r="CF170" s="61" t="s">
        <v>110</v>
      </c>
      <c r="CG170" s="61" t="s">
        <v>627</v>
      </c>
      <c r="CI170" s="89" t="str">
        <f t="shared" si="22"/>
        <v>Red</v>
      </c>
      <c r="CJ170" s="89" t="str">
        <f t="shared" si="23"/>
        <v>Red</v>
      </c>
      <c r="CK170" s="89" t="str">
        <f t="shared" si="24"/>
        <v>Other</v>
      </c>
      <c r="CL170" s="89" t="b">
        <f t="shared" si="25"/>
        <v>0</v>
      </c>
      <c r="CN170" s="61" t="s">
        <v>103</v>
      </c>
      <c r="CP170" s="46" t="s">
        <v>113</v>
      </c>
      <c r="CQ170" s="46" t="s">
        <v>115</v>
      </c>
    </row>
    <row r="171" spans="1:95" s="136" customFormat="1" ht="12.75">
      <c r="A171" s="136" t="s">
        <v>618</v>
      </c>
      <c r="B171" s="137">
        <v>3920</v>
      </c>
      <c r="C171" s="138">
        <v>4.7</v>
      </c>
      <c r="D171" s="137" t="s">
        <v>716</v>
      </c>
      <c r="E171" s="136" t="s">
        <v>93</v>
      </c>
      <c r="F171" s="136" t="s">
        <v>93</v>
      </c>
      <c r="G171" s="136" t="s">
        <v>93</v>
      </c>
      <c r="H171" s="136" t="s">
        <v>95</v>
      </c>
      <c r="I171" s="136" t="s">
        <v>95</v>
      </c>
      <c r="J171" s="136" t="s">
        <v>95</v>
      </c>
      <c r="K171" s="136" t="s">
        <v>95</v>
      </c>
      <c r="L171" s="136" t="s">
        <v>715</v>
      </c>
      <c r="M171" s="136" t="s">
        <v>714</v>
      </c>
      <c r="N171" s="136" t="s">
        <v>95</v>
      </c>
      <c r="O171" s="136" t="s">
        <v>95</v>
      </c>
      <c r="P171" s="136" t="s">
        <v>95</v>
      </c>
      <c r="Q171" s="136" t="s">
        <v>95</v>
      </c>
      <c r="R171" s="136" t="s">
        <v>95</v>
      </c>
      <c r="S171" s="136" t="s">
        <v>95</v>
      </c>
      <c r="T171" s="136" t="s">
        <v>95</v>
      </c>
      <c r="U171" s="136" t="s">
        <v>95</v>
      </c>
      <c r="V171" s="136" t="s">
        <v>95</v>
      </c>
      <c r="W171" s="136" t="s">
        <v>95</v>
      </c>
      <c r="X171" s="136" t="s">
        <v>95</v>
      </c>
      <c r="Y171" s="139">
        <v>45.27826</v>
      </c>
      <c r="Z171" s="139">
        <v>-117.13096</v>
      </c>
      <c r="AA171" s="136" t="s">
        <v>96</v>
      </c>
      <c r="AB171" s="136" t="s">
        <v>97</v>
      </c>
      <c r="AC171" s="136" t="s">
        <v>99</v>
      </c>
      <c r="AD171" s="136" t="s">
        <v>119</v>
      </c>
      <c r="AF171" s="140">
        <v>38252</v>
      </c>
      <c r="AG171" s="141">
        <v>0.6625</v>
      </c>
      <c r="AH171" s="136" t="s">
        <v>143</v>
      </c>
      <c r="AI171" s="136">
        <v>1</v>
      </c>
      <c r="AJ171" s="136">
        <v>1</v>
      </c>
      <c r="AK171" s="136">
        <v>0</v>
      </c>
      <c r="AL171" s="136">
        <v>0</v>
      </c>
      <c r="AM171" s="136">
        <v>0</v>
      </c>
      <c r="AN171" s="136" t="s">
        <v>100</v>
      </c>
      <c r="AO171" s="136" t="s">
        <v>95</v>
      </c>
      <c r="AP171" s="136" t="s">
        <v>95</v>
      </c>
      <c r="AX171" s="142" t="s">
        <v>717</v>
      </c>
      <c r="BH171" s="136">
        <v>7.6</v>
      </c>
      <c r="BI171" s="136">
        <v>59</v>
      </c>
      <c r="BJ171" s="136">
        <v>12.2</v>
      </c>
      <c r="BK171" s="136">
        <v>15.3</v>
      </c>
      <c r="BL171" s="136">
        <v>14</v>
      </c>
      <c r="BM171" s="136">
        <v>15.4</v>
      </c>
      <c r="BN171" s="136">
        <v>11.3</v>
      </c>
      <c r="BO171" s="136">
        <v>8.17</v>
      </c>
      <c r="BP171" s="136" t="s">
        <v>713</v>
      </c>
      <c r="BQ171" s="136">
        <v>12.96</v>
      </c>
      <c r="BR171" s="136">
        <v>17.56</v>
      </c>
      <c r="BS171" s="136">
        <v>19.14</v>
      </c>
      <c r="BT171" s="136">
        <v>17.38</v>
      </c>
      <c r="BU171" s="136">
        <v>8.17</v>
      </c>
      <c r="BV171" s="136">
        <v>0</v>
      </c>
      <c r="BW171" s="1">
        <v>13.64</v>
      </c>
      <c r="BX171" s="1">
        <v>0.56</v>
      </c>
      <c r="BY171" s="1">
        <v>-0.18</v>
      </c>
      <c r="BZ171" s="1">
        <v>-4.42</v>
      </c>
      <c r="CA171" s="1">
        <v>1.76</v>
      </c>
      <c r="CB171" s="1">
        <v>-9.78</v>
      </c>
      <c r="CC171" s="1">
        <v>7.8</v>
      </c>
      <c r="CD171" s="136" t="s">
        <v>110</v>
      </c>
      <c r="CE171" s="136" t="s">
        <v>138</v>
      </c>
      <c r="CF171" s="136" t="s">
        <v>110</v>
      </c>
      <c r="CG171" s="136" t="s">
        <v>139</v>
      </c>
      <c r="CI171" s="132" t="str">
        <f>IF(CD90="Red","Red",IF(CD90="Green","Green",IF(CD90="Grey","Grey",IF(AH90="Bridge","Bridge",IF(AH90="Ford","Ford",IF(AH90="Open Bottom","Open Bottom",IF(AH90="Other","Other","Green")))))))</f>
        <v>Ford</v>
      </c>
      <c r="CJ171" s="132" t="str">
        <f>IF(CI90="Red","Red",IF(CI90="Green","Green",IF(CI90="Grey","Grey",IF(CL90="False","Green",IF(CL90="Yes","Red","Green")))))</f>
        <v>Green</v>
      </c>
      <c r="CK171" s="132" t="str">
        <f>IF(AH90="Bridge","Bridge",IF(AH90="Ford","Ford",IF(AH90="Circular","Circular",IF(AH90="Squashed Pipe-Arch","Squashed Pipe-Arch",IF(AH90="Open-Bottom","Open Bottom Arch",IF(AH90="Other","Other","Other"))))))</f>
        <v>Ford</v>
      </c>
      <c r="CL171" s="132" t="b">
        <f>IF(AND(CI90&lt;&gt;"Red",CN90="Yes"),"Yes")</f>
        <v>0</v>
      </c>
      <c r="CN171" s="136" t="s">
        <v>113</v>
      </c>
      <c r="CO171" s="136" t="s">
        <v>712</v>
      </c>
      <c r="CP171" s="136" t="s">
        <v>113</v>
      </c>
      <c r="CQ171" s="136" t="s">
        <v>241</v>
      </c>
    </row>
  </sheetData>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3:B8"/>
  <sheetViews>
    <sheetView workbookViewId="0" topLeftCell="A1">
      <selection activeCell="A3" sqref="A3:B4"/>
    </sheetView>
  </sheetViews>
  <sheetFormatPr defaultColWidth="9.140625" defaultRowHeight="12.75"/>
  <cols>
    <col min="1" max="1" width="17.421875" style="0" bestFit="1" customWidth="1"/>
    <col min="3" max="3" width="2.421875" style="0" customWidth="1"/>
  </cols>
  <sheetData>
    <row r="3" spans="1:2" ht="12.75">
      <c r="A3" s="551" t="s">
        <v>722</v>
      </c>
      <c r="B3" s="552"/>
    </row>
    <row r="4" spans="1:2" ht="12.75">
      <c r="A4" s="82" t="s">
        <v>718</v>
      </c>
      <c r="B4" s="263">
        <v>466.259319</v>
      </c>
    </row>
    <row r="5" spans="1:2" ht="12.75">
      <c r="A5" s="82" t="s">
        <v>719</v>
      </c>
      <c r="B5" s="263">
        <f>2.11069+323.283367</f>
        <v>325.394057</v>
      </c>
    </row>
    <row r="6" spans="1:2" ht="12.75">
      <c r="A6" s="82" t="s">
        <v>720</v>
      </c>
      <c r="B6" s="263">
        <f>B4-B5</f>
        <v>140.86526200000003</v>
      </c>
    </row>
    <row r="7" spans="1:2" ht="12.75">
      <c r="A7" s="82" t="s">
        <v>680</v>
      </c>
      <c r="B7" s="264">
        <f>B5/B4</f>
        <v>0.6978821521420357</v>
      </c>
    </row>
    <row r="8" spans="1:2" ht="12.75">
      <c r="A8" s="82" t="s">
        <v>721</v>
      </c>
      <c r="B8" s="264">
        <f>B6/B4</f>
        <v>0.30211784785796425</v>
      </c>
    </row>
  </sheetData>
  <mergeCells count="1">
    <mergeCell ref="A3:B3"/>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U79"/>
  <sheetViews>
    <sheetView workbookViewId="0" topLeftCell="A1">
      <pane xSplit="1" ySplit="1" topLeftCell="CV26" activePane="bottomRight" state="frozen"/>
      <selection pane="topLeft" activeCell="A1" sqref="A1"/>
      <selection pane="topRight" activeCell="B1" sqref="B1"/>
      <selection pane="bottomLeft" activeCell="A2" sqref="A2"/>
      <selection pane="bottomRight" activeCell="A24" activeCellId="7" sqref="A1:IV1 A2:IV2 A9:IV9 A10:IV12 A15:IV15 A13:IV13 A40:IV40 A24:IV26"/>
    </sheetView>
  </sheetViews>
  <sheetFormatPr defaultColWidth="9.140625" defaultRowHeight="12.75"/>
  <cols>
    <col min="26" max="26" width="10.140625" style="0" bestFit="1" customWidth="1"/>
    <col min="45" max="45" width="13.28125" style="0" customWidth="1"/>
    <col min="48" max="48" width="12.140625" style="0" customWidth="1"/>
    <col min="50" max="50" width="15.140625" style="0" customWidth="1"/>
    <col min="51" max="51" width="15.7109375" style="0" customWidth="1"/>
    <col min="93" max="93" width="163.7109375" style="0" bestFit="1" customWidth="1"/>
  </cols>
  <sheetData>
    <row r="1" spans="1:112" ht="30" customHeight="1">
      <c r="A1" s="1" t="s">
        <v>0</v>
      </c>
      <c r="B1" s="2" t="s">
        <v>1</v>
      </c>
      <c r="C1" s="3" t="s">
        <v>2</v>
      </c>
      <c r="D1" s="2"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4" t="s">
        <v>24</v>
      </c>
      <c r="Z1" s="4"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42</v>
      </c>
      <c r="AT1" s="1" t="s">
        <v>44</v>
      </c>
      <c r="AU1" s="1" t="s">
        <v>45</v>
      </c>
      <c r="AV1" s="1" t="s">
        <v>46</v>
      </c>
      <c r="AW1" s="1" t="s">
        <v>42</v>
      </c>
      <c r="AX1" s="5" t="s">
        <v>47</v>
      </c>
      <c r="AY1" s="1" t="s">
        <v>48</v>
      </c>
      <c r="AZ1" t="s">
        <v>49</v>
      </c>
      <c r="BA1" t="s">
        <v>50</v>
      </c>
      <c r="BB1" t="s">
        <v>51</v>
      </c>
      <c r="BC1" t="s">
        <v>52</v>
      </c>
      <c r="BD1" t="s">
        <v>53</v>
      </c>
      <c r="BE1" t="s">
        <v>54</v>
      </c>
      <c r="BF1" t="s">
        <v>55</v>
      </c>
      <c r="BG1" t="s">
        <v>56</v>
      </c>
      <c r="BH1" s="1" t="s">
        <v>57</v>
      </c>
      <c r="BI1" s="1" t="s">
        <v>58</v>
      </c>
      <c r="BJ1" s="1" t="s">
        <v>59</v>
      </c>
      <c r="BK1" s="1" t="s">
        <v>60</v>
      </c>
      <c r="BL1" s="1" t="s">
        <v>61</v>
      </c>
      <c r="BM1" s="1" t="s">
        <v>62</v>
      </c>
      <c r="BN1" s="1" t="s">
        <v>63</v>
      </c>
      <c r="BO1" s="1" t="s">
        <v>64</v>
      </c>
      <c r="BP1" s="1" t="s">
        <v>65</v>
      </c>
      <c r="BQ1" s="1" t="s">
        <v>66</v>
      </c>
      <c r="BR1" s="1" t="s">
        <v>67</v>
      </c>
      <c r="BS1" s="1" t="s">
        <v>68</v>
      </c>
      <c r="BT1" s="1" t="s">
        <v>69</v>
      </c>
      <c r="BU1" s="1" t="s">
        <v>70</v>
      </c>
      <c r="BV1" s="1" t="s">
        <v>71</v>
      </c>
      <c r="BW1" s="1" t="s">
        <v>72</v>
      </c>
      <c r="BX1" s="1" t="s">
        <v>73</v>
      </c>
      <c r="BY1" s="1" t="s">
        <v>74</v>
      </c>
      <c r="BZ1" s="1" t="s">
        <v>75</v>
      </c>
      <c r="CA1" s="1" t="s">
        <v>76</v>
      </c>
      <c r="CB1" s="1" t="s">
        <v>77</v>
      </c>
      <c r="CC1" s="1" t="s">
        <v>78</v>
      </c>
      <c r="CD1" s="1" t="s">
        <v>79</v>
      </c>
      <c r="CE1" s="1" t="s">
        <v>80</v>
      </c>
      <c r="CF1" s="1" t="s">
        <v>81</v>
      </c>
      <c r="CG1" s="1" t="s">
        <v>82</v>
      </c>
      <c r="CH1" s="1" t="s">
        <v>47</v>
      </c>
      <c r="CI1" s="90" t="s">
        <v>33</v>
      </c>
      <c r="CJ1" s="90" t="s">
        <v>83</v>
      </c>
      <c r="CK1" s="90" t="s">
        <v>84</v>
      </c>
      <c r="CL1" s="90" t="s">
        <v>643</v>
      </c>
      <c r="CM1" s="1" t="s">
        <v>85</v>
      </c>
      <c r="CN1" s="1" t="s">
        <v>86</v>
      </c>
      <c r="CO1" s="1" t="s">
        <v>42</v>
      </c>
      <c r="CP1" s="1" t="s">
        <v>87</v>
      </c>
      <c r="CQ1" s="1" t="s">
        <v>88</v>
      </c>
      <c r="CR1" s="68" t="s">
        <v>628</v>
      </c>
      <c r="CS1" s="68" t="s">
        <v>629</v>
      </c>
      <c r="CT1" s="69" t="s">
        <v>630</v>
      </c>
      <c r="CU1" s="69" t="s">
        <v>631</v>
      </c>
      <c r="CV1" s="68" t="s">
        <v>632</v>
      </c>
      <c r="CW1" s="68" t="s">
        <v>633</v>
      </c>
      <c r="CX1" s="68" t="s">
        <v>634</v>
      </c>
      <c r="CY1" s="69" t="s">
        <v>635</v>
      </c>
      <c r="CZ1" s="69" t="s">
        <v>636</v>
      </c>
      <c r="DA1" s="70" t="s">
        <v>637</v>
      </c>
      <c r="DB1" s="68" t="s">
        <v>638</v>
      </c>
      <c r="DC1" s="68" t="s">
        <v>194</v>
      </c>
      <c r="DD1" s="68" t="s">
        <v>359</v>
      </c>
      <c r="DE1" s="68" t="s">
        <v>639</v>
      </c>
      <c r="DF1" s="70" t="s">
        <v>640</v>
      </c>
      <c r="DG1" s="70" t="s">
        <v>105</v>
      </c>
      <c r="DH1" s="70" t="s">
        <v>47</v>
      </c>
    </row>
    <row r="2" spans="1:112" ht="12.75">
      <c r="A2" t="s">
        <v>513</v>
      </c>
      <c r="B2" s="6" t="s">
        <v>133</v>
      </c>
      <c r="C2" s="7">
        <v>21.6</v>
      </c>
      <c r="D2" s="6" t="s">
        <v>510</v>
      </c>
      <c r="E2" t="s">
        <v>332</v>
      </c>
      <c r="F2" t="s">
        <v>332</v>
      </c>
      <c r="G2" t="s">
        <v>332</v>
      </c>
      <c r="H2" t="s">
        <v>134</v>
      </c>
      <c r="I2" t="s">
        <v>95</v>
      </c>
      <c r="J2" t="s">
        <v>95</v>
      </c>
      <c r="K2" t="s">
        <v>95</v>
      </c>
      <c r="L2" t="s">
        <v>95</v>
      </c>
      <c r="M2" t="s">
        <v>95</v>
      </c>
      <c r="N2" t="s">
        <v>95</v>
      </c>
      <c r="O2" t="s">
        <v>95</v>
      </c>
      <c r="P2" t="s">
        <v>95</v>
      </c>
      <c r="Q2" t="s">
        <v>95</v>
      </c>
      <c r="R2" t="s">
        <v>95</v>
      </c>
      <c r="S2" t="s">
        <v>95</v>
      </c>
      <c r="T2" t="s">
        <v>95</v>
      </c>
      <c r="U2" t="s">
        <v>95</v>
      </c>
      <c r="V2" t="s">
        <v>95</v>
      </c>
      <c r="W2" t="s">
        <v>95</v>
      </c>
      <c r="X2" t="s">
        <v>95</v>
      </c>
      <c r="Y2" s="8">
        <v>45.47757</v>
      </c>
      <c r="Z2" s="8">
        <v>-116.9325</v>
      </c>
      <c r="AA2" t="s">
        <v>96</v>
      </c>
      <c r="AB2" t="s">
        <v>97</v>
      </c>
      <c r="AC2" t="s">
        <v>180</v>
      </c>
      <c r="AD2" t="s">
        <v>119</v>
      </c>
      <c r="AE2" t="s">
        <v>241</v>
      </c>
      <c r="AF2" s="9">
        <v>38278</v>
      </c>
      <c r="AG2" s="10">
        <v>0.4277777777777778</v>
      </c>
      <c r="AH2" t="s">
        <v>100</v>
      </c>
      <c r="AI2">
        <v>1</v>
      </c>
      <c r="AJ2">
        <v>3</v>
      </c>
      <c r="AK2">
        <v>3</v>
      </c>
      <c r="AL2">
        <v>0</v>
      </c>
      <c r="AM2">
        <v>0</v>
      </c>
      <c r="AN2" t="s">
        <v>202</v>
      </c>
      <c r="AO2" t="s">
        <v>95</v>
      </c>
      <c r="AP2" t="s">
        <v>95</v>
      </c>
      <c r="AR2" t="s">
        <v>113</v>
      </c>
      <c r="AS2" t="s">
        <v>514</v>
      </c>
      <c r="AT2" t="s">
        <v>104</v>
      </c>
      <c r="AU2" t="s">
        <v>95</v>
      </c>
      <c r="AV2" t="s">
        <v>95</v>
      </c>
      <c r="AX2" s="11" t="s">
        <v>515</v>
      </c>
      <c r="BA2">
        <v>1</v>
      </c>
      <c r="BB2">
        <v>1</v>
      </c>
      <c r="BC2">
        <v>1</v>
      </c>
      <c r="BD2">
        <v>1</v>
      </c>
      <c r="BH2">
        <v>4</v>
      </c>
      <c r="BJ2">
        <v>26.2</v>
      </c>
      <c r="BK2">
        <v>21.9</v>
      </c>
      <c r="BL2">
        <v>22.6</v>
      </c>
      <c r="BM2">
        <v>26.3</v>
      </c>
      <c r="BN2">
        <v>16.2</v>
      </c>
      <c r="BO2">
        <v>0.53</v>
      </c>
      <c r="BQ2">
        <v>1.96</v>
      </c>
      <c r="BR2">
        <v>1.96</v>
      </c>
      <c r="BS2">
        <v>5.16</v>
      </c>
      <c r="BT2">
        <v>2.49</v>
      </c>
      <c r="BU2">
        <v>0.54</v>
      </c>
      <c r="BV2">
        <v>-0.01</v>
      </c>
      <c r="BW2">
        <v>22.64</v>
      </c>
      <c r="BX2">
        <v>0.18</v>
      </c>
      <c r="BY2">
        <v>0.53</v>
      </c>
      <c r="BZ2">
        <v>-0.53</v>
      </c>
      <c r="CA2">
        <v>2.67</v>
      </c>
      <c r="CB2">
        <v>5.04</v>
      </c>
      <c r="CC2">
        <v>0</v>
      </c>
      <c r="CD2" t="s">
        <v>110</v>
      </c>
      <c r="CE2" t="s">
        <v>111</v>
      </c>
      <c r="CF2" t="s">
        <v>110</v>
      </c>
      <c r="CG2" t="s">
        <v>147</v>
      </c>
      <c r="CI2" s="89" t="str">
        <f aca="true" t="shared" si="0" ref="CI2:CI34">IF(CD2="Red","Red",IF(CD2="Green","Green",IF(CD2="Grey","Grey",IF(AH2="Bridge","Bridge",IF(AH2="Ford","Ford",IF(AH2="Open Bottom","Open Bottom",IF(AH2="Other","Other","Green")))))))</f>
        <v>Red</v>
      </c>
      <c r="CJ2" s="89" t="str">
        <f aca="true" t="shared" si="1" ref="CJ2:CJ8">IF(CI2="Red","Red",IF(CI2="Green","Green",IF(CI2="Grey","Grey",IF(CL2="False","Green",IF(CL2="Yes","Red","Green")))))</f>
        <v>Red</v>
      </c>
      <c r="CK2" s="89" t="str">
        <f aca="true" t="shared" si="2" ref="CK2:CK34">IF(AH2="Bridge","Bridge",IF(AH2="Ford","Ford",IF(AH2="Circular","Circular",IF(AH2="Squashed Pipe-Arch","Squashed Pipe-Arch",IF(AH2="Open-Bottom","Open Bottom Arch",IF(AH2="Other","Other","Other"))))))</f>
        <v>Other</v>
      </c>
      <c r="CL2" s="89" t="b">
        <f aca="true" t="shared" si="3" ref="CL2:CL34">IF(AND(CI2&lt;&gt;"Red",CN2="Yes"),"Yes")</f>
        <v>0</v>
      </c>
      <c r="CN2" t="s">
        <v>113</v>
      </c>
      <c r="CO2" t="s">
        <v>516</v>
      </c>
      <c r="CP2" t="s">
        <v>113</v>
      </c>
      <c r="CQ2" t="s">
        <v>241</v>
      </c>
      <c r="CR2" s="87">
        <v>60.4754</v>
      </c>
      <c r="CS2" s="72">
        <f aca="true" t="shared" si="4" ref="CS2:CS34">IF(AND(CR2&gt;0,CR2&lt;=1),1,IF(AND(CR2&gt;1,CR2&lt;=2),2,IF(AND(CR2&gt;2,CR2&lt;=4),3,IF(AND(CR2&gt;4,CR2&lt;=6),4,IF(AND(CR2&gt;6,CR2&lt;=8),5,IF(AND(CR2&gt;8,CR2&lt;=10),6,IF(AND(CR2&gt;10),7,)))))))</f>
        <v>7</v>
      </c>
      <c r="CT2" s="72" t="str">
        <f aca="true" t="shared" si="5" ref="CT2:CT7">IF(CD2="Red","1",IF(CD2="Grey","0.5","0"))</f>
        <v>1</v>
      </c>
      <c r="CU2" s="72" t="str">
        <f aca="true" t="shared" si="6" ref="CU2:CU7">IF(CF2="Red","1",IF(CF2="Grey","0.5","0"))</f>
        <v>1</v>
      </c>
      <c r="CV2" s="284">
        <v>1</v>
      </c>
      <c r="CW2" s="73">
        <f aca="true" t="shared" si="7" ref="CW2:CW34">1+DB2+DC2+DD2+DE2+DF2+DG2</f>
        <v>1</v>
      </c>
      <c r="CX2" s="73">
        <v>3</v>
      </c>
      <c r="CY2" s="74"/>
      <c r="CZ2" s="75">
        <f aca="true" t="shared" si="8" ref="CZ2:CZ34">CS2*((CT2*1.5)+(1.5*CU2))*CX2*CW2</f>
        <v>63</v>
      </c>
      <c r="DA2" s="72" t="str">
        <f aca="true" t="shared" si="9" ref="DA2:DA23">IF(AND(CZ2&gt;0,CZ2&lt;10),"Beneficial",IF(AND(CZ2&gt;=10,CZ2&lt;20),"Medium",IF(AND(CZ2&gt;=20),"High",)))</f>
        <v>High</v>
      </c>
      <c r="DB2" s="73" t="str">
        <f aca="true" t="shared" si="10" ref="DB2:DB34">IF(AU2="Poor Alignment with Stream","0.05",IF(AV2="Poor Alignment with Stream","0.05","0"))</f>
        <v>0</v>
      </c>
      <c r="DC2" s="73" t="str">
        <f aca="true" t="shared" si="11" ref="DC2:DC34">IF(AU2="Breaks Inside Culvert","0.05",IF(AV2="Breaks Inside Culvert","0.05","0"))</f>
        <v>0</v>
      </c>
      <c r="DD2" s="73" t="str">
        <f aca="true" t="shared" si="12" ref="DD2:DD34">IF(AU2="Fill Eroding","0.05",IF(AV2="Fill Eroding","0.05","0"))</f>
        <v>0</v>
      </c>
      <c r="DE2" s="73" t="str">
        <f aca="true" t="shared" si="13" ref="DE2:DE34">IF(AU2="Water Flowing Under Culvert","0.1",IF(AV2="Water Flowing Under Culvert","0.1","0"))</f>
        <v>0</v>
      </c>
      <c r="DF2" s="73" t="str">
        <f aca="true" t="shared" si="14" ref="DF2:DF34">IF(AU2="Bottom Rusted Through","0.05",IF(AV2="Bottom Rusted Through","0.05","0"))</f>
        <v>0</v>
      </c>
      <c r="DG2" s="73" t="str">
        <f aca="true" t="shared" si="15" ref="DG2:DG34">IF(AU2="Debris Plugging Inlet","0.05",IF(AV2="Debris Plugging Inlet","0.05","0"))</f>
        <v>0</v>
      </c>
      <c r="DH2" s="267" t="s">
        <v>752</v>
      </c>
    </row>
    <row r="3" spans="1:125" ht="12.75">
      <c r="A3" t="s">
        <v>517</v>
      </c>
      <c r="B3" s="6" t="s">
        <v>133</v>
      </c>
      <c r="C3" s="7">
        <v>21.6</v>
      </c>
      <c r="D3" s="6" t="s">
        <v>510</v>
      </c>
      <c r="E3" t="s">
        <v>332</v>
      </c>
      <c r="F3" t="s">
        <v>332</v>
      </c>
      <c r="G3" t="s">
        <v>332</v>
      </c>
      <c r="H3" t="s">
        <v>134</v>
      </c>
      <c r="I3" t="s">
        <v>95</v>
      </c>
      <c r="J3" t="s">
        <v>95</v>
      </c>
      <c r="K3" t="s">
        <v>95</v>
      </c>
      <c r="L3" t="s">
        <v>95</v>
      </c>
      <c r="M3" t="s">
        <v>95</v>
      </c>
      <c r="N3" t="s">
        <v>95</v>
      </c>
      <c r="O3" t="s">
        <v>95</v>
      </c>
      <c r="P3" t="s">
        <v>95</v>
      </c>
      <c r="Q3" t="s">
        <v>95</v>
      </c>
      <c r="R3" t="s">
        <v>95</v>
      </c>
      <c r="S3" t="s">
        <v>95</v>
      </c>
      <c r="T3" t="s">
        <v>95</v>
      </c>
      <c r="U3" t="s">
        <v>95</v>
      </c>
      <c r="V3" t="s">
        <v>95</v>
      </c>
      <c r="W3" t="s">
        <v>95</v>
      </c>
      <c r="X3" t="s">
        <v>95</v>
      </c>
      <c r="Y3" s="8">
        <v>45.47757</v>
      </c>
      <c r="Z3" s="8">
        <v>-116.9325</v>
      </c>
      <c r="AA3" t="s">
        <v>96</v>
      </c>
      <c r="AB3" t="s">
        <v>97</v>
      </c>
      <c r="AC3" t="s">
        <v>180</v>
      </c>
      <c r="AD3" t="s">
        <v>119</v>
      </c>
      <c r="AE3" t="s">
        <v>241</v>
      </c>
      <c r="AF3" s="9">
        <v>38278</v>
      </c>
      <c r="AG3" s="10">
        <v>0.43263888888888885</v>
      </c>
      <c r="AH3" t="s">
        <v>100</v>
      </c>
      <c r="AI3">
        <v>2</v>
      </c>
      <c r="AJ3">
        <v>3</v>
      </c>
      <c r="AK3">
        <v>3</v>
      </c>
      <c r="AL3">
        <v>0</v>
      </c>
      <c r="AM3">
        <v>0</v>
      </c>
      <c r="AN3" t="s">
        <v>202</v>
      </c>
      <c r="AO3" t="s">
        <v>95</v>
      </c>
      <c r="AP3" t="s">
        <v>95</v>
      </c>
      <c r="AR3" t="s">
        <v>113</v>
      </c>
      <c r="AS3" t="s">
        <v>514</v>
      </c>
      <c r="AT3" t="s">
        <v>104</v>
      </c>
      <c r="AU3" t="s">
        <v>95</v>
      </c>
      <c r="AV3" t="s">
        <v>95</v>
      </c>
      <c r="AX3" s="11"/>
      <c r="BA3">
        <v>1</v>
      </c>
      <c r="BB3">
        <v>1</v>
      </c>
      <c r="BC3">
        <v>1</v>
      </c>
      <c r="BD3">
        <v>1</v>
      </c>
      <c r="BH3">
        <v>4</v>
      </c>
      <c r="BJ3">
        <v>26.2</v>
      </c>
      <c r="BK3">
        <v>16.2</v>
      </c>
      <c r="BL3">
        <v>21.9</v>
      </c>
      <c r="BM3">
        <v>22.6</v>
      </c>
      <c r="BN3">
        <v>26.3</v>
      </c>
      <c r="BO3">
        <v>0.53</v>
      </c>
      <c r="BQ3">
        <v>2.49</v>
      </c>
      <c r="BR3">
        <v>2.49</v>
      </c>
      <c r="BS3">
        <v>5.77</v>
      </c>
      <c r="BT3">
        <v>3.68</v>
      </c>
      <c r="BU3">
        <v>0.54</v>
      </c>
      <c r="BV3">
        <v>-0.01</v>
      </c>
      <c r="BW3">
        <v>22.64</v>
      </c>
      <c r="BX3">
        <v>0.18</v>
      </c>
      <c r="BY3">
        <v>1.19</v>
      </c>
      <c r="BZ3">
        <v>-1.19</v>
      </c>
      <c r="CA3">
        <v>2.09</v>
      </c>
      <c r="CB3">
        <v>1.76</v>
      </c>
      <c r="CC3">
        <v>0</v>
      </c>
      <c r="CD3" t="s">
        <v>110</v>
      </c>
      <c r="CE3" t="s">
        <v>111</v>
      </c>
      <c r="CF3" t="s">
        <v>110</v>
      </c>
      <c r="CG3" t="s">
        <v>139</v>
      </c>
      <c r="CI3" s="89" t="str">
        <f t="shared" si="0"/>
        <v>Red</v>
      </c>
      <c r="CJ3" s="89" t="str">
        <f t="shared" si="1"/>
        <v>Red</v>
      </c>
      <c r="CK3" s="89" t="str">
        <f t="shared" si="2"/>
        <v>Other</v>
      </c>
      <c r="CL3" s="89" t="b">
        <f t="shared" si="3"/>
        <v>0</v>
      </c>
      <c r="CN3" t="s">
        <v>103</v>
      </c>
      <c r="CP3" t="s">
        <v>113</v>
      </c>
      <c r="CQ3" t="s">
        <v>241</v>
      </c>
      <c r="CR3" s="87">
        <v>60.4754</v>
      </c>
      <c r="CS3" s="72">
        <f t="shared" si="4"/>
        <v>7</v>
      </c>
      <c r="CT3" s="72" t="str">
        <f t="shared" si="5"/>
        <v>1</v>
      </c>
      <c r="CU3" s="72" t="str">
        <f t="shared" si="6"/>
        <v>1</v>
      </c>
      <c r="CV3" s="266">
        <v>1</v>
      </c>
      <c r="CW3" s="73">
        <f t="shared" si="7"/>
        <v>1</v>
      </c>
      <c r="CX3" s="73">
        <v>3</v>
      </c>
      <c r="CY3" s="74"/>
      <c r="CZ3" s="75">
        <f t="shared" si="8"/>
        <v>63</v>
      </c>
      <c r="DA3" s="72" t="str">
        <f t="shared" si="9"/>
        <v>High</v>
      </c>
      <c r="DB3" s="73" t="str">
        <f t="shared" si="10"/>
        <v>0</v>
      </c>
      <c r="DC3" s="73" t="str">
        <f t="shared" si="11"/>
        <v>0</v>
      </c>
      <c r="DD3" s="73" t="str">
        <f t="shared" si="12"/>
        <v>0</v>
      </c>
      <c r="DE3" s="73" t="str">
        <f t="shared" si="13"/>
        <v>0</v>
      </c>
      <c r="DF3" s="73" t="str">
        <f t="shared" si="14"/>
        <v>0</v>
      </c>
      <c r="DG3" s="73" t="str">
        <f t="shared" si="15"/>
        <v>0</v>
      </c>
      <c r="DH3" s="267" t="s">
        <v>752</v>
      </c>
      <c r="DI3" s="46"/>
      <c r="DL3" s="46"/>
      <c r="DM3" s="46"/>
      <c r="DN3" s="46"/>
      <c r="DO3" s="46"/>
      <c r="DP3" s="46"/>
      <c r="DQ3" s="46"/>
      <c r="DR3" s="46"/>
      <c r="DS3" s="46"/>
      <c r="DT3" s="46"/>
      <c r="DU3" s="46"/>
    </row>
    <row r="4" spans="1:125" ht="15" customHeight="1">
      <c r="A4" t="s">
        <v>518</v>
      </c>
      <c r="B4" s="6" t="s">
        <v>133</v>
      </c>
      <c r="C4" s="7">
        <v>21.6</v>
      </c>
      <c r="D4" s="6" t="s">
        <v>519</v>
      </c>
      <c r="E4" t="s">
        <v>332</v>
      </c>
      <c r="F4" t="s">
        <v>332</v>
      </c>
      <c r="G4" t="s">
        <v>332</v>
      </c>
      <c r="H4" t="s">
        <v>134</v>
      </c>
      <c r="I4" t="s">
        <v>95</v>
      </c>
      <c r="J4" t="s">
        <v>95</v>
      </c>
      <c r="K4" t="s">
        <v>95</v>
      </c>
      <c r="L4" t="s">
        <v>95</v>
      </c>
      <c r="M4" t="s">
        <v>95</v>
      </c>
      <c r="N4" t="s">
        <v>95</v>
      </c>
      <c r="O4" t="s">
        <v>95</v>
      </c>
      <c r="P4" t="s">
        <v>95</v>
      </c>
      <c r="Q4" t="s">
        <v>95</v>
      </c>
      <c r="R4" t="s">
        <v>95</v>
      </c>
      <c r="S4" t="s">
        <v>95</v>
      </c>
      <c r="T4" t="s">
        <v>95</v>
      </c>
      <c r="U4" t="s">
        <v>95</v>
      </c>
      <c r="V4" t="s">
        <v>95</v>
      </c>
      <c r="W4" t="s">
        <v>95</v>
      </c>
      <c r="X4" t="s">
        <v>95</v>
      </c>
      <c r="Y4" s="8">
        <v>45.47757</v>
      </c>
      <c r="Z4" s="8">
        <v>-116.9325</v>
      </c>
      <c r="AA4" t="s">
        <v>96</v>
      </c>
      <c r="AB4" t="s">
        <v>97</v>
      </c>
      <c r="AC4" t="s">
        <v>99</v>
      </c>
      <c r="AD4" t="s">
        <v>119</v>
      </c>
      <c r="AE4" t="s">
        <v>520</v>
      </c>
      <c r="AF4" s="9">
        <v>38278</v>
      </c>
      <c r="AG4" s="10">
        <v>0.45416666666666666</v>
      </c>
      <c r="AH4" t="s">
        <v>100</v>
      </c>
      <c r="AI4">
        <v>3</v>
      </c>
      <c r="AJ4">
        <v>3</v>
      </c>
      <c r="AK4">
        <v>3</v>
      </c>
      <c r="AL4">
        <v>0</v>
      </c>
      <c r="AM4">
        <v>0</v>
      </c>
      <c r="AN4" t="s">
        <v>202</v>
      </c>
      <c r="AO4" t="s">
        <v>95</v>
      </c>
      <c r="AP4" t="s">
        <v>95</v>
      </c>
      <c r="AR4" t="s">
        <v>113</v>
      </c>
      <c r="AS4" t="s">
        <v>514</v>
      </c>
      <c r="AT4" t="s">
        <v>95</v>
      </c>
      <c r="AU4" t="s">
        <v>95</v>
      </c>
      <c r="AV4" t="s">
        <v>95</v>
      </c>
      <c r="AX4" s="11" t="s">
        <v>521</v>
      </c>
      <c r="BA4">
        <v>1</v>
      </c>
      <c r="BB4">
        <v>1</v>
      </c>
      <c r="BC4">
        <v>1</v>
      </c>
      <c r="BD4">
        <v>1</v>
      </c>
      <c r="BH4">
        <v>4</v>
      </c>
      <c r="BJ4">
        <v>26.2</v>
      </c>
      <c r="BK4">
        <v>21.9</v>
      </c>
      <c r="BL4">
        <v>22.6</v>
      </c>
      <c r="BM4">
        <v>26.3</v>
      </c>
      <c r="BN4">
        <v>16.2</v>
      </c>
      <c r="BO4">
        <v>0.53</v>
      </c>
      <c r="BQ4">
        <v>3.68</v>
      </c>
      <c r="BR4">
        <v>3.68</v>
      </c>
      <c r="BS4">
        <v>7.76</v>
      </c>
      <c r="BT4">
        <v>4.65</v>
      </c>
      <c r="BU4">
        <v>0.54</v>
      </c>
      <c r="BV4">
        <v>-0.01</v>
      </c>
      <c r="BW4">
        <v>22.64</v>
      </c>
      <c r="BX4">
        <v>0.18</v>
      </c>
      <c r="BY4">
        <v>0.97</v>
      </c>
      <c r="BZ4">
        <v>-0.97</v>
      </c>
      <c r="CA4">
        <v>3.11</v>
      </c>
      <c r="CB4">
        <v>3.21</v>
      </c>
      <c r="CC4">
        <v>0</v>
      </c>
      <c r="CD4" t="s">
        <v>110</v>
      </c>
      <c r="CE4" t="s">
        <v>111</v>
      </c>
      <c r="CF4" t="s">
        <v>110</v>
      </c>
      <c r="CG4" t="s">
        <v>147</v>
      </c>
      <c r="CI4" s="89" t="str">
        <f t="shared" si="0"/>
        <v>Red</v>
      </c>
      <c r="CJ4" s="89" t="str">
        <f t="shared" si="1"/>
        <v>Red</v>
      </c>
      <c r="CK4" s="89" t="str">
        <f t="shared" si="2"/>
        <v>Other</v>
      </c>
      <c r="CL4" s="89" t="b">
        <f t="shared" si="3"/>
        <v>0</v>
      </c>
      <c r="CN4" t="s">
        <v>103</v>
      </c>
      <c r="CP4" t="s">
        <v>113</v>
      </c>
      <c r="CQ4" t="s">
        <v>241</v>
      </c>
      <c r="CR4" s="87">
        <v>60.4754</v>
      </c>
      <c r="CS4" s="72">
        <f t="shared" si="4"/>
        <v>7</v>
      </c>
      <c r="CT4" s="72" t="str">
        <f t="shared" si="5"/>
        <v>1</v>
      </c>
      <c r="CU4" s="72" t="str">
        <f t="shared" si="6"/>
        <v>1</v>
      </c>
      <c r="CV4" s="284">
        <v>1</v>
      </c>
      <c r="CW4" s="73">
        <f t="shared" si="7"/>
        <v>1</v>
      </c>
      <c r="CX4" s="73">
        <v>3</v>
      </c>
      <c r="CY4" s="74"/>
      <c r="CZ4" s="75">
        <f t="shared" si="8"/>
        <v>63</v>
      </c>
      <c r="DA4" s="72" t="str">
        <f t="shared" si="9"/>
        <v>High</v>
      </c>
      <c r="DB4" s="73" t="str">
        <f t="shared" si="10"/>
        <v>0</v>
      </c>
      <c r="DC4" s="73" t="str">
        <f t="shared" si="11"/>
        <v>0</v>
      </c>
      <c r="DD4" s="73" t="str">
        <f t="shared" si="12"/>
        <v>0</v>
      </c>
      <c r="DE4" s="73" t="str">
        <f t="shared" si="13"/>
        <v>0</v>
      </c>
      <c r="DF4" s="73" t="str">
        <f t="shared" si="14"/>
        <v>0</v>
      </c>
      <c r="DG4" s="73" t="str">
        <f t="shared" si="15"/>
        <v>0</v>
      </c>
      <c r="DH4" s="267" t="s">
        <v>752</v>
      </c>
      <c r="DI4" s="46"/>
      <c r="DL4" s="46"/>
      <c r="DM4" s="46"/>
      <c r="DN4" s="46"/>
      <c r="DO4" s="46"/>
      <c r="DP4" s="46"/>
      <c r="DQ4" s="46"/>
      <c r="DR4" s="46"/>
      <c r="DS4" s="46"/>
      <c r="DT4" s="46"/>
      <c r="DU4" s="46"/>
    </row>
    <row r="5" spans="1:112" ht="12.75">
      <c r="A5" t="s">
        <v>522</v>
      </c>
      <c r="B5" s="6" t="s">
        <v>133</v>
      </c>
      <c r="C5" s="7">
        <v>21.6</v>
      </c>
      <c r="D5" s="6" t="s">
        <v>519</v>
      </c>
      <c r="E5" t="s">
        <v>332</v>
      </c>
      <c r="F5" t="s">
        <v>332</v>
      </c>
      <c r="G5" t="s">
        <v>332</v>
      </c>
      <c r="H5" t="s">
        <v>134</v>
      </c>
      <c r="I5" t="s">
        <v>95</v>
      </c>
      <c r="J5" t="s">
        <v>95</v>
      </c>
      <c r="K5" t="s">
        <v>95</v>
      </c>
      <c r="L5" t="s">
        <v>95</v>
      </c>
      <c r="M5" t="s">
        <v>95</v>
      </c>
      <c r="N5" t="s">
        <v>95</v>
      </c>
      <c r="O5" t="s">
        <v>95</v>
      </c>
      <c r="P5" t="s">
        <v>95</v>
      </c>
      <c r="Q5" t="s">
        <v>95</v>
      </c>
      <c r="R5" t="s">
        <v>95</v>
      </c>
      <c r="S5" t="s">
        <v>95</v>
      </c>
      <c r="T5" t="s">
        <v>95</v>
      </c>
      <c r="U5" t="s">
        <v>95</v>
      </c>
      <c r="V5" t="s">
        <v>95</v>
      </c>
      <c r="W5" t="s">
        <v>95</v>
      </c>
      <c r="X5" t="s">
        <v>95</v>
      </c>
      <c r="Y5" s="8">
        <v>45.47757</v>
      </c>
      <c r="Z5" s="8">
        <v>-116.9325</v>
      </c>
      <c r="AA5" t="s">
        <v>96</v>
      </c>
      <c r="AB5" t="s">
        <v>97</v>
      </c>
      <c r="AC5" t="s">
        <v>180</v>
      </c>
      <c r="AD5" t="s">
        <v>119</v>
      </c>
      <c r="AE5" t="s">
        <v>241</v>
      </c>
      <c r="AF5" s="9">
        <v>38278</v>
      </c>
      <c r="AG5" s="10">
        <v>0.4576388888888889</v>
      </c>
      <c r="AH5" t="s">
        <v>100</v>
      </c>
      <c r="AI5">
        <v>1</v>
      </c>
      <c r="AJ5">
        <v>1</v>
      </c>
      <c r="AK5">
        <v>0</v>
      </c>
      <c r="AL5">
        <v>0</v>
      </c>
      <c r="AM5">
        <v>0</v>
      </c>
      <c r="AN5" t="s">
        <v>202</v>
      </c>
      <c r="AO5" t="s">
        <v>95</v>
      </c>
      <c r="AP5" t="s">
        <v>95</v>
      </c>
      <c r="AR5" t="s">
        <v>113</v>
      </c>
      <c r="AS5" t="s">
        <v>514</v>
      </c>
      <c r="AT5" t="s">
        <v>95</v>
      </c>
      <c r="AU5" t="s">
        <v>95</v>
      </c>
      <c r="AV5" t="s">
        <v>95</v>
      </c>
      <c r="AX5" s="11" t="s">
        <v>523</v>
      </c>
      <c r="AY5" t="s">
        <v>524</v>
      </c>
      <c r="BA5">
        <v>1</v>
      </c>
      <c r="BB5">
        <v>1</v>
      </c>
      <c r="BC5">
        <v>1</v>
      </c>
      <c r="BD5">
        <v>1</v>
      </c>
      <c r="BH5">
        <v>4</v>
      </c>
      <c r="BI5">
        <v>0</v>
      </c>
      <c r="BJ5">
        <v>26.2</v>
      </c>
      <c r="BK5">
        <v>21.9</v>
      </c>
      <c r="BL5">
        <v>22.6</v>
      </c>
      <c r="BM5">
        <v>26.3</v>
      </c>
      <c r="BN5">
        <v>16.2</v>
      </c>
      <c r="BO5">
        <v>0.53</v>
      </c>
      <c r="BQ5">
        <v>1.74</v>
      </c>
      <c r="BR5">
        <v>1.74</v>
      </c>
      <c r="BS5">
        <v>7.76</v>
      </c>
      <c r="BT5">
        <v>4.65</v>
      </c>
      <c r="BU5">
        <v>0.54</v>
      </c>
      <c r="BV5">
        <v>-0.01</v>
      </c>
      <c r="BW5">
        <v>22.64</v>
      </c>
      <c r="BX5">
        <v>0.18</v>
      </c>
      <c r="BY5">
        <v>2.91</v>
      </c>
      <c r="BZ5">
        <v>-2.91</v>
      </c>
      <c r="CA5">
        <v>3.11</v>
      </c>
      <c r="CB5">
        <v>1.07</v>
      </c>
      <c r="CC5">
        <v>0</v>
      </c>
      <c r="CD5" t="s">
        <v>110</v>
      </c>
      <c r="CE5" t="s">
        <v>111</v>
      </c>
      <c r="CF5" t="s">
        <v>110</v>
      </c>
      <c r="CG5" t="s">
        <v>112</v>
      </c>
      <c r="CI5" s="89" t="str">
        <f t="shared" si="0"/>
        <v>Red</v>
      </c>
      <c r="CJ5" s="89" t="str">
        <f t="shared" si="1"/>
        <v>Red</v>
      </c>
      <c r="CK5" s="89" t="str">
        <f t="shared" si="2"/>
        <v>Other</v>
      </c>
      <c r="CL5" s="89" t="b">
        <f t="shared" si="3"/>
        <v>0</v>
      </c>
      <c r="CN5" t="s">
        <v>103</v>
      </c>
      <c r="CP5" t="s">
        <v>113</v>
      </c>
      <c r="CQ5" t="s">
        <v>241</v>
      </c>
      <c r="CR5" s="87">
        <v>60.4754</v>
      </c>
      <c r="CS5" s="72">
        <f t="shared" si="4"/>
        <v>7</v>
      </c>
      <c r="CT5" s="72" t="str">
        <f t="shared" si="5"/>
        <v>1</v>
      </c>
      <c r="CU5" s="72" t="str">
        <f t="shared" si="6"/>
        <v>1</v>
      </c>
      <c r="CV5" s="266">
        <v>1</v>
      </c>
      <c r="CW5" s="73">
        <f t="shared" si="7"/>
        <v>1</v>
      </c>
      <c r="CX5" s="73">
        <v>3</v>
      </c>
      <c r="CY5" s="74"/>
      <c r="CZ5" s="75">
        <f t="shared" si="8"/>
        <v>63</v>
      </c>
      <c r="DA5" s="72" t="str">
        <f t="shared" si="9"/>
        <v>High</v>
      </c>
      <c r="DB5" s="73" t="str">
        <f t="shared" si="10"/>
        <v>0</v>
      </c>
      <c r="DC5" s="73" t="str">
        <f t="shared" si="11"/>
        <v>0</v>
      </c>
      <c r="DD5" s="73" t="str">
        <f t="shared" si="12"/>
        <v>0</v>
      </c>
      <c r="DE5" s="73" t="str">
        <f t="shared" si="13"/>
        <v>0</v>
      </c>
      <c r="DF5" s="73" t="str">
        <f t="shared" si="14"/>
        <v>0</v>
      </c>
      <c r="DG5" s="73" t="str">
        <f t="shared" si="15"/>
        <v>0</v>
      </c>
      <c r="DH5" s="267" t="s">
        <v>752</v>
      </c>
    </row>
    <row r="6" spans="1:112" ht="12.75">
      <c r="A6" s="268" t="s">
        <v>503</v>
      </c>
      <c r="B6" s="269" t="s">
        <v>133</v>
      </c>
      <c r="C6" s="270">
        <v>21.6</v>
      </c>
      <c r="D6" s="269" t="s">
        <v>504</v>
      </c>
      <c r="E6" s="268" t="s">
        <v>332</v>
      </c>
      <c r="F6" s="268" t="s">
        <v>332</v>
      </c>
      <c r="G6" s="268" t="s">
        <v>332</v>
      </c>
      <c r="H6" s="268" t="s">
        <v>134</v>
      </c>
      <c r="I6" s="268" t="s">
        <v>95</v>
      </c>
      <c r="J6" s="268" t="s">
        <v>95</v>
      </c>
      <c r="K6" s="268" t="s">
        <v>95</v>
      </c>
      <c r="L6" s="268" t="s">
        <v>95</v>
      </c>
      <c r="M6" s="268" t="s">
        <v>95</v>
      </c>
      <c r="N6" s="268" t="s">
        <v>95</v>
      </c>
      <c r="O6" s="268" t="s">
        <v>95</v>
      </c>
      <c r="P6" s="268" t="s">
        <v>95</v>
      </c>
      <c r="Q6" s="268" t="s">
        <v>95</v>
      </c>
      <c r="R6" s="268" t="s">
        <v>95</v>
      </c>
      <c r="S6" s="268" t="s">
        <v>95</v>
      </c>
      <c r="T6" s="268" t="s">
        <v>95</v>
      </c>
      <c r="U6" s="268" t="s">
        <v>95</v>
      </c>
      <c r="V6" s="268" t="s">
        <v>95</v>
      </c>
      <c r="W6" s="268" t="s">
        <v>95</v>
      </c>
      <c r="X6" s="268" t="s">
        <v>95</v>
      </c>
      <c r="Y6" s="271">
        <v>45.47779</v>
      </c>
      <c r="Z6" s="271">
        <v>-116.93112</v>
      </c>
      <c r="AA6" s="268" t="s">
        <v>96</v>
      </c>
      <c r="AB6" s="268" t="s">
        <v>97</v>
      </c>
      <c r="AC6" s="268" t="s">
        <v>180</v>
      </c>
      <c r="AD6" s="268" t="s">
        <v>119</v>
      </c>
      <c r="AE6" s="268" t="s">
        <v>241</v>
      </c>
      <c r="AF6" s="272">
        <v>38278</v>
      </c>
      <c r="AG6" s="273">
        <v>0.3875</v>
      </c>
      <c r="AH6" s="268" t="s">
        <v>100</v>
      </c>
      <c r="AI6" s="268">
        <v>1</v>
      </c>
      <c r="AJ6" s="268">
        <v>2</v>
      </c>
      <c r="AK6" s="268">
        <v>2</v>
      </c>
      <c r="AL6" s="268">
        <v>0</v>
      </c>
      <c r="AM6" s="268">
        <v>0</v>
      </c>
      <c r="AN6" s="268" t="s">
        <v>505</v>
      </c>
      <c r="AO6" s="268" t="s">
        <v>506</v>
      </c>
      <c r="AP6" s="268" t="s">
        <v>202</v>
      </c>
      <c r="AQ6" s="268"/>
      <c r="AR6" s="268" t="s">
        <v>103</v>
      </c>
      <c r="AS6" s="268"/>
      <c r="AT6" s="268" t="s">
        <v>95</v>
      </c>
      <c r="AU6" s="268" t="s">
        <v>95</v>
      </c>
      <c r="AV6" s="268" t="s">
        <v>95</v>
      </c>
      <c r="AW6" s="268"/>
      <c r="AX6" s="274" t="s">
        <v>507</v>
      </c>
      <c r="AY6" s="268"/>
      <c r="AZ6" s="268"/>
      <c r="BA6" s="268">
        <v>1</v>
      </c>
      <c r="BB6" s="268">
        <v>1</v>
      </c>
      <c r="BC6" s="268">
        <v>1</v>
      </c>
      <c r="BD6" s="268">
        <v>1</v>
      </c>
      <c r="BE6" s="268"/>
      <c r="BF6" s="268"/>
      <c r="BG6" s="268"/>
      <c r="BH6" s="268">
        <v>10</v>
      </c>
      <c r="BI6" s="268">
        <v>22</v>
      </c>
      <c r="BJ6" s="268">
        <v>26.2</v>
      </c>
      <c r="BK6" s="268">
        <v>21.9</v>
      </c>
      <c r="BL6" s="268">
        <v>22.6</v>
      </c>
      <c r="BM6" s="268">
        <v>26.3</v>
      </c>
      <c r="BN6" s="268">
        <v>16.2</v>
      </c>
      <c r="BO6" s="268">
        <v>3.15</v>
      </c>
      <c r="BP6" s="268" t="s">
        <v>508</v>
      </c>
      <c r="BQ6" s="268">
        <v>3.18</v>
      </c>
      <c r="BR6" s="268">
        <v>3.22</v>
      </c>
      <c r="BS6" s="268">
        <v>7.96</v>
      </c>
      <c r="BT6" s="268">
        <v>6.35</v>
      </c>
      <c r="BU6" s="268">
        <v>3.15</v>
      </c>
      <c r="BV6" s="268">
        <v>0</v>
      </c>
      <c r="BW6" s="268">
        <v>22.64</v>
      </c>
      <c r="BX6" s="268">
        <v>0.44</v>
      </c>
      <c r="BY6" s="268">
        <v>3.13</v>
      </c>
      <c r="BZ6" s="268">
        <v>-3.17</v>
      </c>
      <c r="CA6" s="268">
        <v>1.61</v>
      </c>
      <c r="CB6" s="268">
        <v>0.51</v>
      </c>
      <c r="CC6" s="268">
        <v>0.18</v>
      </c>
      <c r="CD6" s="268" t="s">
        <v>110</v>
      </c>
      <c r="CE6" s="268" t="s">
        <v>111</v>
      </c>
      <c r="CF6" s="268" t="s">
        <v>110</v>
      </c>
      <c r="CG6" s="268" t="s">
        <v>112</v>
      </c>
      <c r="CH6" s="268"/>
      <c r="CI6" s="276" t="str">
        <f>IF(CD6="Red","Red",IF(CD6="Green","Green",IF(CD6="Grey","Grey",IF(AH6="Bridge","Bridge",IF(AH6="Ford","Ford",IF(AH6="Open Bottom","Open Bottom",IF(AH6="Other","Other","Green")))))))</f>
        <v>Red</v>
      </c>
      <c r="CJ6" s="276" t="str">
        <f t="shared" si="1"/>
        <v>Red</v>
      </c>
      <c r="CK6" s="276" t="str">
        <f>IF(AH6="Bridge","Bridge",IF(AH6="Ford","Ford",IF(AH6="Circular","Circular",IF(AH6="Squashed Pipe-Arch","Squashed Pipe-Arch",IF(AH6="Open-Bottom","Open Bottom Arch",IF(AH6="Other","Other","Other"))))))</f>
        <v>Other</v>
      </c>
      <c r="CL6" s="276" t="b">
        <f>IF(AND(CI6&lt;&gt;"Red",CN6="Yes"),"Yes")</f>
        <v>0</v>
      </c>
      <c r="CM6" s="268"/>
      <c r="CN6" s="268" t="s">
        <v>103</v>
      </c>
      <c r="CO6" s="268"/>
      <c r="CP6" s="268" t="s">
        <v>113</v>
      </c>
      <c r="CQ6" s="268" t="s">
        <v>241</v>
      </c>
      <c r="CR6" s="283">
        <v>0.056394</v>
      </c>
      <c r="CS6" s="279">
        <f>IF(AND(CR6&gt;0,CR6&lt;=1),1,IF(AND(CR6&gt;1,CR6&lt;=2),2,IF(AND(CR6&gt;2,CR6&lt;=4),3,IF(AND(CR6&gt;4,CR6&lt;=6),4,IF(AND(CR6&gt;6,CR6&lt;=8),5,IF(AND(CR6&gt;8,CR6&lt;=10),6,IF(AND(CR6&gt;10),7,)))))))</f>
        <v>1</v>
      </c>
      <c r="CT6" s="279" t="str">
        <f t="shared" si="5"/>
        <v>1</v>
      </c>
      <c r="CU6" s="279" t="str">
        <f t="shared" si="6"/>
        <v>1</v>
      </c>
      <c r="CV6" s="284">
        <v>1</v>
      </c>
      <c r="CW6" s="266">
        <f>1+DB6+DC6+DD6+DE6+DF6+DG6</f>
        <v>1</v>
      </c>
      <c r="CX6" s="266">
        <v>3</v>
      </c>
      <c r="CY6" s="280"/>
      <c r="CZ6" s="281">
        <f>CS6*((CT6*1.5)+(1.5*CU6))*CX6*CW6</f>
        <v>9</v>
      </c>
      <c r="DA6" s="279" t="s">
        <v>693</v>
      </c>
      <c r="DB6" s="266" t="str">
        <f>IF(AU6="Poor Alignment with Stream","0.05",IF(AV6="Poor Alignment with Stream","0.05","0"))</f>
        <v>0</v>
      </c>
      <c r="DC6" s="266" t="str">
        <f>IF(AU6="Breaks Inside Culvert","0.05",IF(AV6="Breaks Inside Culvert","0.05","0"))</f>
        <v>0</v>
      </c>
      <c r="DD6" s="266" t="str">
        <f>IF(AU6="Fill Eroding","0.05",IF(AV6="Fill Eroding","0.05","0"))</f>
        <v>0</v>
      </c>
      <c r="DE6" s="266" t="str">
        <f>IF(AU6="Water Flowing Under Culvert","0.1",IF(AV6="Water Flowing Under Culvert","0.1","0"))</f>
        <v>0</v>
      </c>
      <c r="DF6" s="266" t="str">
        <f>IF(AU6="Bottom Rusted Through","0.05",IF(AV6="Bottom Rusted Through","0.05","0"))</f>
        <v>0</v>
      </c>
      <c r="DG6" s="266" t="str">
        <f>IF(AU6="Debris Plugging Inlet","0.05",IF(AV6="Debris Plugging Inlet","0.05","0"))</f>
        <v>0</v>
      </c>
      <c r="DH6" s="267" t="s">
        <v>752</v>
      </c>
    </row>
    <row r="7" spans="1:112" s="268" customFormat="1" ht="12" customHeight="1">
      <c r="A7" s="268" t="s">
        <v>509</v>
      </c>
      <c r="B7" s="269" t="s">
        <v>133</v>
      </c>
      <c r="C7" s="270">
        <v>21.6</v>
      </c>
      <c r="D7" s="269" t="s">
        <v>510</v>
      </c>
      <c r="E7" s="268" t="s">
        <v>332</v>
      </c>
      <c r="F7" s="268" t="s">
        <v>332</v>
      </c>
      <c r="G7" s="268" t="s">
        <v>332</v>
      </c>
      <c r="H7" s="268" t="s">
        <v>134</v>
      </c>
      <c r="I7" s="268" t="s">
        <v>95</v>
      </c>
      <c r="J7" s="268" t="s">
        <v>95</v>
      </c>
      <c r="K7" s="268" t="s">
        <v>95</v>
      </c>
      <c r="L7" s="268" t="s">
        <v>95</v>
      </c>
      <c r="M7" s="268" t="s">
        <v>95</v>
      </c>
      <c r="N7" s="268" t="s">
        <v>95</v>
      </c>
      <c r="O7" s="268" t="s">
        <v>95</v>
      </c>
      <c r="P7" s="268" t="s">
        <v>95</v>
      </c>
      <c r="Q7" s="268" t="s">
        <v>95</v>
      </c>
      <c r="R7" s="268" t="s">
        <v>95</v>
      </c>
      <c r="S7" s="268" t="s">
        <v>95</v>
      </c>
      <c r="T7" s="268" t="s">
        <v>95</v>
      </c>
      <c r="U7" s="268" t="s">
        <v>95</v>
      </c>
      <c r="V7" s="268" t="s">
        <v>95</v>
      </c>
      <c r="W7" s="268" t="s">
        <v>95</v>
      </c>
      <c r="X7" s="268" t="s">
        <v>95</v>
      </c>
      <c r="Y7" s="271">
        <v>45.47779</v>
      </c>
      <c r="Z7" s="271">
        <v>-116.93112</v>
      </c>
      <c r="AA7" s="268" t="s">
        <v>96</v>
      </c>
      <c r="AB7" s="268" t="s">
        <v>97</v>
      </c>
      <c r="AC7" s="268" t="s">
        <v>180</v>
      </c>
      <c r="AD7" s="268" t="s">
        <v>119</v>
      </c>
      <c r="AE7" s="268" t="s">
        <v>241</v>
      </c>
      <c r="AF7" s="272">
        <v>38278</v>
      </c>
      <c r="AG7" s="273">
        <v>0.46458333333333335</v>
      </c>
      <c r="AH7" s="268" t="s">
        <v>100</v>
      </c>
      <c r="AI7" s="268">
        <v>2</v>
      </c>
      <c r="AJ7" s="268">
        <v>2</v>
      </c>
      <c r="AK7" s="268">
        <v>2</v>
      </c>
      <c r="AL7" s="268">
        <v>0</v>
      </c>
      <c r="AM7" s="268">
        <v>0</v>
      </c>
      <c r="AN7" s="268" t="s">
        <v>505</v>
      </c>
      <c r="AO7" s="268" t="s">
        <v>506</v>
      </c>
      <c r="AP7" s="268" t="s">
        <v>202</v>
      </c>
      <c r="AR7" s="268" t="s">
        <v>103</v>
      </c>
      <c r="AT7" s="268" t="s">
        <v>104</v>
      </c>
      <c r="AU7" s="268" t="s">
        <v>95</v>
      </c>
      <c r="AV7" s="268" t="s">
        <v>95</v>
      </c>
      <c r="AX7" s="274" t="s">
        <v>511</v>
      </c>
      <c r="AY7" s="268" t="s">
        <v>512</v>
      </c>
      <c r="BA7" s="268">
        <v>1</v>
      </c>
      <c r="BB7" s="268">
        <v>1</v>
      </c>
      <c r="BC7" s="268">
        <v>1</v>
      </c>
      <c r="BD7" s="268">
        <v>1</v>
      </c>
      <c r="BH7" s="268">
        <v>10</v>
      </c>
      <c r="BI7" s="268">
        <v>22</v>
      </c>
      <c r="BJ7" s="268">
        <v>26.2</v>
      </c>
      <c r="BK7" s="268">
        <v>21.9</v>
      </c>
      <c r="BL7" s="268">
        <v>22.6</v>
      </c>
      <c r="BM7" s="268">
        <v>26.3</v>
      </c>
      <c r="BN7" s="268">
        <v>16.2</v>
      </c>
      <c r="BQ7" s="268">
        <v>3.18</v>
      </c>
      <c r="BR7" s="268">
        <v>3.2</v>
      </c>
      <c r="BS7" s="268">
        <v>7.96</v>
      </c>
      <c r="BT7" s="268">
        <v>6.35</v>
      </c>
      <c r="BU7" s="268">
        <v>3.15</v>
      </c>
      <c r="BV7" s="268">
        <v>-3.15</v>
      </c>
      <c r="BW7" s="268">
        <v>22.64</v>
      </c>
      <c r="BX7" s="268">
        <v>0.44</v>
      </c>
      <c r="BY7" s="268">
        <v>3.15</v>
      </c>
      <c r="BZ7" s="268">
        <v>-3.17</v>
      </c>
      <c r="CA7" s="268">
        <v>1.61</v>
      </c>
      <c r="CB7" s="268">
        <v>0.51</v>
      </c>
      <c r="CC7" s="268">
        <v>0.09</v>
      </c>
      <c r="CD7" s="268" t="s">
        <v>110</v>
      </c>
      <c r="CE7" s="268" t="s">
        <v>111</v>
      </c>
      <c r="CF7" s="268" t="s">
        <v>110</v>
      </c>
      <c r="CG7" s="268" t="s">
        <v>147</v>
      </c>
      <c r="CI7" s="276" t="str">
        <f>IF(CD7="Red","Red",IF(CD7="Green","Green",IF(CD7="Grey","Grey",IF(AH7="Bridge","Bridge",IF(AH7="Ford","Ford",IF(AH7="Open Bottom","Open Bottom",IF(AH7="Other","Other","Green")))))))</f>
        <v>Red</v>
      </c>
      <c r="CJ7" s="276" t="str">
        <f t="shared" si="1"/>
        <v>Red</v>
      </c>
      <c r="CK7" s="276" t="str">
        <f>IF(AH7="Bridge","Bridge",IF(AH7="Ford","Ford",IF(AH7="Circular","Circular",IF(AH7="Squashed Pipe-Arch","Squashed Pipe-Arch",IF(AH7="Open-Bottom","Open Bottom Arch",IF(AH7="Other","Other","Other"))))))</f>
        <v>Other</v>
      </c>
      <c r="CL7" s="276" t="b">
        <f>IF(AND(CI7&lt;&gt;"Red",CN7="Yes"),"Yes")</f>
        <v>0</v>
      </c>
      <c r="CN7" s="268" t="s">
        <v>103</v>
      </c>
      <c r="CP7" s="268" t="s">
        <v>113</v>
      </c>
      <c r="CQ7" s="268" t="s">
        <v>241</v>
      </c>
      <c r="CR7" s="283">
        <v>0.056394</v>
      </c>
      <c r="CS7" s="279">
        <f>IF(AND(CR7&gt;0,CR7&lt;=1),1,IF(AND(CR7&gt;1,CR7&lt;=2),2,IF(AND(CR7&gt;2,CR7&lt;=4),3,IF(AND(CR7&gt;4,CR7&lt;=6),4,IF(AND(CR7&gt;6,CR7&lt;=8),5,IF(AND(CR7&gt;8,CR7&lt;=10),6,IF(AND(CR7&gt;10),7,)))))))</f>
        <v>1</v>
      </c>
      <c r="CT7" s="279" t="str">
        <f t="shared" si="5"/>
        <v>1</v>
      </c>
      <c r="CU7" s="279" t="str">
        <f t="shared" si="6"/>
        <v>1</v>
      </c>
      <c r="CV7" s="266">
        <v>1</v>
      </c>
      <c r="CW7" s="266">
        <f>1+DB7+DC7+DD7+DE7+DF7+DG7</f>
        <v>1</v>
      </c>
      <c r="CX7" s="266">
        <v>3</v>
      </c>
      <c r="CY7" s="280"/>
      <c r="CZ7" s="281">
        <f>CS7*((CT7*1.5)+(1.5*CU7))*CX7*CW7</f>
        <v>9</v>
      </c>
      <c r="DA7" s="279" t="s">
        <v>693</v>
      </c>
      <c r="DB7" s="266" t="str">
        <f>IF(AU7="Poor Alignment with Stream","0.05",IF(AV7="Poor Alignment with Stream","0.05","0"))</f>
        <v>0</v>
      </c>
      <c r="DC7" s="266" t="str">
        <f>IF(AU7="Breaks Inside Culvert","0.05",IF(AV7="Breaks Inside Culvert","0.05","0"))</f>
        <v>0</v>
      </c>
      <c r="DD7" s="266" t="str">
        <f>IF(AU7="Fill Eroding","0.05",IF(AV7="Fill Eroding","0.05","0"))</f>
        <v>0</v>
      </c>
      <c r="DE7" s="266" t="str">
        <f>IF(AU7="Water Flowing Under Culvert","0.1",IF(AV7="Water Flowing Under Culvert","0.1","0"))</f>
        <v>0</v>
      </c>
      <c r="DF7" s="266" t="str">
        <f>IF(AU7="Bottom Rusted Through","0.05",IF(AV7="Bottom Rusted Through","0.05","0"))</f>
        <v>0</v>
      </c>
      <c r="DG7" s="266" t="str">
        <f>IF(AU7="Debris Plugging Inlet","0.05",IF(AV7="Debris Plugging Inlet","0.05","0"))</f>
        <v>0</v>
      </c>
      <c r="DH7" s="267" t="s">
        <v>752</v>
      </c>
    </row>
    <row r="8" spans="1:125" ht="12.75">
      <c r="A8" s="46" t="s">
        <v>611</v>
      </c>
      <c r="B8" s="47" t="s">
        <v>149</v>
      </c>
      <c r="C8" s="48">
        <v>0.5</v>
      </c>
      <c r="D8" s="47" t="s">
        <v>150</v>
      </c>
      <c r="E8" s="46" t="s">
        <v>151</v>
      </c>
      <c r="F8" s="46" t="s">
        <v>151</v>
      </c>
      <c r="G8" s="46" t="s">
        <v>151</v>
      </c>
      <c r="H8" s="46" t="s">
        <v>95</v>
      </c>
      <c r="I8" s="46" t="s">
        <v>95</v>
      </c>
      <c r="J8" s="46" t="s">
        <v>95</v>
      </c>
      <c r="K8" s="46" t="s">
        <v>95</v>
      </c>
      <c r="L8" s="46" t="s">
        <v>95</v>
      </c>
      <c r="M8" s="46" t="s">
        <v>95</v>
      </c>
      <c r="N8" s="46" t="s">
        <v>95</v>
      </c>
      <c r="O8" s="46" t="s">
        <v>95</v>
      </c>
      <c r="P8" s="46" t="s">
        <v>95</v>
      </c>
      <c r="Q8" s="46" t="s">
        <v>95</v>
      </c>
      <c r="R8" s="46" t="s">
        <v>95</v>
      </c>
      <c r="S8" s="46" t="s">
        <v>95</v>
      </c>
      <c r="T8" s="46" t="s">
        <v>95</v>
      </c>
      <c r="U8" s="46" t="s">
        <v>95</v>
      </c>
      <c r="V8" s="46" t="s">
        <v>95</v>
      </c>
      <c r="W8" s="46" t="s">
        <v>95</v>
      </c>
      <c r="X8" s="46" t="s">
        <v>95</v>
      </c>
      <c r="Y8" s="49">
        <v>45.34305</v>
      </c>
      <c r="Z8" s="49" t="s">
        <v>612</v>
      </c>
      <c r="AA8" s="46" t="s">
        <v>96</v>
      </c>
      <c r="AB8" s="46" t="s">
        <v>97</v>
      </c>
      <c r="AC8" s="46" t="s">
        <v>98</v>
      </c>
      <c r="AD8" s="46" t="s">
        <v>95</v>
      </c>
      <c r="AE8" s="46"/>
      <c r="AF8" s="50">
        <v>38588</v>
      </c>
      <c r="AG8" s="51">
        <v>0.48819444444444443</v>
      </c>
      <c r="AH8" s="46" t="s">
        <v>100</v>
      </c>
      <c r="AI8" s="46">
        <v>1</v>
      </c>
      <c r="AJ8" s="46">
        <v>1</v>
      </c>
      <c r="AK8" s="46">
        <v>0</v>
      </c>
      <c r="AL8" s="46">
        <v>0</v>
      </c>
      <c r="AM8" s="46">
        <v>0</v>
      </c>
      <c r="AN8" s="46" t="s">
        <v>95</v>
      </c>
      <c r="AO8" s="46" t="s">
        <v>95</v>
      </c>
      <c r="AP8" s="46" t="s">
        <v>95</v>
      </c>
      <c r="AQ8" s="46"/>
      <c r="AR8" s="46" t="s">
        <v>95</v>
      </c>
      <c r="AS8" s="46"/>
      <c r="AT8" s="46" t="s">
        <v>95</v>
      </c>
      <c r="AU8" s="46" t="s">
        <v>95</v>
      </c>
      <c r="AV8" s="46" t="s">
        <v>95</v>
      </c>
      <c r="AW8" s="46"/>
      <c r="AX8" s="52" t="s">
        <v>613</v>
      </c>
      <c r="AY8" s="46" t="s">
        <v>614</v>
      </c>
      <c r="AZ8" s="53"/>
      <c r="BA8">
        <v>1</v>
      </c>
      <c r="BB8">
        <v>1</v>
      </c>
      <c r="BC8">
        <v>1</v>
      </c>
      <c r="BD8">
        <v>1</v>
      </c>
      <c r="BE8" t="s">
        <v>615</v>
      </c>
      <c r="BF8" s="46"/>
      <c r="BG8" s="46"/>
      <c r="BH8" s="46"/>
      <c r="BI8" s="46"/>
      <c r="BJ8" s="46"/>
      <c r="BK8" s="46"/>
      <c r="BL8" s="46"/>
      <c r="BM8" s="46"/>
      <c r="BN8" s="46"/>
      <c r="BO8" s="46"/>
      <c r="BP8" s="46"/>
      <c r="BQ8" s="46"/>
      <c r="BR8" s="46"/>
      <c r="BS8" s="46"/>
      <c r="BT8" s="46"/>
      <c r="BU8" s="46"/>
      <c r="BV8" s="46"/>
      <c r="BW8" s="46"/>
      <c r="BX8" s="46"/>
      <c r="BY8" s="46"/>
      <c r="BZ8" s="46"/>
      <c r="CA8" s="46"/>
      <c r="CB8" s="46"/>
      <c r="CC8" s="46"/>
      <c r="CD8" t="s">
        <v>95</v>
      </c>
      <c r="CE8" t="s">
        <v>95</v>
      </c>
      <c r="CF8" t="s">
        <v>95</v>
      </c>
      <c r="CG8" t="s">
        <v>95</v>
      </c>
      <c r="CH8" s="46"/>
      <c r="CI8" s="89" t="str">
        <f t="shared" si="0"/>
        <v>Other</v>
      </c>
      <c r="CJ8" s="89" t="str">
        <f t="shared" si="1"/>
        <v>Red</v>
      </c>
      <c r="CK8" s="89" t="str">
        <f t="shared" si="2"/>
        <v>Other</v>
      </c>
      <c r="CL8" s="89" t="str">
        <f t="shared" si="3"/>
        <v>Yes</v>
      </c>
      <c r="CM8" s="46"/>
      <c r="CN8" t="s">
        <v>113</v>
      </c>
      <c r="CO8" t="s">
        <v>191</v>
      </c>
      <c r="CP8" t="s">
        <v>113</v>
      </c>
      <c r="CQ8" t="s">
        <v>115</v>
      </c>
      <c r="CR8" s="81">
        <v>42.713</v>
      </c>
      <c r="CS8" s="72">
        <f t="shared" si="4"/>
        <v>7</v>
      </c>
      <c r="CT8" s="85">
        <v>1</v>
      </c>
      <c r="CU8" s="85">
        <v>1</v>
      </c>
      <c r="CV8" s="73">
        <v>1</v>
      </c>
      <c r="CW8" s="73">
        <f t="shared" si="7"/>
        <v>1</v>
      </c>
      <c r="CX8" s="73">
        <v>3</v>
      </c>
      <c r="CY8" s="74"/>
      <c r="CZ8" s="75">
        <f t="shared" si="8"/>
        <v>63</v>
      </c>
      <c r="DA8" s="72" t="str">
        <f t="shared" si="9"/>
        <v>High</v>
      </c>
      <c r="DB8" s="73" t="str">
        <f t="shared" si="10"/>
        <v>0</v>
      </c>
      <c r="DC8" s="73" t="str">
        <f t="shared" si="11"/>
        <v>0</v>
      </c>
      <c r="DD8" s="73" t="str">
        <f t="shared" si="12"/>
        <v>0</v>
      </c>
      <c r="DE8" s="73" t="str">
        <f t="shared" si="13"/>
        <v>0</v>
      </c>
      <c r="DF8" s="73" t="str">
        <f t="shared" si="14"/>
        <v>0</v>
      </c>
      <c r="DG8" s="73" t="str">
        <f t="shared" si="15"/>
        <v>0</v>
      </c>
      <c r="DH8" s="82"/>
      <c r="DI8" s="86"/>
      <c r="DJ8" s="46"/>
      <c r="DK8" s="46"/>
      <c r="DL8" s="46"/>
      <c r="DM8" s="46"/>
      <c r="DN8" s="46"/>
      <c r="DO8" s="46"/>
      <c r="DP8" s="46"/>
      <c r="DQ8" s="46"/>
      <c r="DR8" s="46"/>
      <c r="DS8" s="46"/>
      <c r="DT8" s="46"/>
      <c r="DU8" s="46"/>
    </row>
    <row r="9" spans="1:125" s="13" customFormat="1" ht="12.75">
      <c r="A9" t="s">
        <v>230</v>
      </c>
      <c r="B9" s="6">
        <v>15</v>
      </c>
      <c r="C9" s="7">
        <v>0.1</v>
      </c>
      <c r="D9" s="6" t="s">
        <v>221</v>
      </c>
      <c r="E9" t="s">
        <v>93</v>
      </c>
      <c r="F9" t="s">
        <v>93</v>
      </c>
      <c r="G9" t="s">
        <v>93</v>
      </c>
      <c r="H9" t="s">
        <v>227</v>
      </c>
      <c r="I9" t="s">
        <v>95</v>
      </c>
      <c r="J9" t="s">
        <v>95</v>
      </c>
      <c r="K9" t="s">
        <v>95</v>
      </c>
      <c r="L9" t="s">
        <v>95</v>
      </c>
      <c r="M9" t="s">
        <v>95</v>
      </c>
      <c r="N9" t="s">
        <v>95</v>
      </c>
      <c r="O9" t="s">
        <v>95</v>
      </c>
      <c r="P9" t="s">
        <v>95</v>
      </c>
      <c r="Q9" t="s">
        <v>95</v>
      </c>
      <c r="R9" t="s">
        <v>95</v>
      </c>
      <c r="S9" t="s">
        <v>95</v>
      </c>
      <c r="T9" t="s">
        <v>95</v>
      </c>
      <c r="U9" t="s">
        <v>95</v>
      </c>
      <c r="V9" t="s">
        <v>95</v>
      </c>
      <c r="W9" t="s">
        <v>95</v>
      </c>
      <c r="X9" t="s">
        <v>95</v>
      </c>
      <c r="Y9" s="8">
        <v>45.15401</v>
      </c>
      <c r="Z9" s="8">
        <v>-117.03431</v>
      </c>
      <c r="AA9" t="s">
        <v>96</v>
      </c>
      <c r="AB9" t="s">
        <v>97</v>
      </c>
      <c r="AC9" t="s">
        <v>98</v>
      </c>
      <c r="AD9" t="s">
        <v>99</v>
      </c>
      <c r="AE9" t="s">
        <v>231</v>
      </c>
      <c r="AF9" s="9">
        <v>38244</v>
      </c>
      <c r="AG9" s="10">
        <v>0.6541666666666667</v>
      </c>
      <c r="AH9" t="s">
        <v>232</v>
      </c>
      <c r="AI9">
        <v>1</v>
      </c>
      <c r="AJ9">
        <v>1</v>
      </c>
      <c r="AK9">
        <v>0</v>
      </c>
      <c r="AL9">
        <v>0</v>
      </c>
      <c r="AM9">
        <v>0</v>
      </c>
      <c r="AN9" t="s">
        <v>95</v>
      </c>
      <c r="AO9" t="s">
        <v>95</v>
      </c>
      <c r="AP9" t="s">
        <v>95</v>
      </c>
      <c r="AQ9"/>
      <c r="AR9" t="s">
        <v>103</v>
      </c>
      <c r="AS9" t="s">
        <v>233</v>
      </c>
      <c r="AT9" t="s">
        <v>173</v>
      </c>
      <c r="AU9" t="s">
        <v>95</v>
      </c>
      <c r="AV9" t="s">
        <v>95</v>
      </c>
      <c r="AW9"/>
      <c r="AX9" s="11"/>
      <c r="AY9" t="s">
        <v>234</v>
      </c>
      <c r="AZ9"/>
      <c r="BA9">
        <v>1</v>
      </c>
      <c r="BB9">
        <v>1</v>
      </c>
      <c r="BC9">
        <v>1</v>
      </c>
      <c r="BD9">
        <v>1</v>
      </c>
      <c r="BE9"/>
      <c r="BF9"/>
      <c r="BG9"/>
      <c r="BH9">
        <v>10.4</v>
      </c>
      <c r="BI9"/>
      <c r="BJ9">
        <v>20.2</v>
      </c>
      <c r="BK9">
        <v>19.3</v>
      </c>
      <c r="BL9">
        <v>25</v>
      </c>
      <c r="BM9">
        <v>24.8</v>
      </c>
      <c r="BN9">
        <v>26.1</v>
      </c>
      <c r="BO9"/>
      <c r="BP9"/>
      <c r="BQ9"/>
      <c r="BR9"/>
      <c r="BS9"/>
      <c r="BT9"/>
      <c r="BU9"/>
      <c r="BV9">
        <v>0</v>
      </c>
      <c r="BW9">
        <v>23.08</v>
      </c>
      <c r="BX9">
        <v>0.45</v>
      </c>
      <c r="BY9">
        <v>0</v>
      </c>
      <c r="BZ9">
        <v>0</v>
      </c>
      <c r="CA9">
        <v>0</v>
      </c>
      <c r="CB9">
        <v>0</v>
      </c>
      <c r="CC9">
        <v>0</v>
      </c>
      <c r="CD9" t="s">
        <v>95</v>
      </c>
      <c r="CE9" t="s">
        <v>95</v>
      </c>
      <c r="CF9" t="s">
        <v>95</v>
      </c>
      <c r="CG9" t="s">
        <v>95</v>
      </c>
      <c r="CH9"/>
      <c r="CI9" s="89" t="str">
        <f t="shared" si="0"/>
        <v>Green</v>
      </c>
      <c r="CJ9" s="91" t="s">
        <v>110</v>
      </c>
      <c r="CK9" s="89" t="str">
        <f t="shared" si="2"/>
        <v>Open Bottom Arch</v>
      </c>
      <c r="CL9" s="89" t="str">
        <f t="shared" si="3"/>
        <v>Yes</v>
      </c>
      <c r="CM9"/>
      <c r="CN9" t="s">
        <v>113</v>
      </c>
      <c r="CO9" t="s">
        <v>235</v>
      </c>
      <c r="CP9" t="s">
        <v>113</v>
      </c>
      <c r="CQ9" t="s">
        <v>115</v>
      </c>
      <c r="CR9" s="81">
        <v>11.1823</v>
      </c>
      <c r="CS9" s="72">
        <f t="shared" si="4"/>
        <v>7</v>
      </c>
      <c r="CT9" s="85">
        <v>1</v>
      </c>
      <c r="CU9" s="85">
        <v>1</v>
      </c>
      <c r="CV9" s="73">
        <v>2</v>
      </c>
      <c r="CW9" s="73">
        <f t="shared" si="7"/>
        <v>1</v>
      </c>
      <c r="CX9" s="265">
        <v>3</v>
      </c>
      <c r="CY9" s="74"/>
      <c r="CZ9" s="75">
        <f t="shared" si="8"/>
        <v>63</v>
      </c>
      <c r="DA9" s="72" t="str">
        <f t="shared" si="9"/>
        <v>High</v>
      </c>
      <c r="DB9" s="73" t="str">
        <f t="shared" si="10"/>
        <v>0</v>
      </c>
      <c r="DC9" s="73" t="str">
        <f t="shared" si="11"/>
        <v>0</v>
      </c>
      <c r="DD9" s="73" t="str">
        <f t="shared" si="12"/>
        <v>0</v>
      </c>
      <c r="DE9" s="73" t="str">
        <f t="shared" si="13"/>
        <v>0</v>
      </c>
      <c r="DF9" s="73" t="str">
        <f t="shared" si="14"/>
        <v>0</v>
      </c>
      <c r="DG9" s="73" t="str">
        <f t="shared" si="15"/>
        <v>0</v>
      </c>
      <c r="DH9" s="267" t="s">
        <v>761</v>
      </c>
      <c r="DI9" s="46"/>
      <c r="DJ9" s="46"/>
      <c r="DK9" s="46"/>
      <c r="DL9" s="46"/>
      <c r="DM9" s="46"/>
      <c r="DN9" s="46"/>
      <c r="DO9" s="46"/>
      <c r="DP9" s="46"/>
      <c r="DQ9" s="46"/>
      <c r="DR9" s="46"/>
      <c r="DS9" s="46"/>
      <c r="DT9" s="46"/>
      <c r="DU9" s="46"/>
    </row>
    <row r="10" spans="1:125" ht="12.75">
      <c r="A10" s="38" t="s">
        <v>554</v>
      </c>
      <c r="B10" s="39">
        <v>3900</v>
      </c>
      <c r="C10" s="40">
        <v>1.9</v>
      </c>
      <c r="D10" s="39" t="s">
        <v>133</v>
      </c>
      <c r="E10" s="38" t="s">
        <v>93</v>
      </c>
      <c r="F10" s="38" t="s">
        <v>151</v>
      </c>
      <c r="G10" s="38" t="s">
        <v>151</v>
      </c>
      <c r="H10" s="38" t="s">
        <v>134</v>
      </c>
      <c r="I10" s="38" t="s">
        <v>95</v>
      </c>
      <c r="J10" s="38" t="s">
        <v>95</v>
      </c>
      <c r="K10" s="38" t="s">
        <v>95</v>
      </c>
      <c r="L10" s="38" t="s">
        <v>95</v>
      </c>
      <c r="M10" s="38" t="s">
        <v>95</v>
      </c>
      <c r="N10" s="38" t="s">
        <v>95</v>
      </c>
      <c r="O10" s="38" t="s">
        <v>95</v>
      </c>
      <c r="P10" s="38" t="s">
        <v>95</v>
      </c>
      <c r="Q10" s="38" t="s">
        <v>95</v>
      </c>
      <c r="R10" s="38" t="s">
        <v>95</v>
      </c>
      <c r="S10" s="38" t="s">
        <v>95</v>
      </c>
      <c r="T10" s="38" t="s">
        <v>95</v>
      </c>
      <c r="U10" s="38" t="s">
        <v>95</v>
      </c>
      <c r="V10" s="38" t="s">
        <v>95</v>
      </c>
      <c r="W10" s="38" t="s">
        <v>95</v>
      </c>
      <c r="X10" s="38" t="s">
        <v>95</v>
      </c>
      <c r="Y10" s="41">
        <v>45.31445</v>
      </c>
      <c r="Z10" s="41">
        <v>-117.08422</v>
      </c>
      <c r="AA10" s="38" t="s">
        <v>96</v>
      </c>
      <c r="AB10" s="38" t="s">
        <v>97</v>
      </c>
      <c r="AC10" s="38" t="s">
        <v>119</v>
      </c>
      <c r="AD10" s="38" t="s">
        <v>99</v>
      </c>
      <c r="AE10" s="38"/>
      <c r="AF10" s="42">
        <v>38307</v>
      </c>
      <c r="AG10" s="43">
        <v>0.4576388888888889</v>
      </c>
      <c r="AH10" s="38" t="s">
        <v>143</v>
      </c>
      <c r="AI10" s="38">
        <v>1</v>
      </c>
      <c r="AJ10" s="38">
        <v>1</v>
      </c>
      <c r="AK10" s="38">
        <v>0</v>
      </c>
      <c r="AL10" s="38">
        <v>0</v>
      </c>
      <c r="AM10" s="38">
        <v>0</v>
      </c>
      <c r="AN10" s="38" t="s">
        <v>202</v>
      </c>
      <c r="AO10" s="38" t="s">
        <v>95</v>
      </c>
      <c r="AP10" s="38" t="s">
        <v>95</v>
      </c>
      <c r="AQ10" s="38"/>
      <c r="AR10" s="38" t="s">
        <v>103</v>
      </c>
      <c r="AS10" s="38"/>
      <c r="AT10" s="38" t="s">
        <v>104</v>
      </c>
      <c r="AU10" s="38" t="s">
        <v>310</v>
      </c>
      <c r="AV10" s="38" t="s">
        <v>194</v>
      </c>
      <c r="AW10" s="38"/>
      <c r="AX10" s="44" t="s">
        <v>555</v>
      </c>
      <c r="AY10" s="38" t="s">
        <v>556</v>
      </c>
      <c r="AZ10" s="45" t="s">
        <v>184</v>
      </c>
      <c r="BA10" s="38"/>
      <c r="BB10" s="38"/>
      <c r="BC10" s="38"/>
      <c r="BD10" s="38"/>
      <c r="BE10" s="38"/>
      <c r="BF10" s="38"/>
      <c r="BG10" s="38"/>
      <c r="BH10" s="38">
        <v>6</v>
      </c>
      <c r="BI10" s="38">
        <v>40.5</v>
      </c>
      <c r="BJ10" s="38">
        <v>31.1</v>
      </c>
      <c r="BK10" s="38">
        <v>23.6</v>
      </c>
      <c r="BL10" s="38">
        <v>18.3</v>
      </c>
      <c r="BM10" s="38">
        <v>33.2</v>
      </c>
      <c r="BN10" s="38">
        <v>30.8</v>
      </c>
      <c r="BO10" s="38">
        <v>4.31</v>
      </c>
      <c r="BP10" s="38" t="s">
        <v>557</v>
      </c>
      <c r="BQ10" s="38">
        <v>10.88</v>
      </c>
      <c r="BR10" s="38">
        <v>12.76</v>
      </c>
      <c r="BS10" s="38">
        <v>14.52</v>
      </c>
      <c r="BT10" s="38">
        <v>13.3</v>
      </c>
      <c r="BU10" s="38">
        <v>4.31</v>
      </c>
      <c r="BV10" s="38">
        <v>0</v>
      </c>
      <c r="BW10" s="38">
        <v>27.4</v>
      </c>
      <c r="BX10" s="38">
        <v>0.22</v>
      </c>
      <c r="BY10" s="38">
        <v>0.54</v>
      </c>
      <c r="BZ10" s="38">
        <v>-2.42</v>
      </c>
      <c r="CA10" s="38">
        <v>1.22</v>
      </c>
      <c r="CB10" s="38">
        <v>2.26</v>
      </c>
      <c r="CC10" s="38">
        <v>4.64</v>
      </c>
      <c r="CD10" s="38" t="s">
        <v>110</v>
      </c>
      <c r="CE10" s="38" t="s">
        <v>111</v>
      </c>
      <c r="CF10" s="38" t="s">
        <v>110</v>
      </c>
      <c r="CG10" s="38" t="s">
        <v>139</v>
      </c>
      <c r="CH10" s="38"/>
      <c r="CI10" s="89" t="str">
        <f t="shared" si="0"/>
        <v>Red</v>
      </c>
      <c r="CJ10" s="89" t="str">
        <f aca="true" t="shared" si="16" ref="CJ10:CJ23">IF(CI10="Red","Red",IF(CI10="Green","Green",IF(CI10="Grey","Grey",IF(CL10="False","Green",IF(CL10="Yes","Red","Green")))))</f>
        <v>Red</v>
      </c>
      <c r="CK10" s="89" t="str">
        <f t="shared" si="2"/>
        <v>Circular</v>
      </c>
      <c r="CL10" s="89" t="b">
        <f t="shared" si="3"/>
        <v>0</v>
      </c>
      <c r="CM10" s="38"/>
      <c r="CN10" s="38" t="s">
        <v>103</v>
      </c>
      <c r="CO10" s="38"/>
      <c r="CP10" t="s">
        <v>113</v>
      </c>
      <c r="CQ10" t="s">
        <v>115</v>
      </c>
      <c r="CR10" s="87">
        <v>6.48746</v>
      </c>
      <c r="CS10" s="72">
        <f t="shared" si="4"/>
        <v>5</v>
      </c>
      <c r="CT10" s="72" t="str">
        <f>IF(CD10="Red","1",IF(CD10="Grey","0.5","0"))</f>
        <v>1</v>
      </c>
      <c r="CU10" s="72" t="str">
        <f>IF(CF10="Red","1",IF(CF10="Grey","0.5","0"))</f>
        <v>1</v>
      </c>
      <c r="CV10" s="88">
        <v>2</v>
      </c>
      <c r="CW10" s="73">
        <f t="shared" si="7"/>
        <v>1.05</v>
      </c>
      <c r="CX10" s="73">
        <v>3</v>
      </c>
      <c r="CY10" s="74"/>
      <c r="CZ10" s="75">
        <f t="shared" si="8"/>
        <v>47.25</v>
      </c>
      <c r="DA10" s="72" t="str">
        <f t="shared" si="9"/>
        <v>High</v>
      </c>
      <c r="DB10" s="73" t="str">
        <f t="shared" si="10"/>
        <v>0</v>
      </c>
      <c r="DC10" s="73" t="str">
        <f t="shared" si="11"/>
        <v>0.05</v>
      </c>
      <c r="DD10" s="73" t="str">
        <f t="shared" si="12"/>
        <v>0</v>
      </c>
      <c r="DE10" s="73" t="str">
        <f t="shared" si="13"/>
        <v>0</v>
      </c>
      <c r="DF10" s="73" t="str">
        <f t="shared" si="14"/>
        <v>0</v>
      </c>
      <c r="DG10" s="73" t="str">
        <f t="shared" si="15"/>
        <v>0</v>
      </c>
      <c r="DH10" s="82"/>
      <c r="DI10" s="46"/>
      <c r="DJ10" s="46"/>
      <c r="DK10" s="46"/>
      <c r="DL10" s="46"/>
      <c r="DM10" s="46"/>
      <c r="DN10" s="46"/>
      <c r="DO10" s="46"/>
      <c r="DP10" s="46"/>
      <c r="DQ10" s="46"/>
      <c r="DR10" s="46"/>
      <c r="DS10" s="46"/>
      <c r="DT10" s="46"/>
      <c r="DU10" s="46"/>
    </row>
    <row r="11" spans="1:125" ht="12.75">
      <c r="A11" t="s">
        <v>90</v>
      </c>
      <c r="B11" s="6" t="s">
        <v>91</v>
      </c>
      <c r="C11" s="7">
        <v>0.1</v>
      </c>
      <c r="D11" s="6" t="s">
        <v>92</v>
      </c>
      <c r="E11" t="s">
        <v>93</v>
      </c>
      <c r="F11" t="s">
        <v>93</v>
      </c>
      <c r="G11" t="s">
        <v>93</v>
      </c>
      <c r="H11" t="s">
        <v>94</v>
      </c>
      <c r="I11" t="s">
        <v>95</v>
      </c>
      <c r="J11" t="s">
        <v>95</v>
      </c>
      <c r="K11" t="s">
        <v>95</v>
      </c>
      <c r="L11" t="s">
        <v>95</v>
      </c>
      <c r="M11" t="s">
        <v>95</v>
      </c>
      <c r="N11" t="s">
        <v>95</v>
      </c>
      <c r="O11" t="s">
        <v>95</v>
      </c>
      <c r="P11" t="s">
        <v>95</v>
      </c>
      <c r="Q11" t="s">
        <v>95</v>
      </c>
      <c r="R11" t="s">
        <v>95</v>
      </c>
      <c r="S11" t="s">
        <v>95</v>
      </c>
      <c r="T11" t="s">
        <v>95</v>
      </c>
      <c r="U11" t="s">
        <v>95</v>
      </c>
      <c r="V11" t="s">
        <v>95</v>
      </c>
      <c r="W11" t="s">
        <v>95</v>
      </c>
      <c r="X11" t="s">
        <v>95</v>
      </c>
      <c r="Y11" s="8">
        <v>45.17009</v>
      </c>
      <c r="Z11" s="8">
        <v>-117.08739</v>
      </c>
      <c r="AA11" t="s">
        <v>96</v>
      </c>
      <c r="AB11" t="s">
        <v>97</v>
      </c>
      <c r="AC11" t="s">
        <v>98</v>
      </c>
      <c r="AD11" t="s">
        <v>99</v>
      </c>
      <c r="AF11" s="9">
        <v>38224</v>
      </c>
      <c r="AG11" s="10">
        <v>0.44236111111111115</v>
      </c>
      <c r="AH11" t="s">
        <v>100</v>
      </c>
      <c r="AI11">
        <v>1</v>
      </c>
      <c r="AJ11">
        <v>1</v>
      </c>
      <c r="AK11">
        <v>0</v>
      </c>
      <c r="AL11">
        <v>0</v>
      </c>
      <c r="AM11">
        <v>0</v>
      </c>
      <c r="AN11" t="s">
        <v>101</v>
      </c>
      <c r="AO11" t="s">
        <v>95</v>
      </c>
      <c r="AP11" t="s">
        <v>95</v>
      </c>
      <c r="AQ11" t="s">
        <v>102</v>
      </c>
      <c r="AR11" t="s">
        <v>103</v>
      </c>
      <c r="AT11" t="s">
        <v>104</v>
      </c>
      <c r="AU11" t="s">
        <v>105</v>
      </c>
      <c r="AV11" t="s">
        <v>95</v>
      </c>
      <c r="AW11" t="s">
        <v>106</v>
      </c>
      <c r="AX11" s="11" t="s">
        <v>107</v>
      </c>
      <c r="BA11">
        <v>1</v>
      </c>
      <c r="BB11">
        <v>1</v>
      </c>
      <c r="BC11">
        <v>1</v>
      </c>
      <c r="BD11">
        <v>1</v>
      </c>
      <c r="BE11" t="s">
        <v>108</v>
      </c>
      <c r="BH11">
        <v>24.8</v>
      </c>
      <c r="BI11">
        <v>18</v>
      </c>
      <c r="BJ11">
        <v>44.2</v>
      </c>
      <c r="BK11">
        <v>41.9</v>
      </c>
      <c r="BL11">
        <v>33.4</v>
      </c>
      <c r="BM11">
        <v>35.7</v>
      </c>
      <c r="BN11">
        <v>38.7</v>
      </c>
      <c r="BO11">
        <v>3.93</v>
      </c>
      <c r="BP11" t="s">
        <v>109</v>
      </c>
      <c r="BQ11">
        <v>9.66</v>
      </c>
      <c r="BR11">
        <v>10.99</v>
      </c>
      <c r="BS11">
        <v>17.29</v>
      </c>
      <c r="BT11">
        <v>14.42</v>
      </c>
      <c r="BU11">
        <v>3.93</v>
      </c>
      <c r="BV11">
        <v>0</v>
      </c>
      <c r="BW11">
        <v>38.78</v>
      </c>
      <c r="BX11">
        <v>0.64</v>
      </c>
      <c r="BY11">
        <v>3.43</v>
      </c>
      <c r="BZ11">
        <v>-4.76</v>
      </c>
      <c r="CA11">
        <v>2.87</v>
      </c>
      <c r="CB11">
        <v>0.84</v>
      </c>
      <c r="CC11">
        <v>7.39</v>
      </c>
      <c r="CD11" t="s">
        <v>110</v>
      </c>
      <c r="CE11" t="s">
        <v>111</v>
      </c>
      <c r="CF11" t="s">
        <v>110</v>
      </c>
      <c r="CG11" t="s">
        <v>112</v>
      </c>
      <c r="CI11" s="89" t="str">
        <f t="shared" si="0"/>
        <v>Red</v>
      </c>
      <c r="CJ11" s="89" t="str">
        <f t="shared" si="16"/>
        <v>Red</v>
      </c>
      <c r="CK11" s="89" t="str">
        <f t="shared" si="2"/>
        <v>Other</v>
      </c>
      <c r="CL11" s="89" t="b">
        <f t="shared" si="3"/>
        <v>0</v>
      </c>
      <c r="CM11" s="46"/>
      <c r="CN11" t="s">
        <v>113</v>
      </c>
      <c r="CO11" t="s">
        <v>114</v>
      </c>
      <c r="CP11" t="s">
        <v>113</v>
      </c>
      <c r="CQ11" t="s">
        <v>115</v>
      </c>
      <c r="CR11" s="71">
        <v>18.6442</v>
      </c>
      <c r="CS11" s="72">
        <f t="shared" si="4"/>
        <v>7</v>
      </c>
      <c r="CT11" s="72" t="str">
        <f>IF(CD11="Red","1",IF(CD11="Grey","0.5","0"))</f>
        <v>1</v>
      </c>
      <c r="CU11" s="72" t="str">
        <f>IF(CF11="Red","1",IF(CF11="Grey","0.5","0"))</f>
        <v>1</v>
      </c>
      <c r="CV11" s="73">
        <v>2</v>
      </c>
      <c r="CW11" s="73">
        <f t="shared" si="7"/>
        <v>1.05</v>
      </c>
      <c r="CX11" s="73">
        <v>2</v>
      </c>
      <c r="CY11" s="74"/>
      <c r="CZ11" s="75">
        <f t="shared" si="8"/>
        <v>44.1</v>
      </c>
      <c r="DA11" s="72" t="str">
        <f t="shared" si="9"/>
        <v>High</v>
      </c>
      <c r="DB11" s="73" t="str">
        <f t="shared" si="10"/>
        <v>0</v>
      </c>
      <c r="DC11" s="73" t="str">
        <f t="shared" si="11"/>
        <v>0</v>
      </c>
      <c r="DD11" s="73" t="str">
        <f t="shared" si="12"/>
        <v>0</v>
      </c>
      <c r="DE11" s="73" t="str">
        <f t="shared" si="13"/>
        <v>0</v>
      </c>
      <c r="DF11" s="73" t="str">
        <f t="shared" si="14"/>
        <v>0</v>
      </c>
      <c r="DG11" s="73" t="str">
        <f t="shared" si="15"/>
        <v>0.05</v>
      </c>
      <c r="DH11" s="73"/>
      <c r="DI11" s="46"/>
      <c r="DJ11" s="46"/>
      <c r="DK11" s="46"/>
      <c r="DL11" s="46"/>
      <c r="DM11" s="46"/>
      <c r="DO11" s="46"/>
      <c r="DP11" s="46"/>
      <c r="DQ11" s="46"/>
      <c r="DR11" s="46"/>
      <c r="DS11" s="46"/>
      <c r="DT11" s="46"/>
      <c r="DU11" s="46"/>
    </row>
    <row r="12" spans="1:112" ht="12.75">
      <c r="A12" s="92" t="s">
        <v>618</v>
      </c>
      <c r="B12" s="137">
        <v>3920</v>
      </c>
      <c r="C12" s="138">
        <v>4.7</v>
      </c>
      <c r="D12" s="137" t="s">
        <v>716</v>
      </c>
      <c r="E12" s="136" t="s">
        <v>93</v>
      </c>
      <c r="F12" s="136" t="s">
        <v>93</v>
      </c>
      <c r="G12" s="136" t="s">
        <v>93</v>
      </c>
      <c r="H12" s="136" t="s">
        <v>698</v>
      </c>
      <c r="I12" s="136" t="s">
        <v>134</v>
      </c>
      <c r="J12" s="136" t="s">
        <v>95</v>
      </c>
      <c r="K12" s="136" t="s">
        <v>95</v>
      </c>
      <c r="L12" s="136" t="s">
        <v>95</v>
      </c>
      <c r="M12" s="136" t="s">
        <v>95</v>
      </c>
      <c r="N12" s="136" t="s">
        <v>95</v>
      </c>
      <c r="O12" s="136" t="s">
        <v>95</v>
      </c>
      <c r="P12" s="136" t="s">
        <v>95</v>
      </c>
      <c r="Q12" s="136" t="s">
        <v>95</v>
      </c>
      <c r="R12" s="136" t="s">
        <v>95</v>
      </c>
      <c r="S12" s="136" t="s">
        <v>95</v>
      </c>
      <c r="T12" s="136" t="s">
        <v>95</v>
      </c>
      <c r="U12" s="136" t="s">
        <v>95</v>
      </c>
      <c r="V12" s="136" t="s">
        <v>95</v>
      </c>
      <c r="W12" s="136" t="s">
        <v>95</v>
      </c>
      <c r="X12" s="136" t="s">
        <v>95</v>
      </c>
      <c r="Y12" s="139">
        <v>45.27826</v>
      </c>
      <c r="Z12" s="139">
        <v>-117.13096</v>
      </c>
      <c r="AA12" s="136" t="s">
        <v>96</v>
      </c>
      <c r="AB12" s="136" t="s">
        <v>97</v>
      </c>
      <c r="AC12" s="136" t="s">
        <v>99</v>
      </c>
      <c r="AD12" s="136" t="s">
        <v>119</v>
      </c>
      <c r="AE12" s="136"/>
      <c r="AF12" s="140">
        <v>38252</v>
      </c>
      <c r="AG12" s="141">
        <v>0.6625</v>
      </c>
      <c r="AH12" s="136" t="s">
        <v>143</v>
      </c>
      <c r="AI12" s="136">
        <v>1</v>
      </c>
      <c r="AJ12" s="136">
        <v>1</v>
      </c>
      <c r="AK12" s="136">
        <v>0</v>
      </c>
      <c r="AL12" s="136">
        <v>0</v>
      </c>
      <c r="AM12" s="136">
        <v>0</v>
      </c>
      <c r="AN12" s="136" t="s">
        <v>100</v>
      </c>
      <c r="AO12" s="136" t="s">
        <v>95</v>
      </c>
      <c r="AP12" s="136" t="s">
        <v>95</v>
      </c>
      <c r="AQ12" s="136"/>
      <c r="AR12" s="136"/>
      <c r="AS12" s="136"/>
      <c r="AT12" s="136"/>
      <c r="AU12" s="136"/>
      <c r="AV12" s="136"/>
      <c r="AW12" s="136"/>
      <c r="AX12" s="142"/>
      <c r="AY12" s="136"/>
      <c r="AZ12" s="136"/>
      <c r="BA12" s="136"/>
      <c r="BB12" s="136"/>
      <c r="BC12" s="136"/>
      <c r="BD12" s="136"/>
      <c r="BE12" s="136"/>
      <c r="BF12" s="136"/>
      <c r="BG12" s="136"/>
      <c r="BH12" s="136">
        <v>7.6</v>
      </c>
      <c r="BI12" s="136">
        <v>59</v>
      </c>
      <c r="BJ12" s="136">
        <v>12.2</v>
      </c>
      <c r="BK12" s="136">
        <v>15.3</v>
      </c>
      <c r="BL12" s="136">
        <v>14</v>
      </c>
      <c r="BM12" s="136">
        <v>15.4</v>
      </c>
      <c r="BN12" s="136">
        <v>11.3</v>
      </c>
      <c r="BO12" s="136">
        <v>8.17</v>
      </c>
      <c r="BP12" s="136" t="s">
        <v>713</v>
      </c>
      <c r="BQ12" s="136">
        <v>12.96</v>
      </c>
      <c r="BR12" s="136">
        <v>17.56</v>
      </c>
      <c r="BS12" s="136">
        <v>19.14</v>
      </c>
      <c r="BT12" s="136">
        <v>17.38</v>
      </c>
      <c r="BU12" s="136">
        <v>8.17</v>
      </c>
      <c r="BV12" s="136">
        <v>0</v>
      </c>
      <c r="BW12" s="1">
        <v>13.64</v>
      </c>
      <c r="BX12" s="1">
        <v>0.56</v>
      </c>
      <c r="BY12" s="1">
        <v>-0.18</v>
      </c>
      <c r="BZ12" s="1">
        <v>-4.42</v>
      </c>
      <c r="CA12" s="1">
        <v>1.76</v>
      </c>
      <c r="CB12" s="1">
        <v>-9.78</v>
      </c>
      <c r="CC12" s="1">
        <v>7.8</v>
      </c>
      <c r="CD12" s="136" t="s">
        <v>110</v>
      </c>
      <c r="CE12" s="136" t="s">
        <v>138</v>
      </c>
      <c r="CF12" s="136" t="s">
        <v>110</v>
      </c>
      <c r="CG12" s="136" t="s">
        <v>139</v>
      </c>
      <c r="CH12" s="136"/>
      <c r="CI12" s="89" t="str">
        <f t="shared" si="0"/>
        <v>Red</v>
      </c>
      <c r="CJ12" s="89" t="str">
        <f t="shared" si="16"/>
        <v>Red</v>
      </c>
      <c r="CK12" s="89" t="str">
        <f t="shared" si="2"/>
        <v>Circular</v>
      </c>
      <c r="CL12" s="89" t="b">
        <f t="shared" si="3"/>
        <v>0</v>
      </c>
      <c r="CM12" s="136"/>
      <c r="CN12" s="136" t="s">
        <v>113</v>
      </c>
      <c r="CO12" s="136" t="s">
        <v>712</v>
      </c>
      <c r="CP12" s="136" t="s">
        <v>113</v>
      </c>
      <c r="CQ12" s="136" t="s">
        <v>241</v>
      </c>
      <c r="CR12" s="106">
        <v>15.4182</v>
      </c>
      <c r="CS12" s="107">
        <f t="shared" si="4"/>
        <v>7</v>
      </c>
      <c r="CT12" s="72" t="str">
        <f>IF(CD12="Red","1",IF(CD12="Grey","0.5","0"))</f>
        <v>1</v>
      </c>
      <c r="CU12" s="72" t="str">
        <f>IF(CF12="Red","1",IF(CF12="Grey","0.5","0"))</f>
        <v>1</v>
      </c>
      <c r="CV12" s="105">
        <v>4</v>
      </c>
      <c r="CW12" s="105">
        <f t="shared" si="7"/>
        <v>1</v>
      </c>
      <c r="CX12" s="105">
        <v>2</v>
      </c>
      <c r="CY12" s="108"/>
      <c r="CZ12" s="109">
        <f t="shared" si="8"/>
        <v>42</v>
      </c>
      <c r="DA12" s="72" t="str">
        <f t="shared" si="9"/>
        <v>High</v>
      </c>
      <c r="DB12" s="73" t="str">
        <f t="shared" si="10"/>
        <v>0</v>
      </c>
      <c r="DC12" s="73" t="str">
        <f t="shared" si="11"/>
        <v>0</v>
      </c>
      <c r="DD12" s="73" t="str">
        <f t="shared" si="12"/>
        <v>0</v>
      </c>
      <c r="DE12" s="73" t="str">
        <f t="shared" si="13"/>
        <v>0</v>
      </c>
      <c r="DF12" s="73" t="str">
        <f t="shared" si="14"/>
        <v>0</v>
      </c>
      <c r="DG12" s="73" t="str">
        <f t="shared" si="15"/>
        <v>0</v>
      </c>
      <c r="DH12" s="288" t="s">
        <v>734</v>
      </c>
    </row>
    <row r="13" spans="1:125" ht="12.75">
      <c r="A13" t="s">
        <v>200</v>
      </c>
      <c r="B13" s="6">
        <v>3920</v>
      </c>
      <c r="C13" s="7">
        <v>12.2</v>
      </c>
      <c r="D13" s="6" t="s">
        <v>201</v>
      </c>
      <c r="E13" t="s">
        <v>93</v>
      </c>
      <c r="F13" t="s">
        <v>93</v>
      </c>
      <c r="G13" t="s">
        <v>93</v>
      </c>
      <c r="H13" t="s">
        <v>91</v>
      </c>
      <c r="I13" t="s">
        <v>95</v>
      </c>
      <c r="J13" t="s">
        <v>95</v>
      </c>
      <c r="K13" t="s">
        <v>95</v>
      </c>
      <c r="L13" t="s">
        <v>95</v>
      </c>
      <c r="M13" t="s">
        <v>95</v>
      </c>
      <c r="N13" t="s">
        <v>95</v>
      </c>
      <c r="O13" t="s">
        <v>95</v>
      </c>
      <c r="P13" t="s">
        <v>95</v>
      </c>
      <c r="Q13" t="s">
        <v>95</v>
      </c>
      <c r="R13" t="s">
        <v>95</v>
      </c>
      <c r="S13" t="s">
        <v>95</v>
      </c>
      <c r="T13" t="s">
        <v>95</v>
      </c>
      <c r="U13" t="s">
        <v>95</v>
      </c>
      <c r="V13" t="s">
        <v>95</v>
      </c>
      <c r="W13" t="s">
        <v>95</v>
      </c>
      <c r="X13" t="s">
        <v>95</v>
      </c>
      <c r="Y13" s="8">
        <v>45.23383</v>
      </c>
      <c r="Z13" s="8">
        <v>-117.0866</v>
      </c>
      <c r="AA13" t="s">
        <v>96</v>
      </c>
      <c r="AB13" t="s">
        <v>97</v>
      </c>
      <c r="AC13" t="s">
        <v>119</v>
      </c>
      <c r="AD13" t="s">
        <v>99</v>
      </c>
      <c r="AE13" t="s">
        <v>115</v>
      </c>
      <c r="AF13" s="9">
        <v>38243</v>
      </c>
      <c r="AG13" s="10">
        <v>0.5743055555555555</v>
      </c>
      <c r="AH13" t="s">
        <v>100</v>
      </c>
      <c r="AI13">
        <v>1</v>
      </c>
      <c r="AJ13">
        <v>1</v>
      </c>
      <c r="AK13">
        <v>0</v>
      </c>
      <c r="AL13">
        <v>0</v>
      </c>
      <c r="AM13">
        <v>0</v>
      </c>
      <c r="AN13" t="s">
        <v>202</v>
      </c>
      <c r="AO13" t="s">
        <v>95</v>
      </c>
      <c r="AP13" t="s">
        <v>95</v>
      </c>
      <c r="AR13" t="s">
        <v>113</v>
      </c>
      <c r="AS13" t="s">
        <v>203</v>
      </c>
      <c r="AT13" t="s">
        <v>145</v>
      </c>
      <c r="AU13" t="s">
        <v>163</v>
      </c>
      <c r="AV13" t="s">
        <v>95</v>
      </c>
      <c r="AW13" t="s">
        <v>204</v>
      </c>
      <c r="AX13" s="11" t="s">
        <v>205</v>
      </c>
      <c r="AY13" t="s">
        <v>206</v>
      </c>
      <c r="BA13">
        <v>1</v>
      </c>
      <c r="BB13">
        <v>1</v>
      </c>
      <c r="BC13">
        <v>1</v>
      </c>
      <c r="BD13">
        <v>1</v>
      </c>
      <c r="BH13">
        <v>6</v>
      </c>
      <c r="BI13">
        <v>42.5</v>
      </c>
      <c r="BJ13">
        <v>13.3</v>
      </c>
      <c r="BK13">
        <v>14.1</v>
      </c>
      <c r="BL13">
        <v>23.5</v>
      </c>
      <c r="BM13">
        <v>18.2</v>
      </c>
      <c r="BN13">
        <v>22.5</v>
      </c>
      <c r="BO13">
        <v>5.41</v>
      </c>
      <c r="BP13" t="s">
        <v>207</v>
      </c>
      <c r="BQ13">
        <v>8.91</v>
      </c>
      <c r="BR13">
        <v>12.2</v>
      </c>
      <c r="BU13">
        <v>5.41</v>
      </c>
      <c r="BV13">
        <v>0</v>
      </c>
      <c r="BW13">
        <v>18.32</v>
      </c>
      <c r="BX13">
        <v>0.33</v>
      </c>
      <c r="BY13">
        <v>-12.2</v>
      </c>
      <c r="BZ13">
        <v>8.91</v>
      </c>
      <c r="CA13">
        <v>0</v>
      </c>
      <c r="CB13">
        <v>0</v>
      </c>
      <c r="CC13">
        <v>7.74</v>
      </c>
      <c r="CD13" t="s">
        <v>110</v>
      </c>
      <c r="CE13" t="s">
        <v>138</v>
      </c>
      <c r="CF13" t="s">
        <v>110</v>
      </c>
      <c r="CG13" t="s">
        <v>139</v>
      </c>
      <c r="CI13" s="89" t="str">
        <f t="shared" si="0"/>
        <v>Red</v>
      </c>
      <c r="CJ13" s="89" t="str">
        <f t="shared" si="16"/>
        <v>Red</v>
      </c>
      <c r="CK13" s="89" t="str">
        <f t="shared" si="2"/>
        <v>Other</v>
      </c>
      <c r="CL13" s="89" t="b">
        <f t="shared" si="3"/>
        <v>0</v>
      </c>
      <c r="CN13" t="s">
        <v>113</v>
      </c>
      <c r="CO13" t="s">
        <v>208</v>
      </c>
      <c r="CP13" t="s">
        <v>113</v>
      </c>
      <c r="CQ13" t="s">
        <v>115</v>
      </c>
      <c r="CR13" s="71">
        <v>7.78423</v>
      </c>
      <c r="CS13" s="72">
        <f t="shared" si="4"/>
        <v>5</v>
      </c>
      <c r="CT13" s="72" t="str">
        <f>IF(CD13="Red","1",IF(CD13="Grey","0.5","0"))</f>
        <v>1</v>
      </c>
      <c r="CU13" s="72" t="str">
        <f>IF(CF13="Red","1",IF(CF13="Grey","0.5","0"))</f>
        <v>1</v>
      </c>
      <c r="CV13" s="73">
        <v>5</v>
      </c>
      <c r="CW13" s="73">
        <f t="shared" si="7"/>
        <v>1.1</v>
      </c>
      <c r="CX13" s="73">
        <v>2</v>
      </c>
      <c r="CY13" s="74"/>
      <c r="CZ13" s="75">
        <f t="shared" si="8"/>
        <v>33</v>
      </c>
      <c r="DA13" s="72" t="str">
        <f t="shared" si="9"/>
        <v>High</v>
      </c>
      <c r="DB13" s="73" t="str">
        <f t="shared" si="10"/>
        <v>0</v>
      </c>
      <c r="DC13" s="73" t="str">
        <f t="shared" si="11"/>
        <v>0</v>
      </c>
      <c r="DD13" s="73" t="str">
        <f t="shared" si="12"/>
        <v>0</v>
      </c>
      <c r="DE13" s="73" t="str">
        <f t="shared" si="13"/>
        <v>0.1</v>
      </c>
      <c r="DF13" s="73" t="str">
        <f t="shared" si="14"/>
        <v>0</v>
      </c>
      <c r="DG13" s="73" t="str">
        <f t="shared" si="15"/>
        <v>0</v>
      </c>
      <c r="DH13" s="73"/>
      <c r="DI13" s="46"/>
      <c r="DJ13" s="46"/>
      <c r="DK13" s="46"/>
      <c r="DL13" s="46"/>
      <c r="DM13" s="46"/>
      <c r="DN13" s="46"/>
      <c r="DO13" s="46"/>
      <c r="DP13" s="46"/>
      <c r="DQ13" s="46"/>
      <c r="DR13" s="46"/>
      <c r="DS13" s="46"/>
      <c r="DT13" s="46"/>
      <c r="DU13" s="46"/>
    </row>
    <row r="14" spans="1:112" ht="12.75">
      <c r="A14" t="s">
        <v>192</v>
      </c>
      <c r="B14" s="6">
        <v>3920</v>
      </c>
      <c r="C14" s="7">
        <v>12.2</v>
      </c>
      <c r="D14" s="6" t="s">
        <v>133</v>
      </c>
      <c r="E14" t="s">
        <v>93</v>
      </c>
      <c r="F14" t="s">
        <v>93</v>
      </c>
      <c r="G14" t="s">
        <v>93</v>
      </c>
      <c r="H14" t="s">
        <v>100</v>
      </c>
      <c r="I14" t="s">
        <v>95</v>
      </c>
      <c r="J14" t="s">
        <v>95</v>
      </c>
      <c r="K14" t="s">
        <v>95</v>
      </c>
      <c r="L14" t="s">
        <v>95</v>
      </c>
      <c r="M14" t="s">
        <v>95</v>
      </c>
      <c r="N14" t="s">
        <v>95</v>
      </c>
      <c r="O14" t="s">
        <v>95</v>
      </c>
      <c r="P14" t="s">
        <v>95</v>
      </c>
      <c r="Q14" t="s">
        <v>95</v>
      </c>
      <c r="R14" t="s">
        <v>95</v>
      </c>
      <c r="S14" t="s">
        <v>95</v>
      </c>
      <c r="T14" t="s">
        <v>95</v>
      </c>
      <c r="U14" t="s">
        <v>95</v>
      </c>
      <c r="V14" t="s">
        <v>95</v>
      </c>
      <c r="W14" t="s">
        <v>95</v>
      </c>
      <c r="X14" t="s">
        <v>95</v>
      </c>
      <c r="Y14" s="8">
        <v>45.23383</v>
      </c>
      <c r="Z14" s="8">
        <v>-117.0866</v>
      </c>
      <c r="AA14" t="s">
        <v>96</v>
      </c>
      <c r="AB14" t="s">
        <v>97</v>
      </c>
      <c r="AC14" t="s">
        <v>98</v>
      </c>
      <c r="AD14" t="s">
        <v>99</v>
      </c>
      <c r="AE14" t="s">
        <v>193</v>
      </c>
      <c r="AF14" s="9">
        <v>38243</v>
      </c>
      <c r="AG14" s="10">
        <v>0.5458333333333333</v>
      </c>
      <c r="AH14" t="s">
        <v>120</v>
      </c>
      <c r="AI14">
        <v>1</v>
      </c>
      <c r="AJ14">
        <v>2</v>
      </c>
      <c r="AK14">
        <v>1</v>
      </c>
      <c r="AL14">
        <v>0</v>
      </c>
      <c r="AM14">
        <v>0</v>
      </c>
      <c r="AN14" t="s">
        <v>121</v>
      </c>
      <c r="AO14" t="s">
        <v>95</v>
      </c>
      <c r="AP14" t="s">
        <v>95</v>
      </c>
      <c r="AR14" t="s">
        <v>103</v>
      </c>
      <c r="AT14" t="s">
        <v>145</v>
      </c>
      <c r="AU14" t="s">
        <v>194</v>
      </c>
      <c r="AV14" t="s">
        <v>95</v>
      </c>
      <c r="AW14" t="s">
        <v>195</v>
      </c>
      <c r="AX14" s="11" t="s">
        <v>196</v>
      </c>
      <c r="AY14" t="s">
        <v>197</v>
      </c>
      <c r="BA14">
        <v>1</v>
      </c>
      <c r="BB14">
        <v>1</v>
      </c>
      <c r="BC14">
        <v>1</v>
      </c>
      <c r="BD14">
        <v>1</v>
      </c>
      <c r="BH14">
        <v>5.8</v>
      </c>
      <c r="BI14">
        <v>42.8</v>
      </c>
      <c r="BJ14">
        <v>13.3</v>
      </c>
      <c r="BK14">
        <v>14.1</v>
      </c>
      <c r="BL14">
        <v>23.5</v>
      </c>
      <c r="BM14">
        <v>18.2</v>
      </c>
      <c r="BN14">
        <v>22.5</v>
      </c>
      <c r="BO14">
        <v>5.41</v>
      </c>
      <c r="BP14" t="s">
        <v>198</v>
      </c>
      <c r="BQ14">
        <v>10.31</v>
      </c>
      <c r="BR14">
        <v>12.67</v>
      </c>
      <c r="BS14">
        <v>0</v>
      </c>
      <c r="BU14">
        <v>5.41</v>
      </c>
      <c r="BV14">
        <v>0</v>
      </c>
      <c r="BW14">
        <v>18.32</v>
      </c>
      <c r="BX14">
        <v>0.32</v>
      </c>
      <c r="BY14">
        <v>-12.67</v>
      </c>
      <c r="BZ14">
        <v>10.31</v>
      </c>
      <c r="CA14">
        <v>0</v>
      </c>
      <c r="CB14">
        <v>0</v>
      </c>
      <c r="CC14">
        <v>5.51</v>
      </c>
      <c r="CD14" t="s">
        <v>110</v>
      </c>
      <c r="CE14" t="s">
        <v>138</v>
      </c>
      <c r="CF14" t="s">
        <v>110</v>
      </c>
      <c r="CG14" t="s">
        <v>139</v>
      </c>
      <c r="CI14" s="89" t="str">
        <f t="shared" si="0"/>
        <v>Red</v>
      </c>
      <c r="CJ14" s="89" t="str">
        <f t="shared" si="16"/>
        <v>Red</v>
      </c>
      <c r="CK14" s="89" t="str">
        <f t="shared" si="2"/>
        <v>Squashed Pipe-Arch</v>
      </c>
      <c r="CL14" s="89" t="b">
        <f t="shared" si="3"/>
        <v>0</v>
      </c>
      <c r="CN14" t="s">
        <v>113</v>
      </c>
      <c r="CO14" t="s">
        <v>199</v>
      </c>
      <c r="CP14" t="s">
        <v>113</v>
      </c>
      <c r="CQ14" t="s">
        <v>115</v>
      </c>
      <c r="CR14" s="71">
        <v>7.78423</v>
      </c>
      <c r="CS14" s="72">
        <f t="shared" si="4"/>
        <v>5</v>
      </c>
      <c r="CT14" s="72" t="str">
        <f>IF(CD14="Red","1",IF(CD14="Grey","0.5","0"))</f>
        <v>1</v>
      </c>
      <c r="CU14" s="72" t="str">
        <f>IF(CF14="Red","1",IF(CF14="Grey","0.5","0"))</f>
        <v>1</v>
      </c>
      <c r="CV14" s="73">
        <v>5</v>
      </c>
      <c r="CW14" s="73">
        <f t="shared" si="7"/>
        <v>1.05</v>
      </c>
      <c r="CX14" s="73">
        <v>2</v>
      </c>
      <c r="CY14" s="74"/>
      <c r="CZ14" s="75">
        <f t="shared" si="8"/>
        <v>31.5</v>
      </c>
      <c r="DA14" s="72" t="str">
        <f t="shared" si="9"/>
        <v>High</v>
      </c>
      <c r="DB14" s="73" t="str">
        <f t="shared" si="10"/>
        <v>0</v>
      </c>
      <c r="DC14" s="73" t="str">
        <f t="shared" si="11"/>
        <v>0.05</v>
      </c>
      <c r="DD14" s="73" t="str">
        <f t="shared" si="12"/>
        <v>0</v>
      </c>
      <c r="DE14" s="73" t="str">
        <f t="shared" si="13"/>
        <v>0</v>
      </c>
      <c r="DF14" s="73" t="str">
        <f t="shared" si="14"/>
        <v>0</v>
      </c>
      <c r="DG14" s="73" t="str">
        <f t="shared" si="15"/>
        <v>0</v>
      </c>
      <c r="DH14" s="73"/>
    </row>
    <row r="15" spans="1:112" s="13" customFormat="1" ht="12.75">
      <c r="A15" t="s">
        <v>428</v>
      </c>
      <c r="B15" s="6" t="s">
        <v>429</v>
      </c>
      <c r="C15" s="7">
        <v>1.15</v>
      </c>
      <c r="D15" s="6" t="s">
        <v>422</v>
      </c>
      <c r="E15" t="s">
        <v>95</v>
      </c>
      <c r="F15" t="s">
        <v>151</v>
      </c>
      <c r="G15" t="s">
        <v>151</v>
      </c>
      <c r="H15" t="s">
        <v>259</v>
      </c>
      <c r="I15" t="s">
        <v>95</v>
      </c>
      <c r="J15" t="s">
        <v>95</v>
      </c>
      <c r="K15" t="s">
        <v>95</v>
      </c>
      <c r="L15" t="s">
        <v>95</v>
      </c>
      <c r="M15" t="s">
        <v>95</v>
      </c>
      <c r="N15" t="s">
        <v>95</v>
      </c>
      <c r="O15" t="s">
        <v>95</v>
      </c>
      <c r="P15" t="s">
        <v>95</v>
      </c>
      <c r="Q15" t="s">
        <v>95</v>
      </c>
      <c r="R15" t="s">
        <v>95</v>
      </c>
      <c r="S15" t="s">
        <v>95</v>
      </c>
      <c r="T15" t="s">
        <v>95</v>
      </c>
      <c r="U15" t="s">
        <v>95</v>
      </c>
      <c r="V15" t="s">
        <v>95</v>
      </c>
      <c r="W15" t="s">
        <v>95</v>
      </c>
      <c r="X15" t="s">
        <v>95</v>
      </c>
      <c r="Y15" s="8">
        <v>45.55285</v>
      </c>
      <c r="Z15" s="8">
        <v>-116.87076</v>
      </c>
      <c r="AA15" t="s">
        <v>96</v>
      </c>
      <c r="AB15" t="s">
        <v>97</v>
      </c>
      <c r="AC15" t="s">
        <v>98</v>
      </c>
      <c r="AD15" t="s">
        <v>119</v>
      </c>
      <c r="AE15"/>
      <c r="AF15" s="9">
        <v>38274</v>
      </c>
      <c r="AG15" s="10">
        <v>0.6125</v>
      </c>
      <c r="AH15" t="s">
        <v>100</v>
      </c>
      <c r="AI15">
        <v>1</v>
      </c>
      <c r="AJ15">
        <v>1</v>
      </c>
      <c r="AK15">
        <v>0</v>
      </c>
      <c r="AL15">
        <v>0</v>
      </c>
      <c r="AM15">
        <v>0</v>
      </c>
      <c r="AN15" t="s">
        <v>95</v>
      </c>
      <c r="AO15" t="s">
        <v>95</v>
      </c>
      <c r="AP15" t="s">
        <v>95</v>
      </c>
      <c r="AQ15"/>
      <c r="AR15" t="s">
        <v>95</v>
      </c>
      <c r="AS15"/>
      <c r="AT15" t="s">
        <v>95</v>
      </c>
      <c r="AU15" t="s">
        <v>95</v>
      </c>
      <c r="AV15" t="s">
        <v>95</v>
      </c>
      <c r="AW15"/>
      <c r="AX15" s="11" t="s">
        <v>430</v>
      </c>
      <c r="AY15"/>
      <c r="AZ15"/>
      <c r="BA15">
        <v>1</v>
      </c>
      <c r="BB15">
        <v>1</v>
      </c>
      <c r="BC15">
        <v>1</v>
      </c>
      <c r="BD15">
        <v>0</v>
      </c>
      <c r="BE15"/>
      <c r="BF15"/>
      <c r="BG15"/>
      <c r="BH15"/>
      <c r="BI15"/>
      <c r="BJ15"/>
      <c r="BK15"/>
      <c r="BL15"/>
      <c r="BM15"/>
      <c r="BN15"/>
      <c r="BO15"/>
      <c r="BP15"/>
      <c r="BQ15"/>
      <c r="BR15"/>
      <c r="BS15"/>
      <c r="BT15"/>
      <c r="BU15"/>
      <c r="BV15">
        <v>0</v>
      </c>
      <c r="BW15">
        <v>0</v>
      </c>
      <c r="BX15">
        <v>0</v>
      </c>
      <c r="BY15">
        <v>0</v>
      </c>
      <c r="BZ15">
        <v>0</v>
      </c>
      <c r="CA15">
        <v>0</v>
      </c>
      <c r="CB15">
        <v>0</v>
      </c>
      <c r="CC15">
        <v>0</v>
      </c>
      <c r="CD15" t="s">
        <v>95</v>
      </c>
      <c r="CE15" t="s">
        <v>95</v>
      </c>
      <c r="CF15" t="s">
        <v>95</v>
      </c>
      <c r="CG15" t="s">
        <v>95</v>
      </c>
      <c r="CH15"/>
      <c r="CI15" s="89" t="str">
        <f t="shared" si="0"/>
        <v>Other</v>
      </c>
      <c r="CJ15" s="89" t="str">
        <f t="shared" si="16"/>
        <v>Red</v>
      </c>
      <c r="CK15" s="89" t="str">
        <f t="shared" si="2"/>
        <v>Other</v>
      </c>
      <c r="CL15" s="89" t="str">
        <f t="shared" si="3"/>
        <v>Yes</v>
      </c>
      <c r="CM15"/>
      <c r="CN15" t="s">
        <v>113</v>
      </c>
      <c r="CO15" t="s">
        <v>431</v>
      </c>
      <c r="CP15" t="s">
        <v>113</v>
      </c>
      <c r="CQ15" t="s">
        <v>115</v>
      </c>
      <c r="CR15" s="81">
        <v>47.1882</v>
      </c>
      <c r="CS15" s="72">
        <f t="shared" si="4"/>
        <v>7</v>
      </c>
      <c r="CT15" s="85">
        <v>1</v>
      </c>
      <c r="CU15" s="85">
        <v>1</v>
      </c>
      <c r="CV15" s="73">
        <v>1</v>
      </c>
      <c r="CW15" s="73">
        <f t="shared" si="7"/>
        <v>1</v>
      </c>
      <c r="CX15" s="73">
        <v>1</v>
      </c>
      <c r="CY15" s="74"/>
      <c r="CZ15" s="75">
        <f t="shared" si="8"/>
        <v>21</v>
      </c>
      <c r="DA15" s="72" t="str">
        <f t="shared" si="9"/>
        <v>High</v>
      </c>
      <c r="DB15" s="73" t="str">
        <f t="shared" si="10"/>
        <v>0</v>
      </c>
      <c r="DC15" s="73" t="str">
        <f t="shared" si="11"/>
        <v>0</v>
      </c>
      <c r="DD15" s="73" t="str">
        <f t="shared" si="12"/>
        <v>0</v>
      </c>
      <c r="DE15" s="73" t="str">
        <f t="shared" si="13"/>
        <v>0</v>
      </c>
      <c r="DF15" s="73" t="str">
        <f t="shared" si="14"/>
        <v>0</v>
      </c>
      <c r="DG15" s="73" t="str">
        <f t="shared" si="15"/>
        <v>0</v>
      </c>
      <c r="DH15" s="267" t="s">
        <v>750</v>
      </c>
    </row>
    <row r="16" spans="1:112" ht="12.75">
      <c r="A16" s="58" t="s">
        <v>644</v>
      </c>
      <c r="B16" s="59" t="s">
        <v>265</v>
      </c>
      <c r="C16" s="60">
        <v>1</v>
      </c>
      <c r="D16" s="59" t="s">
        <v>133</v>
      </c>
      <c r="E16" s="61" t="s">
        <v>151</v>
      </c>
      <c r="F16" s="61" t="s">
        <v>151</v>
      </c>
      <c r="G16" s="61" t="s">
        <v>151</v>
      </c>
      <c r="H16" s="61" t="s">
        <v>259</v>
      </c>
      <c r="I16" s="61" t="s">
        <v>95</v>
      </c>
      <c r="J16" s="61" t="s">
        <v>95</v>
      </c>
      <c r="K16" s="61" t="s">
        <v>95</v>
      </c>
      <c r="L16" s="61" t="s">
        <v>95</v>
      </c>
      <c r="M16" s="61" t="s">
        <v>95</v>
      </c>
      <c r="N16" s="61" t="s">
        <v>95</v>
      </c>
      <c r="O16" s="61" t="s">
        <v>95</v>
      </c>
      <c r="P16" s="61" t="s">
        <v>95</v>
      </c>
      <c r="Q16" s="61" t="s">
        <v>95</v>
      </c>
      <c r="R16" s="61" t="s">
        <v>95</v>
      </c>
      <c r="S16" s="61" t="s">
        <v>95</v>
      </c>
      <c r="T16" s="61" t="s">
        <v>95</v>
      </c>
      <c r="U16" s="61" t="s">
        <v>95</v>
      </c>
      <c r="V16" s="61" t="s">
        <v>95</v>
      </c>
      <c r="W16" s="61" t="s">
        <v>95</v>
      </c>
      <c r="X16" s="61" t="s">
        <v>95</v>
      </c>
      <c r="Y16" s="62">
        <v>45.55285</v>
      </c>
      <c r="Z16" s="62">
        <v>-116.87076</v>
      </c>
      <c r="AA16" s="61" t="s">
        <v>96</v>
      </c>
      <c r="AB16" s="61" t="s">
        <v>97</v>
      </c>
      <c r="AC16" s="61" t="s">
        <v>98</v>
      </c>
      <c r="AD16" s="61" t="s">
        <v>616</v>
      </c>
      <c r="AE16" s="61"/>
      <c r="AF16" s="63">
        <v>38869</v>
      </c>
      <c r="AG16" s="64">
        <v>0.4583333333333333</v>
      </c>
      <c r="AH16" s="61" t="s">
        <v>100</v>
      </c>
      <c r="AI16" s="61">
        <v>1</v>
      </c>
      <c r="AJ16" s="61">
        <v>8</v>
      </c>
      <c r="AK16" s="61">
        <v>0</v>
      </c>
      <c r="AL16" s="61">
        <v>0</v>
      </c>
      <c r="AM16" s="61">
        <v>0</v>
      </c>
      <c r="AN16" s="46" t="s">
        <v>202</v>
      </c>
      <c r="AO16" s="46" t="s">
        <v>95</v>
      </c>
      <c r="AP16" s="46" t="s">
        <v>95</v>
      </c>
      <c r="AQ16" s="46"/>
      <c r="AR16" s="46" t="s">
        <v>95</v>
      </c>
      <c r="AS16" s="61"/>
      <c r="AT16" s="46" t="s">
        <v>104</v>
      </c>
      <c r="AU16" s="46" t="s">
        <v>95</v>
      </c>
      <c r="AV16" s="46" t="s">
        <v>95</v>
      </c>
      <c r="AW16" s="61"/>
      <c r="AX16" s="65" t="s">
        <v>617</v>
      </c>
      <c r="AY16" s="61"/>
      <c r="AZ16" s="61"/>
      <c r="BA16" s="46">
        <v>1</v>
      </c>
      <c r="BB16" s="46">
        <v>1</v>
      </c>
      <c r="BC16" s="46">
        <v>1</v>
      </c>
      <c r="BD16" s="46">
        <v>1</v>
      </c>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t="s">
        <v>110</v>
      </c>
      <c r="CE16" s="61" t="s">
        <v>111</v>
      </c>
      <c r="CF16" s="61" t="s">
        <v>110</v>
      </c>
      <c r="CG16" s="61" t="s">
        <v>112</v>
      </c>
      <c r="CH16" s="61"/>
      <c r="CI16" s="89" t="str">
        <f t="shared" si="0"/>
        <v>Red</v>
      </c>
      <c r="CJ16" s="89" t="str">
        <f t="shared" si="16"/>
        <v>Red</v>
      </c>
      <c r="CK16" s="89" t="str">
        <f t="shared" si="2"/>
        <v>Other</v>
      </c>
      <c r="CL16" s="89" t="b">
        <f t="shared" si="3"/>
        <v>0</v>
      </c>
      <c r="CM16" s="61"/>
      <c r="CN16" s="61" t="s">
        <v>103</v>
      </c>
      <c r="CO16" s="61"/>
      <c r="CP16" s="46" t="s">
        <v>113</v>
      </c>
      <c r="CQ16" s="46" t="s">
        <v>115</v>
      </c>
      <c r="CR16" s="81">
        <v>47.1882</v>
      </c>
      <c r="CS16" s="72">
        <f t="shared" si="4"/>
        <v>7</v>
      </c>
      <c r="CT16" s="72" t="str">
        <f aca="true" t="shared" si="17" ref="CT16:CT27">IF(CD16="Red","1",IF(CD16="Grey","0.5","0"))</f>
        <v>1</v>
      </c>
      <c r="CU16" s="72" t="str">
        <f aca="true" t="shared" si="18" ref="CU16:CU27">IF(CF16="Red","1",IF(CF16="Grey","0.5","0"))</f>
        <v>1</v>
      </c>
      <c r="CV16" s="88">
        <v>1</v>
      </c>
      <c r="CW16" s="73">
        <f t="shared" si="7"/>
        <v>1</v>
      </c>
      <c r="CX16" s="73">
        <v>1</v>
      </c>
      <c r="CY16" s="74"/>
      <c r="CZ16" s="75">
        <f t="shared" si="8"/>
        <v>21</v>
      </c>
      <c r="DA16" s="72" t="str">
        <f t="shared" si="9"/>
        <v>High</v>
      </c>
      <c r="DB16" s="73" t="str">
        <f t="shared" si="10"/>
        <v>0</v>
      </c>
      <c r="DC16" s="73" t="str">
        <f t="shared" si="11"/>
        <v>0</v>
      </c>
      <c r="DD16" s="73" t="str">
        <f t="shared" si="12"/>
        <v>0</v>
      </c>
      <c r="DE16" s="73" t="str">
        <f t="shared" si="13"/>
        <v>0</v>
      </c>
      <c r="DF16" s="73" t="str">
        <f t="shared" si="14"/>
        <v>0</v>
      </c>
      <c r="DG16" s="73" t="str">
        <f t="shared" si="15"/>
        <v>0</v>
      </c>
      <c r="DH16" s="267" t="s">
        <v>750</v>
      </c>
    </row>
    <row r="17" spans="1:112" ht="12.75">
      <c r="A17" s="58" t="s">
        <v>645</v>
      </c>
      <c r="B17" s="59" t="s">
        <v>265</v>
      </c>
      <c r="C17" s="60">
        <v>1</v>
      </c>
      <c r="D17" s="59" t="s">
        <v>133</v>
      </c>
      <c r="E17" s="61" t="s">
        <v>151</v>
      </c>
      <c r="F17" s="61" t="s">
        <v>151</v>
      </c>
      <c r="G17" s="61" t="s">
        <v>151</v>
      </c>
      <c r="H17" s="61" t="s">
        <v>259</v>
      </c>
      <c r="I17" s="61" t="s">
        <v>95</v>
      </c>
      <c r="J17" s="61" t="s">
        <v>95</v>
      </c>
      <c r="K17" s="61" t="s">
        <v>95</v>
      </c>
      <c r="L17" s="61" t="s">
        <v>95</v>
      </c>
      <c r="M17" s="61" t="s">
        <v>95</v>
      </c>
      <c r="N17" s="61" t="s">
        <v>95</v>
      </c>
      <c r="O17" s="61" t="s">
        <v>95</v>
      </c>
      <c r="P17" s="61" t="s">
        <v>95</v>
      </c>
      <c r="Q17" s="61" t="s">
        <v>95</v>
      </c>
      <c r="R17" s="61" t="s">
        <v>95</v>
      </c>
      <c r="S17" s="61" t="s">
        <v>95</v>
      </c>
      <c r="T17" s="61" t="s">
        <v>95</v>
      </c>
      <c r="U17" s="61" t="s">
        <v>95</v>
      </c>
      <c r="V17" s="61" t="s">
        <v>95</v>
      </c>
      <c r="W17" s="61" t="s">
        <v>95</v>
      </c>
      <c r="X17" s="61" t="s">
        <v>95</v>
      </c>
      <c r="Y17" s="62">
        <v>45.55285</v>
      </c>
      <c r="Z17" s="62">
        <v>-116.87076</v>
      </c>
      <c r="AA17" s="61" t="s">
        <v>96</v>
      </c>
      <c r="AB17" s="61" t="s">
        <v>97</v>
      </c>
      <c r="AC17" s="61" t="s">
        <v>98</v>
      </c>
      <c r="AD17" s="61" t="s">
        <v>616</v>
      </c>
      <c r="AE17" s="61"/>
      <c r="AF17" s="63">
        <v>38869</v>
      </c>
      <c r="AG17" s="64">
        <v>0.4583333333333333</v>
      </c>
      <c r="AH17" s="61" t="s">
        <v>100</v>
      </c>
      <c r="AI17" s="61">
        <v>2</v>
      </c>
      <c r="AJ17" s="66">
        <v>8</v>
      </c>
      <c r="AK17" s="61">
        <v>0</v>
      </c>
      <c r="AL17" s="61">
        <v>0</v>
      </c>
      <c r="AM17" s="61">
        <v>0</v>
      </c>
      <c r="AN17" s="46" t="s">
        <v>202</v>
      </c>
      <c r="AO17" s="46" t="s">
        <v>95</v>
      </c>
      <c r="AP17" s="46" t="s">
        <v>95</v>
      </c>
      <c r="AQ17" s="46"/>
      <c r="AR17" s="46" t="s">
        <v>103</v>
      </c>
      <c r="AS17" s="61"/>
      <c r="AT17" s="46" t="s">
        <v>104</v>
      </c>
      <c r="AU17" s="46" t="s">
        <v>95</v>
      </c>
      <c r="AV17" s="46" t="s">
        <v>95</v>
      </c>
      <c r="AW17" s="61"/>
      <c r="AX17" s="65" t="s">
        <v>617</v>
      </c>
      <c r="AY17" s="61"/>
      <c r="AZ17" s="61"/>
      <c r="BA17" s="46">
        <v>1</v>
      </c>
      <c r="BB17" s="46">
        <v>1</v>
      </c>
      <c r="BC17" s="46">
        <v>1</v>
      </c>
      <c r="BD17" s="46">
        <v>1</v>
      </c>
      <c r="BE17" s="61"/>
      <c r="BF17" s="61"/>
      <c r="BG17" s="61"/>
      <c r="BH17" s="61"/>
      <c r="BI17" s="61"/>
      <c r="BJ17" s="61"/>
      <c r="BK17" s="61"/>
      <c r="BL17" s="61"/>
      <c r="BM17" s="61"/>
      <c r="BN17" s="61"/>
      <c r="BO17" s="46">
        <v>4.87</v>
      </c>
      <c r="BP17" s="46" t="s">
        <v>176</v>
      </c>
      <c r="BQ17" s="46">
        <v>4.87</v>
      </c>
      <c r="BR17" s="46">
        <v>4.87</v>
      </c>
      <c r="BS17" s="46">
        <v>6</v>
      </c>
      <c r="BT17" s="46">
        <v>5.27</v>
      </c>
      <c r="BU17" s="46">
        <v>4.88</v>
      </c>
      <c r="BV17" s="46">
        <v>-0.01</v>
      </c>
      <c r="BW17" s="61"/>
      <c r="BX17" s="61"/>
      <c r="BY17" s="61"/>
      <c r="BZ17" s="61"/>
      <c r="CA17" s="61"/>
      <c r="CB17" s="61"/>
      <c r="CC17" s="61"/>
      <c r="CD17" s="61" t="s">
        <v>110</v>
      </c>
      <c r="CE17" s="61" t="s">
        <v>111</v>
      </c>
      <c r="CF17" s="61" t="s">
        <v>110</v>
      </c>
      <c r="CG17" s="61" t="s">
        <v>112</v>
      </c>
      <c r="CH17" s="61"/>
      <c r="CI17" s="89" t="str">
        <f t="shared" si="0"/>
        <v>Red</v>
      </c>
      <c r="CJ17" s="89" t="str">
        <f t="shared" si="16"/>
        <v>Red</v>
      </c>
      <c r="CK17" s="89" t="str">
        <f t="shared" si="2"/>
        <v>Other</v>
      </c>
      <c r="CL17" s="89" t="b">
        <f t="shared" si="3"/>
        <v>0</v>
      </c>
      <c r="CM17" s="61"/>
      <c r="CN17" s="61" t="s">
        <v>103</v>
      </c>
      <c r="CO17" s="61"/>
      <c r="CP17" s="46" t="s">
        <v>113</v>
      </c>
      <c r="CQ17" s="46" t="s">
        <v>115</v>
      </c>
      <c r="CR17" s="81">
        <v>47.1882</v>
      </c>
      <c r="CS17" s="72">
        <f t="shared" si="4"/>
        <v>7</v>
      </c>
      <c r="CT17" s="72" t="str">
        <f t="shared" si="17"/>
        <v>1</v>
      </c>
      <c r="CU17" s="72" t="str">
        <f t="shared" si="18"/>
        <v>1</v>
      </c>
      <c r="CV17" s="73">
        <v>1</v>
      </c>
      <c r="CW17" s="73">
        <f t="shared" si="7"/>
        <v>1</v>
      </c>
      <c r="CX17" s="73">
        <v>1</v>
      </c>
      <c r="CY17" s="74"/>
      <c r="CZ17" s="75">
        <f t="shared" si="8"/>
        <v>21</v>
      </c>
      <c r="DA17" s="72" t="str">
        <f t="shared" si="9"/>
        <v>High</v>
      </c>
      <c r="DB17" s="73" t="str">
        <f t="shared" si="10"/>
        <v>0</v>
      </c>
      <c r="DC17" s="73" t="str">
        <f t="shared" si="11"/>
        <v>0</v>
      </c>
      <c r="DD17" s="73" t="str">
        <f t="shared" si="12"/>
        <v>0</v>
      </c>
      <c r="DE17" s="73" t="str">
        <f t="shared" si="13"/>
        <v>0</v>
      </c>
      <c r="DF17" s="73" t="str">
        <f t="shared" si="14"/>
        <v>0</v>
      </c>
      <c r="DG17" s="73" t="str">
        <f t="shared" si="15"/>
        <v>0</v>
      </c>
      <c r="DH17" s="267" t="s">
        <v>750</v>
      </c>
    </row>
    <row r="18" spans="1:112" ht="12.75">
      <c r="A18" s="58" t="s">
        <v>646</v>
      </c>
      <c r="B18" s="59" t="s">
        <v>265</v>
      </c>
      <c r="C18" s="60">
        <v>1</v>
      </c>
      <c r="D18" s="59" t="s">
        <v>133</v>
      </c>
      <c r="E18" s="61" t="s">
        <v>151</v>
      </c>
      <c r="F18" s="61" t="s">
        <v>151</v>
      </c>
      <c r="G18" s="61" t="s">
        <v>151</v>
      </c>
      <c r="H18" s="61" t="s">
        <v>259</v>
      </c>
      <c r="I18" s="61" t="s">
        <v>95</v>
      </c>
      <c r="J18" s="61" t="s">
        <v>95</v>
      </c>
      <c r="K18" s="61" t="s">
        <v>95</v>
      </c>
      <c r="L18" s="61" t="s">
        <v>95</v>
      </c>
      <c r="M18" s="61" t="s">
        <v>95</v>
      </c>
      <c r="N18" s="61" t="s">
        <v>95</v>
      </c>
      <c r="O18" s="61" t="s">
        <v>95</v>
      </c>
      <c r="P18" s="61" t="s">
        <v>95</v>
      </c>
      <c r="Q18" s="61" t="s">
        <v>95</v>
      </c>
      <c r="R18" s="61" t="s">
        <v>95</v>
      </c>
      <c r="S18" s="61" t="s">
        <v>95</v>
      </c>
      <c r="T18" s="61" t="s">
        <v>95</v>
      </c>
      <c r="U18" s="61" t="s">
        <v>95</v>
      </c>
      <c r="V18" s="61" t="s">
        <v>95</v>
      </c>
      <c r="W18" s="61" t="s">
        <v>95</v>
      </c>
      <c r="X18" s="61" t="s">
        <v>95</v>
      </c>
      <c r="Y18" s="62">
        <v>45.55285</v>
      </c>
      <c r="Z18" s="62">
        <v>-116.87076</v>
      </c>
      <c r="AA18" s="61" t="s">
        <v>96</v>
      </c>
      <c r="AB18" s="61" t="s">
        <v>97</v>
      </c>
      <c r="AC18" s="61" t="s">
        <v>98</v>
      </c>
      <c r="AD18" s="61" t="s">
        <v>616</v>
      </c>
      <c r="AE18" s="61"/>
      <c r="AF18" s="63">
        <v>38869</v>
      </c>
      <c r="AG18" s="64">
        <v>0.4583333333333333</v>
      </c>
      <c r="AH18" s="61" t="s">
        <v>100</v>
      </c>
      <c r="AI18" s="61">
        <v>3</v>
      </c>
      <c r="AJ18" s="66">
        <v>8</v>
      </c>
      <c r="AK18" s="61">
        <v>0</v>
      </c>
      <c r="AL18" s="61">
        <v>0</v>
      </c>
      <c r="AM18" s="61">
        <v>0</v>
      </c>
      <c r="AN18" s="46" t="s">
        <v>202</v>
      </c>
      <c r="AO18" s="46" t="s">
        <v>95</v>
      </c>
      <c r="AP18" s="46" t="s">
        <v>95</v>
      </c>
      <c r="AQ18" s="46"/>
      <c r="AR18" s="46" t="s">
        <v>103</v>
      </c>
      <c r="AS18" s="61"/>
      <c r="AT18" s="46" t="s">
        <v>104</v>
      </c>
      <c r="AU18" s="46" t="s">
        <v>95</v>
      </c>
      <c r="AV18" s="46" t="s">
        <v>95</v>
      </c>
      <c r="AW18" s="61"/>
      <c r="AX18" s="65" t="s">
        <v>617</v>
      </c>
      <c r="AY18" s="61"/>
      <c r="AZ18" s="61"/>
      <c r="BA18" s="46">
        <v>1</v>
      </c>
      <c r="BB18" s="46">
        <v>1</v>
      </c>
      <c r="BC18" s="46">
        <v>1</v>
      </c>
      <c r="BD18" s="46">
        <v>1</v>
      </c>
      <c r="BE18" s="61"/>
      <c r="BF18" s="61"/>
      <c r="BG18" s="61"/>
      <c r="BH18" s="61"/>
      <c r="BI18" s="61"/>
      <c r="BJ18" s="61"/>
      <c r="BK18" s="61"/>
      <c r="BL18" s="61"/>
      <c r="BM18" s="61"/>
      <c r="BN18" s="61"/>
      <c r="BO18" s="46">
        <v>4.87</v>
      </c>
      <c r="BP18" s="46" t="s">
        <v>176</v>
      </c>
      <c r="BQ18" s="46">
        <v>5.27</v>
      </c>
      <c r="BR18" s="46">
        <v>5.27</v>
      </c>
      <c r="BS18" s="46">
        <v>8.56</v>
      </c>
      <c r="BT18" s="46">
        <v>6.33</v>
      </c>
      <c r="BU18" s="46">
        <v>4.88</v>
      </c>
      <c r="BV18" s="46">
        <v>-0.01</v>
      </c>
      <c r="BW18" s="61"/>
      <c r="BX18" s="61"/>
      <c r="BY18" s="61"/>
      <c r="BZ18" s="61"/>
      <c r="CA18" s="61"/>
      <c r="CB18" s="61"/>
      <c r="CC18" s="61"/>
      <c r="CD18" s="61" t="s">
        <v>110</v>
      </c>
      <c r="CE18" s="61" t="s">
        <v>111</v>
      </c>
      <c r="CF18" s="61" t="s">
        <v>110</v>
      </c>
      <c r="CG18" s="61" t="s">
        <v>112</v>
      </c>
      <c r="CH18" s="61"/>
      <c r="CI18" s="89" t="str">
        <f t="shared" si="0"/>
        <v>Red</v>
      </c>
      <c r="CJ18" s="89" t="str">
        <f t="shared" si="16"/>
        <v>Red</v>
      </c>
      <c r="CK18" s="89" t="str">
        <f t="shared" si="2"/>
        <v>Other</v>
      </c>
      <c r="CL18" s="89" t="b">
        <f t="shared" si="3"/>
        <v>0</v>
      </c>
      <c r="CM18" s="61"/>
      <c r="CN18" s="61" t="s">
        <v>103</v>
      </c>
      <c r="CO18" s="61"/>
      <c r="CP18" s="46" t="s">
        <v>113</v>
      </c>
      <c r="CQ18" s="46" t="s">
        <v>115</v>
      </c>
      <c r="CR18" s="81">
        <v>47.1882</v>
      </c>
      <c r="CS18" s="72">
        <f t="shared" si="4"/>
        <v>7</v>
      </c>
      <c r="CT18" s="72" t="str">
        <f t="shared" si="17"/>
        <v>1</v>
      </c>
      <c r="CU18" s="72" t="str">
        <f t="shared" si="18"/>
        <v>1</v>
      </c>
      <c r="CV18" s="88">
        <v>1</v>
      </c>
      <c r="CW18" s="73">
        <f t="shared" si="7"/>
        <v>1</v>
      </c>
      <c r="CX18" s="73">
        <v>1</v>
      </c>
      <c r="CY18" s="74"/>
      <c r="CZ18" s="75">
        <f t="shared" si="8"/>
        <v>21</v>
      </c>
      <c r="DA18" s="72" t="str">
        <f t="shared" si="9"/>
        <v>High</v>
      </c>
      <c r="DB18" s="73" t="str">
        <f t="shared" si="10"/>
        <v>0</v>
      </c>
      <c r="DC18" s="73" t="str">
        <f t="shared" si="11"/>
        <v>0</v>
      </c>
      <c r="DD18" s="73" t="str">
        <f t="shared" si="12"/>
        <v>0</v>
      </c>
      <c r="DE18" s="73" t="str">
        <f t="shared" si="13"/>
        <v>0</v>
      </c>
      <c r="DF18" s="73" t="str">
        <f t="shared" si="14"/>
        <v>0</v>
      </c>
      <c r="DG18" s="73" t="str">
        <f t="shared" si="15"/>
        <v>0</v>
      </c>
      <c r="DH18" s="267" t="s">
        <v>750</v>
      </c>
    </row>
    <row r="19" spans="1:112" ht="12.75">
      <c r="A19" s="58" t="s">
        <v>647</v>
      </c>
      <c r="B19" s="59" t="s">
        <v>265</v>
      </c>
      <c r="C19" s="60">
        <v>1</v>
      </c>
      <c r="D19" s="59" t="s">
        <v>133</v>
      </c>
      <c r="E19" s="61" t="s">
        <v>151</v>
      </c>
      <c r="F19" s="61" t="s">
        <v>151</v>
      </c>
      <c r="G19" s="61" t="s">
        <v>151</v>
      </c>
      <c r="H19" s="61" t="s">
        <v>259</v>
      </c>
      <c r="I19" s="61" t="s">
        <v>95</v>
      </c>
      <c r="J19" s="61" t="s">
        <v>95</v>
      </c>
      <c r="K19" s="61" t="s">
        <v>95</v>
      </c>
      <c r="L19" s="61" t="s">
        <v>95</v>
      </c>
      <c r="M19" s="61" t="s">
        <v>95</v>
      </c>
      <c r="N19" s="61" t="s">
        <v>95</v>
      </c>
      <c r="O19" s="61" t="s">
        <v>95</v>
      </c>
      <c r="P19" s="61" t="s">
        <v>95</v>
      </c>
      <c r="Q19" s="61" t="s">
        <v>95</v>
      </c>
      <c r="R19" s="61" t="s">
        <v>95</v>
      </c>
      <c r="S19" s="61" t="s">
        <v>95</v>
      </c>
      <c r="T19" s="61" t="s">
        <v>95</v>
      </c>
      <c r="U19" s="61" t="s">
        <v>95</v>
      </c>
      <c r="V19" s="61" t="s">
        <v>95</v>
      </c>
      <c r="W19" s="61" t="s">
        <v>95</v>
      </c>
      <c r="X19" s="61" t="s">
        <v>95</v>
      </c>
      <c r="Y19" s="62">
        <v>45.55285</v>
      </c>
      <c r="Z19" s="62">
        <v>-116.87076</v>
      </c>
      <c r="AA19" s="61" t="s">
        <v>96</v>
      </c>
      <c r="AB19" s="61" t="s">
        <v>97</v>
      </c>
      <c r="AC19" s="61" t="s">
        <v>98</v>
      </c>
      <c r="AD19" s="61" t="s">
        <v>616</v>
      </c>
      <c r="AE19" s="61"/>
      <c r="AF19" s="63">
        <v>38869</v>
      </c>
      <c r="AG19" s="64">
        <v>0.4583333333333333</v>
      </c>
      <c r="AH19" s="61" t="s">
        <v>100</v>
      </c>
      <c r="AI19" s="61">
        <v>4</v>
      </c>
      <c r="AJ19" s="66">
        <v>8</v>
      </c>
      <c r="AK19" s="61">
        <v>0</v>
      </c>
      <c r="AL19" s="61">
        <v>0</v>
      </c>
      <c r="AM19" s="61">
        <v>0</v>
      </c>
      <c r="AN19" s="46" t="s">
        <v>202</v>
      </c>
      <c r="AO19" s="46" t="s">
        <v>95</v>
      </c>
      <c r="AP19" s="46" t="s">
        <v>95</v>
      </c>
      <c r="AQ19" s="46"/>
      <c r="AR19" s="46" t="s">
        <v>103</v>
      </c>
      <c r="AS19" s="61"/>
      <c r="AT19" s="46" t="s">
        <v>104</v>
      </c>
      <c r="AU19" s="46" t="s">
        <v>95</v>
      </c>
      <c r="AV19" s="46" t="s">
        <v>95</v>
      </c>
      <c r="AW19" s="61"/>
      <c r="AX19" s="65" t="s">
        <v>617</v>
      </c>
      <c r="AY19" s="61"/>
      <c r="AZ19" s="61"/>
      <c r="BA19" s="46">
        <v>1</v>
      </c>
      <c r="BB19" s="46">
        <v>1</v>
      </c>
      <c r="BC19" s="46">
        <v>1</v>
      </c>
      <c r="BD19" s="46">
        <v>1</v>
      </c>
      <c r="BE19" s="61"/>
      <c r="BF19" s="61"/>
      <c r="BG19" s="61"/>
      <c r="BH19" s="61"/>
      <c r="BI19" s="61"/>
      <c r="BJ19" s="61"/>
      <c r="BK19" s="61"/>
      <c r="BL19" s="61"/>
      <c r="BM19" s="61"/>
      <c r="BN19" s="61"/>
      <c r="BO19" s="46">
        <v>4.87</v>
      </c>
      <c r="BP19" s="46" t="s">
        <v>176</v>
      </c>
      <c r="BQ19" s="46">
        <v>6.33</v>
      </c>
      <c r="BR19" s="46">
        <v>6.33</v>
      </c>
      <c r="BS19" s="46">
        <v>10.03</v>
      </c>
      <c r="BT19" s="46">
        <v>7.42</v>
      </c>
      <c r="BU19" s="46">
        <v>4.88</v>
      </c>
      <c r="BV19" s="46">
        <v>-0.01</v>
      </c>
      <c r="BW19" s="61"/>
      <c r="BX19" s="61"/>
      <c r="BY19" s="61"/>
      <c r="BZ19" s="61"/>
      <c r="CA19" s="61"/>
      <c r="CB19" s="61"/>
      <c r="CC19" s="61"/>
      <c r="CD19" s="61" t="s">
        <v>110</v>
      </c>
      <c r="CE19" s="61" t="s">
        <v>111</v>
      </c>
      <c r="CF19" s="61" t="s">
        <v>110</v>
      </c>
      <c r="CG19" s="61" t="s">
        <v>112</v>
      </c>
      <c r="CH19" s="61"/>
      <c r="CI19" s="89" t="str">
        <f t="shared" si="0"/>
        <v>Red</v>
      </c>
      <c r="CJ19" s="89" t="str">
        <f t="shared" si="16"/>
        <v>Red</v>
      </c>
      <c r="CK19" s="89" t="str">
        <f t="shared" si="2"/>
        <v>Other</v>
      </c>
      <c r="CL19" s="89" t="b">
        <f t="shared" si="3"/>
        <v>0</v>
      </c>
      <c r="CM19" s="61"/>
      <c r="CN19" s="61" t="s">
        <v>103</v>
      </c>
      <c r="CO19" s="61"/>
      <c r="CP19" s="46" t="s">
        <v>113</v>
      </c>
      <c r="CQ19" s="46" t="s">
        <v>115</v>
      </c>
      <c r="CR19" s="81">
        <v>47.1882</v>
      </c>
      <c r="CS19" s="72">
        <f t="shared" si="4"/>
        <v>7</v>
      </c>
      <c r="CT19" s="72" t="str">
        <f t="shared" si="17"/>
        <v>1</v>
      </c>
      <c r="CU19" s="72" t="str">
        <f t="shared" si="18"/>
        <v>1</v>
      </c>
      <c r="CV19" s="73">
        <v>1</v>
      </c>
      <c r="CW19" s="73">
        <f t="shared" si="7"/>
        <v>1</v>
      </c>
      <c r="CX19" s="73">
        <v>1</v>
      </c>
      <c r="CY19" s="74"/>
      <c r="CZ19" s="75">
        <f t="shared" si="8"/>
        <v>21</v>
      </c>
      <c r="DA19" s="72" t="str">
        <f t="shared" si="9"/>
        <v>High</v>
      </c>
      <c r="DB19" s="73" t="str">
        <f t="shared" si="10"/>
        <v>0</v>
      </c>
      <c r="DC19" s="73" t="str">
        <f t="shared" si="11"/>
        <v>0</v>
      </c>
      <c r="DD19" s="73" t="str">
        <f t="shared" si="12"/>
        <v>0</v>
      </c>
      <c r="DE19" s="73" t="str">
        <f t="shared" si="13"/>
        <v>0</v>
      </c>
      <c r="DF19" s="73" t="str">
        <f t="shared" si="14"/>
        <v>0</v>
      </c>
      <c r="DG19" s="73" t="str">
        <f t="shared" si="15"/>
        <v>0</v>
      </c>
      <c r="DH19" s="267" t="s">
        <v>750</v>
      </c>
    </row>
    <row r="20" spans="1:112" ht="12.75">
      <c r="A20" s="58" t="s">
        <v>648</v>
      </c>
      <c r="B20" s="59" t="s">
        <v>265</v>
      </c>
      <c r="C20" s="60">
        <v>1</v>
      </c>
      <c r="D20" s="59" t="s">
        <v>133</v>
      </c>
      <c r="E20" s="61" t="s">
        <v>151</v>
      </c>
      <c r="F20" s="61" t="s">
        <v>151</v>
      </c>
      <c r="G20" s="61" t="s">
        <v>151</v>
      </c>
      <c r="H20" s="61" t="s">
        <v>259</v>
      </c>
      <c r="I20" s="61" t="s">
        <v>95</v>
      </c>
      <c r="J20" s="61" t="s">
        <v>95</v>
      </c>
      <c r="K20" s="61" t="s">
        <v>95</v>
      </c>
      <c r="L20" s="61" t="s">
        <v>95</v>
      </c>
      <c r="M20" s="61" t="s">
        <v>95</v>
      </c>
      <c r="N20" s="61" t="s">
        <v>95</v>
      </c>
      <c r="O20" s="61" t="s">
        <v>95</v>
      </c>
      <c r="P20" s="61" t="s">
        <v>95</v>
      </c>
      <c r="Q20" s="61" t="s">
        <v>95</v>
      </c>
      <c r="R20" s="61" t="s">
        <v>95</v>
      </c>
      <c r="S20" s="61" t="s">
        <v>95</v>
      </c>
      <c r="T20" s="61" t="s">
        <v>95</v>
      </c>
      <c r="U20" s="61" t="s">
        <v>95</v>
      </c>
      <c r="V20" s="61" t="s">
        <v>95</v>
      </c>
      <c r="W20" s="61" t="s">
        <v>95</v>
      </c>
      <c r="X20" s="61" t="s">
        <v>95</v>
      </c>
      <c r="Y20" s="62">
        <v>45.55285</v>
      </c>
      <c r="Z20" s="62">
        <v>-116.87076</v>
      </c>
      <c r="AA20" s="61" t="s">
        <v>96</v>
      </c>
      <c r="AB20" s="61" t="s">
        <v>97</v>
      </c>
      <c r="AC20" s="61" t="s">
        <v>98</v>
      </c>
      <c r="AD20" s="61" t="s">
        <v>616</v>
      </c>
      <c r="AE20" s="61"/>
      <c r="AF20" s="63">
        <v>38869</v>
      </c>
      <c r="AG20" s="64">
        <v>0.4583333333333333</v>
      </c>
      <c r="AH20" s="61" t="s">
        <v>100</v>
      </c>
      <c r="AI20" s="61">
        <v>5</v>
      </c>
      <c r="AJ20" s="66">
        <v>8</v>
      </c>
      <c r="AK20" s="61">
        <v>0</v>
      </c>
      <c r="AL20" s="61">
        <v>0</v>
      </c>
      <c r="AM20" s="61">
        <v>0</v>
      </c>
      <c r="AN20" s="46" t="s">
        <v>202</v>
      </c>
      <c r="AO20" s="46" t="s">
        <v>95</v>
      </c>
      <c r="AP20" s="46" t="s">
        <v>95</v>
      </c>
      <c r="AQ20" s="46"/>
      <c r="AR20" s="46" t="s">
        <v>103</v>
      </c>
      <c r="AS20" s="61"/>
      <c r="AT20" s="46" t="s">
        <v>104</v>
      </c>
      <c r="AU20" s="46" t="s">
        <v>95</v>
      </c>
      <c r="AV20" s="46" t="s">
        <v>95</v>
      </c>
      <c r="AW20" s="61"/>
      <c r="AX20" s="65" t="s">
        <v>617</v>
      </c>
      <c r="AY20" s="61"/>
      <c r="AZ20" s="61"/>
      <c r="BA20" s="46">
        <v>1</v>
      </c>
      <c r="BB20" s="46">
        <v>1</v>
      </c>
      <c r="BC20" s="46">
        <v>1</v>
      </c>
      <c r="BD20" s="46">
        <v>1</v>
      </c>
      <c r="BE20" s="61"/>
      <c r="BF20" s="61"/>
      <c r="BG20" s="61"/>
      <c r="BH20" s="61"/>
      <c r="BI20" s="61"/>
      <c r="BJ20" s="61"/>
      <c r="BK20" s="61"/>
      <c r="BL20" s="61"/>
      <c r="BM20" s="61"/>
      <c r="BN20" s="61"/>
      <c r="BO20" s="46">
        <v>4.87</v>
      </c>
      <c r="BP20" s="46" t="s">
        <v>176</v>
      </c>
      <c r="BQ20" s="46">
        <v>7.42</v>
      </c>
      <c r="BR20" s="46">
        <v>7.42</v>
      </c>
      <c r="BS20" s="46">
        <v>10.04</v>
      </c>
      <c r="BT20" s="46">
        <v>8.58</v>
      </c>
      <c r="BU20" s="46">
        <v>4.88</v>
      </c>
      <c r="BV20" s="46">
        <v>-0.01</v>
      </c>
      <c r="BW20" s="61"/>
      <c r="BX20" s="61"/>
      <c r="BY20" s="61"/>
      <c r="BZ20" s="61"/>
      <c r="CA20" s="61"/>
      <c r="CB20" s="61"/>
      <c r="CC20" s="61"/>
      <c r="CD20" s="61" t="s">
        <v>110</v>
      </c>
      <c r="CE20" s="61" t="s">
        <v>111</v>
      </c>
      <c r="CF20" s="61" t="s">
        <v>110</v>
      </c>
      <c r="CG20" s="61" t="s">
        <v>112</v>
      </c>
      <c r="CH20" s="61"/>
      <c r="CI20" s="89" t="str">
        <f t="shared" si="0"/>
        <v>Red</v>
      </c>
      <c r="CJ20" s="89" t="str">
        <f t="shared" si="16"/>
        <v>Red</v>
      </c>
      <c r="CK20" s="89" t="str">
        <f t="shared" si="2"/>
        <v>Other</v>
      </c>
      <c r="CL20" s="89" t="b">
        <f t="shared" si="3"/>
        <v>0</v>
      </c>
      <c r="CM20" s="61"/>
      <c r="CN20" s="61" t="s">
        <v>103</v>
      </c>
      <c r="CO20" s="61"/>
      <c r="CP20" s="46" t="s">
        <v>113</v>
      </c>
      <c r="CQ20" s="46" t="s">
        <v>115</v>
      </c>
      <c r="CR20" s="81">
        <v>47.1882</v>
      </c>
      <c r="CS20" s="72">
        <f t="shared" si="4"/>
        <v>7</v>
      </c>
      <c r="CT20" s="72" t="str">
        <f t="shared" si="17"/>
        <v>1</v>
      </c>
      <c r="CU20" s="72" t="str">
        <f t="shared" si="18"/>
        <v>1</v>
      </c>
      <c r="CV20" s="88">
        <v>1</v>
      </c>
      <c r="CW20" s="73">
        <f t="shared" si="7"/>
        <v>1</v>
      </c>
      <c r="CX20" s="73">
        <v>1</v>
      </c>
      <c r="CY20" s="74"/>
      <c r="CZ20" s="75">
        <f t="shared" si="8"/>
        <v>21</v>
      </c>
      <c r="DA20" s="72" t="str">
        <f t="shared" si="9"/>
        <v>High</v>
      </c>
      <c r="DB20" s="73" t="str">
        <f t="shared" si="10"/>
        <v>0</v>
      </c>
      <c r="DC20" s="73" t="str">
        <f t="shared" si="11"/>
        <v>0</v>
      </c>
      <c r="DD20" s="73" t="str">
        <f t="shared" si="12"/>
        <v>0</v>
      </c>
      <c r="DE20" s="73" t="str">
        <f t="shared" si="13"/>
        <v>0</v>
      </c>
      <c r="DF20" s="73" t="str">
        <f t="shared" si="14"/>
        <v>0</v>
      </c>
      <c r="DG20" s="73" t="str">
        <f t="shared" si="15"/>
        <v>0</v>
      </c>
      <c r="DH20" s="267" t="s">
        <v>750</v>
      </c>
    </row>
    <row r="21" spans="1:112" ht="13.5" customHeight="1">
      <c r="A21" s="58" t="s">
        <v>649</v>
      </c>
      <c r="B21" s="59" t="s">
        <v>265</v>
      </c>
      <c r="C21" s="60">
        <v>1</v>
      </c>
      <c r="D21" s="59" t="s">
        <v>133</v>
      </c>
      <c r="E21" s="61" t="s">
        <v>151</v>
      </c>
      <c r="F21" s="61" t="s">
        <v>151</v>
      </c>
      <c r="G21" s="61" t="s">
        <v>151</v>
      </c>
      <c r="H21" s="61" t="s">
        <v>259</v>
      </c>
      <c r="I21" s="61" t="s">
        <v>95</v>
      </c>
      <c r="J21" s="61" t="s">
        <v>95</v>
      </c>
      <c r="K21" s="61" t="s">
        <v>95</v>
      </c>
      <c r="L21" s="61" t="s">
        <v>95</v>
      </c>
      <c r="M21" s="61" t="s">
        <v>95</v>
      </c>
      <c r="N21" s="61" t="s">
        <v>95</v>
      </c>
      <c r="O21" s="61" t="s">
        <v>95</v>
      </c>
      <c r="P21" s="61" t="s">
        <v>95</v>
      </c>
      <c r="Q21" s="61" t="s">
        <v>95</v>
      </c>
      <c r="R21" s="61" t="s">
        <v>95</v>
      </c>
      <c r="S21" s="61" t="s">
        <v>95</v>
      </c>
      <c r="T21" s="61" t="s">
        <v>95</v>
      </c>
      <c r="U21" s="61" t="s">
        <v>95</v>
      </c>
      <c r="V21" s="61" t="s">
        <v>95</v>
      </c>
      <c r="W21" s="61" t="s">
        <v>95</v>
      </c>
      <c r="X21" s="61" t="s">
        <v>95</v>
      </c>
      <c r="Y21" s="62">
        <v>45.55285</v>
      </c>
      <c r="Z21" s="62">
        <v>-116.87076</v>
      </c>
      <c r="AA21" s="61" t="s">
        <v>96</v>
      </c>
      <c r="AB21" s="61" t="s">
        <v>97</v>
      </c>
      <c r="AC21" s="61" t="s">
        <v>98</v>
      </c>
      <c r="AD21" s="61" t="s">
        <v>616</v>
      </c>
      <c r="AE21" s="61"/>
      <c r="AF21" s="63">
        <v>38869</v>
      </c>
      <c r="AG21" s="64">
        <v>0.4583333333333333</v>
      </c>
      <c r="AH21" s="61" t="s">
        <v>100</v>
      </c>
      <c r="AI21" s="61">
        <v>6</v>
      </c>
      <c r="AJ21" s="66">
        <v>8</v>
      </c>
      <c r="AK21" s="61">
        <v>0</v>
      </c>
      <c r="AL21" s="61">
        <v>0</v>
      </c>
      <c r="AM21" s="61">
        <v>0</v>
      </c>
      <c r="AN21" s="46" t="s">
        <v>202</v>
      </c>
      <c r="AO21" s="46" t="s">
        <v>95</v>
      </c>
      <c r="AP21" s="46" t="s">
        <v>95</v>
      </c>
      <c r="AQ21" s="46"/>
      <c r="AR21" s="46" t="s">
        <v>103</v>
      </c>
      <c r="AS21" s="61"/>
      <c r="AT21" s="46" t="s">
        <v>104</v>
      </c>
      <c r="AU21" s="46" t="s">
        <v>95</v>
      </c>
      <c r="AV21" s="46" t="s">
        <v>95</v>
      </c>
      <c r="AW21" s="61"/>
      <c r="AX21" s="65" t="s">
        <v>617</v>
      </c>
      <c r="AY21" s="61"/>
      <c r="AZ21" s="61"/>
      <c r="BA21" s="46">
        <v>1</v>
      </c>
      <c r="BB21" s="46">
        <v>1</v>
      </c>
      <c r="BC21" s="46">
        <v>1</v>
      </c>
      <c r="BD21" s="46">
        <v>1</v>
      </c>
      <c r="BE21" s="61"/>
      <c r="BF21" s="61"/>
      <c r="BG21" s="61"/>
      <c r="BH21" s="61"/>
      <c r="BI21" s="61"/>
      <c r="BJ21" s="61"/>
      <c r="BK21" s="61"/>
      <c r="BL21" s="61"/>
      <c r="BM21" s="61"/>
      <c r="BN21" s="61"/>
      <c r="BO21" s="46">
        <v>4.87</v>
      </c>
      <c r="BP21" s="46" t="s">
        <v>176</v>
      </c>
      <c r="BQ21" s="46">
        <v>8.58</v>
      </c>
      <c r="BR21" s="46">
        <v>8.58</v>
      </c>
      <c r="BS21" s="46">
        <v>12.08</v>
      </c>
      <c r="BT21" s="46">
        <v>9.55</v>
      </c>
      <c r="BU21" s="46">
        <v>4.88</v>
      </c>
      <c r="BV21" s="46">
        <v>-0.01</v>
      </c>
      <c r="BW21" s="61"/>
      <c r="BX21" s="61"/>
      <c r="BY21" s="61"/>
      <c r="BZ21" s="61"/>
      <c r="CA21" s="61"/>
      <c r="CB21" s="61"/>
      <c r="CC21" s="61"/>
      <c r="CD21" s="61" t="s">
        <v>110</v>
      </c>
      <c r="CE21" s="61" t="s">
        <v>111</v>
      </c>
      <c r="CF21" s="61" t="s">
        <v>110</v>
      </c>
      <c r="CG21" s="61" t="s">
        <v>112</v>
      </c>
      <c r="CH21" s="61"/>
      <c r="CI21" s="89" t="str">
        <f t="shared" si="0"/>
        <v>Red</v>
      </c>
      <c r="CJ21" s="89" t="str">
        <f t="shared" si="16"/>
        <v>Red</v>
      </c>
      <c r="CK21" s="89" t="str">
        <f t="shared" si="2"/>
        <v>Other</v>
      </c>
      <c r="CL21" s="89" t="b">
        <f t="shared" si="3"/>
        <v>0</v>
      </c>
      <c r="CM21" s="61"/>
      <c r="CN21" s="61" t="s">
        <v>103</v>
      </c>
      <c r="CO21" s="61"/>
      <c r="CP21" s="46" t="s">
        <v>113</v>
      </c>
      <c r="CQ21" s="46" t="s">
        <v>115</v>
      </c>
      <c r="CR21" s="81">
        <v>47.1882</v>
      </c>
      <c r="CS21" s="72">
        <f t="shared" si="4"/>
        <v>7</v>
      </c>
      <c r="CT21" s="72" t="str">
        <f t="shared" si="17"/>
        <v>1</v>
      </c>
      <c r="CU21" s="72" t="str">
        <f t="shared" si="18"/>
        <v>1</v>
      </c>
      <c r="CV21" s="73">
        <v>1</v>
      </c>
      <c r="CW21" s="73">
        <f t="shared" si="7"/>
        <v>1</v>
      </c>
      <c r="CX21" s="73">
        <v>1</v>
      </c>
      <c r="CY21" s="74"/>
      <c r="CZ21" s="75">
        <f t="shared" si="8"/>
        <v>21</v>
      </c>
      <c r="DA21" s="72" t="str">
        <f t="shared" si="9"/>
        <v>High</v>
      </c>
      <c r="DB21" s="73" t="str">
        <f t="shared" si="10"/>
        <v>0</v>
      </c>
      <c r="DC21" s="73" t="str">
        <f t="shared" si="11"/>
        <v>0</v>
      </c>
      <c r="DD21" s="73" t="str">
        <f t="shared" si="12"/>
        <v>0</v>
      </c>
      <c r="DE21" s="73" t="str">
        <f t="shared" si="13"/>
        <v>0</v>
      </c>
      <c r="DF21" s="73" t="str">
        <f t="shared" si="14"/>
        <v>0</v>
      </c>
      <c r="DG21" s="73" t="str">
        <f t="shared" si="15"/>
        <v>0</v>
      </c>
      <c r="DH21" s="267" t="s">
        <v>750</v>
      </c>
    </row>
    <row r="22" spans="1:112" s="268" customFormat="1" ht="15" customHeight="1">
      <c r="A22" s="58" t="s">
        <v>650</v>
      </c>
      <c r="B22" s="59" t="s">
        <v>265</v>
      </c>
      <c r="C22" s="60">
        <v>1</v>
      </c>
      <c r="D22" s="59" t="s">
        <v>133</v>
      </c>
      <c r="E22" s="61" t="s">
        <v>151</v>
      </c>
      <c r="F22" s="61" t="s">
        <v>151</v>
      </c>
      <c r="G22" s="61" t="s">
        <v>151</v>
      </c>
      <c r="H22" s="61" t="s">
        <v>259</v>
      </c>
      <c r="I22" s="61" t="s">
        <v>95</v>
      </c>
      <c r="J22" s="61" t="s">
        <v>95</v>
      </c>
      <c r="K22" s="61" t="s">
        <v>95</v>
      </c>
      <c r="L22" s="61" t="s">
        <v>95</v>
      </c>
      <c r="M22" s="61" t="s">
        <v>95</v>
      </c>
      <c r="N22" s="61" t="s">
        <v>95</v>
      </c>
      <c r="O22" s="61" t="s">
        <v>95</v>
      </c>
      <c r="P22" s="61" t="s">
        <v>95</v>
      </c>
      <c r="Q22" s="61" t="s">
        <v>95</v>
      </c>
      <c r="R22" s="61" t="s">
        <v>95</v>
      </c>
      <c r="S22" s="61" t="s">
        <v>95</v>
      </c>
      <c r="T22" s="61" t="s">
        <v>95</v>
      </c>
      <c r="U22" s="61" t="s">
        <v>95</v>
      </c>
      <c r="V22" s="61" t="s">
        <v>95</v>
      </c>
      <c r="W22" s="61" t="s">
        <v>95</v>
      </c>
      <c r="X22" s="61" t="s">
        <v>95</v>
      </c>
      <c r="Y22" s="62">
        <v>45.55285</v>
      </c>
      <c r="Z22" s="62">
        <v>-116.87076</v>
      </c>
      <c r="AA22" s="61" t="s">
        <v>96</v>
      </c>
      <c r="AB22" s="61" t="s">
        <v>97</v>
      </c>
      <c r="AC22" s="61" t="s">
        <v>98</v>
      </c>
      <c r="AD22" s="61" t="s">
        <v>616</v>
      </c>
      <c r="AE22" s="61"/>
      <c r="AF22" s="63">
        <v>38869</v>
      </c>
      <c r="AG22" s="64">
        <v>0.4583333333333333</v>
      </c>
      <c r="AH22" s="61" t="s">
        <v>100</v>
      </c>
      <c r="AI22" s="61">
        <v>7</v>
      </c>
      <c r="AJ22" s="66">
        <v>8</v>
      </c>
      <c r="AK22" s="61">
        <v>0</v>
      </c>
      <c r="AL22" s="61">
        <v>0</v>
      </c>
      <c r="AM22" s="61">
        <v>0</v>
      </c>
      <c r="AN22" s="46" t="s">
        <v>202</v>
      </c>
      <c r="AO22" s="46" t="s">
        <v>95</v>
      </c>
      <c r="AP22" s="46" t="s">
        <v>95</v>
      </c>
      <c r="AQ22" s="46"/>
      <c r="AR22" s="46" t="s">
        <v>103</v>
      </c>
      <c r="AS22" s="61"/>
      <c r="AT22" s="46" t="s">
        <v>104</v>
      </c>
      <c r="AU22" s="46" t="s">
        <v>95</v>
      </c>
      <c r="AV22" s="46" t="s">
        <v>95</v>
      </c>
      <c r="AW22" s="61"/>
      <c r="AX22" s="65" t="s">
        <v>617</v>
      </c>
      <c r="AY22" s="61"/>
      <c r="AZ22" s="61"/>
      <c r="BA22" s="46">
        <v>1</v>
      </c>
      <c r="BB22" s="46">
        <v>1</v>
      </c>
      <c r="BC22" s="46">
        <v>1</v>
      </c>
      <c r="BD22" s="46">
        <v>1</v>
      </c>
      <c r="BE22" s="61"/>
      <c r="BF22" s="61"/>
      <c r="BG22" s="61"/>
      <c r="BH22" s="61"/>
      <c r="BI22" s="61"/>
      <c r="BJ22" s="61"/>
      <c r="BK22" s="61"/>
      <c r="BL22" s="61"/>
      <c r="BM22" s="61"/>
      <c r="BN22" s="61"/>
      <c r="BO22" s="46">
        <v>4.87</v>
      </c>
      <c r="BP22" s="46" t="s">
        <v>176</v>
      </c>
      <c r="BQ22" s="46">
        <v>9.55</v>
      </c>
      <c r="BR22" s="46">
        <v>9.55</v>
      </c>
      <c r="BS22" s="46">
        <v>12.09</v>
      </c>
      <c r="BT22" s="46">
        <v>10.54</v>
      </c>
      <c r="BU22" s="46">
        <v>4.88</v>
      </c>
      <c r="BV22" s="46">
        <v>-0.01</v>
      </c>
      <c r="BW22" s="61"/>
      <c r="BX22" s="61"/>
      <c r="BY22" s="61"/>
      <c r="BZ22" s="61"/>
      <c r="CA22" s="61"/>
      <c r="CB22" s="61"/>
      <c r="CC22" s="61"/>
      <c r="CD22" s="61" t="s">
        <v>110</v>
      </c>
      <c r="CE22" s="61" t="s">
        <v>111</v>
      </c>
      <c r="CF22" s="61" t="s">
        <v>110</v>
      </c>
      <c r="CG22" s="61" t="s">
        <v>112</v>
      </c>
      <c r="CH22" s="61"/>
      <c r="CI22" s="89" t="str">
        <f t="shared" si="0"/>
        <v>Red</v>
      </c>
      <c r="CJ22" s="89" t="str">
        <f t="shared" si="16"/>
        <v>Red</v>
      </c>
      <c r="CK22" s="89" t="str">
        <f t="shared" si="2"/>
        <v>Other</v>
      </c>
      <c r="CL22" s="89" t="b">
        <f t="shared" si="3"/>
        <v>0</v>
      </c>
      <c r="CM22" s="61"/>
      <c r="CN22" s="61" t="s">
        <v>103</v>
      </c>
      <c r="CO22" s="61"/>
      <c r="CP22" s="46" t="s">
        <v>113</v>
      </c>
      <c r="CQ22" s="46" t="s">
        <v>115</v>
      </c>
      <c r="CR22" s="81">
        <v>47.1882</v>
      </c>
      <c r="CS22" s="72">
        <f t="shared" si="4"/>
        <v>7</v>
      </c>
      <c r="CT22" s="72" t="str">
        <f t="shared" si="17"/>
        <v>1</v>
      </c>
      <c r="CU22" s="72" t="str">
        <f t="shared" si="18"/>
        <v>1</v>
      </c>
      <c r="CV22" s="88">
        <v>1</v>
      </c>
      <c r="CW22" s="73">
        <f t="shared" si="7"/>
        <v>1</v>
      </c>
      <c r="CX22" s="73">
        <v>1</v>
      </c>
      <c r="CY22" s="74"/>
      <c r="CZ22" s="75">
        <f t="shared" si="8"/>
        <v>21</v>
      </c>
      <c r="DA22" s="72" t="str">
        <f t="shared" si="9"/>
        <v>High</v>
      </c>
      <c r="DB22" s="73" t="str">
        <f t="shared" si="10"/>
        <v>0</v>
      </c>
      <c r="DC22" s="73" t="str">
        <f t="shared" si="11"/>
        <v>0</v>
      </c>
      <c r="DD22" s="73" t="str">
        <f t="shared" si="12"/>
        <v>0</v>
      </c>
      <c r="DE22" s="73" t="str">
        <f t="shared" si="13"/>
        <v>0</v>
      </c>
      <c r="DF22" s="73" t="str">
        <f t="shared" si="14"/>
        <v>0</v>
      </c>
      <c r="DG22" s="73" t="str">
        <f t="shared" si="15"/>
        <v>0</v>
      </c>
      <c r="DH22" s="267" t="s">
        <v>750</v>
      </c>
    </row>
    <row r="23" spans="1:112" ht="12.75">
      <c r="A23" s="58" t="s">
        <v>651</v>
      </c>
      <c r="B23" s="59" t="s">
        <v>265</v>
      </c>
      <c r="C23" s="60">
        <v>2</v>
      </c>
      <c r="D23" s="59" t="s">
        <v>133</v>
      </c>
      <c r="E23" s="61" t="s">
        <v>151</v>
      </c>
      <c r="F23" s="61" t="s">
        <v>151</v>
      </c>
      <c r="G23" s="61" t="s">
        <v>151</v>
      </c>
      <c r="H23" s="61" t="s">
        <v>259</v>
      </c>
      <c r="I23" s="61" t="s">
        <v>95</v>
      </c>
      <c r="J23" s="61" t="s">
        <v>95</v>
      </c>
      <c r="K23" s="61" t="s">
        <v>95</v>
      </c>
      <c r="L23" s="61" t="s">
        <v>95</v>
      </c>
      <c r="M23" s="61" t="s">
        <v>95</v>
      </c>
      <c r="N23" s="61" t="s">
        <v>95</v>
      </c>
      <c r="O23" s="61" t="s">
        <v>95</v>
      </c>
      <c r="P23" s="61" t="s">
        <v>95</v>
      </c>
      <c r="Q23" s="61" t="s">
        <v>95</v>
      </c>
      <c r="R23" s="61" t="s">
        <v>95</v>
      </c>
      <c r="S23" s="61" t="s">
        <v>95</v>
      </c>
      <c r="T23" s="61" t="s">
        <v>95</v>
      </c>
      <c r="U23" s="61" t="s">
        <v>95</v>
      </c>
      <c r="V23" s="61" t="s">
        <v>95</v>
      </c>
      <c r="W23" s="61" t="s">
        <v>95</v>
      </c>
      <c r="X23" s="61" t="s">
        <v>95</v>
      </c>
      <c r="Y23" s="62">
        <v>45.55285</v>
      </c>
      <c r="Z23" s="62">
        <v>-116.87076</v>
      </c>
      <c r="AA23" s="61" t="s">
        <v>96</v>
      </c>
      <c r="AB23" s="61" t="s">
        <v>625</v>
      </c>
      <c r="AC23" s="61" t="s">
        <v>98</v>
      </c>
      <c r="AD23" s="61" t="s">
        <v>616</v>
      </c>
      <c r="AE23" s="67"/>
      <c r="AF23" s="63">
        <v>38869</v>
      </c>
      <c r="AG23" s="64">
        <v>0.4583333333333333</v>
      </c>
      <c r="AH23" s="61" t="s">
        <v>100</v>
      </c>
      <c r="AI23" s="61">
        <v>8</v>
      </c>
      <c r="AJ23" s="66">
        <v>8</v>
      </c>
      <c r="AK23" s="61">
        <v>0</v>
      </c>
      <c r="AL23" s="61">
        <v>0</v>
      </c>
      <c r="AM23" s="61">
        <v>0</v>
      </c>
      <c r="AN23" s="46" t="s">
        <v>202</v>
      </c>
      <c r="AO23" s="46" t="s">
        <v>95</v>
      </c>
      <c r="AP23" s="46" t="s">
        <v>95</v>
      </c>
      <c r="AQ23" s="46"/>
      <c r="AR23" s="46" t="s">
        <v>103</v>
      </c>
      <c r="AS23" s="67"/>
      <c r="AT23" s="46" t="s">
        <v>104</v>
      </c>
      <c r="AU23" s="46" t="s">
        <v>95</v>
      </c>
      <c r="AV23" s="46" t="s">
        <v>95</v>
      </c>
      <c r="AW23" s="67"/>
      <c r="AX23" s="65" t="s">
        <v>617</v>
      </c>
      <c r="AY23" s="67"/>
      <c r="AZ23" s="67"/>
      <c r="BA23" s="46">
        <v>1</v>
      </c>
      <c r="BB23" s="46">
        <v>1</v>
      </c>
      <c r="BC23" s="46">
        <v>1</v>
      </c>
      <c r="BD23" s="46">
        <v>1</v>
      </c>
      <c r="BE23" s="67"/>
      <c r="BF23" s="67"/>
      <c r="BG23" s="67"/>
      <c r="BH23" s="67"/>
      <c r="BI23" s="67"/>
      <c r="BJ23" s="67"/>
      <c r="BK23" s="67"/>
      <c r="BL23" s="67"/>
      <c r="BM23" s="67"/>
      <c r="BN23" s="67"/>
      <c r="BO23" s="46">
        <v>4.87</v>
      </c>
      <c r="BP23" s="46" t="s">
        <v>176</v>
      </c>
      <c r="BQ23" s="46">
        <v>10.54</v>
      </c>
      <c r="BR23" s="46">
        <v>10.54</v>
      </c>
      <c r="BS23" s="46">
        <v>12.09</v>
      </c>
      <c r="BT23" s="46">
        <v>11.34</v>
      </c>
      <c r="BU23" s="46">
        <v>4.88</v>
      </c>
      <c r="BV23" s="46">
        <v>-0.01</v>
      </c>
      <c r="BW23" s="67"/>
      <c r="BX23" s="67"/>
      <c r="BY23" s="67"/>
      <c r="BZ23" s="67"/>
      <c r="CA23" s="67"/>
      <c r="CB23" s="67"/>
      <c r="CC23" s="67"/>
      <c r="CD23" s="61" t="s">
        <v>110</v>
      </c>
      <c r="CE23" s="61" t="s">
        <v>626</v>
      </c>
      <c r="CF23" s="61" t="s">
        <v>110</v>
      </c>
      <c r="CG23" s="61" t="s">
        <v>112</v>
      </c>
      <c r="CH23" s="67"/>
      <c r="CI23" s="89" t="str">
        <f t="shared" si="0"/>
        <v>Red</v>
      </c>
      <c r="CJ23" s="89" t="str">
        <f t="shared" si="16"/>
        <v>Red</v>
      </c>
      <c r="CK23" s="89" t="str">
        <f t="shared" si="2"/>
        <v>Other</v>
      </c>
      <c r="CL23" s="89" t="b">
        <f t="shared" si="3"/>
        <v>0</v>
      </c>
      <c r="CM23" s="67"/>
      <c r="CN23" s="61" t="s">
        <v>103</v>
      </c>
      <c r="CO23" s="67"/>
      <c r="CP23" s="46" t="s">
        <v>113</v>
      </c>
      <c r="CQ23" s="46" t="s">
        <v>115</v>
      </c>
      <c r="CR23" s="81">
        <v>47.1882</v>
      </c>
      <c r="CS23" s="72">
        <f t="shared" si="4"/>
        <v>7</v>
      </c>
      <c r="CT23" s="72" t="str">
        <f t="shared" si="17"/>
        <v>1</v>
      </c>
      <c r="CU23" s="72" t="str">
        <f t="shared" si="18"/>
        <v>1</v>
      </c>
      <c r="CV23" s="73">
        <v>1</v>
      </c>
      <c r="CW23" s="73">
        <f t="shared" si="7"/>
        <v>1</v>
      </c>
      <c r="CX23" s="73">
        <v>1</v>
      </c>
      <c r="CY23" s="74"/>
      <c r="CZ23" s="75">
        <f t="shared" si="8"/>
        <v>21</v>
      </c>
      <c r="DA23" s="72" t="str">
        <f t="shared" si="9"/>
        <v>High</v>
      </c>
      <c r="DB23" s="73" t="str">
        <f t="shared" si="10"/>
        <v>0</v>
      </c>
      <c r="DC23" s="73" t="str">
        <f t="shared" si="11"/>
        <v>0</v>
      </c>
      <c r="DD23" s="73" t="str">
        <f t="shared" si="12"/>
        <v>0</v>
      </c>
      <c r="DE23" s="73" t="str">
        <f t="shared" si="13"/>
        <v>0</v>
      </c>
      <c r="DF23" s="73" t="str">
        <f t="shared" si="14"/>
        <v>0</v>
      </c>
      <c r="DG23" s="73" t="str">
        <f t="shared" si="15"/>
        <v>0</v>
      </c>
      <c r="DH23" s="267" t="s">
        <v>750</v>
      </c>
    </row>
    <row r="24" spans="1:112" ht="12.75" customHeight="1">
      <c r="A24" s="268" t="s">
        <v>158</v>
      </c>
      <c r="B24" s="269" t="s">
        <v>159</v>
      </c>
      <c r="C24" s="270">
        <v>1.6</v>
      </c>
      <c r="D24" s="269" t="s">
        <v>160</v>
      </c>
      <c r="E24" s="268" t="s">
        <v>93</v>
      </c>
      <c r="F24" s="268" t="s">
        <v>93</v>
      </c>
      <c r="G24" s="268" t="s">
        <v>93</v>
      </c>
      <c r="H24" s="268" t="s">
        <v>161</v>
      </c>
      <c r="I24" s="268" t="s">
        <v>95</v>
      </c>
      <c r="J24" s="268" t="s">
        <v>95</v>
      </c>
      <c r="K24" s="268" t="s">
        <v>95</v>
      </c>
      <c r="L24" s="268" t="s">
        <v>95</v>
      </c>
      <c r="M24" s="268" t="s">
        <v>95</v>
      </c>
      <c r="N24" s="268" t="s">
        <v>95</v>
      </c>
      <c r="O24" s="268" t="s">
        <v>95</v>
      </c>
      <c r="P24" s="268" t="s">
        <v>95</v>
      </c>
      <c r="Q24" s="268" t="s">
        <v>95</v>
      </c>
      <c r="R24" s="268" t="s">
        <v>95</v>
      </c>
      <c r="S24" s="268" t="s">
        <v>95</v>
      </c>
      <c r="T24" s="268" t="s">
        <v>95</v>
      </c>
      <c r="U24" s="268" t="s">
        <v>95</v>
      </c>
      <c r="V24" s="268" t="s">
        <v>95</v>
      </c>
      <c r="W24" s="268" t="s">
        <v>95</v>
      </c>
      <c r="X24" s="268" t="s">
        <v>95</v>
      </c>
      <c r="Y24" s="271">
        <v>45.28142</v>
      </c>
      <c r="Z24" s="271">
        <v>-116.99722</v>
      </c>
      <c r="AA24" s="268" t="s">
        <v>96</v>
      </c>
      <c r="AB24" s="268" t="s">
        <v>97</v>
      </c>
      <c r="AC24" s="268" t="s">
        <v>98</v>
      </c>
      <c r="AD24" s="268" t="s">
        <v>99</v>
      </c>
      <c r="AE24" s="268" t="s">
        <v>119</v>
      </c>
      <c r="AF24" s="272">
        <v>38229</v>
      </c>
      <c r="AG24" s="273">
        <v>0.5708333333333333</v>
      </c>
      <c r="AH24" s="268" t="s">
        <v>143</v>
      </c>
      <c r="AI24" s="268">
        <v>1</v>
      </c>
      <c r="AJ24" s="268">
        <v>1</v>
      </c>
      <c r="AK24" s="268">
        <v>0</v>
      </c>
      <c r="AL24" s="268">
        <v>0</v>
      </c>
      <c r="AM24" s="268">
        <v>0</v>
      </c>
      <c r="AN24" s="268" t="s">
        <v>144</v>
      </c>
      <c r="AO24" s="268" t="s">
        <v>95</v>
      </c>
      <c r="AP24" s="268" t="s">
        <v>95</v>
      </c>
      <c r="AQ24" s="268"/>
      <c r="AR24" s="268" t="s">
        <v>113</v>
      </c>
      <c r="AS24" s="268" t="s">
        <v>162</v>
      </c>
      <c r="AT24" s="268" t="s">
        <v>145</v>
      </c>
      <c r="AU24" s="268" t="s">
        <v>123</v>
      </c>
      <c r="AV24" s="268" t="s">
        <v>163</v>
      </c>
      <c r="AW24" s="268" t="s">
        <v>164</v>
      </c>
      <c r="AX24" s="274" t="s">
        <v>165</v>
      </c>
      <c r="AY24" s="268" t="s">
        <v>166</v>
      </c>
      <c r="AZ24" s="268"/>
      <c r="BA24" s="268">
        <v>1</v>
      </c>
      <c r="BB24" s="268">
        <v>1</v>
      </c>
      <c r="BC24" s="268">
        <v>1</v>
      </c>
      <c r="BD24" s="268">
        <v>1</v>
      </c>
      <c r="BE24" s="268" t="s">
        <v>167</v>
      </c>
      <c r="BF24" s="268"/>
      <c r="BG24" s="268"/>
      <c r="BH24" s="268">
        <v>7.9</v>
      </c>
      <c r="BI24" s="268">
        <v>43.3</v>
      </c>
      <c r="BJ24" s="268">
        <v>14.2</v>
      </c>
      <c r="BK24" s="268">
        <v>10.1</v>
      </c>
      <c r="BL24" s="268">
        <v>14.9</v>
      </c>
      <c r="BM24" s="268">
        <v>11.9</v>
      </c>
      <c r="BN24" s="268">
        <v>12.6</v>
      </c>
      <c r="BO24" s="268">
        <v>3.69</v>
      </c>
      <c r="BP24" s="275" t="s">
        <v>168</v>
      </c>
      <c r="BQ24" s="268">
        <v>8.95</v>
      </c>
      <c r="BR24" s="268">
        <v>10.96</v>
      </c>
      <c r="BS24" s="268">
        <v>12.31</v>
      </c>
      <c r="BT24" s="268">
        <v>11.25</v>
      </c>
      <c r="BU24" s="268">
        <v>3.69</v>
      </c>
      <c r="BV24" s="268">
        <v>0</v>
      </c>
      <c r="BW24" s="268">
        <v>12.74</v>
      </c>
      <c r="BX24" s="268">
        <v>0.62</v>
      </c>
      <c r="BY24" s="268">
        <v>0.29</v>
      </c>
      <c r="BZ24" s="268">
        <v>-2.3</v>
      </c>
      <c r="CA24" s="268">
        <v>1.06</v>
      </c>
      <c r="CB24" s="268">
        <v>3.66</v>
      </c>
      <c r="CC24" s="268">
        <v>4.64</v>
      </c>
      <c r="CD24" s="268" t="s">
        <v>169</v>
      </c>
      <c r="CE24" s="268" t="s">
        <v>95</v>
      </c>
      <c r="CF24" s="268" t="s">
        <v>169</v>
      </c>
      <c r="CG24" s="268" t="s">
        <v>95</v>
      </c>
      <c r="CH24" s="268"/>
      <c r="CI24" s="276" t="str">
        <f t="shared" si="0"/>
        <v>Grey</v>
      </c>
      <c r="CJ24" s="277" t="s">
        <v>110</v>
      </c>
      <c r="CK24" s="276" t="str">
        <f t="shared" si="2"/>
        <v>Circular</v>
      </c>
      <c r="CL24" s="276" t="str">
        <f t="shared" si="3"/>
        <v>Yes</v>
      </c>
      <c r="CM24" s="268"/>
      <c r="CN24" s="268" t="s">
        <v>113</v>
      </c>
      <c r="CO24" s="268" t="s">
        <v>170</v>
      </c>
      <c r="CP24" s="268" t="s">
        <v>113</v>
      </c>
      <c r="CQ24" s="268" t="s">
        <v>115</v>
      </c>
      <c r="CR24" s="278">
        <v>8.34598</v>
      </c>
      <c r="CS24" s="279">
        <f t="shared" si="4"/>
        <v>6</v>
      </c>
      <c r="CT24" s="279" t="str">
        <f t="shared" si="17"/>
        <v>0.5</v>
      </c>
      <c r="CU24" s="279" t="str">
        <f t="shared" si="18"/>
        <v>0.5</v>
      </c>
      <c r="CV24" s="266">
        <v>3</v>
      </c>
      <c r="CW24" s="266">
        <f t="shared" si="7"/>
        <v>1.1</v>
      </c>
      <c r="CX24" s="266">
        <v>1</v>
      </c>
      <c r="CY24" s="280"/>
      <c r="CZ24" s="281">
        <f t="shared" si="8"/>
        <v>9.9</v>
      </c>
      <c r="DA24" s="279" t="s">
        <v>693</v>
      </c>
      <c r="DB24" s="266" t="str">
        <f t="shared" si="10"/>
        <v>0</v>
      </c>
      <c r="DC24" s="266" t="str">
        <f t="shared" si="11"/>
        <v>0</v>
      </c>
      <c r="DD24" s="266" t="str">
        <f t="shared" si="12"/>
        <v>0</v>
      </c>
      <c r="DE24" s="266" t="str">
        <f t="shared" si="13"/>
        <v>0.1</v>
      </c>
      <c r="DF24" s="266" t="str">
        <f t="shared" si="14"/>
        <v>0</v>
      </c>
      <c r="DG24" s="266" t="str">
        <f t="shared" si="15"/>
        <v>0</v>
      </c>
      <c r="DH24" s="266" t="s">
        <v>725</v>
      </c>
    </row>
    <row r="25" spans="1:112" ht="12.75" customHeight="1">
      <c r="A25" s="268" t="s">
        <v>339</v>
      </c>
      <c r="B25" s="269" t="s">
        <v>340</v>
      </c>
      <c r="C25" s="270">
        <v>0.03</v>
      </c>
      <c r="D25" s="269" t="s">
        <v>133</v>
      </c>
      <c r="E25" s="268" t="s">
        <v>151</v>
      </c>
      <c r="F25" s="268" t="s">
        <v>151</v>
      </c>
      <c r="G25" s="268" t="s">
        <v>151</v>
      </c>
      <c r="H25" s="268" t="s">
        <v>302</v>
      </c>
      <c r="I25" s="268" t="s">
        <v>95</v>
      </c>
      <c r="J25" s="268" t="s">
        <v>95</v>
      </c>
      <c r="K25" s="268" t="s">
        <v>95</v>
      </c>
      <c r="L25" s="268" t="s">
        <v>95</v>
      </c>
      <c r="M25" s="268" t="s">
        <v>95</v>
      </c>
      <c r="N25" s="268" t="s">
        <v>95</v>
      </c>
      <c r="O25" s="268" t="s">
        <v>95</v>
      </c>
      <c r="P25" s="268" t="s">
        <v>95</v>
      </c>
      <c r="Q25" s="268" t="s">
        <v>95</v>
      </c>
      <c r="R25" s="268" t="s">
        <v>95</v>
      </c>
      <c r="S25" s="268" t="s">
        <v>95</v>
      </c>
      <c r="T25" s="268" t="s">
        <v>95</v>
      </c>
      <c r="U25" s="268" t="s">
        <v>95</v>
      </c>
      <c r="V25" s="268" t="s">
        <v>95</v>
      </c>
      <c r="W25" s="268" t="s">
        <v>95</v>
      </c>
      <c r="X25" s="268" t="s">
        <v>95</v>
      </c>
      <c r="Y25" s="271">
        <v>45.46725</v>
      </c>
      <c r="Z25" s="271">
        <v>-116.97191</v>
      </c>
      <c r="AA25" s="268" t="s">
        <v>96</v>
      </c>
      <c r="AB25" s="268" t="s">
        <v>97</v>
      </c>
      <c r="AC25" s="268" t="s">
        <v>99</v>
      </c>
      <c r="AD25" s="268" t="s">
        <v>119</v>
      </c>
      <c r="AE25" s="268" t="s">
        <v>231</v>
      </c>
      <c r="AF25" s="272">
        <v>38260</v>
      </c>
      <c r="AG25" s="273">
        <v>0.4138888888888889</v>
      </c>
      <c r="AH25" s="268" t="s">
        <v>143</v>
      </c>
      <c r="AI25" s="268">
        <v>1</v>
      </c>
      <c r="AJ25" s="268">
        <v>1</v>
      </c>
      <c r="AK25" s="268">
        <v>0</v>
      </c>
      <c r="AL25" s="268">
        <v>0</v>
      </c>
      <c r="AM25" s="268">
        <v>0</v>
      </c>
      <c r="AN25" s="268" t="s">
        <v>144</v>
      </c>
      <c r="AO25" s="268" t="s">
        <v>95</v>
      </c>
      <c r="AP25" s="268" t="s">
        <v>95</v>
      </c>
      <c r="AQ25" s="268"/>
      <c r="AR25" s="268" t="s">
        <v>103</v>
      </c>
      <c r="AS25" s="268"/>
      <c r="AT25" s="268" t="s">
        <v>104</v>
      </c>
      <c r="AU25" s="268" t="s">
        <v>163</v>
      </c>
      <c r="AV25" s="268" t="s">
        <v>182</v>
      </c>
      <c r="AW25" s="275" t="s">
        <v>341</v>
      </c>
      <c r="AX25" s="274"/>
      <c r="AY25" s="268"/>
      <c r="AZ25" s="268"/>
      <c r="BA25" s="268">
        <v>1</v>
      </c>
      <c r="BB25" s="268">
        <v>1</v>
      </c>
      <c r="BC25" s="268">
        <v>1</v>
      </c>
      <c r="BD25" s="268">
        <v>1</v>
      </c>
      <c r="BE25" s="268" t="s">
        <v>342</v>
      </c>
      <c r="BF25" s="268"/>
      <c r="BG25" s="268"/>
      <c r="BH25" s="268">
        <v>3</v>
      </c>
      <c r="BI25" s="268">
        <v>25.4</v>
      </c>
      <c r="BJ25" s="268">
        <v>9.2</v>
      </c>
      <c r="BK25" s="268">
        <v>8.8</v>
      </c>
      <c r="BL25" s="268">
        <v>11.4</v>
      </c>
      <c r="BM25" s="268">
        <v>11.3</v>
      </c>
      <c r="BN25" s="268">
        <v>14.2</v>
      </c>
      <c r="BO25" s="268">
        <v>5</v>
      </c>
      <c r="BP25" s="268" t="s">
        <v>176</v>
      </c>
      <c r="BQ25" s="268">
        <v>7.41</v>
      </c>
      <c r="BR25" s="268">
        <v>8.65</v>
      </c>
      <c r="BS25" s="268">
        <v>8.95</v>
      </c>
      <c r="BT25" s="268">
        <v>8.74</v>
      </c>
      <c r="BU25" s="268">
        <v>5</v>
      </c>
      <c r="BV25" s="268">
        <v>0</v>
      </c>
      <c r="BW25" s="268">
        <v>10.98</v>
      </c>
      <c r="BX25" s="268">
        <v>0.27</v>
      </c>
      <c r="BY25" s="268">
        <v>0.09</v>
      </c>
      <c r="BZ25" s="268">
        <v>-1.33</v>
      </c>
      <c r="CA25" s="268">
        <v>0.21</v>
      </c>
      <c r="CB25" s="268">
        <v>2.33</v>
      </c>
      <c r="CC25" s="268">
        <v>4.88</v>
      </c>
      <c r="CD25" s="268" t="s">
        <v>110</v>
      </c>
      <c r="CE25" s="268" t="s">
        <v>138</v>
      </c>
      <c r="CF25" s="268" t="s">
        <v>110</v>
      </c>
      <c r="CG25" s="268" t="s">
        <v>139</v>
      </c>
      <c r="CH25" s="268" t="s">
        <v>343</v>
      </c>
      <c r="CI25" s="276" t="str">
        <f t="shared" si="0"/>
        <v>Red</v>
      </c>
      <c r="CJ25" s="276" t="str">
        <f aca="true" t="shared" si="19" ref="CJ25:CJ55">IF(CI25="Red","Red",IF(CI25="Green","Green",IF(CI25="Grey","Grey",IF(CL25="False","Green",IF(CL25="Yes","Red","Green")))))</f>
        <v>Red</v>
      </c>
      <c r="CK25" s="276" t="str">
        <f t="shared" si="2"/>
        <v>Circular</v>
      </c>
      <c r="CL25" s="276" t="b">
        <f t="shared" si="3"/>
        <v>0</v>
      </c>
      <c r="CM25" s="268"/>
      <c r="CN25" s="268" t="s">
        <v>113</v>
      </c>
      <c r="CO25" s="268" t="s">
        <v>344</v>
      </c>
      <c r="CP25" s="268" t="s">
        <v>113</v>
      </c>
      <c r="CQ25" s="268" t="s">
        <v>231</v>
      </c>
      <c r="CR25" s="283">
        <f>3.9457+0.011631</f>
        <v>3.957331</v>
      </c>
      <c r="CS25" s="279">
        <f t="shared" si="4"/>
        <v>3</v>
      </c>
      <c r="CT25" s="279" t="str">
        <f t="shared" si="17"/>
        <v>1</v>
      </c>
      <c r="CU25" s="279" t="str">
        <f t="shared" si="18"/>
        <v>1</v>
      </c>
      <c r="CV25" s="284">
        <v>3</v>
      </c>
      <c r="CW25" s="266">
        <f t="shared" si="7"/>
        <v>1.1500000000000001</v>
      </c>
      <c r="CX25" s="266">
        <v>1</v>
      </c>
      <c r="CY25" s="280"/>
      <c r="CZ25" s="281">
        <f t="shared" si="8"/>
        <v>10.350000000000001</v>
      </c>
      <c r="DA25" s="279" t="s">
        <v>693</v>
      </c>
      <c r="DB25" s="266" t="str">
        <f t="shared" si="10"/>
        <v>0.05</v>
      </c>
      <c r="DC25" s="266" t="str">
        <f t="shared" si="11"/>
        <v>0</v>
      </c>
      <c r="DD25" s="266" t="str">
        <f t="shared" si="12"/>
        <v>0</v>
      </c>
      <c r="DE25" s="266" t="str">
        <f t="shared" si="13"/>
        <v>0.1</v>
      </c>
      <c r="DF25" s="266" t="str">
        <f t="shared" si="14"/>
        <v>0</v>
      </c>
      <c r="DG25" s="266" t="str">
        <f t="shared" si="15"/>
        <v>0</v>
      </c>
      <c r="DH25" s="267" t="s">
        <v>725</v>
      </c>
    </row>
    <row r="26" spans="1:112" ht="12" customHeight="1">
      <c r="A26" s="268" t="s">
        <v>334</v>
      </c>
      <c r="B26" s="269" t="s">
        <v>335</v>
      </c>
      <c r="C26" s="270">
        <v>0.01</v>
      </c>
      <c r="D26" s="269" t="s">
        <v>133</v>
      </c>
      <c r="E26" s="268" t="s">
        <v>151</v>
      </c>
      <c r="F26" s="268" t="s">
        <v>151</v>
      </c>
      <c r="G26" s="268" t="s">
        <v>151</v>
      </c>
      <c r="H26" s="268" t="s">
        <v>302</v>
      </c>
      <c r="I26" s="268" t="s">
        <v>95</v>
      </c>
      <c r="J26" s="268" t="s">
        <v>95</v>
      </c>
      <c r="K26" s="268" t="s">
        <v>95</v>
      </c>
      <c r="L26" s="268" t="s">
        <v>95</v>
      </c>
      <c r="M26" s="268" t="s">
        <v>95</v>
      </c>
      <c r="N26" s="268" t="s">
        <v>95</v>
      </c>
      <c r="O26" s="268" t="s">
        <v>95</v>
      </c>
      <c r="P26" s="268" t="s">
        <v>95</v>
      </c>
      <c r="Q26" s="268" t="s">
        <v>95</v>
      </c>
      <c r="R26" s="268" t="s">
        <v>95</v>
      </c>
      <c r="S26" s="268" t="s">
        <v>95</v>
      </c>
      <c r="T26" s="268" t="s">
        <v>95</v>
      </c>
      <c r="U26" s="268" t="s">
        <v>95</v>
      </c>
      <c r="V26" s="268" t="s">
        <v>95</v>
      </c>
      <c r="W26" s="268" t="s">
        <v>95</v>
      </c>
      <c r="X26" s="268" t="s">
        <v>95</v>
      </c>
      <c r="Y26" s="271">
        <v>45.46692</v>
      </c>
      <c r="Z26" s="271">
        <v>-116.97107</v>
      </c>
      <c r="AA26" s="268" t="s">
        <v>96</v>
      </c>
      <c r="AB26" s="268" t="s">
        <v>97</v>
      </c>
      <c r="AC26" s="268" t="s">
        <v>99</v>
      </c>
      <c r="AD26" s="268" t="s">
        <v>119</v>
      </c>
      <c r="AE26" s="268" t="s">
        <v>231</v>
      </c>
      <c r="AF26" s="272">
        <v>38260</v>
      </c>
      <c r="AG26" s="273">
        <v>0.3993055555555556</v>
      </c>
      <c r="AH26" s="268" t="s">
        <v>143</v>
      </c>
      <c r="AI26" s="268">
        <v>1</v>
      </c>
      <c r="AJ26" s="268">
        <v>1</v>
      </c>
      <c r="AK26" s="268">
        <v>0</v>
      </c>
      <c r="AL26" s="268">
        <v>0</v>
      </c>
      <c r="AM26" s="268">
        <v>0</v>
      </c>
      <c r="AN26" s="268" t="s">
        <v>100</v>
      </c>
      <c r="AO26" s="268" t="s">
        <v>144</v>
      </c>
      <c r="AP26" s="268" t="s">
        <v>95</v>
      </c>
      <c r="AQ26" s="268" t="s">
        <v>336</v>
      </c>
      <c r="AR26" s="268" t="s">
        <v>103</v>
      </c>
      <c r="AS26" s="268"/>
      <c r="AT26" s="268" t="s">
        <v>145</v>
      </c>
      <c r="AU26" s="268" t="s">
        <v>123</v>
      </c>
      <c r="AV26" s="268" t="s">
        <v>95</v>
      </c>
      <c r="AW26" s="268"/>
      <c r="AX26" s="274" t="s">
        <v>337</v>
      </c>
      <c r="AY26" s="268"/>
      <c r="AZ26" s="268"/>
      <c r="BA26" s="268">
        <v>1</v>
      </c>
      <c r="BB26" s="268">
        <v>1</v>
      </c>
      <c r="BC26" s="268">
        <v>1</v>
      </c>
      <c r="BD26" s="268">
        <v>1</v>
      </c>
      <c r="BE26" s="268"/>
      <c r="BF26" s="268"/>
      <c r="BG26" s="268"/>
      <c r="BH26" s="268">
        <v>3.1</v>
      </c>
      <c r="BI26" s="268">
        <v>42.2</v>
      </c>
      <c r="BJ26" s="268">
        <v>9.2</v>
      </c>
      <c r="BK26" s="268">
        <v>8.8</v>
      </c>
      <c r="BL26" s="268">
        <v>11.4</v>
      </c>
      <c r="BM26" s="268">
        <v>11.3</v>
      </c>
      <c r="BN26" s="268">
        <v>14.2</v>
      </c>
      <c r="BO26" s="268">
        <v>3.3</v>
      </c>
      <c r="BP26" s="268" t="s">
        <v>176</v>
      </c>
      <c r="BQ26" s="268">
        <v>6.52</v>
      </c>
      <c r="BR26" s="268">
        <v>7.28</v>
      </c>
      <c r="BS26" s="268"/>
      <c r="BT26" s="268"/>
      <c r="BU26" s="268">
        <v>3.3</v>
      </c>
      <c r="BV26" s="268">
        <v>0</v>
      </c>
      <c r="BW26" s="268">
        <v>10.98</v>
      </c>
      <c r="BX26" s="268">
        <v>0.28</v>
      </c>
      <c r="BY26" s="268">
        <v>-7.28</v>
      </c>
      <c r="BZ26" s="268">
        <v>6.52</v>
      </c>
      <c r="CA26" s="268">
        <v>0</v>
      </c>
      <c r="CB26" s="268">
        <v>0</v>
      </c>
      <c r="CC26" s="268">
        <v>1.8</v>
      </c>
      <c r="CD26" s="268" t="s">
        <v>110</v>
      </c>
      <c r="CE26" s="268" t="s">
        <v>138</v>
      </c>
      <c r="CF26" s="268" t="s">
        <v>110</v>
      </c>
      <c r="CG26" s="268" t="s">
        <v>147</v>
      </c>
      <c r="CH26" s="268" t="s">
        <v>338</v>
      </c>
      <c r="CI26" s="276" t="str">
        <f t="shared" si="0"/>
        <v>Red</v>
      </c>
      <c r="CJ26" s="276" t="str">
        <f t="shared" si="19"/>
        <v>Red</v>
      </c>
      <c r="CK26" s="276" t="str">
        <f t="shared" si="2"/>
        <v>Circular</v>
      </c>
      <c r="CL26" s="276" t="b">
        <f t="shared" si="3"/>
        <v>0</v>
      </c>
      <c r="CM26" s="268"/>
      <c r="CN26" s="268" t="s">
        <v>103</v>
      </c>
      <c r="CO26" s="268"/>
      <c r="CP26" s="268" t="s">
        <v>113</v>
      </c>
      <c r="CQ26" s="268" t="s">
        <v>231</v>
      </c>
      <c r="CR26" s="282">
        <v>0.041374</v>
      </c>
      <c r="CS26" s="279">
        <f t="shared" si="4"/>
        <v>1</v>
      </c>
      <c r="CT26" s="279" t="str">
        <f t="shared" si="17"/>
        <v>1</v>
      </c>
      <c r="CU26" s="279" t="str">
        <f t="shared" si="18"/>
        <v>1</v>
      </c>
      <c r="CV26" s="266">
        <v>2</v>
      </c>
      <c r="CW26" s="266">
        <f t="shared" si="7"/>
        <v>1</v>
      </c>
      <c r="CX26" s="266">
        <v>1</v>
      </c>
      <c r="CY26" s="280"/>
      <c r="CZ26" s="281">
        <f t="shared" si="8"/>
        <v>3</v>
      </c>
      <c r="DA26" s="279" t="s">
        <v>693</v>
      </c>
      <c r="DB26" s="266" t="str">
        <f t="shared" si="10"/>
        <v>0</v>
      </c>
      <c r="DC26" s="266" t="str">
        <f t="shared" si="11"/>
        <v>0</v>
      </c>
      <c r="DD26" s="266" t="str">
        <f t="shared" si="12"/>
        <v>0</v>
      </c>
      <c r="DE26" s="266" t="str">
        <f t="shared" si="13"/>
        <v>0</v>
      </c>
      <c r="DF26" s="266" t="str">
        <f t="shared" si="14"/>
        <v>0</v>
      </c>
      <c r="DG26" s="266" t="str">
        <f t="shared" si="15"/>
        <v>0</v>
      </c>
      <c r="DH26" s="267" t="s">
        <v>725</v>
      </c>
    </row>
    <row r="27" spans="1:125" ht="12.75">
      <c r="A27" t="s">
        <v>392</v>
      </c>
      <c r="B27" s="6" t="s">
        <v>393</v>
      </c>
      <c r="C27" s="7">
        <v>1.8</v>
      </c>
      <c r="D27" s="6" t="s">
        <v>394</v>
      </c>
      <c r="E27" t="s">
        <v>151</v>
      </c>
      <c r="F27" t="s">
        <v>151</v>
      </c>
      <c r="G27" t="s">
        <v>151</v>
      </c>
      <c r="H27" t="s">
        <v>259</v>
      </c>
      <c r="I27" t="s">
        <v>95</v>
      </c>
      <c r="J27" t="s">
        <v>95</v>
      </c>
      <c r="K27" t="s">
        <v>95</v>
      </c>
      <c r="L27" t="s">
        <v>95</v>
      </c>
      <c r="M27" t="s">
        <v>95</v>
      </c>
      <c r="N27" t="s">
        <v>95</v>
      </c>
      <c r="O27" t="s">
        <v>95</v>
      </c>
      <c r="P27" t="s">
        <v>95</v>
      </c>
      <c r="Q27" t="s">
        <v>95</v>
      </c>
      <c r="R27" t="s">
        <v>95</v>
      </c>
      <c r="S27" t="s">
        <v>95</v>
      </c>
      <c r="T27" t="s">
        <v>95</v>
      </c>
      <c r="U27" t="s">
        <v>95</v>
      </c>
      <c r="V27" t="s">
        <v>95</v>
      </c>
      <c r="W27" t="s">
        <v>95</v>
      </c>
      <c r="X27" t="s">
        <v>95</v>
      </c>
      <c r="Y27" s="8">
        <v>45.57615</v>
      </c>
      <c r="Z27" s="8">
        <v>-116.96734</v>
      </c>
      <c r="AA27" t="s">
        <v>96</v>
      </c>
      <c r="AB27" t="s">
        <v>97</v>
      </c>
      <c r="AC27" t="s">
        <v>99</v>
      </c>
      <c r="AD27" t="s">
        <v>180</v>
      </c>
      <c r="AF27" s="9">
        <v>38273</v>
      </c>
      <c r="AG27" s="10">
        <v>0.59375</v>
      </c>
      <c r="AH27" t="s">
        <v>143</v>
      </c>
      <c r="AI27">
        <v>1</v>
      </c>
      <c r="AJ27">
        <v>1</v>
      </c>
      <c r="AK27">
        <v>0</v>
      </c>
      <c r="AL27">
        <v>0</v>
      </c>
      <c r="AM27">
        <v>1</v>
      </c>
      <c r="AN27" t="s">
        <v>144</v>
      </c>
      <c r="AO27" t="s">
        <v>95</v>
      </c>
      <c r="AP27" t="s">
        <v>95</v>
      </c>
      <c r="AR27" t="s">
        <v>103</v>
      </c>
      <c r="AT27" t="s">
        <v>104</v>
      </c>
      <c r="AU27" t="s">
        <v>123</v>
      </c>
      <c r="AV27" t="s">
        <v>95</v>
      </c>
      <c r="AX27" s="11" t="s">
        <v>395</v>
      </c>
      <c r="AY27" t="s">
        <v>396</v>
      </c>
      <c r="BA27">
        <v>1</v>
      </c>
      <c r="BB27">
        <v>1</v>
      </c>
      <c r="BC27">
        <v>1</v>
      </c>
      <c r="BD27">
        <v>1</v>
      </c>
      <c r="BH27">
        <v>3</v>
      </c>
      <c r="BI27">
        <v>24</v>
      </c>
      <c r="BJ27">
        <v>7.3</v>
      </c>
      <c r="BK27">
        <v>9.6</v>
      </c>
      <c r="BL27">
        <v>8.9</v>
      </c>
      <c r="BM27">
        <v>8.6</v>
      </c>
      <c r="BN27">
        <v>5.1</v>
      </c>
      <c r="BO27">
        <v>4.64</v>
      </c>
      <c r="BP27" t="s">
        <v>185</v>
      </c>
      <c r="BQ27">
        <v>7.52</v>
      </c>
      <c r="BR27">
        <v>7.67</v>
      </c>
      <c r="BU27">
        <v>4.64</v>
      </c>
      <c r="BV27">
        <v>0</v>
      </c>
      <c r="BW27">
        <v>7.9</v>
      </c>
      <c r="BX27">
        <v>0.38</v>
      </c>
      <c r="BY27">
        <v>-7.67</v>
      </c>
      <c r="BZ27">
        <v>7.52</v>
      </c>
      <c r="CA27">
        <v>0</v>
      </c>
      <c r="CB27">
        <v>0</v>
      </c>
      <c r="CC27">
        <v>0.63</v>
      </c>
      <c r="CD27" t="s">
        <v>110</v>
      </c>
      <c r="CE27" t="s">
        <v>147</v>
      </c>
      <c r="CF27" t="s">
        <v>110</v>
      </c>
      <c r="CG27" t="s">
        <v>147</v>
      </c>
      <c r="CI27" s="89" t="str">
        <f t="shared" si="0"/>
        <v>Red</v>
      </c>
      <c r="CJ27" s="89" t="str">
        <f t="shared" si="19"/>
        <v>Red</v>
      </c>
      <c r="CK27" s="89" t="str">
        <f t="shared" si="2"/>
        <v>Circular</v>
      </c>
      <c r="CL27" s="89" t="b">
        <f t="shared" si="3"/>
        <v>0</v>
      </c>
      <c r="CN27" t="s">
        <v>103</v>
      </c>
      <c r="CP27" t="s">
        <v>113</v>
      </c>
      <c r="CQ27" t="s">
        <v>231</v>
      </c>
      <c r="CR27" s="87">
        <v>6.52139</v>
      </c>
      <c r="CS27" s="72">
        <f t="shared" si="4"/>
        <v>5</v>
      </c>
      <c r="CT27" s="72" t="str">
        <f t="shared" si="17"/>
        <v>1</v>
      </c>
      <c r="CU27" s="72" t="str">
        <f t="shared" si="18"/>
        <v>1</v>
      </c>
      <c r="CV27" s="88">
        <v>2</v>
      </c>
      <c r="CW27" s="73">
        <f t="shared" si="7"/>
        <v>1</v>
      </c>
      <c r="CX27" s="73">
        <v>1</v>
      </c>
      <c r="CY27" s="74"/>
      <c r="CZ27" s="75">
        <f t="shared" si="8"/>
        <v>15</v>
      </c>
      <c r="DA27" s="72" t="str">
        <f>IF(AND(CZ27&gt;0,CZ27&lt;10),"Beneficial",IF(AND(CZ27&gt;=10,CZ27&lt;20),"Medium",IF(AND(CZ27&gt;=20),"High",)))</f>
        <v>Medium</v>
      </c>
      <c r="DB27" s="73" t="str">
        <f t="shared" si="10"/>
        <v>0</v>
      </c>
      <c r="DC27" s="73" t="str">
        <f t="shared" si="11"/>
        <v>0</v>
      </c>
      <c r="DD27" s="73" t="str">
        <f t="shared" si="12"/>
        <v>0</v>
      </c>
      <c r="DE27" s="73" t="str">
        <f t="shared" si="13"/>
        <v>0</v>
      </c>
      <c r="DF27" s="73" t="str">
        <f t="shared" si="14"/>
        <v>0</v>
      </c>
      <c r="DG27" s="73" t="str">
        <f t="shared" si="15"/>
        <v>0</v>
      </c>
      <c r="DH27" s="82"/>
      <c r="DI27" s="46"/>
      <c r="DJ27" s="46"/>
      <c r="DK27" s="46"/>
      <c r="DL27" s="46"/>
      <c r="DM27" s="46"/>
      <c r="DN27" s="46"/>
      <c r="DO27" s="46"/>
      <c r="DP27" s="46"/>
      <c r="DQ27" s="46"/>
      <c r="DR27" s="46"/>
      <c r="DS27" s="46"/>
      <c r="DT27" s="46"/>
      <c r="DU27" s="46"/>
    </row>
    <row r="28" spans="1:125" ht="12.75">
      <c r="A28" s="268" t="s">
        <v>300</v>
      </c>
      <c r="B28" s="269" t="s">
        <v>301</v>
      </c>
      <c r="C28" s="270">
        <v>2.3</v>
      </c>
      <c r="D28" s="269" t="s">
        <v>133</v>
      </c>
      <c r="E28" s="268" t="s">
        <v>151</v>
      </c>
      <c r="F28" s="268" t="s">
        <v>151</v>
      </c>
      <c r="G28" s="268" t="s">
        <v>151</v>
      </c>
      <c r="H28" s="268" t="s">
        <v>302</v>
      </c>
      <c r="I28" s="268" t="s">
        <v>95</v>
      </c>
      <c r="J28" s="268" t="s">
        <v>95</v>
      </c>
      <c r="K28" s="268" t="s">
        <v>95</v>
      </c>
      <c r="L28" s="268" t="s">
        <v>95</v>
      </c>
      <c r="M28" s="268" t="s">
        <v>95</v>
      </c>
      <c r="N28" s="268" t="s">
        <v>95</v>
      </c>
      <c r="O28" s="268" t="s">
        <v>95</v>
      </c>
      <c r="P28" s="268" t="s">
        <v>95</v>
      </c>
      <c r="Q28" s="268" t="s">
        <v>95</v>
      </c>
      <c r="R28" s="268" t="s">
        <v>95</v>
      </c>
      <c r="S28" s="268" t="s">
        <v>95</v>
      </c>
      <c r="T28" s="268" t="s">
        <v>95</v>
      </c>
      <c r="U28" s="268" t="s">
        <v>95</v>
      </c>
      <c r="V28" s="268" t="s">
        <v>95</v>
      </c>
      <c r="W28" s="268" t="s">
        <v>95</v>
      </c>
      <c r="X28" s="268" t="s">
        <v>95</v>
      </c>
      <c r="Y28" s="271">
        <v>45.47328</v>
      </c>
      <c r="Z28" s="271">
        <v>-117.0107</v>
      </c>
      <c r="AA28" s="268" t="s">
        <v>96</v>
      </c>
      <c r="AB28" s="268" t="s">
        <v>97</v>
      </c>
      <c r="AC28" s="268" t="s">
        <v>98</v>
      </c>
      <c r="AD28" s="268" t="s">
        <v>119</v>
      </c>
      <c r="AE28" s="268"/>
      <c r="AF28" s="272">
        <v>38259</v>
      </c>
      <c r="AG28" s="273">
        <v>0.41041666666666665</v>
      </c>
      <c r="AH28" s="268" t="s">
        <v>100</v>
      </c>
      <c r="AI28" s="268">
        <v>1</v>
      </c>
      <c r="AJ28" s="268">
        <v>2</v>
      </c>
      <c r="AK28" s="268">
        <v>0</v>
      </c>
      <c r="AL28" s="268">
        <v>0</v>
      </c>
      <c r="AM28" s="268">
        <v>0</v>
      </c>
      <c r="AN28" s="268" t="s">
        <v>95</v>
      </c>
      <c r="AO28" s="268" t="s">
        <v>95</v>
      </c>
      <c r="AP28" s="268" t="s">
        <v>95</v>
      </c>
      <c r="AQ28" s="268"/>
      <c r="AR28" s="268" t="s">
        <v>95</v>
      </c>
      <c r="AS28" s="268"/>
      <c r="AT28" s="268" t="s">
        <v>95</v>
      </c>
      <c r="AU28" s="268" t="s">
        <v>95</v>
      </c>
      <c r="AV28" s="268" t="s">
        <v>95</v>
      </c>
      <c r="AW28" s="268"/>
      <c r="AX28" s="274" t="s">
        <v>303</v>
      </c>
      <c r="AY28" s="268"/>
      <c r="AZ28" s="268"/>
      <c r="BA28" s="268">
        <v>1</v>
      </c>
      <c r="BB28" s="268">
        <v>1</v>
      </c>
      <c r="BC28" s="268">
        <v>1</v>
      </c>
      <c r="BD28" s="268">
        <v>1</v>
      </c>
      <c r="BE28" s="268" t="s">
        <v>304</v>
      </c>
      <c r="BF28" s="268"/>
      <c r="BG28" s="268"/>
      <c r="BH28" s="268"/>
      <c r="BI28" s="268"/>
      <c r="BJ28" s="268"/>
      <c r="BK28" s="268"/>
      <c r="BL28" s="268"/>
      <c r="BM28" s="268"/>
      <c r="BN28" s="268"/>
      <c r="BO28" s="268"/>
      <c r="BP28" s="268"/>
      <c r="BQ28" s="268"/>
      <c r="BR28" s="268"/>
      <c r="BS28" s="268"/>
      <c r="BT28" s="268"/>
      <c r="BU28" s="268"/>
      <c r="BV28" s="268">
        <v>0</v>
      </c>
      <c r="BW28" s="268">
        <v>0</v>
      </c>
      <c r="BX28" s="268">
        <v>0</v>
      </c>
      <c r="BY28" s="268">
        <v>0</v>
      </c>
      <c r="BZ28" s="268">
        <v>0</v>
      </c>
      <c r="CA28" s="268">
        <v>0</v>
      </c>
      <c r="CB28" s="268">
        <v>0</v>
      </c>
      <c r="CC28" s="268">
        <v>0</v>
      </c>
      <c r="CD28" s="268" t="s">
        <v>95</v>
      </c>
      <c r="CE28" s="268" t="s">
        <v>95</v>
      </c>
      <c r="CF28" s="268" t="s">
        <v>95</v>
      </c>
      <c r="CG28" s="268" t="s">
        <v>95</v>
      </c>
      <c r="CH28" s="268"/>
      <c r="CI28" s="276" t="str">
        <f t="shared" si="0"/>
        <v>Other</v>
      </c>
      <c r="CJ28" s="276" t="str">
        <f t="shared" si="19"/>
        <v>Red</v>
      </c>
      <c r="CK28" s="276" t="str">
        <f t="shared" si="2"/>
        <v>Other</v>
      </c>
      <c r="CL28" s="276" t="str">
        <f t="shared" si="3"/>
        <v>Yes</v>
      </c>
      <c r="CM28" s="268"/>
      <c r="CN28" s="268" t="s">
        <v>113</v>
      </c>
      <c r="CO28" s="268" t="s">
        <v>305</v>
      </c>
      <c r="CP28" s="268" t="s">
        <v>113</v>
      </c>
      <c r="CQ28" s="268" t="s">
        <v>241</v>
      </c>
      <c r="CR28" s="282">
        <v>1.33272</v>
      </c>
      <c r="CS28" s="279">
        <f t="shared" si="4"/>
        <v>2</v>
      </c>
      <c r="CT28" s="285">
        <v>1</v>
      </c>
      <c r="CU28" s="285">
        <v>1</v>
      </c>
      <c r="CV28" s="266">
        <v>4</v>
      </c>
      <c r="CW28" s="266">
        <f t="shared" si="7"/>
        <v>1</v>
      </c>
      <c r="CX28" s="266">
        <v>1</v>
      </c>
      <c r="CY28" s="280"/>
      <c r="CZ28" s="281">
        <f t="shared" si="8"/>
        <v>6</v>
      </c>
      <c r="DA28" s="279" t="s">
        <v>694</v>
      </c>
      <c r="DB28" s="266" t="str">
        <f t="shared" si="10"/>
        <v>0</v>
      </c>
      <c r="DC28" s="266" t="str">
        <f t="shared" si="11"/>
        <v>0</v>
      </c>
      <c r="DD28" s="266" t="str">
        <f t="shared" si="12"/>
        <v>0</v>
      </c>
      <c r="DE28" s="266" t="str">
        <f t="shared" si="13"/>
        <v>0</v>
      </c>
      <c r="DF28" s="266" t="str">
        <f t="shared" si="14"/>
        <v>0</v>
      </c>
      <c r="DG28" s="266" t="str">
        <f t="shared" si="15"/>
        <v>0</v>
      </c>
      <c r="DH28" s="267" t="s">
        <v>729</v>
      </c>
      <c r="DI28" s="46"/>
      <c r="DL28" s="46"/>
      <c r="DM28" s="46"/>
      <c r="DN28" s="46"/>
      <c r="DO28" s="46"/>
      <c r="DP28" s="46"/>
      <c r="DQ28" s="46"/>
      <c r="DR28" s="46"/>
      <c r="DS28" s="46"/>
      <c r="DT28" s="46"/>
      <c r="DU28" s="46"/>
    </row>
    <row r="29" spans="1:112" ht="12.75">
      <c r="A29" t="s">
        <v>306</v>
      </c>
      <c r="B29" s="6" t="s">
        <v>307</v>
      </c>
      <c r="C29" s="7">
        <v>2.3</v>
      </c>
      <c r="D29" s="6" t="s">
        <v>133</v>
      </c>
      <c r="E29" t="s">
        <v>151</v>
      </c>
      <c r="F29" t="s">
        <v>151</v>
      </c>
      <c r="G29" t="s">
        <v>151</v>
      </c>
      <c r="H29" t="s">
        <v>302</v>
      </c>
      <c r="I29" t="s">
        <v>95</v>
      </c>
      <c r="J29" t="s">
        <v>95</v>
      </c>
      <c r="K29" t="s">
        <v>95</v>
      </c>
      <c r="L29" t="s">
        <v>95</v>
      </c>
      <c r="M29" t="s">
        <v>95</v>
      </c>
      <c r="N29" t="s">
        <v>95</v>
      </c>
      <c r="O29" t="s">
        <v>95</v>
      </c>
      <c r="P29" t="s">
        <v>95</v>
      </c>
      <c r="Q29" t="s">
        <v>95</v>
      </c>
      <c r="R29" t="s">
        <v>95</v>
      </c>
      <c r="S29" t="s">
        <v>95</v>
      </c>
      <c r="T29" t="s">
        <v>95</v>
      </c>
      <c r="U29" t="s">
        <v>95</v>
      </c>
      <c r="V29" t="s">
        <v>95</v>
      </c>
      <c r="W29" t="s">
        <v>95</v>
      </c>
      <c r="X29" t="s">
        <v>95</v>
      </c>
      <c r="Y29" s="8">
        <v>45.47328</v>
      </c>
      <c r="Z29" s="8">
        <v>-117.0107</v>
      </c>
      <c r="AA29" t="s">
        <v>96</v>
      </c>
      <c r="AB29" t="s">
        <v>97</v>
      </c>
      <c r="AC29" t="s">
        <v>98</v>
      </c>
      <c r="AD29" t="s">
        <v>119</v>
      </c>
      <c r="AE29" t="s">
        <v>308</v>
      </c>
      <c r="AF29" s="9">
        <v>38259</v>
      </c>
      <c r="AG29" s="10">
        <v>0.43402777777777773</v>
      </c>
      <c r="AH29" t="s">
        <v>143</v>
      </c>
      <c r="AI29">
        <v>2</v>
      </c>
      <c r="AJ29">
        <v>2</v>
      </c>
      <c r="AK29">
        <v>0</v>
      </c>
      <c r="AL29">
        <v>0</v>
      </c>
      <c r="AM29">
        <v>0</v>
      </c>
      <c r="AN29" t="s">
        <v>101</v>
      </c>
      <c r="AO29" t="s">
        <v>309</v>
      </c>
      <c r="AP29" t="s">
        <v>95</v>
      </c>
      <c r="AR29" t="s">
        <v>103</v>
      </c>
      <c r="AT29" t="s">
        <v>145</v>
      </c>
      <c r="AU29" t="s">
        <v>123</v>
      </c>
      <c r="AV29" t="s">
        <v>310</v>
      </c>
      <c r="AW29" t="s">
        <v>311</v>
      </c>
      <c r="AX29" s="11" t="s">
        <v>312</v>
      </c>
      <c r="BA29">
        <v>1</v>
      </c>
      <c r="BB29">
        <v>1</v>
      </c>
      <c r="BC29">
        <v>1</v>
      </c>
      <c r="BD29">
        <v>1</v>
      </c>
      <c r="BH29">
        <v>3.7</v>
      </c>
      <c r="BI29">
        <v>30</v>
      </c>
      <c r="BO29">
        <v>3.17</v>
      </c>
      <c r="BP29" t="s">
        <v>313</v>
      </c>
      <c r="BQ29">
        <v>12.68</v>
      </c>
      <c r="BR29">
        <v>13.14</v>
      </c>
      <c r="BS29">
        <v>14.98</v>
      </c>
      <c r="BT29">
        <v>14.85</v>
      </c>
      <c r="BU29">
        <v>3.17</v>
      </c>
      <c r="BV29">
        <v>0</v>
      </c>
      <c r="BW29">
        <v>0</v>
      </c>
      <c r="BX29">
        <v>0</v>
      </c>
      <c r="BY29">
        <v>1.71</v>
      </c>
      <c r="BZ29">
        <v>-2.17</v>
      </c>
      <c r="CA29">
        <v>0.13</v>
      </c>
      <c r="CB29">
        <v>0.08</v>
      </c>
      <c r="CC29">
        <v>1.53</v>
      </c>
      <c r="CD29" t="s">
        <v>110</v>
      </c>
      <c r="CE29" t="s">
        <v>111</v>
      </c>
      <c r="CF29" t="s">
        <v>110</v>
      </c>
      <c r="CG29" t="s">
        <v>112</v>
      </c>
      <c r="CH29" t="s">
        <v>314</v>
      </c>
      <c r="CI29" s="89" t="str">
        <f>IF(CD29="Red","Red",IF(CD29="Green","Green",IF(CD29="Grey","Grey",IF(AH29="Bridge","Bridge",IF(AH29="Ford","Ford",IF(AH29="Open Bottom","Open Bottom",IF(AH29="Other","Other","Green")))))))</f>
        <v>Red</v>
      </c>
      <c r="CJ29" s="89" t="str">
        <f>IF(CI29="Red","Red",IF(CI29="Green","Green",IF(CI29="Grey","Grey",IF(CL29="False","Green",IF(CL29="Yes","Red","Green")))))</f>
        <v>Red</v>
      </c>
      <c r="CK29" s="89" t="str">
        <f>IF(AH29="Bridge","Bridge",IF(AH29="Ford","Ford",IF(AH29="Circular","Circular",IF(AH29="Squashed Pipe-Arch","Squashed Pipe-Arch",IF(AH29="Open-Bottom","Open Bottom Arch",IF(AH29="Other","Other","Other"))))))</f>
        <v>Circular</v>
      </c>
      <c r="CL29" s="89" t="b">
        <f>IF(AND(CI29&lt;&gt;"Red",CN29="Yes"),"Yes")</f>
        <v>0</v>
      </c>
      <c r="CN29" t="s">
        <v>103</v>
      </c>
      <c r="CP29" t="s">
        <v>113</v>
      </c>
      <c r="CQ29" t="s">
        <v>231</v>
      </c>
      <c r="CR29" s="81">
        <v>1.33272</v>
      </c>
      <c r="CS29" s="72">
        <f>IF(AND(CR29&gt;0,CR29&lt;=1),1,IF(AND(CR29&gt;1,CR29&lt;=2),2,IF(AND(CR29&gt;2,CR29&lt;=4),3,IF(AND(CR29&gt;4,CR29&lt;=6),4,IF(AND(CR29&gt;6,CR29&lt;=8),5,IF(AND(CR29&gt;8,CR29&lt;=10),6,IF(AND(CR29&gt;10),7,)))))))</f>
        <v>2</v>
      </c>
      <c r="CT29" s="72" t="str">
        <f>IF(CD29="Red","1",IF(CD29="Grey","0.5","0"))</f>
        <v>1</v>
      </c>
      <c r="CU29" s="72" t="str">
        <f>IF(CF29="Red","1",IF(CF29="Grey","0.5","0"))</f>
        <v>1</v>
      </c>
      <c r="CV29" s="88">
        <v>4</v>
      </c>
      <c r="CW29" s="73">
        <f>1+DB29+DC29+DD29+DE29+DF29+DG29</f>
        <v>1</v>
      </c>
      <c r="CX29" s="73">
        <v>1</v>
      </c>
      <c r="CY29" s="74"/>
      <c r="CZ29" s="75">
        <f>CS29*((CT29*1.5)+(1.5*CU29))*CX29*CW29</f>
        <v>6</v>
      </c>
      <c r="DA29" s="72" t="str">
        <f>IF(AND(CZ29&gt;0,CZ29&lt;10),"Beneficial",IF(AND(CZ29&gt;=10,CZ29&lt;20),"Medium",IF(AND(CZ29&gt;=20),"High",)))</f>
        <v>Beneficial</v>
      </c>
      <c r="DB29" s="73" t="str">
        <f>IF(AU29="Poor Alignment with Stream","0.05",IF(AV29="Poor Alignment with Stream","0.05","0"))</f>
        <v>0</v>
      </c>
      <c r="DC29" s="73" t="str">
        <f>IF(AU29="Breaks Inside Culvert","0.05",IF(AV29="Breaks Inside Culvert","0.05","0"))</f>
        <v>0</v>
      </c>
      <c r="DD29" s="73" t="str">
        <f>IF(AU29="Fill Eroding","0.05",IF(AV29="Fill Eroding","0.05","0"))</f>
        <v>0</v>
      </c>
      <c r="DE29" s="73" t="str">
        <f>IF(AU29="Water Flowing Under Culvert","0.1",IF(AV29="Water Flowing Under Culvert","0.1","0"))</f>
        <v>0</v>
      </c>
      <c r="DF29" s="73" t="str">
        <f>IF(AU29="Bottom Rusted Through","0.05",IF(AV29="Bottom Rusted Through","0.05","0"))</f>
        <v>0</v>
      </c>
      <c r="DG29" s="73" t="str">
        <f>IF(AU29="Debris Plugging Inlet","0.05",IF(AV29="Debris Plugging Inlet","0.05","0"))</f>
        <v>0</v>
      </c>
      <c r="DH29" s="82"/>
    </row>
    <row r="30" spans="1:112" ht="13.5" customHeight="1">
      <c r="A30" s="268" t="s">
        <v>345</v>
      </c>
      <c r="B30" s="269" t="s">
        <v>346</v>
      </c>
      <c r="C30" s="270">
        <v>0.3</v>
      </c>
      <c r="D30" s="269" t="s">
        <v>133</v>
      </c>
      <c r="E30" s="268" t="s">
        <v>151</v>
      </c>
      <c r="F30" s="268" t="s">
        <v>151</v>
      </c>
      <c r="G30" s="268" t="s">
        <v>151</v>
      </c>
      <c r="H30" s="268" t="s">
        <v>91</v>
      </c>
      <c r="I30" s="268" t="s">
        <v>95</v>
      </c>
      <c r="J30" s="268" t="s">
        <v>95</v>
      </c>
      <c r="K30" s="268" t="s">
        <v>95</v>
      </c>
      <c r="L30" s="268" t="s">
        <v>95</v>
      </c>
      <c r="M30" s="268" t="s">
        <v>95</v>
      </c>
      <c r="N30" s="268" t="s">
        <v>95</v>
      </c>
      <c r="O30" s="268" t="s">
        <v>95</v>
      </c>
      <c r="P30" s="268" t="s">
        <v>95</v>
      </c>
      <c r="Q30" s="268" t="s">
        <v>95</v>
      </c>
      <c r="R30" s="268" t="s">
        <v>95</v>
      </c>
      <c r="S30" s="268" t="s">
        <v>95</v>
      </c>
      <c r="T30" s="268" t="s">
        <v>95</v>
      </c>
      <c r="U30" s="268" t="s">
        <v>95</v>
      </c>
      <c r="V30" s="268" t="s">
        <v>95</v>
      </c>
      <c r="W30" s="268" t="s">
        <v>95</v>
      </c>
      <c r="X30" s="268" t="s">
        <v>95</v>
      </c>
      <c r="Y30" s="271">
        <v>45.46732</v>
      </c>
      <c r="Z30" s="271">
        <v>-116.9773</v>
      </c>
      <c r="AA30" s="268" t="s">
        <v>96</v>
      </c>
      <c r="AB30" s="268" t="s">
        <v>97</v>
      </c>
      <c r="AC30" s="268" t="s">
        <v>99</v>
      </c>
      <c r="AD30" s="268" t="s">
        <v>119</v>
      </c>
      <c r="AE30" s="268" t="s">
        <v>231</v>
      </c>
      <c r="AF30" s="272">
        <v>38260</v>
      </c>
      <c r="AG30" s="273">
        <v>0.46319444444444446</v>
      </c>
      <c r="AH30" s="268" t="s">
        <v>143</v>
      </c>
      <c r="AI30" s="268">
        <v>1</v>
      </c>
      <c r="AJ30" s="268">
        <v>1</v>
      </c>
      <c r="AK30" s="268">
        <v>0</v>
      </c>
      <c r="AL30" s="268">
        <v>0</v>
      </c>
      <c r="AM30" s="268">
        <v>0</v>
      </c>
      <c r="AN30" s="268" t="s">
        <v>144</v>
      </c>
      <c r="AO30" s="268" t="s">
        <v>95</v>
      </c>
      <c r="AP30" s="268" t="s">
        <v>95</v>
      </c>
      <c r="AQ30" s="268"/>
      <c r="AR30" s="268" t="s">
        <v>103</v>
      </c>
      <c r="AS30" s="268"/>
      <c r="AT30" s="268" t="s">
        <v>104</v>
      </c>
      <c r="AU30" s="268" t="s">
        <v>123</v>
      </c>
      <c r="AV30" s="268" t="s">
        <v>95</v>
      </c>
      <c r="AW30" s="268"/>
      <c r="AX30" s="274" t="s">
        <v>347</v>
      </c>
      <c r="AY30" s="268"/>
      <c r="AZ30" s="268"/>
      <c r="BA30" s="268">
        <v>1</v>
      </c>
      <c r="BB30" s="268">
        <v>1</v>
      </c>
      <c r="BC30" s="268">
        <v>1</v>
      </c>
      <c r="BD30" s="268">
        <v>1</v>
      </c>
      <c r="BE30" s="268"/>
      <c r="BF30" s="268"/>
      <c r="BG30" s="268"/>
      <c r="BH30" s="268">
        <v>1.7</v>
      </c>
      <c r="BI30" s="268">
        <v>21.6</v>
      </c>
      <c r="BJ30" s="268">
        <v>7.4</v>
      </c>
      <c r="BK30" s="268">
        <v>5.8</v>
      </c>
      <c r="BL30" s="268">
        <v>6.9</v>
      </c>
      <c r="BM30" s="268">
        <v>5.3</v>
      </c>
      <c r="BN30" s="268">
        <v>6.6</v>
      </c>
      <c r="BO30" s="268">
        <v>3.63</v>
      </c>
      <c r="BP30" s="268" t="s">
        <v>348</v>
      </c>
      <c r="BQ30" s="268">
        <v>5.32</v>
      </c>
      <c r="BR30" s="268">
        <v>7.33</v>
      </c>
      <c r="BS30" s="268"/>
      <c r="BT30" s="268"/>
      <c r="BU30" s="268">
        <v>3.63</v>
      </c>
      <c r="BV30" s="268">
        <v>0</v>
      </c>
      <c r="BW30" s="268">
        <v>6.4</v>
      </c>
      <c r="BX30" s="268">
        <v>0.27</v>
      </c>
      <c r="BY30" s="268">
        <v>-7.33</v>
      </c>
      <c r="BZ30" s="268">
        <v>5.32</v>
      </c>
      <c r="CA30" s="268">
        <v>0</v>
      </c>
      <c r="CB30" s="268">
        <v>0</v>
      </c>
      <c r="CC30" s="268">
        <v>9.31</v>
      </c>
      <c r="CD30" s="268" t="s">
        <v>110</v>
      </c>
      <c r="CE30" s="268" t="s">
        <v>138</v>
      </c>
      <c r="CF30" s="268" t="s">
        <v>110</v>
      </c>
      <c r="CG30" s="268" t="s">
        <v>139</v>
      </c>
      <c r="CH30" s="268" t="s">
        <v>349</v>
      </c>
      <c r="CI30" s="276" t="str">
        <f t="shared" si="0"/>
        <v>Red</v>
      </c>
      <c r="CJ30" s="276" t="str">
        <f t="shared" si="19"/>
        <v>Red</v>
      </c>
      <c r="CK30" s="276" t="str">
        <f t="shared" si="2"/>
        <v>Circular</v>
      </c>
      <c r="CL30" s="276" t="b">
        <f t="shared" si="3"/>
        <v>0</v>
      </c>
      <c r="CM30" s="268"/>
      <c r="CN30" s="268" t="s">
        <v>103</v>
      </c>
      <c r="CO30" s="268"/>
      <c r="CP30" s="268" t="s">
        <v>113</v>
      </c>
      <c r="CQ30" s="268" t="s">
        <v>241</v>
      </c>
      <c r="CR30" s="282">
        <v>5.08684</v>
      </c>
      <c r="CS30" s="279">
        <f t="shared" si="4"/>
        <v>4</v>
      </c>
      <c r="CT30" s="279" t="str">
        <f>IF(CD30="Red","1",IF(CD30="Grey","0.5","0"))</f>
        <v>1</v>
      </c>
      <c r="CU30" s="279" t="str">
        <f>IF(CF30="Red","1",IF(CF30="Grey","0.5","0"))</f>
        <v>1</v>
      </c>
      <c r="CV30" s="266">
        <v>4</v>
      </c>
      <c r="CW30" s="266">
        <f t="shared" si="7"/>
        <v>1</v>
      </c>
      <c r="CX30" s="266">
        <v>1</v>
      </c>
      <c r="CY30" s="280"/>
      <c r="CZ30" s="281">
        <f t="shared" si="8"/>
        <v>12</v>
      </c>
      <c r="DA30" s="279" t="s">
        <v>671</v>
      </c>
      <c r="DB30" s="266" t="str">
        <f t="shared" si="10"/>
        <v>0</v>
      </c>
      <c r="DC30" s="266" t="str">
        <f t="shared" si="11"/>
        <v>0</v>
      </c>
      <c r="DD30" s="266" t="str">
        <f t="shared" si="12"/>
        <v>0</v>
      </c>
      <c r="DE30" s="266" t="str">
        <f t="shared" si="13"/>
        <v>0</v>
      </c>
      <c r="DF30" s="266" t="str">
        <f t="shared" si="14"/>
        <v>0</v>
      </c>
      <c r="DG30" s="266" t="str">
        <f t="shared" si="15"/>
        <v>0</v>
      </c>
      <c r="DH30" s="267" t="s">
        <v>728</v>
      </c>
    </row>
    <row r="31" spans="1:112" s="268" customFormat="1" ht="12.75">
      <c r="A31" t="s">
        <v>249</v>
      </c>
      <c r="B31" s="6">
        <v>170</v>
      </c>
      <c r="C31" s="7">
        <v>0.5</v>
      </c>
      <c r="D31" s="6" t="s">
        <v>221</v>
      </c>
      <c r="E31" t="s">
        <v>93</v>
      </c>
      <c r="F31" t="s">
        <v>93</v>
      </c>
      <c r="G31" t="s">
        <v>93</v>
      </c>
      <c r="H31" t="s">
        <v>91</v>
      </c>
      <c r="I31" t="s">
        <v>95</v>
      </c>
      <c r="J31" t="s">
        <v>95</v>
      </c>
      <c r="K31" t="s">
        <v>95</v>
      </c>
      <c r="L31" t="s">
        <v>95</v>
      </c>
      <c r="M31" t="s">
        <v>95</v>
      </c>
      <c r="N31" t="s">
        <v>95</v>
      </c>
      <c r="O31" t="s">
        <v>95</v>
      </c>
      <c r="P31" t="s">
        <v>95</v>
      </c>
      <c r="Q31" t="s">
        <v>95</v>
      </c>
      <c r="R31" t="s">
        <v>95</v>
      </c>
      <c r="S31" t="s">
        <v>95</v>
      </c>
      <c r="T31" t="s">
        <v>95</v>
      </c>
      <c r="U31" t="s">
        <v>95</v>
      </c>
      <c r="V31" t="s">
        <v>95</v>
      </c>
      <c r="W31" t="s">
        <v>95</v>
      </c>
      <c r="X31" t="s">
        <v>95</v>
      </c>
      <c r="Y31" s="8">
        <v>45.1637</v>
      </c>
      <c r="Z31" s="8">
        <v>-117.03246</v>
      </c>
      <c r="AA31" t="s">
        <v>96</v>
      </c>
      <c r="AB31" t="s">
        <v>97</v>
      </c>
      <c r="AC31" t="s">
        <v>99</v>
      </c>
      <c r="AD31" t="s">
        <v>119</v>
      </c>
      <c r="AE31" t="s">
        <v>231</v>
      </c>
      <c r="AF31" s="9">
        <v>38245</v>
      </c>
      <c r="AG31" s="10">
        <v>0.576388888888889</v>
      </c>
      <c r="AH31" t="s">
        <v>143</v>
      </c>
      <c r="AI31">
        <v>1</v>
      </c>
      <c r="AJ31">
        <v>1</v>
      </c>
      <c r="AK31">
        <v>0</v>
      </c>
      <c r="AL31">
        <v>0</v>
      </c>
      <c r="AM31">
        <v>0</v>
      </c>
      <c r="AN31" t="s">
        <v>202</v>
      </c>
      <c r="AO31" t="s">
        <v>95</v>
      </c>
      <c r="AP31" t="s">
        <v>95</v>
      </c>
      <c r="AQ31"/>
      <c r="AR31" t="s">
        <v>103</v>
      </c>
      <c r="AS31"/>
      <c r="AT31" t="s">
        <v>104</v>
      </c>
      <c r="AU31" t="s">
        <v>123</v>
      </c>
      <c r="AV31" t="s">
        <v>182</v>
      </c>
      <c r="AW31"/>
      <c r="AX31" s="11"/>
      <c r="AY31"/>
      <c r="AZ31"/>
      <c r="BA31">
        <v>1</v>
      </c>
      <c r="BB31">
        <v>1</v>
      </c>
      <c r="BC31">
        <v>1</v>
      </c>
      <c r="BD31">
        <v>1</v>
      </c>
      <c r="BE31"/>
      <c r="BF31"/>
      <c r="BG31"/>
      <c r="BH31">
        <v>3</v>
      </c>
      <c r="BI31">
        <v>24.3</v>
      </c>
      <c r="BJ31">
        <v>7</v>
      </c>
      <c r="BK31">
        <v>7.8</v>
      </c>
      <c r="BL31">
        <v>7.1</v>
      </c>
      <c r="BM31">
        <v>5.2</v>
      </c>
      <c r="BN31">
        <v>5.6</v>
      </c>
      <c r="BO31">
        <v>4.97</v>
      </c>
      <c r="BP31" t="s">
        <v>185</v>
      </c>
      <c r="BQ31">
        <v>7.79</v>
      </c>
      <c r="BR31">
        <v>8.42</v>
      </c>
      <c r="BS31">
        <v>9.6</v>
      </c>
      <c r="BT31">
        <v>8.35</v>
      </c>
      <c r="BU31">
        <v>4.97</v>
      </c>
      <c r="BV31">
        <v>0</v>
      </c>
      <c r="BW31">
        <v>6.54</v>
      </c>
      <c r="BX31">
        <v>0.46</v>
      </c>
      <c r="BY31">
        <v>-0.07</v>
      </c>
      <c r="BZ31">
        <v>-0.56</v>
      </c>
      <c r="CA31">
        <v>1.25</v>
      </c>
      <c r="CB31">
        <v>-17.86</v>
      </c>
      <c r="CC31">
        <v>2.59</v>
      </c>
      <c r="CD31" t="s">
        <v>110</v>
      </c>
      <c r="CE31" t="s">
        <v>138</v>
      </c>
      <c r="CF31" t="s">
        <v>110</v>
      </c>
      <c r="CG31" t="s">
        <v>139</v>
      </c>
      <c r="CH31" t="s">
        <v>250</v>
      </c>
      <c r="CI31" s="89" t="str">
        <f t="shared" si="0"/>
        <v>Red</v>
      </c>
      <c r="CJ31" s="89" t="str">
        <f t="shared" si="19"/>
        <v>Red</v>
      </c>
      <c r="CK31" s="89" t="str">
        <f t="shared" si="2"/>
        <v>Circular</v>
      </c>
      <c r="CL31" s="89" t="b">
        <f t="shared" si="3"/>
        <v>0</v>
      </c>
      <c r="CM31"/>
      <c r="CN31" t="s">
        <v>113</v>
      </c>
      <c r="CO31" t="s">
        <v>251</v>
      </c>
      <c r="CP31" t="s">
        <v>113</v>
      </c>
      <c r="CQ31" t="s">
        <v>231</v>
      </c>
      <c r="CR31" s="81">
        <v>2.00669</v>
      </c>
      <c r="CS31" s="72">
        <f t="shared" si="4"/>
        <v>3</v>
      </c>
      <c r="CT31" s="72" t="str">
        <f>IF(CD31="Red","1",IF(CD31="Grey","0.5","0"))</f>
        <v>1</v>
      </c>
      <c r="CU31" s="72" t="str">
        <f>IF(CF31="Red","1",IF(CF31="Grey","0.5","0"))</f>
        <v>1</v>
      </c>
      <c r="CV31" s="73">
        <v>2</v>
      </c>
      <c r="CW31" s="73">
        <f t="shared" si="7"/>
        <v>1.05</v>
      </c>
      <c r="CX31" s="73">
        <v>1</v>
      </c>
      <c r="CY31" s="74"/>
      <c r="CZ31" s="75">
        <f t="shared" si="8"/>
        <v>9.450000000000001</v>
      </c>
      <c r="DA31" s="72" t="str">
        <f aca="true" t="shared" si="20" ref="DA31:DA62">IF(AND(CZ31&gt;0,CZ31&lt;10),"Beneficial",IF(AND(CZ31&gt;=10,CZ31&lt;20),"Medium",IF(AND(CZ31&gt;=20),"High",)))</f>
        <v>Beneficial</v>
      </c>
      <c r="DB31" s="73" t="str">
        <f t="shared" si="10"/>
        <v>0.05</v>
      </c>
      <c r="DC31" s="73" t="str">
        <f t="shared" si="11"/>
        <v>0</v>
      </c>
      <c r="DD31" s="73" t="str">
        <f t="shared" si="12"/>
        <v>0</v>
      </c>
      <c r="DE31" s="73" t="str">
        <f t="shared" si="13"/>
        <v>0</v>
      </c>
      <c r="DF31" s="73" t="str">
        <f t="shared" si="14"/>
        <v>0</v>
      </c>
      <c r="DG31" s="73" t="str">
        <f t="shared" si="15"/>
        <v>0</v>
      </c>
      <c r="DH31" s="267" t="s">
        <v>754</v>
      </c>
    </row>
    <row r="32" spans="1:112" s="268" customFormat="1" ht="12.75" customHeight="1">
      <c r="A32" t="s">
        <v>171</v>
      </c>
      <c r="B32" s="6" t="s">
        <v>172</v>
      </c>
      <c r="C32" s="7">
        <v>0.3</v>
      </c>
      <c r="D32" s="6">
        <v>3940</v>
      </c>
      <c r="E32" t="s">
        <v>93</v>
      </c>
      <c r="F32" t="s">
        <v>151</v>
      </c>
      <c r="G32" t="s">
        <v>151</v>
      </c>
      <c r="H32" t="s">
        <v>161</v>
      </c>
      <c r="I32" t="s">
        <v>95</v>
      </c>
      <c r="J32" t="s">
        <v>95</v>
      </c>
      <c r="K32" t="s">
        <v>95</v>
      </c>
      <c r="L32" t="s">
        <v>95</v>
      </c>
      <c r="M32" t="s">
        <v>95</v>
      </c>
      <c r="N32" t="s">
        <v>95</v>
      </c>
      <c r="O32" t="s">
        <v>95</v>
      </c>
      <c r="P32" t="s">
        <v>95</v>
      </c>
      <c r="Q32" t="s">
        <v>95</v>
      </c>
      <c r="R32" t="s">
        <v>95</v>
      </c>
      <c r="S32" t="s">
        <v>95</v>
      </c>
      <c r="T32" t="s">
        <v>95</v>
      </c>
      <c r="U32" t="s">
        <v>95</v>
      </c>
      <c r="V32" t="s">
        <v>95</v>
      </c>
      <c r="W32" t="s">
        <v>95</v>
      </c>
      <c r="X32" t="s">
        <v>95</v>
      </c>
      <c r="Y32" s="8">
        <v>45.29848</v>
      </c>
      <c r="Z32" s="8">
        <v>-116.98729</v>
      </c>
      <c r="AA32" t="s">
        <v>96</v>
      </c>
      <c r="AB32" t="s">
        <v>97</v>
      </c>
      <c r="AC32" t="s">
        <v>98</v>
      </c>
      <c r="AD32" t="s">
        <v>99</v>
      </c>
      <c r="AE32" t="s">
        <v>119</v>
      </c>
      <c r="AF32" s="9">
        <v>38229</v>
      </c>
      <c r="AG32" s="10">
        <v>0.6236111111111111</v>
      </c>
      <c r="AH32" t="s">
        <v>120</v>
      </c>
      <c r="AI32">
        <v>1</v>
      </c>
      <c r="AJ32">
        <v>1</v>
      </c>
      <c r="AK32">
        <v>0</v>
      </c>
      <c r="AL32">
        <v>0</v>
      </c>
      <c r="AM32">
        <v>0</v>
      </c>
      <c r="AN32" t="s">
        <v>144</v>
      </c>
      <c r="AO32" t="s">
        <v>95</v>
      </c>
      <c r="AP32" t="s">
        <v>95</v>
      </c>
      <c r="AQ32"/>
      <c r="AR32" t="s">
        <v>95</v>
      </c>
      <c r="AS32"/>
      <c r="AT32" t="s">
        <v>173</v>
      </c>
      <c r="AU32" t="s">
        <v>123</v>
      </c>
      <c r="AV32" t="s">
        <v>95</v>
      </c>
      <c r="AW32"/>
      <c r="AX32" s="11"/>
      <c r="AY32"/>
      <c r="AZ32"/>
      <c r="BA32">
        <v>1</v>
      </c>
      <c r="BB32">
        <v>1</v>
      </c>
      <c r="BC32">
        <v>1</v>
      </c>
      <c r="BD32">
        <v>1</v>
      </c>
      <c r="BE32" t="s">
        <v>174</v>
      </c>
      <c r="BF32" t="s">
        <v>175</v>
      </c>
      <c r="BG32"/>
      <c r="BH32">
        <v>9.3</v>
      </c>
      <c r="BI32">
        <v>33.7</v>
      </c>
      <c r="BJ32">
        <v>11.6</v>
      </c>
      <c r="BK32">
        <v>9.8</v>
      </c>
      <c r="BL32">
        <v>12.1</v>
      </c>
      <c r="BM32">
        <v>9.9</v>
      </c>
      <c r="BN32">
        <v>9.4</v>
      </c>
      <c r="BO32">
        <v>4.72</v>
      </c>
      <c r="BP32" t="s">
        <v>176</v>
      </c>
      <c r="BQ32">
        <v>10.73</v>
      </c>
      <c r="BR32">
        <v>11.96</v>
      </c>
      <c r="BS32">
        <v>0</v>
      </c>
      <c r="BT32"/>
      <c r="BU32">
        <v>4.73</v>
      </c>
      <c r="BV32">
        <v>-0.01</v>
      </c>
      <c r="BW32">
        <v>10.56</v>
      </c>
      <c r="BX32">
        <v>0.88</v>
      </c>
      <c r="BY32">
        <v>-11.96</v>
      </c>
      <c r="BZ32">
        <v>10.73</v>
      </c>
      <c r="CA32">
        <v>0</v>
      </c>
      <c r="CB32">
        <v>0</v>
      </c>
      <c r="CC32">
        <v>3.65</v>
      </c>
      <c r="CD32" t="s">
        <v>110</v>
      </c>
      <c r="CE32" t="s">
        <v>138</v>
      </c>
      <c r="CF32" t="s">
        <v>110</v>
      </c>
      <c r="CG32" t="s">
        <v>112</v>
      </c>
      <c r="CH32" t="s">
        <v>177</v>
      </c>
      <c r="CI32" s="89" t="str">
        <f t="shared" si="0"/>
        <v>Red</v>
      </c>
      <c r="CJ32" s="89" t="str">
        <f t="shared" si="19"/>
        <v>Red</v>
      </c>
      <c r="CK32" s="89" t="str">
        <f t="shared" si="2"/>
        <v>Squashed Pipe-Arch</v>
      </c>
      <c r="CL32" s="89" t="b">
        <f t="shared" si="3"/>
        <v>0</v>
      </c>
      <c r="CM32"/>
      <c r="CN32" t="s">
        <v>103</v>
      </c>
      <c r="CO32"/>
      <c r="CP32" t="s">
        <v>113</v>
      </c>
      <c r="CQ32" t="s">
        <v>115</v>
      </c>
      <c r="CR32" s="71">
        <v>3.88279</v>
      </c>
      <c r="CS32" s="72">
        <f t="shared" si="4"/>
        <v>3</v>
      </c>
      <c r="CT32" s="85">
        <v>1</v>
      </c>
      <c r="CU32" s="85">
        <v>1</v>
      </c>
      <c r="CV32" s="73">
        <v>2</v>
      </c>
      <c r="CW32" s="73">
        <f t="shared" si="7"/>
        <v>1</v>
      </c>
      <c r="CX32" s="266">
        <v>1</v>
      </c>
      <c r="CY32" s="74"/>
      <c r="CZ32" s="75">
        <f t="shared" si="8"/>
        <v>9</v>
      </c>
      <c r="DA32" s="72" t="str">
        <f t="shared" si="20"/>
        <v>Beneficial</v>
      </c>
      <c r="DB32" s="73" t="str">
        <f t="shared" si="10"/>
        <v>0</v>
      </c>
      <c r="DC32" s="73" t="str">
        <f t="shared" si="11"/>
        <v>0</v>
      </c>
      <c r="DD32" s="73" t="str">
        <f t="shared" si="12"/>
        <v>0</v>
      </c>
      <c r="DE32" s="73" t="str">
        <f t="shared" si="13"/>
        <v>0</v>
      </c>
      <c r="DF32" s="73" t="str">
        <f t="shared" si="14"/>
        <v>0</v>
      </c>
      <c r="DG32" s="73" t="str">
        <f t="shared" si="15"/>
        <v>0</v>
      </c>
      <c r="DH32" s="266" t="s">
        <v>731</v>
      </c>
    </row>
    <row r="33" spans="1:112" ht="12.75">
      <c r="A33" t="s">
        <v>209</v>
      </c>
      <c r="B33" s="6">
        <v>3920</v>
      </c>
      <c r="C33" s="7">
        <v>11.2</v>
      </c>
      <c r="D33" s="6" t="s">
        <v>133</v>
      </c>
      <c r="E33" t="s">
        <v>93</v>
      </c>
      <c r="F33" t="s">
        <v>93</v>
      </c>
      <c r="G33" t="s">
        <v>93</v>
      </c>
      <c r="H33" t="s">
        <v>100</v>
      </c>
      <c r="I33" t="s">
        <v>95</v>
      </c>
      <c r="J33" t="s">
        <v>95</v>
      </c>
      <c r="K33" t="s">
        <v>95</v>
      </c>
      <c r="L33" t="s">
        <v>95</v>
      </c>
      <c r="M33" t="s">
        <v>95</v>
      </c>
      <c r="N33" t="s">
        <v>95</v>
      </c>
      <c r="O33" t="s">
        <v>95</v>
      </c>
      <c r="P33" t="s">
        <v>95</v>
      </c>
      <c r="Q33" t="s">
        <v>95</v>
      </c>
      <c r="R33" t="s">
        <v>95</v>
      </c>
      <c r="S33" t="s">
        <v>95</v>
      </c>
      <c r="T33" t="s">
        <v>95</v>
      </c>
      <c r="U33" t="s">
        <v>95</v>
      </c>
      <c r="V33" t="s">
        <v>95</v>
      </c>
      <c r="W33" t="s">
        <v>95</v>
      </c>
      <c r="X33" t="s">
        <v>95</v>
      </c>
      <c r="Y33" s="8">
        <v>45.24325</v>
      </c>
      <c r="Z33" s="8">
        <v>-117.09719</v>
      </c>
      <c r="AA33" t="s">
        <v>96</v>
      </c>
      <c r="AB33" t="s">
        <v>97</v>
      </c>
      <c r="AC33" t="s">
        <v>98</v>
      </c>
      <c r="AD33" t="s">
        <v>99</v>
      </c>
      <c r="AE33" t="s">
        <v>193</v>
      </c>
      <c r="AF33" s="9">
        <v>38243</v>
      </c>
      <c r="AG33" s="10">
        <v>0.6298611111111111</v>
      </c>
      <c r="AH33" t="s">
        <v>143</v>
      </c>
      <c r="AI33">
        <v>1</v>
      </c>
      <c r="AJ33">
        <v>1</v>
      </c>
      <c r="AK33">
        <v>0</v>
      </c>
      <c r="AL33">
        <v>0</v>
      </c>
      <c r="AM33">
        <v>0</v>
      </c>
      <c r="AN33" t="s">
        <v>202</v>
      </c>
      <c r="AO33" t="s">
        <v>95</v>
      </c>
      <c r="AP33" t="s">
        <v>95</v>
      </c>
      <c r="AQ33" t="s">
        <v>210</v>
      </c>
      <c r="AR33" t="s">
        <v>103</v>
      </c>
      <c r="AT33" t="s">
        <v>104</v>
      </c>
      <c r="AU33" t="s">
        <v>123</v>
      </c>
      <c r="AV33" t="s">
        <v>95</v>
      </c>
      <c r="AX33" s="11"/>
      <c r="BA33">
        <v>1</v>
      </c>
      <c r="BB33">
        <v>1</v>
      </c>
      <c r="BC33">
        <v>1</v>
      </c>
      <c r="BD33">
        <v>1</v>
      </c>
      <c r="BH33">
        <v>3.5</v>
      </c>
      <c r="BI33">
        <v>36</v>
      </c>
      <c r="BJ33">
        <v>11</v>
      </c>
      <c r="BK33">
        <v>7</v>
      </c>
      <c r="BL33">
        <v>11.1</v>
      </c>
      <c r="BM33">
        <v>7.7</v>
      </c>
      <c r="BN33">
        <v>6.2</v>
      </c>
      <c r="BO33">
        <v>6.89</v>
      </c>
      <c r="BP33" t="s">
        <v>211</v>
      </c>
      <c r="BQ33">
        <v>10.5</v>
      </c>
      <c r="BR33">
        <v>12.99</v>
      </c>
      <c r="BS33">
        <v>14.71</v>
      </c>
      <c r="BT33">
        <v>13.21</v>
      </c>
      <c r="BU33">
        <v>6.9</v>
      </c>
      <c r="BV33">
        <v>-0.01</v>
      </c>
      <c r="BW33">
        <v>8.6</v>
      </c>
      <c r="BX33">
        <v>0.41</v>
      </c>
      <c r="BY33">
        <v>0.22</v>
      </c>
      <c r="BZ33">
        <v>-2.71</v>
      </c>
      <c r="CA33">
        <v>1.5</v>
      </c>
      <c r="CB33">
        <v>6.82</v>
      </c>
      <c r="CC33">
        <v>6.92</v>
      </c>
      <c r="CD33" t="s">
        <v>110</v>
      </c>
      <c r="CE33" t="s">
        <v>138</v>
      </c>
      <c r="CF33" t="s">
        <v>110</v>
      </c>
      <c r="CG33" t="s">
        <v>139</v>
      </c>
      <c r="CI33" s="89" t="str">
        <f t="shared" si="0"/>
        <v>Red</v>
      </c>
      <c r="CJ33" s="89" t="str">
        <f t="shared" si="19"/>
        <v>Red</v>
      </c>
      <c r="CK33" s="89" t="str">
        <f t="shared" si="2"/>
        <v>Circular</v>
      </c>
      <c r="CL33" s="89" t="b">
        <f t="shared" si="3"/>
        <v>0</v>
      </c>
      <c r="CN33" t="s">
        <v>103</v>
      </c>
      <c r="CP33" t="s">
        <v>113</v>
      </c>
      <c r="CQ33" t="s">
        <v>115</v>
      </c>
      <c r="CR33" s="76">
        <v>3.40957</v>
      </c>
      <c r="CS33" s="77">
        <f t="shared" si="4"/>
        <v>3</v>
      </c>
      <c r="CT33" s="72" t="str">
        <f aca="true" t="shared" si="21" ref="CT33:CT45">IF(CD33="Red","1",IF(CD33="Grey","0.5","0"))</f>
        <v>1</v>
      </c>
      <c r="CU33" s="72" t="str">
        <f aca="true" t="shared" si="22" ref="CU33:CU45">IF(CF33="Red","1",IF(CF33="Grey","0.5","0"))</f>
        <v>1</v>
      </c>
      <c r="CV33" s="78">
        <v>5</v>
      </c>
      <c r="CW33" s="78">
        <f t="shared" si="7"/>
        <v>1</v>
      </c>
      <c r="CX33" s="250">
        <v>0.5</v>
      </c>
      <c r="CY33" s="79"/>
      <c r="CZ33" s="80">
        <f t="shared" si="8"/>
        <v>4.5</v>
      </c>
      <c r="DA33" s="72" t="str">
        <f t="shared" si="20"/>
        <v>Beneficial</v>
      </c>
      <c r="DB33" s="73" t="str">
        <f t="shared" si="10"/>
        <v>0</v>
      </c>
      <c r="DC33" s="73" t="str">
        <f t="shared" si="11"/>
        <v>0</v>
      </c>
      <c r="DD33" s="73" t="str">
        <f t="shared" si="12"/>
        <v>0</v>
      </c>
      <c r="DE33" s="73" t="str">
        <f t="shared" si="13"/>
        <v>0</v>
      </c>
      <c r="DF33" s="73" t="str">
        <f t="shared" si="14"/>
        <v>0</v>
      </c>
      <c r="DG33" s="73" t="str">
        <f t="shared" si="15"/>
        <v>0</v>
      </c>
      <c r="DH33" s="288" t="s">
        <v>735</v>
      </c>
    </row>
    <row r="34" spans="1:112" s="268" customFormat="1" ht="12.75">
      <c r="A34" t="s">
        <v>366</v>
      </c>
      <c r="B34" s="6" t="s">
        <v>367</v>
      </c>
      <c r="C34" s="7">
        <v>0.02</v>
      </c>
      <c r="D34" s="6" t="s">
        <v>357</v>
      </c>
      <c r="E34" t="s">
        <v>151</v>
      </c>
      <c r="F34" t="s">
        <v>151</v>
      </c>
      <c r="G34" t="s">
        <v>151</v>
      </c>
      <c r="H34" t="s">
        <v>91</v>
      </c>
      <c r="I34" t="s">
        <v>95</v>
      </c>
      <c r="J34" t="s">
        <v>95</v>
      </c>
      <c r="K34" t="s">
        <v>95</v>
      </c>
      <c r="L34" t="s">
        <v>95</v>
      </c>
      <c r="M34" t="s">
        <v>95</v>
      </c>
      <c r="N34" t="s">
        <v>95</v>
      </c>
      <c r="O34" t="s">
        <v>95</v>
      </c>
      <c r="P34" t="s">
        <v>95</v>
      </c>
      <c r="Q34" t="s">
        <v>95</v>
      </c>
      <c r="R34" t="s">
        <v>95</v>
      </c>
      <c r="S34" t="s">
        <v>95</v>
      </c>
      <c r="T34" t="s">
        <v>95</v>
      </c>
      <c r="U34" t="s">
        <v>95</v>
      </c>
      <c r="V34" t="s">
        <v>95</v>
      </c>
      <c r="W34" t="s">
        <v>95</v>
      </c>
      <c r="X34" t="s">
        <v>95</v>
      </c>
      <c r="Y34" s="8">
        <v>45.46898</v>
      </c>
      <c r="Z34" s="8">
        <v>-117.02541</v>
      </c>
      <c r="AA34" t="s">
        <v>96</v>
      </c>
      <c r="AB34" t="s">
        <v>97</v>
      </c>
      <c r="AC34" t="s">
        <v>99</v>
      </c>
      <c r="AD34" t="s">
        <v>119</v>
      </c>
      <c r="AE34" t="s">
        <v>231</v>
      </c>
      <c r="AF34" s="9">
        <v>38260</v>
      </c>
      <c r="AG34" s="10">
        <v>0.5979166666666667</v>
      </c>
      <c r="AH34" t="s">
        <v>143</v>
      </c>
      <c r="AI34">
        <v>1</v>
      </c>
      <c r="AJ34">
        <v>1</v>
      </c>
      <c r="AK34">
        <v>0</v>
      </c>
      <c r="AL34">
        <v>0</v>
      </c>
      <c r="AM34">
        <v>0</v>
      </c>
      <c r="AN34" t="s">
        <v>144</v>
      </c>
      <c r="AO34" t="s">
        <v>95</v>
      </c>
      <c r="AP34" t="s">
        <v>95</v>
      </c>
      <c r="AQ34"/>
      <c r="AR34" t="s">
        <v>103</v>
      </c>
      <c r="AS34"/>
      <c r="AT34" t="s">
        <v>173</v>
      </c>
      <c r="AU34" t="s">
        <v>123</v>
      </c>
      <c r="AV34" t="s">
        <v>95</v>
      </c>
      <c r="AW34"/>
      <c r="AX34" s="11"/>
      <c r="AY34"/>
      <c r="AZ34"/>
      <c r="BA34">
        <v>1</v>
      </c>
      <c r="BB34">
        <v>1</v>
      </c>
      <c r="BC34">
        <v>1</v>
      </c>
      <c r="BD34">
        <v>1</v>
      </c>
      <c r="BE34"/>
      <c r="BF34"/>
      <c r="BG34"/>
      <c r="BH34">
        <v>8.1</v>
      </c>
      <c r="BI34">
        <v>24.9</v>
      </c>
      <c r="BJ34">
        <v>16.9</v>
      </c>
      <c r="BK34">
        <v>17.4</v>
      </c>
      <c r="BL34">
        <v>13.2</v>
      </c>
      <c r="BM34">
        <v>10.5</v>
      </c>
      <c r="BN34">
        <v>18.6</v>
      </c>
      <c r="BO34">
        <v>6.33</v>
      </c>
      <c r="BP34" t="s">
        <v>368</v>
      </c>
      <c r="BQ34">
        <v>13.64</v>
      </c>
      <c r="BR34">
        <v>14</v>
      </c>
      <c r="BS34"/>
      <c r="BT34"/>
      <c r="BU34">
        <v>6.33</v>
      </c>
      <c r="BV34">
        <v>0</v>
      </c>
      <c r="BW34">
        <v>15.32</v>
      </c>
      <c r="BX34">
        <v>0.53</v>
      </c>
      <c r="BY34">
        <v>-14</v>
      </c>
      <c r="BZ34">
        <v>13.64</v>
      </c>
      <c r="CA34">
        <v>0</v>
      </c>
      <c r="CB34">
        <v>0</v>
      </c>
      <c r="CC34">
        <v>1.45</v>
      </c>
      <c r="CD34" t="s">
        <v>110</v>
      </c>
      <c r="CE34" t="s">
        <v>138</v>
      </c>
      <c r="CF34" t="s">
        <v>131</v>
      </c>
      <c r="CG34" t="s">
        <v>95</v>
      </c>
      <c r="CH34" t="s">
        <v>369</v>
      </c>
      <c r="CI34" s="89" t="str">
        <f t="shared" si="0"/>
        <v>Red</v>
      </c>
      <c r="CJ34" s="89" t="str">
        <f t="shared" si="19"/>
        <v>Red</v>
      </c>
      <c r="CK34" s="89" t="str">
        <f t="shared" si="2"/>
        <v>Circular</v>
      </c>
      <c r="CL34" s="89" t="b">
        <f t="shared" si="3"/>
        <v>0</v>
      </c>
      <c r="CM34"/>
      <c r="CN34" t="s">
        <v>103</v>
      </c>
      <c r="CO34"/>
      <c r="CP34" t="s">
        <v>113</v>
      </c>
      <c r="CQ34" t="s">
        <v>241</v>
      </c>
      <c r="CR34" s="81">
        <v>15.3479</v>
      </c>
      <c r="CS34" s="72">
        <f t="shared" si="4"/>
        <v>7</v>
      </c>
      <c r="CT34" s="72" t="str">
        <f t="shared" si="21"/>
        <v>1</v>
      </c>
      <c r="CU34" s="72" t="str">
        <f t="shared" si="22"/>
        <v>0</v>
      </c>
      <c r="CV34" s="73">
        <v>6</v>
      </c>
      <c r="CW34" s="73">
        <f t="shared" si="7"/>
        <v>1</v>
      </c>
      <c r="CX34" s="250">
        <v>0.5</v>
      </c>
      <c r="CY34" s="74"/>
      <c r="CZ34" s="75">
        <f t="shared" si="8"/>
        <v>5.25</v>
      </c>
      <c r="DA34" s="72" t="str">
        <f t="shared" si="20"/>
        <v>Beneficial</v>
      </c>
      <c r="DB34" s="73" t="str">
        <f t="shared" si="10"/>
        <v>0</v>
      </c>
      <c r="DC34" s="73" t="str">
        <f t="shared" si="11"/>
        <v>0</v>
      </c>
      <c r="DD34" s="73" t="str">
        <f t="shared" si="12"/>
        <v>0</v>
      </c>
      <c r="DE34" s="73" t="str">
        <f t="shared" si="13"/>
        <v>0</v>
      </c>
      <c r="DF34" s="73" t="str">
        <f t="shared" si="14"/>
        <v>0</v>
      </c>
      <c r="DG34" s="73" t="str">
        <f t="shared" si="15"/>
        <v>0</v>
      </c>
      <c r="DH34" s="82"/>
    </row>
    <row r="35" spans="1:112" ht="12.75">
      <c r="A35" t="s">
        <v>116</v>
      </c>
      <c r="B35" s="6" t="s">
        <v>117</v>
      </c>
      <c r="C35" s="7">
        <v>2.3</v>
      </c>
      <c r="D35" s="6" t="s">
        <v>118</v>
      </c>
      <c r="E35" t="s">
        <v>93</v>
      </c>
      <c r="F35" t="s">
        <v>93</v>
      </c>
      <c r="G35" t="s">
        <v>93</v>
      </c>
      <c r="H35" t="s">
        <v>94</v>
      </c>
      <c r="I35" t="s">
        <v>95</v>
      </c>
      <c r="J35" t="s">
        <v>95</v>
      </c>
      <c r="K35" t="s">
        <v>95</v>
      </c>
      <c r="L35" t="s">
        <v>95</v>
      </c>
      <c r="M35" t="s">
        <v>95</v>
      </c>
      <c r="N35" t="s">
        <v>95</v>
      </c>
      <c r="O35" t="s">
        <v>95</v>
      </c>
      <c r="P35" t="s">
        <v>95</v>
      </c>
      <c r="Q35" t="s">
        <v>95</v>
      </c>
      <c r="R35" t="s">
        <v>95</v>
      </c>
      <c r="S35" t="s">
        <v>95</v>
      </c>
      <c r="T35" t="s">
        <v>95</v>
      </c>
      <c r="U35" t="s">
        <v>95</v>
      </c>
      <c r="V35" t="s">
        <v>95</v>
      </c>
      <c r="W35" t="s">
        <v>95</v>
      </c>
      <c r="X35" t="s">
        <v>95</v>
      </c>
      <c r="Y35" s="8">
        <v>45.16985</v>
      </c>
      <c r="Z35" s="8">
        <v>-117.09024</v>
      </c>
      <c r="AA35" t="s">
        <v>96</v>
      </c>
      <c r="AB35" t="s">
        <v>97</v>
      </c>
      <c r="AC35" t="s">
        <v>99</v>
      </c>
      <c r="AD35" t="s">
        <v>119</v>
      </c>
      <c r="AF35" s="9">
        <v>38224</v>
      </c>
      <c r="AG35" s="10">
        <v>0.5298611111111111</v>
      </c>
      <c r="AH35" t="s">
        <v>120</v>
      </c>
      <c r="AI35">
        <v>1</v>
      </c>
      <c r="AJ35">
        <v>1</v>
      </c>
      <c r="AK35">
        <v>0</v>
      </c>
      <c r="AL35">
        <v>0</v>
      </c>
      <c r="AM35">
        <v>0</v>
      </c>
      <c r="AN35" t="s">
        <v>121</v>
      </c>
      <c r="AO35" t="s">
        <v>95</v>
      </c>
      <c r="AP35" t="s">
        <v>95</v>
      </c>
      <c r="AQ35" t="s">
        <v>122</v>
      </c>
      <c r="AR35" t="s">
        <v>103</v>
      </c>
      <c r="AT35" t="s">
        <v>104</v>
      </c>
      <c r="AU35" t="s">
        <v>123</v>
      </c>
      <c r="AV35" t="s">
        <v>95</v>
      </c>
      <c r="AX35" s="11" t="s">
        <v>124</v>
      </c>
      <c r="AY35" t="s">
        <v>125</v>
      </c>
      <c r="BA35">
        <v>1</v>
      </c>
      <c r="BB35">
        <v>1</v>
      </c>
      <c r="BC35">
        <v>1</v>
      </c>
      <c r="BD35">
        <v>1</v>
      </c>
      <c r="BH35">
        <v>4.7</v>
      </c>
      <c r="BI35">
        <v>35.7</v>
      </c>
      <c r="BJ35">
        <v>17.8</v>
      </c>
      <c r="BK35">
        <v>12.3</v>
      </c>
      <c r="BL35">
        <v>13.7</v>
      </c>
      <c r="BM35">
        <v>13.4</v>
      </c>
      <c r="BN35">
        <v>16.8</v>
      </c>
      <c r="BO35">
        <v>3.68</v>
      </c>
      <c r="BP35" t="s">
        <v>126</v>
      </c>
      <c r="BQ35">
        <v>8.27</v>
      </c>
      <c r="BR35">
        <v>12.14</v>
      </c>
      <c r="BS35">
        <v>16.5</v>
      </c>
      <c r="BT35">
        <v>16.98</v>
      </c>
      <c r="BU35">
        <v>3.68</v>
      </c>
      <c r="BV35">
        <v>0</v>
      </c>
      <c r="BW35">
        <v>14.8</v>
      </c>
      <c r="BX35">
        <v>0.32</v>
      </c>
      <c r="BY35">
        <v>4.84</v>
      </c>
      <c r="BZ35">
        <v>-8.71</v>
      </c>
      <c r="CA35">
        <v>-0.48</v>
      </c>
      <c r="CB35">
        <v>-0.1</v>
      </c>
      <c r="CC35">
        <v>10.84</v>
      </c>
      <c r="CD35" t="s">
        <v>110</v>
      </c>
      <c r="CE35" t="s">
        <v>111</v>
      </c>
      <c r="CF35" t="s">
        <v>110</v>
      </c>
      <c r="CG35" t="s">
        <v>112</v>
      </c>
      <c r="CH35" t="s">
        <v>127</v>
      </c>
      <c r="CI35" s="89" t="str">
        <f aca="true" t="shared" si="23" ref="CI35:CI55">IF(CD35="Red","Red",IF(CD35="Green","Green",IF(CD35="Grey","Grey",IF(AH35="Bridge","Bridge",IF(AH35="Ford","Ford",IF(AH35="Open Bottom","Open Bottom",IF(AH35="Other","Other","Green")))))))</f>
        <v>Red</v>
      </c>
      <c r="CJ35" s="89" t="str">
        <f t="shared" si="19"/>
        <v>Red</v>
      </c>
      <c r="CK35" s="89" t="str">
        <f aca="true" t="shared" si="24" ref="CK35:CK55">IF(AH35="Bridge","Bridge",IF(AH35="Ford","Ford",IF(AH35="Circular","Circular",IF(AH35="Squashed Pipe-Arch","Squashed Pipe-Arch",IF(AH35="Open-Bottom","Open Bottom Arch",IF(AH35="Other","Other","Other"))))))</f>
        <v>Squashed Pipe-Arch</v>
      </c>
      <c r="CL35" s="89" t="b">
        <f aca="true" t="shared" si="25" ref="CL35:CL55">IF(AND(CI35&lt;&gt;"Red",CN35="Yes"),"Yes")</f>
        <v>0</v>
      </c>
      <c r="CN35" t="s">
        <v>103</v>
      </c>
      <c r="CO35" t="s">
        <v>128</v>
      </c>
      <c r="CP35" t="s">
        <v>113</v>
      </c>
      <c r="CQ35" t="s">
        <v>115</v>
      </c>
      <c r="CR35" s="76">
        <v>3.07363</v>
      </c>
      <c r="CS35" s="77">
        <f aca="true" t="shared" si="26" ref="CS35:CS67">IF(AND(CR35&gt;0,CR35&lt;=1),1,IF(AND(CR35&gt;1,CR35&lt;=2),2,IF(AND(CR35&gt;2,CR35&lt;=4),3,IF(AND(CR35&gt;4,CR35&lt;=6),4,IF(AND(CR35&gt;6,CR35&lt;=8),5,IF(AND(CR35&gt;8,CR35&lt;=10),6,IF(AND(CR35&gt;10),7,)))))))</f>
        <v>3</v>
      </c>
      <c r="CT35" s="72" t="str">
        <f t="shared" si="21"/>
        <v>1</v>
      </c>
      <c r="CU35" s="72" t="str">
        <f t="shared" si="22"/>
        <v>1</v>
      </c>
      <c r="CV35" s="78">
        <v>3</v>
      </c>
      <c r="CW35" s="78">
        <f aca="true" t="shared" si="27" ref="CW35:CW55">1+DB35+DC35+DD35+DE35+DF35+DG35</f>
        <v>1</v>
      </c>
      <c r="CX35" s="250">
        <v>0.5</v>
      </c>
      <c r="CY35" s="79"/>
      <c r="CZ35" s="80">
        <f aca="true" t="shared" si="28" ref="CZ35:CZ67">CS35*((CT35*1.5)+(1.5*CU35))*CX35*CW35</f>
        <v>4.5</v>
      </c>
      <c r="DA35" s="72" t="str">
        <f t="shared" si="20"/>
        <v>Beneficial</v>
      </c>
      <c r="DB35" s="73" t="str">
        <f aca="true" t="shared" si="29" ref="DB35:DB67">IF(AU35="Poor Alignment with Stream","0.05",IF(AV35="Poor Alignment with Stream","0.05","0"))</f>
        <v>0</v>
      </c>
      <c r="DC35" s="73" t="str">
        <f aca="true" t="shared" si="30" ref="DC35:DC67">IF(AU35="Breaks Inside Culvert","0.05",IF(AV35="Breaks Inside Culvert","0.05","0"))</f>
        <v>0</v>
      </c>
      <c r="DD35" s="73" t="str">
        <f aca="true" t="shared" si="31" ref="DD35:DD67">IF(AU35="Fill Eroding","0.05",IF(AV35="Fill Eroding","0.05","0"))</f>
        <v>0</v>
      </c>
      <c r="DE35" s="73" t="str">
        <f aca="true" t="shared" si="32" ref="DE35:DE67">IF(AU35="Water Flowing Under Culvert","0.1",IF(AV35="Water Flowing Under Culvert","0.1","0"))</f>
        <v>0</v>
      </c>
      <c r="DF35" s="73" t="str">
        <f aca="true" t="shared" si="33" ref="DF35:DF67">IF(AU35="Bottom Rusted Through","0.05",IF(AV35="Bottom Rusted Through","0.05","0"))</f>
        <v>0</v>
      </c>
      <c r="DG35" s="73" t="str">
        <f aca="true" t="shared" si="34" ref="DG35:DG67">IF(AU35="Debris Plugging Inlet","0.05",IF(AV35="Debris Plugging Inlet","0.05","0"))</f>
        <v>0</v>
      </c>
      <c r="DH35" s="78"/>
    </row>
    <row r="36" spans="1:112" ht="12.75">
      <c r="A36" t="s">
        <v>141</v>
      </c>
      <c r="B36" s="6" t="s">
        <v>142</v>
      </c>
      <c r="C36" s="7">
        <v>0.1</v>
      </c>
      <c r="D36" s="6">
        <v>3900</v>
      </c>
      <c r="E36" t="s">
        <v>93</v>
      </c>
      <c r="F36" t="s">
        <v>93</v>
      </c>
      <c r="G36" t="s">
        <v>93</v>
      </c>
      <c r="H36" t="s">
        <v>134</v>
      </c>
      <c r="I36" t="s">
        <v>95</v>
      </c>
      <c r="J36" t="s">
        <v>95</v>
      </c>
      <c r="K36" t="s">
        <v>95</v>
      </c>
      <c r="L36" t="s">
        <v>95</v>
      </c>
      <c r="M36" t="s">
        <v>95</v>
      </c>
      <c r="N36" t="s">
        <v>95</v>
      </c>
      <c r="O36" t="s">
        <v>95</v>
      </c>
      <c r="P36" t="s">
        <v>95</v>
      </c>
      <c r="Q36" t="s">
        <v>95</v>
      </c>
      <c r="R36" t="s">
        <v>95</v>
      </c>
      <c r="S36" t="s">
        <v>95</v>
      </c>
      <c r="T36" t="s">
        <v>95</v>
      </c>
      <c r="U36" t="s">
        <v>95</v>
      </c>
      <c r="V36" t="s">
        <v>95</v>
      </c>
      <c r="W36" t="s">
        <v>95</v>
      </c>
      <c r="X36" t="s">
        <v>95</v>
      </c>
      <c r="Y36" s="8">
        <v>45.2655</v>
      </c>
      <c r="Z36" s="8">
        <v>-117.08858</v>
      </c>
      <c r="AA36" t="s">
        <v>96</v>
      </c>
      <c r="AB36" t="s">
        <v>97</v>
      </c>
      <c r="AC36" t="s">
        <v>119</v>
      </c>
      <c r="AD36" t="s">
        <v>99</v>
      </c>
      <c r="AF36" s="9">
        <v>38224</v>
      </c>
      <c r="AG36" s="10">
        <v>0.6548611111111111</v>
      </c>
      <c r="AH36" t="s">
        <v>143</v>
      </c>
      <c r="AI36">
        <v>1</v>
      </c>
      <c r="AJ36">
        <v>1</v>
      </c>
      <c r="AK36">
        <v>0</v>
      </c>
      <c r="AL36">
        <v>0</v>
      </c>
      <c r="AM36">
        <v>0</v>
      </c>
      <c r="AN36" t="s">
        <v>144</v>
      </c>
      <c r="AO36" t="s">
        <v>95</v>
      </c>
      <c r="AP36" t="s">
        <v>95</v>
      </c>
      <c r="AR36" t="s">
        <v>95</v>
      </c>
      <c r="AT36" t="s">
        <v>145</v>
      </c>
      <c r="AU36" t="s">
        <v>123</v>
      </c>
      <c r="AV36" t="s">
        <v>95</v>
      </c>
      <c r="AX36" s="11"/>
      <c r="BA36">
        <v>1</v>
      </c>
      <c r="BB36">
        <v>1</v>
      </c>
      <c r="BC36">
        <v>1</v>
      </c>
      <c r="BD36">
        <v>1</v>
      </c>
      <c r="BH36">
        <v>6.4</v>
      </c>
      <c r="BI36">
        <v>46.4</v>
      </c>
      <c r="BJ36">
        <v>16.5</v>
      </c>
      <c r="BK36">
        <v>15.1</v>
      </c>
      <c r="BL36">
        <v>12.4</v>
      </c>
      <c r="BM36">
        <v>15.3</v>
      </c>
      <c r="BN36">
        <v>15.4</v>
      </c>
      <c r="BO36">
        <v>5.45</v>
      </c>
      <c r="BP36" t="s">
        <v>146</v>
      </c>
      <c r="BQ36">
        <v>11.66</v>
      </c>
      <c r="BR36">
        <v>11.72</v>
      </c>
      <c r="BS36">
        <v>11.72</v>
      </c>
      <c r="BT36">
        <v>11.2</v>
      </c>
      <c r="BU36">
        <v>5.44</v>
      </c>
      <c r="BV36">
        <v>0.01</v>
      </c>
      <c r="BW36">
        <v>14.94</v>
      </c>
      <c r="BX36">
        <v>0.43</v>
      </c>
      <c r="BY36">
        <v>-0.52</v>
      </c>
      <c r="BZ36">
        <v>0.46</v>
      </c>
      <c r="CA36">
        <v>0.52</v>
      </c>
      <c r="CB36">
        <v>-1</v>
      </c>
      <c r="CC36">
        <v>0.13</v>
      </c>
      <c r="CD36" t="s">
        <v>110</v>
      </c>
      <c r="CE36" t="s">
        <v>147</v>
      </c>
      <c r="CF36" t="s">
        <v>131</v>
      </c>
      <c r="CG36" t="s">
        <v>147</v>
      </c>
      <c r="CI36" s="89" t="str">
        <f t="shared" si="23"/>
        <v>Red</v>
      </c>
      <c r="CJ36" s="89" t="str">
        <f t="shared" si="19"/>
        <v>Red</v>
      </c>
      <c r="CK36" s="89" t="str">
        <f t="shared" si="24"/>
        <v>Circular</v>
      </c>
      <c r="CL36" s="89" t="b">
        <f t="shared" si="25"/>
        <v>0</v>
      </c>
      <c r="CN36" t="s">
        <v>103</v>
      </c>
      <c r="CP36" t="s">
        <v>113</v>
      </c>
      <c r="CQ36" t="s">
        <v>115</v>
      </c>
      <c r="CR36" s="71">
        <v>3.806</v>
      </c>
      <c r="CS36" s="72">
        <f t="shared" si="26"/>
        <v>3</v>
      </c>
      <c r="CT36" s="72" t="str">
        <f t="shared" si="21"/>
        <v>1</v>
      </c>
      <c r="CU36" s="72" t="str">
        <f t="shared" si="22"/>
        <v>0</v>
      </c>
      <c r="CV36" s="73">
        <v>3</v>
      </c>
      <c r="CW36" s="73">
        <f t="shared" si="27"/>
        <v>1</v>
      </c>
      <c r="CX36" s="73">
        <v>2</v>
      </c>
      <c r="CY36" s="74"/>
      <c r="CZ36" s="75">
        <f t="shared" si="28"/>
        <v>9</v>
      </c>
      <c r="DA36" s="72" t="str">
        <f t="shared" si="20"/>
        <v>Beneficial</v>
      </c>
      <c r="DB36" s="73" t="str">
        <f t="shared" si="29"/>
        <v>0</v>
      </c>
      <c r="DC36" s="73" t="str">
        <f t="shared" si="30"/>
        <v>0</v>
      </c>
      <c r="DD36" s="73" t="str">
        <f t="shared" si="31"/>
        <v>0</v>
      </c>
      <c r="DE36" s="73" t="str">
        <f t="shared" si="32"/>
        <v>0</v>
      </c>
      <c r="DF36" s="73" t="str">
        <f t="shared" si="33"/>
        <v>0</v>
      </c>
      <c r="DG36" s="73" t="str">
        <f t="shared" si="34"/>
        <v>0</v>
      </c>
      <c r="DH36" s="267" t="s">
        <v>726</v>
      </c>
    </row>
    <row r="37" spans="1:112" s="143" customFormat="1" ht="12.75">
      <c r="A37" s="92" t="s">
        <v>623</v>
      </c>
      <c r="B37" s="93">
        <v>3900100</v>
      </c>
      <c r="C37" s="93"/>
      <c r="D37" s="94" t="s">
        <v>133</v>
      </c>
      <c r="E37" s="21" t="s">
        <v>93</v>
      </c>
      <c r="F37" s="21" t="s">
        <v>93</v>
      </c>
      <c r="G37" s="21" t="s">
        <v>93</v>
      </c>
      <c r="H37" s="94" t="s">
        <v>658</v>
      </c>
      <c r="I37" s="95" t="s">
        <v>94</v>
      </c>
      <c r="J37" s="95" t="s">
        <v>95</v>
      </c>
      <c r="K37" s="95" t="s">
        <v>95</v>
      </c>
      <c r="L37" s="95" t="s">
        <v>95</v>
      </c>
      <c r="M37" s="95" t="s">
        <v>95</v>
      </c>
      <c r="N37" s="95" t="s">
        <v>95</v>
      </c>
      <c r="O37" s="95" t="s">
        <v>95</v>
      </c>
      <c r="P37" s="95" t="s">
        <v>95</v>
      </c>
      <c r="Q37" s="95" t="s">
        <v>95</v>
      </c>
      <c r="R37" s="95" t="s">
        <v>95</v>
      </c>
      <c r="S37" s="95" t="s">
        <v>95</v>
      </c>
      <c r="T37" s="95" t="s">
        <v>95</v>
      </c>
      <c r="U37" s="95" t="s">
        <v>95</v>
      </c>
      <c r="V37" s="95" t="s">
        <v>95</v>
      </c>
      <c r="W37" s="95" t="s">
        <v>95</v>
      </c>
      <c r="X37" s="95" t="s">
        <v>95</v>
      </c>
      <c r="Y37" s="96">
        <v>45.16957178416666</v>
      </c>
      <c r="Z37" s="96">
        <v>-117.07697138972222</v>
      </c>
      <c r="AA37" s="95" t="s">
        <v>96</v>
      </c>
      <c r="AB37" s="95" t="s">
        <v>668</v>
      </c>
      <c r="AC37" s="95" t="s">
        <v>98</v>
      </c>
      <c r="AD37" s="95"/>
      <c r="AE37" s="97"/>
      <c r="AF37" s="98"/>
      <c r="AG37" s="99"/>
      <c r="AH37" s="21" t="s">
        <v>143</v>
      </c>
      <c r="AI37" s="21">
        <v>1</v>
      </c>
      <c r="AJ37" s="21">
        <v>1</v>
      </c>
      <c r="AK37" s="21">
        <v>0</v>
      </c>
      <c r="AL37" s="21">
        <v>0</v>
      </c>
      <c r="AM37" s="21">
        <v>0</v>
      </c>
      <c r="AN37" s="21" t="s">
        <v>202</v>
      </c>
      <c r="AO37" s="21" t="s">
        <v>95</v>
      </c>
      <c r="AP37" s="21" t="s">
        <v>95</v>
      </c>
      <c r="AQ37" s="21"/>
      <c r="AR37" s="21"/>
      <c r="AS37" s="97"/>
      <c r="AT37" s="21" t="s">
        <v>104</v>
      </c>
      <c r="AU37" s="21" t="s">
        <v>359</v>
      </c>
      <c r="AV37" s="21" t="s">
        <v>163</v>
      </c>
      <c r="AW37" s="95" t="s">
        <v>670</v>
      </c>
      <c r="AX37" s="21" t="s">
        <v>659</v>
      </c>
      <c r="AY37" s="97"/>
      <c r="AZ37" s="97"/>
      <c r="BA37" s="21"/>
      <c r="BB37" s="21"/>
      <c r="BC37" s="21"/>
      <c r="BD37" s="21"/>
      <c r="BE37" s="97"/>
      <c r="BF37" s="97"/>
      <c r="BG37" s="97"/>
      <c r="BH37" s="97"/>
      <c r="BI37" s="97"/>
      <c r="BJ37" s="97"/>
      <c r="BK37" s="97"/>
      <c r="BL37" s="97"/>
      <c r="BM37" s="97"/>
      <c r="BN37" s="97"/>
      <c r="BO37" s="21"/>
      <c r="BP37" s="21"/>
      <c r="BQ37" s="21"/>
      <c r="BR37" s="21"/>
      <c r="BS37" s="21"/>
      <c r="BT37" s="21"/>
      <c r="BU37" s="21"/>
      <c r="BV37" s="21"/>
      <c r="BW37" s="97"/>
      <c r="BX37" s="23">
        <v>0.3</v>
      </c>
      <c r="BY37" s="23">
        <v>2.4</v>
      </c>
      <c r="BZ37" s="97"/>
      <c r="CA37" s="97"/>
      <c r="CB37" s="97"/>
      <c r="CC37" s="93">
        <v>5.5</v>
      </c>
      <c r="CD37" s="95" t="s">
        <v>110</v>
      </c>
      <c r="CE37" s="95" t="s">
        <v>665</v>
      </c>
      <c r="CF37" s="95" t="s">
        <v>110</v>
      </c>
      <c r="CG37" s="95" t="s">
        <v>112</v>
      </c>
      <c r="CH37" s="97"/>
      <c r="CI37" s="101" t="str">
        <f t="shared" si="23"/>
        <v>Red</v>
      </c>
      <c r="CJ37" s="101" t="str">
        <f t="shared" si="19"/>
        <v>Red</v>
      </c>
      <c r="CK37" s="101" t="str">
        <f t="shared" si="24"/>
        <v>Circular</v>
      </c>
      <c r="CL37" s="101" t="b">
        <f t="shared" si="25"/>
        <v>0</v>
      </c>
      <c r="CM37" s="97"/>
      <c r="CN37" s="95" t="s">
        <v>103</v>
      </c>
      <c r="CO37" s="97"/>
      <c r="CP37" s="21" t="s">
        <v>113</v>
      </c>
      <c r="CQ37" s="21" t="s">
        <v>115</v>
      </c>
      <c r="CR37" s="106">
        <v>1.82959</v>
      </c>
      <c r="CS37" s="107">
        <f t="shared" si="26"/>
        <v>2</v>
      </c>
      <c r="CT37" s="72" t="str">
        <f t="shared" si="21"/>
        <v>1</v>
      </c>
      <c r="CU37" s="72" t="str">
        <f t="shared" si="22"/>
        <v>1</v>
      </c>
      <c r="CV37" s="105">
        <v>2</v>
      </c>
      <c r="CW37" s="105">
        <f t="shared" si="27"/>
        <v>1.1500000000000001</v>
      </c>
      <c r="CX37" s="250">
        <v>0.5</v>
      </c>
      <c r="CY37" s="108"/>
      <c r="CZ37" s="109">
        <f t="shared" si="28"/>
        <v>3.45</v>
      </c>
      <c r="DA37" s="72" t="str">
        <f t="shared" si="20"/>
        <v>Beneficial</v>
      </c>
      <c r="DB37" s="73" t="str">
        <f t="shared" si="29"/>
        <v>0</v>
      </c>
      <c r="DC37" s="73" t="str">
        <f t="shared" si="30"/>
        <v>0</v>
      </c>
      <c r="DD37" s="73" t="str">
        <f t="shared" si="31"/>
        <v>0.05</v>
      </c>
      <c r="DE37" s="73" t="str">
        <f t="shared" si="32"/>
        <v>0.1</v>
      </c>
      <c r="DF37" s="73" t="str">
        <f t="shared" si="33"/>
        <v>0</v>
      </c>
      <c r="DG37" s="73" t="str">
        <f t="shared" si="34"/>
        <v>0</v>
      </c>
      <c r="DH37" s="105"/>
    </row>
    <row r="38" spans="1:112" s="143" customFormat="1" ht="12.75">
      <c r="A38" t="s">
        <v>281</v>
      </c>
      <c r="B38" s="6" t="s">
        <v>257</v>
      </c>
      <c r="C38" s="7">
        <v>5</v>
      </c>
      <c r="D38" s="6" t="s">
        <v>270</v>
      </c>
      <c r="E38" t="s">
        <v>226</v>
      </c>
      <c r="F38" t="s">
        <v>151</v>
      </c>
      <c r="G38" t="s">
        <v>151</v>
      </c>
      <c r="H38" t="s">
        <v>271</v>
      </c>
      <c r="I38" t="s">
        <v>95</v>
      </c>
      <c r="J38" t="s">
        <v>95</v>
      </c>
      <c r="K38" t="s">
        <v>95</v>
      </c>
      <c r="L38" t="s">
        <v>95</v>
      </c>
      <c r="M38" t="s">
        <v>95</v>
      </c>
      <c r="N38" t="s">
        <v>95</v>
      </c>
      <c r="O38" t="s">
        <v>95</v>
      </c>
      <c r="P38" t="s">
        <v>95</v>
      </c>
      <c r="Q38" t="s">
        <v>95</v>
      </c>
      <c r="R38" t="s">
        <v>95</v>
      </c>
      <c r="S38" t="s">
        <v>95</v>
      </c>
      <c r="T38" t="s">
        <v>95</v>
      </c>
      <c r="U38" t="s">
        <v>95</v>
      </c>
      <c r="V38" t="s">
        <v>95</v>
      </c>
      <c r="W38" t="s">
        <v>95</v>
      </c>
      <c r="X38" t="s">
        <v>95</v>
      </c>
      <c r="Y38" s="8">
        <v>45.55181</v>
      </c>
      <c r="Z38" s="8">
        <v>-116.93091</v>
      </c>
      <c r="AA38" t="s">
        <v>96</v>
      </c>
      <c r="AB38" t="s">
        <v>97</v>
      </c>
      <c r="AC38" t="s">
        <v>99</v>
      </c>
      <c r="AD38" t="s">
        <v>119</v>
      </c>
      <c r="AE38" t="s">
        <v>231</v>
      </c>
      <c r="AF38" s="9">
        <v>38272</v>
      </c>
      <c r="AG38" s="10">
        <v>0.5465277777777778</v>
      </c>
      <c r="AH38" t="s">
        <v>120</v>
      </c>
      <c r="AI38">
        <v>1</v>
      </c>
      <c r="AJ38">
        <v>1</v>
      </c>
      <c r="AK38">
        <v>0</v>
      </c>
      <c r="AL38">
        <v>0</v>
      </c>
      <c r="AM38">
        <v>0</v>
      </c>
      <c r="AN38" t="s">
        <v>101</v>
      </c>
      <c r="AO38" t="s">
        <v>95</v>
      </c>
      <c r="AP38" t="s">
        <v>95</v>
      </c>
      <c r="AQ38" t="s">
        <v>282</v>
      </c>
      <c r="AR38" t="s">
        <v>103</v>
      </c>
      <c r="AS38"/>
      <c r="AT38" t="s">
        <v>104</v>
      </c>
      <c r="AU38" t="s">
        <v>163</v>
      </c>
      <c r="AV38" t="s">
        <v>95</v>
      </c>
      <c r="AW38"/>
      <c r="AX38" s="11"/>
      <c r="AY38"/>
      <c r="AZ38"/>
      <c r="BA38">
        <v>1</v>
      </c>
      <c r="BB38">
        <v>1</v>
      </c>
      <c r="BC38">
        <v>1</v>
      </c>
      <c r="BD38">
        <v>1</v>
      </c>
      <c r="BE38"/>
      <c r="BF38"/>
      <c r="BG38"/>
      <c r="BH38">
        <v>4.8</v>
      </c>
      <c r="BI38">
        <v>29.6</v>
      </c>
      <c r="BJ38">
        <v>9.4</v>
      </c>
      <c r="BK38">
        <v>5.4</v>
      </c>
      <c r="BL38">
        <v>6</v>
      </c>
      <c r="BM38">
        <v>8.8</v>
      </c>
      <c r="BN38">
        <v>6.4</v>
      </c>
      <c r="BO38">
        <v>4.31</v>
      </c>
      <c r="BP38" t="s">
        <v>283</v>
      </c>
      <c r="BQ38">
        <v>7.12</v>
      </c>
      <c r="BR38">
        <v>10.43</v>
      </c>
      <c r="BS38"/>
      <c r="BT38"/>
      <c r="BU38">
        <v>4.3</v>
      </c>
      <c r="BV38">
        <v>0.01</v>
      </c>
      <c r="BW38">
        <v>7.2</v>
      </c>
      <c r="BX38">
        <v>0.67</v>
      </c>
      <c r="BY38">
        <v>-10.43</v>
      </c>
      <c r="BZ38">
        <v>7.12</v>
      </c>
      <c r="CA38">
        <v>0</v>
      </c>
      <c r="CB38">
        <v>0</v>
      </c>
      <c r="CC38">
        <v>11.18</v>
      </c>
      <c r="CD38" t="s">
        <v>110</v>
      </c>
      <c r="CE38" t="s">
        <v>138</v>
      </c>
      <c r="CF38" t="s">
        <v>110</v>
      </c>
      <c r="CG38" t="s">
        <v>139</v>
      </c>
      <c r="CH38" t="s">
        <v>284</v>
      </c>
      <c r="CI38" s="89" t="str">
        <f t="shared" si="23"/>
        <v>Red</v>
      </c>
      <c r="CJ38" s="89" t="str">
        <f t="shared" si="19"/>
        <v>Red</v>
      </c>
      <c r="CK38" s="89" t="str">
        <f t="shared" si="24"/>
        <v>Squashed Pipe-Arch</v>
      </c>
      <c r="CL38" s="89" t="b">
        <f t="shared" si="25"/>
        <v>0</v>
      </c>
      <c r="CM38"/>
      <c r="CN38" t="s">
        <v>103</v>
      </c>
      <c r="CO38"/>
      <c r="CP38" t="s">
        <v>113</v>
      </c>
      <c r="CQ38" t="s">
        <v>193</v>
      </c>
      <c r="CR38" s="87">
        <v>1.08223</v>
      </c>
      <c r="CS38" s="72">
        <f t="shared" si="26"/>
        <v>2</v>
      </c>
      <c r="CT38" s="72" t="str">
        <f t="shared" si="21"/>
        <v>1</v>
      </c>
      <c r="CU38" s="72" t="str">
        <f t="shared" si="22"/>
        <v>1</v>
      </c>
      <c r="CV38" s="88">
        <v>2</v>
      </c>
      <c r="CW38" s="73">
        <f t="shared" si="27"/>
        <v>1.1</v>
      </c>
      <c r="CX38" s="250">
        <v>0.5</v>
      </c>
      <c r="CY38" s="74"/>
      <c r="CZ38" s="75">
        <f t="shared" si="28"/>
        <v>3.3000000000000003</v>
      </c>
      <c r="DA38" s="72" t="str">
        <f t="shared" si="20"/>
        <v>Beneficial</v>
      </c>
      <c r="DB38" s="73" t="str">
        <f t="shared" si="29"/>
        <v>0</v>
      </c>
      <c r="DC38" s="73" t="str">
        <f t="shared" si="30"/>
        <v>0</v>
      </c>
      <c r="DD38" s="73" t="str">
        <f t="shared" si="31"/>
        <v>0</v>
      </c>
      <c r="DE38" s="73" t="str">
        <f t="shared" si="32"/>
        <v>0.1</v>
      </c>
      <c r="DF38" s="73" t="str">
        <f t="shared" si="33"/>
        <v>0</v>
      </c>
      <c r="DG38" s="73" t="str">
        <f t="shared" si="34"/>
        <v>0</v>
      </c>
      <c r="DH38" s="82"/>
    </row>
    <row r="39" spans="1:112" ht="12.75">
      <c r="A39" s="92" t="s">
        <v>624</v>
      </c>
      <c r="B39" s="93">
        <v>3900140</v>
      </c>
      <c r="C39" s="93"/>
      <c r="D39" s="94" t="s">
        <v>133</v>
      </c>
      <c r="E39" s="21" t="s">
        <v>93</v>
      </c>
      <c r="F39" s="21" t="s">
        <v>93</v>
      </c>
      <c r="G39" s="21" t="s">
        <v>93</v>
      </c>
      <c r="H39" s="94" t="s">
        <v>660</v>
      </c>
      <c r="I39" s="95" t="s">
        <v>94</v>
      </c>
      <c r="J39" s="95" t="s">
        <v>95</v>
      </c>
      <c r="K39" s="95" t="s">
        <v>95</v>
      </c>
      <c r="L39" s="95" t="s">
        <v>95</v>
      </c>
      <c r="M39" s="95" t="s">
        <v>95</v>
      </c>
      <c r="N39" s="95" t="s">
        <v>95</v>
      </c>
      <c r="O39" s="95" t="s">
        <v>95</v>
      </c>
      <c r="P39" s="95" t="s">
        <v>95</v>
      </c>
      <c r="Q39" s="95" t="s">
        <v>95</v>
      </c>
      <c r="R39" s="95" t="s">
        <v>95</v>
      </c>
      <c r="S39" s="95" t="s">
        <v>95</v>
      </c>
      <c r="T39" s="95" t="s">
        <v>95</v>
      </c>
      <c r="U39" s="95" t="s">
        <v>95</v>
      </c>
      <c r="V39" s="95" t="s">
        <v>95</v>
      </c>
      <c r="W39" s="95" t="s">
        <v>95</v>
      </c>
      <c r="X39" s="95" t="s">
        <v>95</v>
      </c>
      <c r="Y39" s="96">
        <v>45.225849083611116</v>
      </c>
      <c r="Z39" s="96">
        <v>-117.00592500055555</v>
      </c>
      <c r="AA39" s="95" t="s">
        <v>96</v>
      </c>
      <c r="AB39" s="95" t="s">
        <v>669</v>
      </c>
      <c r="AC39" s="95" t="s">
        <v>98</v>
      </c>
      <c r="AD39" s="95"/>
      <c r="AE39" s="97"/>
      <c r="AF39" s="98"/>
      <c r="AG39" s="99"/>
      <c r="AH39" s="21" t="s">
        <v>143</v>
      </c>
      <c r="AI39" s="21">
        <v>1</v>
      </c>
      <c r="AJ39" s="21">
        <v>1</v>
      </c>
      <c r="AK39" s="21">
        <v>0</v>
      </c>
      <c r="AL39" s="21">
        <v>0</v>
      </c>
      <c r="AM39" s="21">
        <v>0</v>
      </c>
      <c r="AN39" s="21" t="s">
        <v>202</v>
      </c>
      <c r="AO39" s="21" t="s">
        <v>95</v>
      </c>
      <c r="AP39" s="21" t="s">
        <v>95</v>
      </c>
      <c r="AQ39" s="21"/>
      <c r="AR39" s="21"/>
      <c r="AS39" s="97"/>
      <c r="AT39" s="21" t="s">
        <v>104</v>
      </c>
      <c r="AU39" s="21" t="s">
        <v>359</v>
      </c>
      <c r="AV39" s="21" t="s">
        <v>95</v>
      </c>
      <c r="AW39" s="97"/>
      <c r="AX39" s="21" t="s">
        <v>661</v>
      </c>
      <c r="AY39" s="97"/>
      <c r="AZ39" s="97"/>
      <c r="BA39" s="21"/>
      <c r="BB39" s="21"/>
      <c r="BC39" s="21"/>
      <c r="BD39" s="21"/>
      <c r="BE39" s="97"/>
      <c r="BF39" s="97"/>
      <c r="BG39" s="97"/>
      <c r="BH39" s="97"/>
      <c r="BI39" s="97"/>
      <c r="BJ39" s="97"/>
      <c r="BK39" s="97"/>
      <c r="BL39" s="97"/>
      <c r="BM39" s="97"/>
      <c r="BN39" s="97"/>
      <c r="BO39" s="21"/>
      <c r="BP39" s="21"/>
      <c r="BQ39" s="21"/>
      <c r="BR39" s="21"/>
      <c r="BS39" s="21"/>
      <c r="BT39" s="21"/>
      <c r="BU39" s="21"/>
      <c r="BV39" s="21"/>
      <c r="BW39" s="97"/>
      <c r="BX39" s="23">
        <v>0.34</v>
      </c>
      <c r="BY39" s="23">
        <v>0.93</v>
      </c>
      <c r="BZ39" s="97"/>
      <c r="CA39" s="97"/>
      <c r="CB39" s="97"/>
      <c r="CC39" s="93">
        <v>10.6</v>
      </c>
      <c r="CD39" s="95" t="s">
        <v>110</v>
      </c>
      <c r="CE39" s="95" t="s">
        <v>665</v>
      </c>
      <c r="CF39" s="95" t="s">
        <v>110</v>
      </c>
      <c r="CG39" s="95" t="s">
        <v>112</v>
      </c>
      <c r="CH39" s="97"/>
      <c r="CI39" s="101" t="str">
        <f t="shared" si="23"/>
        <v>Red</v>
      </c>
      <c r="CJ39" s="101" t="str">
        <f t="shared" si="19"/>
        <v>Red</v>
      </c>
      <c r="CK39" s="101" t="str">
        <f t="shared" si="24"/>
        <v>Circular</v>
      </c>
      <c r="CL39" s="101" t="b">
        <f t="shared" si="25"/>
        <v>0</v>
      </c>
      <c r="CM39" s="97"/>
      <c r="CN39" s="95" t="s">
        <v>103</v>
      </c>
      <c r="CO39" s="97"/>
      <c r="CP39" s="21" t="s">
        <v>113</v>
      </c>
      <c r="CQ39" s="21" t="s">
        <v>115</v>
      </c>
      <c r="CR39" s="106">
        <v>1.75345</v>
      </c>
      <c r="CS39" s="107">
        <f t="shared" si="26"/>
        <v>2</v>
      </c>
      <c r="CT39" s="72" t="str">
        <f t="shared" si="21"/>
        <v>1</v>
      </c>
      <c r="CU39" s="72" t="str">
        <f t="shared" si="22"/>
        <v>1</v>
      </c>
      <c r="CV39" s="105">
        <v>2</v>
      </c>
      <c r="CW39" s="105">
        <f t="shared" si="27"/>
        <v>1.05</v>
      </c>
      <c r="CX39" s="105">
        <v>1</v>
      </c>
      <c r="CY39" s="108"/>
      <c r="CZ39" s="109">
        <f t="shared" si="28"/>
        <v>6.300000000000001</v>
      </c>
      <c r="DA39" s="72" t="str">
        <f t="shared" si="20"/>
        <v>Beneficial</v>
      </c>
      <c r="DB39" s="73" t="str">
        <f t="shared" si="29"/>
        <v>0</v>
      </c>
      <c r="DC39" s="73" t="str">
        <f t="shared" si="30"/>
        <v>0</v>
      </c>
      <c r="DD39" s="73" t="str">
        <f t="shared" si="31"/>
        <v>0.05</v>
      </c>
      <c r="DE39" s="73" t="str">
        <f t="shared" si="32"/>
        <v>0</v>
      </c>
      <c r="DF39" s="73" t="str">
        <f t="shared" si="33"/>
        <v>0</v>
      </c>
      <c r="DG39" s="73" t="str">
        <f t="shared" si="34"/>
        <v>0</v>
      </c>
      <c r="DH39" s="105"/>
    </row>
    <row r="40" spans="1:112" ht="12.75" customHeight="1">
      <c r="A40" t="s">
        <v>132</v>
      </c>
      <c r="B40" s="6">
        <v>3900</v>
      </c>
      <c r="C40" s="7">
        <v>7.5</v>
      </c>
      <c r="D40" s="6" t="s">
        <v>133</v>
      </c>
      <c r="E40" t="s">
        <v>93</v>
      </c>
      <c r="F40" t="s">
        <v>93</v>
      </c>
      <c r="G40" t="s">
        <v>93</v>
      </c>
      <c r="H40" t="s">
        <v>134</v>
      </c>
      <c r="I40" t="s">
        <v>95</v>
      </c>
      <c r="J40" t="s">
        <v>95</v>
      </c>
      <c r="K40" t="s">
        <v>95</v>
      </c>
      <c r="L40" t="s">
        <v>95</v>
      </c>
      <c r="M40" t="s">
        <v>95</v>
      </c>
      <c r="N40" t="s">
        <v>95</v>
      </c>
      <c r="O40" t="s">
        <v>95</v>
      </c>
      <c r="P40" t="s">
        <v>95</v>
      </c>
      <c r="Q40" t="s">
        <v>95</v>
      </c>
      <c r="R40" t="s">
        <v>95</v>
      </c>
      <c r="S40" t="s">
        <v>95</v>
      </c>
      <c r="T40" t="s">
        <v>95</v>
      </c>
      <c r="U40" t="s">
        <v>95</v>
      </c>
      <c r="V40" t="s">
        <v>95</v>
      </c>
      <c r="W40" t="s">
        <v>95</v>
      </c>
      <c r="X40" t="s">
        <v>95</v>
      </c>
      <c r="Y40" s="8">
        <v>45.23574</v>
      </c>
      <c r="Z40" s="8">
        <v>-117.08416</v>
      </c>
      <c r="AA40" t="s">
        <v>96</v>
      </c>
      <c r="AB40" t="s">
        <v>97</v>
      </c>
      <c r="AC40" t="s">
        <v>119</v>
      </c>
      <c r="AD40" t="s">
        <v>99</v>
      </c>
      <c r="AF40" s="9">
        <v>38224</v>
      </c>
      <c r="AG40" s="10">
        <v>0.6</v>
      </c>
      <c r="AH40" t="s">
        <v>100</v>
      </c>
      <c r="AI40">
        <v>1</v>
      </c>
      <c r="AJ40">
        <v>1</v>
      </c>
      <c r="AK40">
        <v>0</v>
      </c>
      <c r="AL40">
        <v>0</v>
      </c>
      <c r="AM40">
        <v>0</v>
      </c>
      <c r="AN40" t="s">
        <v>95</v>
      </c>
      <c r="AO40" t="s">
        <v>95</v>
      </c>
      <c r="AP40" t="s">
        <v>95</v>
      </c>
      <c r="AQ40" t="s">
        <v>135</v>
      </c>
      <c r="AR40" t="s">
        <v>95</v>
      </c>
      <c r="AT40" t="s">
        <v>104</v>
      </c>
      <c r="AU40" t="s">
        <v>95</v>
      </c>
      <c r="AV40" t="s">
        <v>95</v>
      </c>
      <c r="AX40" s="11" t="s">
        <v>136</v>
      </c>
      <c r="BA40">
        <v>1</v>
      </c>
      <c r="BB40">
        <v>1</v>
      </c>
      <c r="BC40">
        <v>1</v>
      </c>
      <c r="BD40">
        <v>1</v>
      </c>
      <c r="BH40">
        <v>10</v>
      </c>
      <c r="BI40">
        <v>11</v>
      </c>
      <c r="BO40">
        <v>4.83</v>
      </c>
      <c r="BP40" t="s">
        <v>137</v>
      </c>
      <c r="BQ40">
        <v>9.61</v>
      </c>
      <c r="BR40">
        <v>10.25</v>
      </c>
      <c r="BT40">
        <v>0</v>
      </c>
      <c r="BU40">
        <v>4.83</v>
      </c>
      <c r="BV40">
        <v>0</v>
      </c>
      <c r="BW40">
        <v>0</v>
      </c>
      <c r="BX40">
        <v>0</v>
      </c>
      <c r="BY40">
        <v>-10.25</v>
      </c>
      <c r="BZ40">
        <v>9.61</v>
      </c>
      <c r="CA40">
        <v>0</v>
      </c>
      <c r="CB40">
        <v>0</v>
      </c>
      <c r="CC40">
        <v>5.82</v>
      </c>
      <c r="CD40" t="s">
        <v>110</v>
      </c>
      <c r="CE40" t="s">
        <v>138</v>
      </c>
      <c r="CF40" t="s">
        <v>110</v>
      </c>
      <c r="CG40" t="s">
        <v>139</v>
      </c>
      <c r="CI40" s="89" t="str">
        <f t="shared" si="23"/>
        <v>Red</v>
      </c>
      <c r="CJ40" s="89" t="str">
        <f t="shared" si="19"/>
        <v>Red</v>
      </c>
      <c r="CK40" s="89" t="str">
        <f t="shared" si="24"/>
        <v>Other</v>
      </c>
      <c r="CL40" s="89" t="b">
        <f t="shared" si="25"/>
        <v>0</v>
      </c>
      <c r="CN40" t="s">
        <v>113</v>
      </c>
      <c r="CO40" t="s">
        <v>140</v>
      </c>
      <c r="CP40" t="s">
        <v>113</v>
      </c>
      <c r="CQ40" t="s">
        <v>115</v>
      </c>
      <c r="CR40" s="81">
        <v>0.321331</v>
      </c>
      <c r="CS40" s="72">
        <f t="shared" si="26"/>
        <v>1</v>
      </c>
      <c r="CT40" s="72" t="str">
        <f t="shared" si="21"/>
        <v>1</v>
      </c>
      <c r="CU40" s="72" t="str">
        <f t="shared" si="22"/>
        <v>1</v>
      </c>
      <c r="CV40" s="73">
        <v>4</v>
      </c>
      <c r="CW40" s="73">
        <f t="shared" si="27"/>
        <v>1</v>
      </c>
      <c r="CX40" s="73">
        <v>2</v>
      </c>
      <c r="CY40" s="74"/>
      <c r="CZ40" s="75">
        <f t="shared" si="28"/>
        <v>6</v>
      </c>
      <c r="DA40" s="385" t="s">
        <v>693</v>
      </c>
      <c r="DB40" s="73" t="str">
        <f t="shared" si="29"/>
        <v>0</v>
      </c>
      <c r="DC40" s="73" t="str">
        <f t="shared" si="30"/>
        <v>0</v>
      </c>
      <c r="DD40" s="73" t="str">
        <f t="shared" si="31"/>
        <v>0</v>
      </c>
      <c r="DE40" s="73" t="str">
        <f t="shared" si="32"/>
        <v>0</v>
      </c>
      <c r="DF40" s="73" t="str">
        <f t="shared" si="33"/>
        <v>0</v>
      </c>
      <c r="DG40" s="73" t="str">
        <f t="shared" si="34"/>
        <v>0</v>
      </c>
      <c r="DH40" s="267" t="s">
        <v>725</v>
      </c>
    </row>
    <row r="41" spans="1:112" s="268" customFormat="1" ht="12.75">
      <c r="A41" t="s">
        <v>214</v>
      </c>
      <c r="B41" s="6" t="s">
        <v>215</v>
      </c>
      <c r="C41" s="7">
        <v>2.3</v>
      </c>
      <c r="D41" s="6">
        <v>3915</v>
      </c>
      <c r="E41" t="s">
        <v>93</v>
      </c>
      <c r="F41" t="s">
        <v>93</v>
      </c>
      <c r="G41" t="s">
        <v>93</v>
      </c>
      <c r="H41" t="s">
        <v>91</v>
      </c>
      <c r="I41" t="s">
        <v>95</v>
      </c>
      <c r="J41" t="s">
        <v>95</v>
      </c>
      <c r="K41" t="s">
        <v>95</v>
      </c>
      <c r="L41" t="s">
        <v>95</v>
      </c>
      <c r="M41" t="s">
        <v>95</v>
      </c>
      <c r="N41" t="s">
        <v>95</v>
      </c>
      <c r="O41" t="s">
        <v>95</v>
      </c>
      <c r="P41" t="s">
        <v>95</v>
      </c>
      <c r="Q41" t="s">
        <v>95</v>
      </c>
      <c r="R41" t="s">
        <v>95</v>
      </c>
      <c r="S41" t="s">
        <v>95</v>
      </c>
      <c r="T41" t="s">
        <v>95</v>
      </c>
      <c r="U41" t="s">
        <v>95</v>
      </c>
      <c r="V41" t="s">
        <v>95</v>
      </c>
      <c r="W41" t="s">
        <v>95</v>
      </c>
      <c r="X41" t="s">
        <v>95</v>
      </c>
      <c r="Y41" s="8">
        <v>45.2605</v>
      </c>
      <c r="Z41" s="8">
        <v>-117.03548</v>
      </c>
      <c r="AA41" t="s">
        <v>96</v>
      </c>
      <c r="AB41" t="s">
        <v>97</v>
      </c>
      <c r="AC41" t="s">
        <v>98</v>
      </c>
      <c r="AD41" t="s">
        <v>99</v>
      </c>
      <c r="AE41" t="s">
        <v>216</v>
      </c>
      <c r="AF41" s="9">
        <v>38244</v>
      </c>
      <c r="AG41" s="10">
        <v>0.5215277777777778</v>
      </c>
      <c r="AH41" t="s">
        <v>143</v>
      </c>
      <c r="AI41">
        <v>1</v>
      </c>
      <c r="AJ41">
        <v>1</v>
      </c>
      <c r="AK41">
        <v>0</v>
      </c>
      <c r="AL41">
        <v>0</v>
      </c>
      <c r="AM41">
        <v>0</v>
      </c>
      <c r="AN41" t="s">
        <v>144</v>
      </c>
      <c r="AO41" t="s">
        <v>95</v>
      </c>
      <c r="AP41" t="s">
        <v>95</v>
      </c>
      <c r="AQ41"/>
      <c r="AR41" t="s">
        <v>103</v>
      </c>
      <c r="AS41"/>
      <c r="AT41" t="s">
        <v>104</v>
      </c>
      <c r="AU41" t="s">
        <v>123</v>
      </c>
      <c r="AV41" t="s">
        <v>95</v>
      </c>
      <c r="AW41"/>
      <c r="AX41" s="11" t="s">
        <v>217</v>
      </c>
      <c r="AY41"/>
      <c r="AZ41"/>
      <c r="BA41">
        <v>1</v>
      </c>
      <c r="BB41">
        <v>1</v>
      </c>
      <c r="BC41">
        <v>0</v>
      </c>
      <c r="BD41">
        <v>1</v>
      </c>
      <c r="BE41"/>
      <c r="BF41"/>
      <c r="BG41"/>
      <c r="BH41">
        <v>3</v>
      </c>
      <c r="BI41">
        <v>52.7</v>
      </c>
      <c r="BJ41">
        <v>6.7</v>
      </c>
      <c r="BK41">
        <v>8.5</v>
      </c>
      <c r="BL41">
        <v>6.8</v>
      </c>
      <c r="BM41">
        <v>5.8</v>
      </c>
      <c r="BN41">
        <v>8.5</v>
      </c>
      <c r="BO41">
        <v>8.91</v>
      </c>
      <c r="BP41" t="s">
        <v>218</v>
      </c>
      <c r="BQ41">
        <v>11.97</v>
      </c>
      <c r="BR41">
        <v>15.72</v>
      </c>
      <c r="BS41">
        <v>15.72</v>
      </c>
      <c r="BT41">
        <v>14.88</v>
      </c>
      <c r="BU41">
        <v>8.91</v>
      </c>
      <c r="BV41">
        <v>0</v>
      </c>
      <c r="BW41">
        <v>7.26</v>
      </c>
      <c r="BX41">
        <v>0.41</v>
      </c>
      <c r="BY41">
        <v>-0.84</v>
      </c>
      <c r="BZ41">
        <v>-2.91</v>
      </c>
      <c r="CA41">
        <v>0.84</v>
      </c>
      <c r="CB41">
        <v>-1</v>
      </c>
      <c r="CC41">
        <v>7.12</v>
      </c>
      <c r="CD41" t="s">
        <v>110</v>
      </c>
      <c r="CE41" t="s">
        <v>138</v>
      </c>
      <c r="CF41" t="s">
        <v>110</v>
      </c>
      <c r="CG41" t="s">
        <v>139</v>
      </c>
      <c r="CH41"/>
      <c r="CI41" s="89" t="str">
        <f t="shared" si="23"/>
        <v>Red</v>
      </c>
      <c r="CJ41" s="89" t="str">
        <f t="shared" si="19"/>
        <v>Red</v>
      </c>
      <c r="CK41" s="89" t="str">
        <f t="shared" si="24"/>
        <v>Circular</v>
      </c>
      <c r="CL41" s="89" t="b">
        <f t="shared" si="25"/>
        <v>0</v>
      </c>
      <c r="CM41"/>
      <c r="CN41" t="s">
        <v>103</v>
      </c>
      <c r="CO41"/>
      <c r="CP41" t="s">
        <v>113</v>
      </c>
      <c r="CQ41" t="s">
        <v>115</v>
      </c>
      <c r="CR41" s="71">
        <v>1.06738</v>
      </c>
      <c r="CS41" s="72">
        <f t="shared" si="26"/>
        <v>2</v>
      </c>
      <c r="CT41" s="72" t="str">
        <f t="shared" si="21"/>
        <v>1</v>
      </c>
      <c r="CU41" s="72" t="str">
        <f t="shared" si="22"/>
        <v>1</v>
      </c>
      <c r="CV41" s="73">
        <v>3</v>
      </c>
      <c r="CW41" s="73">
        <f t="shared" si="27"/>
        <v>1</v>
      </c>
      <c r="CX41" s="250">
        <v>0.5</v>
      </c>
      <c r="CY41" s="74"/>
      <c r="CZ41" s="75">
        <f t="shared" si="28"/>
        <v>3</v>
      </c>
      <c r="DA41" s="72" t="str">
        <f t="shared" si="20"/>
        <v>Beneficial</v>
      </c>
      <c r="DB41" s="73" t="str">
        <f t="shared" si="29"/>
        <v>0</v>
      </c>
      <c r="DC41" s="73" t="str">
        <f t="shared" si="30"/>
        <v>0</v>
      </c>
      <c r="DD41" s="73" t="str">
        <f t="shared" si="31"/>
        <v>0</v>
      </c>
      <c r="DE41" s="73" t="str">
        <f t="shared" si="32"/>
        <v>0</v>
      </c>
      <c r="DF41" s="73" t="str">
        <f t="shared" si="33"/>
        <v>0</v>
      </c>
      <c r="DG41" s="73" t="str">
        <f t="shared" si="34"/>
        <v>0</v>
      </c>
      <c r="DH41" s="266" t="s">
        <v>727</v>
      </c>
    </row>
    <row r="42" spans="1:112" ht="12.75">
      <c r="A42" t="s">
        <v>260</v>
      </c>
      <c r="B42" s="6" t="s">
        <v>257</v>
      </c>
      <c r="C42" s="7">
        <v>1</v>
      </c>
      <c r="D42" s="6" t="s">
        <v>261</v>
      </c>
      <c r="E42" t="s">
        <v>226</v>
      </c>
      <c r="F42" t="s">
        <v>151</v>
      </c>
      <c r="G42" t="s">
        <v>151</v>
      </c>
      <c r="H42" t="s">
        <v>91</v>
      </c>
      <c r="I42" t="s">
        <v>95</v>
      </c>
      <c r="J42" t="s">
        <v>95</v>
      </c>
      <c r="K42" t="s">
        <v>95</v>
      </c>
      <c r="L42" t="s">
        <v>95</v>
      </c>
      <c r="M42" t="s">
        <v>95</v>
      </c>
      <c r="N42" t="s">
        <v>95</v>
      </c>
      <c r="O42" t="s">
        <v>95</v>
      </c>
      <c r="P42" t="s">
        <v>95</v>
      </c>
      <c r="Q42" t="s">
        <v>95</v>
      </c>
      <c r="R42" t="s">
        <v>95</v>
      </c>
      <c r="S42" t="s">
        <v>95</v>
      </c>
      <c r="T42" t="s">
        <v>95</v>
      </c>
      <c r="U42" t="s">
        <v>95</v>
      </c>
      <c r="V42" t="s">
        <v>95</v>
      </c>
      <c r="W42" t="s">
        <v>95</v>
      </c>
      <c r="X42" t="s">
        <v>95</v>
      </c>
      <c r="Y42" s="8">
        <v>45.5603</v>
      </c>
      <c r="Z42" s="8">
        <v>-116.88666</v>
      </c>
      <c r="AA42" t="s">
        <v>96</v>
      </c>
      <c r="AB42" t="s">
        <v>97</v>
      </c>
      <c r="AC42" t="s">
        <v>99</v>
      </c>
      <c r="AD42" t="s">
        <v>119</v>
      </c>
      <c r="AE42" t="s">
        <v>231</v>
      </c>
      <c r="AF42" s="9">
        <v>38272</v>
      </c>
      <c r="AG42" s="10">
        <v>0.4298611111111111</v>
      </c>
      <c r="AH42" t="s">
        <v>143</v>
      </c>
      <c r="AI42">
        <v>1</v>
      </c>
      <c r="AJ42">
        <v>1</v>
      </c>
      <c r="AK42">
        <v>0</v>
      </c>
      <c r="AL42">
        <v>0</v>
      </c>
      <c r="AM42">
        <v>0</v>
      </c>
      <c r="AN42" t="s">
        <v>101</v>
      </c>
      <c r="AO42" t="s">
        <v>95</v>
      </c>
      <c r="AP42" t="s">
        <v>95</v>
      </c>
      <c r="AR42" t="s">
        <v>103</v>
      </c>
      <c r="AT42" t="s">
        <v>173</v>
      </c>
      <c r="AU42" t="s">
        <v>123</v>
      </c>
      <c r="AV42" t="s">
        <v>95</v>
      </c>
      <c r="AX42" s="11" t="s">
        <v>262</v>
      </c>
      <c r="BA42">
        <v>1</v>
      </c>
      <c r="BB42">
        <v>1</v>
      </c>
      <c r="BC42">
        <v>1</v>
      </c>
      <c r="BD42">
        <v>1</v>
      </c>
      <c r="BH42">
        <v>1.8</v>
      </c>
      <c r="BI42">
        <v>40.2</v>
      </c>
      <c r="BJ42">
        <v>5.5</v>
      </c>
      <c r="BK42">
        <v>6.8</v>
      </c>
      <c r="BL42">
        <v>5.2</v>
      </c>
      <c r="BM42">
        <v>5.9</v>
      </c>
      <c r="BN42">
        <v>5.8</v>
      </c>
      <c r="BO42">
        <v>7.18</v>
      </c>
      <c r="BP42" t="s">
        <v>176</v>
      </c>
      <c r="BQ42">
        <v>9.06</v>
      </c>
      <c r="BR42">
        <v>11.28</v>
      </c>
      <c r="BS42">
        <v>11.62</v>
      </c>
      <c r="BT42">
        <v>11.43</v>
      </c>
      <c r="BU42">
        <v>7.17</v>
      </c>
      <c r="BV42">
        <v>0.01</v>
      </c>
      <c r="BW42">
        <v>5.84</v>
      </c>
      <c r="BX42">
        <v>0.31</v>
      </c>
      <c r="BY42">
        <v>0.15</v>
      </c>
      <c r="BZ42">
        <v>-2.37</v>
      </c>
      <c r="CA42">
        <v>0.19</v>
      </c>
      <c r="CB42">
        <v>1.27</v>
      </c>
      <c r="CC42">
        <v>5.52</v>
      </c>
      <c r="CD42" t="s">
        <v>110</v>
      </c>
      <c r="CE42" t="s">
        <v>147</v>
      </c>
      <c r="CF42" t="s">
        <v>110</v>
      </c>
      <c r="CG42" t="s">
        <v>139</v>
      </c>
      <c r="CI42" s="89" t="str">
        <f t="shared" si="23"/>
        <v>Red</v>
      </c>
      <c r="CJ42" s="89" t="str">
        <f t="shared" si="19"/>
        <v>Red</v>
      </c>
      <c r="CK42" s="89" t="str">
        <f t="shared" si="24"/>
        <v>Circular</v>
      </c>
      <c r="CL42" s="89" t="b">
        <f t="shared" si="25"/>
        <v>0</v>
      </c>
      <c r="CN42" t="s">
        <v>113</v>
      </c>
      <c r="CO42" t="s">
        <v>263</v>
      </c>
      <c r="CP42" t="s">
        <v>113</v>
      </c>
      <c r="CQ42" t="s">
        <v>231</v>
      </c>
      <c r="CR42" s="87">
        <v>1.36922</v>
      </c>
      <c r="CS42" s="72">
        <f t="shared" si="26"/>
        <v>2</v>
      </c>
      <c r="CT42" s="72" t="str">
        <f t="shared" si="21"/>
        <v>1</v>
      </c>
      <c r="CU42" s="72" t="str">
        <f t="shared" si="22"/>
        <v>1</v>
      </c>
      <c r="CV42" s="88">
        <v>2</v>
      </c>
      <c r="CW42" s="73">
        <f t="shared" si="27"/>
        <v>1</v>
      </c>
      <c r="CX42" s="73">
        <v>1</v>
      </c>
      <c r="CY42" s="74"/>
      <c r="CZ42" s="75">
        <f t="shared" si="28"/>
        <v>6</v>
      </c>
      <c r="DA42" s="72" t="str">
        <f t="shared" si="20"/>
        <v>Beneficial</v>
      </c>
      <c r="DB42" s="73" t="str">
        <f t="shared" si="29"/>
        <v>0</v>
      </c>
      <c r="DC42" s="73" t="str">
        <f t="shared" si="30"/>
        <v>0</v>
      </c>
      <c r="DD42" s="73" t="str">
        <f t="shared" si="31"/>
        <v>0</v>
      </c>
      <c r="DE42" s="73" t="str">
        <f t="shared" si="32"/>
        <v>0</v>
      </c>
      <c r="DF42" s="73" t="str">
        <f t="shared" si="33"/>
        <v>0</v>
      </c>
      <c r="DG42" s="73" t="str">
        <f t="shared" si="34"/>
        <v>0</v>
      </c>
      <c r="DH42" s="82"/>
    </row>
    <row r="43" spans="1:112" ht="12.75">
      <c r="A43" s="92" t="s">
        <v>621</v>
      </c>
      <c r="B43" s="93">
        <v>3900000</v>
      </c>
      <c r="C43" s="93"/>
      <c r="D43" s="94" t="s">
        <v>133</v>
      </c>
      <c r="E43" s="21" t="s">
        <v>93</v>
      </c>
      <c r="F43" s="21" t="s">
        <v>93</v>
      </c>
      <c r="G43" s="21" t="s">
        <v>93</v>
      </c>
      <c r="H43" s="94" t="s">
        <v>655</v>
      </c>
      <c r="I43" s="21" t="s">
        <v>134</v>
      </c>
      <c r="J43" s="95" t="s">
        <v>95</v>
      </c>
      <c r="K43" s="95" t="s">
        <v>95</v>
      </c>
      <c r="L43" s="95" t="s">
        <v>95</v>
      </c>
      <c r="M43" s="95" t="s">
        <v>95</v>
      </c>
      <c r="N43" s="95" t="s">
        <v>95</v>
      </c>
      <c r="O43" s="95" t="s">
        <v>95</v>
      </c>
      <c r="P43" s="95" t="s">
        <v>95</v>
      </c>
      <c r="Q43" s="95" t="s">
        <v>95</v>
      </c>
      <c r="R43" s="95" t="s">
        <v>95</v>
      </c>
      <c r="S43" s="95" t="s">
        <v>95</v>
      </c>
      <c r="T43" s="95" t="s">
        <v>95</v>
      </c>
      <c r="U43" s="95" t="s">
        <v>95</v>
      </c>
      <c r="V43" s="95" t="s">
        <v>95</v>
      </c>
      <c r="W43" s="95" t="s">
        <v>95</v>
      </c>
      <c r="X43" s="95" t="s">
        <v>95</v>
      </c>
      <c r="Y43" s="96">
        <v>45.20149601333333</v>
      </c>
      <c r="Z43" s="96">
        <v>-117.07047602833333</v>
      </c>
      <c r="AA43" s="95" t="s">
        <v>96</v>
      </c>
      <c r="AB43" s="95" t="s">
        <v>666</v>
      </c>
      <c r="AC43" s="95" t="s">
        <v>98</v>
      </c>
      <c r="AD43" s="95"/>
      <c r="AE43" s="97"/>
      <c r="AF43" s="98"/>
      <c r="AG43" s="99"/>
      <c r="AH43" s="21" t="s">
        <v>143</v>
      </c>
      <c r="AI43" s="21">
        <v>1</v>
      </c>
      <c r="AJ43" s="21">
        <v>1</v>
      </c>
      <c r="AK43" s="21">
        <v>0</v>
      </c>
      <c r="AL43" s="21">
        <v>0</v>
      </c>
      <c r="AM43" s="21">
        <v>0</v>
      </c>
      <c r="AN43" s="21" t="s">
        <v>95</v>
      </c>
      <c r="AO43" s="21" t="s">
        <v>95</v>
      </c>
      <c r="AP43" s="21" t="s">
        <v>95</v>
      </c>
      <c r="AQ43" s="21"/>
      <c r="AR43" s="21"/>
      <c r="AS43" s="97"/>
      <c r="AT43" s="21" t="s">
        <v>104</v>
      </c>
      <c r="AU43" s="21" t="s">
        <v>95</v>
      </c>
      <c r="AV43" s="21" t="s">
        <v>95</v>
      </c>
      <c r="AW43" s="97"/>
      <c r="AX43" s="100"/>
      <c r="AY43" s="97"/>
      <c r="AZ43" s="97"/>
      <c r="BA43" s="21"/>
      <c r="BB43" s="21"/>
      <c r="BC43" s="21"/>
      <c r="BD43" s="21"/>
      <c r="BE43" s="97"/>
      <c r="BF43" s="97"/>
      <c r="BG43" s="97"/>
      <c r="BH43" s="97"/>
      <c r="BI43" s="97"/>
      <c r="BJ43" s="97"/>
      <c r="BK43" s="97"/>
      <c r="BL43" s="97"/>
      <c r="BM43" s="97"/>
      <c r="BN43" s="97"/>
      <c r="BO43" s="21"/>
      <c r="BP43" s="21"/>
      <c r="BQ43" s="21"/>
      <c r="BR43" s="21"/>
      <c r="BS43" s="21"/>
      <c r="BT43" s="21"/>
      <c r="BU43" s="21"/>
      <c r="BV43" s="21"/>
      <c r="BW43" s="97"/>
      <c r="BX43" s="23">
        <v>1.03</v>
      </c>
      <c r="BY43" s="23">
        <v>0.05</v>
      </c>
      <c r="BZ43" s="97"/>
      <c r="CA43" s="97"/>
      <c r="CB43" s="97"/>
      <c r="CC43" s="93">
        <v>6.1</v>
      </c>
      <c r="CD43" s="21" t="s">
        <v>110</v>
      </c>
      <c r="CE43" s="21" t="s">
        <v>138</v>
      </c>
      <c r="CF43" s="21" t="s">
        <v>110</v>
      </c>
      <c r="CG43" s="21" t="s">
        <v>139</v>
      </c>
      <c r="CH43" s="97"/>
      <c r="CI43" s="101" t="str">
        <f t="shared" si="23"/>
        <v>Red</v>
      </c>
      <c r="CJ43" s="101" t="str">
        <f t="shared" si="19"/>
        <v>Red</v>
      </c>
      <c r="CK43" s="101" t="str">
        <f t="shared" si="24"/>
        <v>Circular</v>
      </c>
      <c r="CL43" s="101" t="b">
        <f t="shared" si="25"/>
        <v>0</v>
      </c>
      <c r="CM43" s="97"/>
      <c r="CN43" s="95" t="s">
        <v>103</v>
      </c>
      <c r="CO43" s="97"/>
      <c r="CP43" s="21" t="s">
        <v>113</v>
      </c>
      <c r="CQ43" s="21" t="s">
        <v>115</v>
      </c>
      <c r="CR43" s="106">
        <v>0.291839</v>
      </c>
      <c r="CS43" s="107">
        <f t="shared" si="26"/>
        <v>1</v>
      </c>
      <c r="CT43" s="72" t="str">
        <f t="shared" si="21"/>
        <v>1</v>
      </c>
      <c r="CU43" s="72" t="str">
        <f t="shared" si="22"/>
        <v>1</v>
      </c>
      <c r="CV43" s="105">
        <v>2</v>
      </c>
      <c r="CW43" s="105">
        <f t="shared" si="27"/>
        <v>1</v>
      </c>
      <c r="CX43" s="250">
        <v>0.5</v>
      </c>
      <c r="CY43" s="108"/>
      <c r="CZ43" s="109">
        <f t="shared" si="28"/>
        <v>1.5</v>
      </c>
      <c r="DA43" s="72" t="str">
        <f t="shared" si="20"/>
        <v>Beneficial</v>
      </c>
      <c r="DB43" s="73" t="str">
        <f t="shared" si="29"/>
        <v>0</v>
      </c>
      <c r="DC43" s="73" t="str">
        <f t="shared" si="30"/>
        <v>0</v>
      </c>
      <c r="DD43" s="73" t="str">
        <f t="shared" si="31"/>
        <v>0</v>
      </c>
      <c r="DE43" s="73" t="str">
        <f t="shared" si="32"/>
        <v>0</v>
      </c>
      <c r="DF43" s="73" t="str">
        <f t="shared" si="33"/>
        <v>0</v>
      </c>
      <c r="DG43" s="73" t="str">
        <f t="shared" si="34"/>
        <v>0</v>
      </c>
      <c r="DH43" s="105"/>
    </row>
    <row r="44" spans="1:112" ht="12.75">
      <c r="A44" s="92" t="s">
        <v>622</v>
      </c>
      <c r="B44" s="93">
        <v>3900060</v>
      </c>
      <c r="C44" s="93"/>
      <c r="D44" s="94" t="s">
        <v>133</v>
      </c>
      <c r="E44" s="21" t="s">
        <v>93</v>
      </c>
      <c r="F44" s="21" t="s">
        <v>93</v>
      </c>
      <c r="G44" s="21" t="s">
        <v>93</v>
      </c>
      <c r="H44" s="94" t="s">
        <v>657</v>
      </c>
      <c r="I44" s="95" t="s">
        <v>656</v>
      </c>
      <c r="J44" s="95" t="s">
        <v>95</v>
      </c>
      <c r="K44" s="95" t="s">
        <v>95</v>
      </c>
      <c r="L44" s="95" t="s">
        <v>95</v>
      </c>
      <c r="M44" s="95" t="s">
        <v>95</v>
      </c>
      <c r="N44" s="95" t="s">
        <v>95</v>
      </c>
      <c r="O44" s="95" t="s">
        <v>95</v>
      </c>
      <c r="P44" s="95" t="s">
        <v>95</v>
      </c>
      <c r="Q44" s="95" t="s">
        <v>95</v>
      </c>
      <c r="R44" s="95" t="s">
        <v>95</v>
      </c>
      <c r="S44" s="95" t="s">
        <v>95</v>
      </c>
      <c r="T44" s="95" t="s">
        <v>95</v>
      </c>
      <c r="U44" s="95" t="s">
        <v>95</v>
      </c>
      <c r="V44" s="95" t="s">
        <v>95</v>
      </c>
      <c r="W44" s="95" t="s">
        <v>95</v>
      </c>
      <c r="X44" s="95" t="s">
        <v>95</v>
      </c>
      <c r="Y44" s="104">
        <v>45.19702612166666</v>
      </c>
      <c r="Z44" s="104">
        <v>-117.07137363194444</v>
      </c>
      <c r="AA44" s="95" t="s">
        <v>96</v>
      </c>
      <c r="AB44" s="95" t="s">
        <v>667</v>
      </c>
      <c r="AC44" s="95" t="s">
        <v>98</v>
      </c>
      <c r="AD44" s="95"/>
      <c r="AE44" s="97"/>
      <c r="AF44" s="98"/>
      <c r="AG44" s="99"/>
      <c r="AH44" s="21" t="s">
        <v>143</v>
      </c>
      <c r="AI44" s="21">
        <v>1</v>
      </c>
      <c r="AJ44" s="21">
        <v>1</v>
      </c>
      <c r="AK44" s="21">
        <v>0</v>
      </c>
      <c r="AL44" s="21">
        <v>0</v>
      </c>
      <c r="AM44" s="21">
        <v>0</v>
      </c>
      <c r="AN44" s="21" t="s">
        <v>95</v>
      </c>
      <c r="AO44" s="21" t="s">
        <v>95</v>
      </c>
      <c r="AP44" s="21" t="s">
        <v>95</v>
      </c>
      <c r="AQ44" s="21"/>
      <c r="AR44" s="21"/>
      <c r="AS44" s="97"/>
      <c r="AT44" s="21" t="s">
        <v>104</v>
      </c>
      <c r="AU44" s="21" t="s">
        <v>95</v>
      </c>
      <c r="AV44" s="21" t="s">
        <v>95</v>
      </c>
      <c r="AW44" s="97"/>
      <c r="AX44" s="100"/>
      <c r="AY44" s="97"/>
      <c r="AZ44" s="97"/>
      <c r="BA44" s="21"/>
      <c r="BB44" s="21"/>
      <c r="BC44" s="21"/>
      <c r="BD44" s="21"/>
      <c r="BE44" s="97"/>
      <c r="BF44" s="97"/>
      <c r="BG44" s="97"/>
      <c r="BH44" s="97"/>
      <c r="BI44" s="97"/>
      <c r="BJ44" s="97"/>
      <c r="BK44" s="97"/>
      <c r="BL44" s="97"/>
      <c r="BM44" s="97"/>
      <c r="BN44" s="97"/>
      <c r="BO44" s="21"/>
      <c r="BP44" s="21"/>
      <c r="BQ44" s="21"/>
      <c r="BR44" s="21"/>
      <c r="BS44" s="21"/>
      <c r="BT44" s="21"/>
      <c r="BU44" s="21"/>
      <c r="BV44" s="21"/>
      <c r="BW44" s="97"/>
      <c r="BX44" s="155">
        <v>0.45</v>
      </c>
      <c r="BY44" s="155" t="s">
        <v>652</v>
      </c>
      <c r="BZ44" s="97"/>
      <c r="CA44" s="97"/>
      <c r="CB44" s="97"/>
      <c r="CC44" s="93">
        <v>13.6</v>
      </c>
      <c r="CD44" s="21" t="s">
        <v>110</v>
      </c>
      <c r="CE44" s="21" t="s">
        <v>138</v>
      </c>
      <c r="CF44" s="21" t="s">
        <v>110</v>
      </c>
      <c r="CG44" s="21" t="s">
        <v>139</v>
      </c>
      <c r="CH44" s="97"/>
      <c r="CI44" s="101" t="str">
        <f t="shared" si="23"/>
        <v>Red</v>
      </c>
      <c r="CJ44" s="101" t="str">
        <f t="shared" si="19"/>
        <v>Red</v>
      </c>
      <c r="CK44" s="101" t="str">
        <f t="shared" si="24"/>
        <v>Circular</v>
      </c>
      <c r="CL44" s="101" t="b">
        <f t="shared" si="25"/>
        <v>0</v>
      </c>
      <c r="CM44" s="97"/>
      <c r="CN44" s="95" t="s">
        <v>103</v>
      </c>
      <c r="CO44" s="97"/>
      <c r="CP44" s="21" t="s">
        <v>113</v>
      </c>
      <c r="CQ44" s="21" t="s">
        <v>115</v>
      </c>
      <c r="CR44" s="106">
        <v>0.2033725</v>
      </c>
      <c r="CS44" s="107">
        <f t="shared" si="26"/>
        <v>1</v>
      </c>
      <c r="CT44" s="72" t="str">
        <f t="shared" si="21"/>
        <v>1</v>
      </c>
      <c r="CU44" s="72" t="str">
        <f t="shared" si="22"/>
        <v>1</v>
      </c>
      <c r="CV44" s="105">
        <v>2</v>
      </c>
      <c r="CW44" s="105">
        <f t="shared" si="27"/>
        <v>1</v>
      </c>
      <c r="CX44" s="250">
        <v>0.5</v>
      </c>
      <c r="CY44" s="108"/>
      <c r="CZ44" s="109">
        <f t="shared" si="28"/>
        <v>1.5</v>
      </c>
      <c r="DA44" s="72" t="str">
        <f t="shared" si="20"/>
        <v>Beneficial</v>
      </c>
      <c r="DB44" s="73" t="str">
        <f t="shared" si="29"/>
        <v>0</v>
      </c>
      <c r="DC44" s="73" t="str">
        <f t="shared" si="30"/>
        <v>0</v>
      </c>
      <c r="DD44" s="73" t="str">
        <f t="shared" si="31"/>
        <v>0</v>
      </c>
      <c r="DE44" s="73" t="str">
        <f t="shared" si="32"/>
        <v>0</v>
      </c>
      <c r="DF44" s="73" t="str">
        <f t="shared" si="33"/>
        <v>0</v>
      </c>
      <c r="DG44" s="73" t="str">
        <f t="shared" si="34"/>
        <v>0</v>
      </c>
      <c r="DH44" s="105"/>
    </row>
    <row r="45" spans="1:112" ht="12.75">
      <c r="A45" t="s">
        <v>264</v>
      </c>
      <c r="B45" s="6" t="s">
        <v>257</v>
      </c>
      <c r="C45" s="7">
        <v>1.1</v>
      </c>
      <c r="D45" s="6" t="s">
        <v>265</v>
      </c>
      <c r="E45" t="s">
        <v>226</v>
      </c>
      <c r="F45" t="s">
        <v>151</v>
      </c>
      <c r="G45" t="s">
        <v>151</v>
      </c>
      <c r="H45" t="s">
        <v>91</v>
      </c>
      <c r="I45" t="s">
        <v>95</v>
      </c>
      <c r="J45" t="s">
        <v>95</v>
      </c>
      <c r="K45" t="s">
        <v>95</v>
      </c>
      <c r="L45" t="s">
        <v>95</v>
      </c>
      <c r="M45" t="s">
        <v>95</v>
      </c>
      <c r="N45" t="s">
        <v>95</v>
      </c>
      <c r="O45" t="s">
        <v>95</v>
      </c>
      <c r="P45" t="s">
        <v>95</v>
      </c>
      <c r="Q45" t="s">
        <v>95</v>
      </c>
      <c r="R45" t="s">
        <v>95</v>
      </c>
      <c r="S45" t="s">
        <v>95</v>
      </c>
      <c r="T45" t="s">
        <v>95</v>
      </c>
      <c r="U45" t="s">
        <v>95</v>
      </c>
      <c r="V45" t="s">
        <v>95</v>
      </c>
      <c r="W45" t="s">
        <v>95</v>
      </c>
      <c r="X45" t="s">
        <v>95</v>
      </c>
      <c r="Y45" s="8">
        <v>45.56135</v>
      </c>
      <c r="Z45" s="8">
        <v>-116.88882</v>
      </c>
      <c r="AA45" t="s">
        <v>96</v>
      </c>
      <c r="AB45" t="s">
        <v>97</v>
      </c>
      <c r="AC45" t="s">
        <v>99</v>
      </c>
      <c r="AD45" t="s">
        <v>119</v>
      </c>
      <c r="AE45" t="s">
        <v>231</v>
      </c>
      <c r="AF45" s="9">
        <v>38272</v>
      </c>
      <c r="AG45" s="10">
        <v>0.4583333333333333</v>
      </c>
      <c r="AH45" t="s">
        <v>143</v>
      </c>
      <c r="AI45">
        <v>1</v>
      </c>
      <c r="AJ45">
        <v>1</v>
      </c>
      <c r="AK45">
        <v>0</v>
      </c>
      <c r="AL45">
        <v>0</v>
      </c>
      <c r="AM45">
        <v>0</v>
      </c>
      <c r="AN45" t="s">
        <v>101</v>
      </c>
      <c r="AO45" t="s">
        <v>95</v>
      </c>
      <c r="AP45" t="s">
        <v>95</v>
      </c>
      <c r="AR45" t="s">
        <v>103</v>
      </c>
      <c r="AT45" t="s">
        <v>145</v>
      </c>
      <c r="AU45" t="s">
        <v>123</v>
      </c>
      <c r="AV45" t="s">
        <v>95</v>
      </c>
      <c r="AX45" s="11" t="s">
        <v>266</v>
      </c>
      <c r="BA45">
        <v>1</v>
      </c>
      <c r="BB45">
        <v>1</v>
      </c>
      <c r="BC45">
        <v>1</v>
      </c>
      <c r="BD45">
        <v>1</v>
      </c>
      <c r="BH45">
        <v>1.3</v>
      </c>
      <c r="BI45">
        <v>40</v>
      </c>
      <c r="BJ45">
        <v>5</v>
      </c>
      <c r="BK45">
        <v>6</v>
      </c>
      <c r="BL45">
        <v>5.2</v>
      </c>
      <c r="BM45">
        <v>6.4</v>
      </c>
      <c r="BN45">
        <v>6.2</v>
      </c>
      <c r="BO45">
        <v>5.72</v>
      </c>
      <c r="BP45" t="s">
        <v>176</v>
      </c>
      <c r="BQ45">
        <v>6.72</v>
      </c>
      <c r="BR45">
        <v>10.03</v>
      </c>
      <c r="BS45">
        <v>0</v>
      </c>
      <c r="BT45">
        <v>0</v>
      </c>
      <c r="BU45">
        <v>5.72</v>
      </c>
      <c r="BV45">
        <v>0</v>
      </c>
      <c r="BW45">
        <v>5.76</v>
      </c>
      <c r="BX45">
        <v>0.23</v>
      </c>
      <c r="BY45">
        <v>-10.03</v>
      </c>
      <c r="BZ45">
        <v>6.72</v>
      </c>
      <c r="CA45">
        <v>0</v>
      </c>
      <c r="CB45">
        <v>0</v>
      </c>
      <c r="CC45">
        <v>8.27</v>
      </c>
      <c r="CD45" t="s">
        <v>110</v>
      </c>
      <c r="CE45" t="s">
        <v>147</v>
      </c>
      <c r="CF45" t="s">
        <v>110</v>
      </c>
      <c r="CG45" t="s">
        <v>139</v>
      </c>
      <c r="CH45" t="s">
        <v>267</v>
      </c>
      <c r="CI45" s="89" t="str">
        <f t="shared" si="23"/>
        <v>Red</v>
      </c>
      <c r="CJ45" s="89" t="str">
        <f t="shared" si="19"/>
        <v>Red</v>
      </c>
      <c r="CK45" s="89" t="str">
        <f t="shared" si="24"/>
        <v>Circular</v>
      </c>
      <c r="CL45" s="89" t="b">
        <f t="shared" si="25"/>
        <v>0</v>
      </c>
      <c r="CN45" t="s">
        <v>103</v>
      </c>
      <c r="CP45" t="s">
        <v>113</v>
      </c>
      <c r="CQ45" t="s">
        <v>231</v>
      </c>
      <c r="CR45" s="81">
        <v>0.849736</v>
      </c>
      <c r="CS45" s="72">
        <f t="shared" si="26"/>
        <v>1</v>
      </c>
      <c r="CT45" s="72" t="str">
        <f t="shared" si="21"/>
        <v>1</v>
      </c>
      <c r="CU45" s="72" t="str">
        <f t="shared" si="22"/>
        <v>1</v>
      </c>
      <c r="CV45" s="73">
        <v>2</v>
      </c>
      <c r="CW45" s="73">
        <f t="shared" si="27"/>
        <v>1</v>
      </c>
      <c r="CX45" s="73">
        <v>1</v>
      </c>
      <c r="CY45" s="74"/>
      <c r="CZ45" s="75">
        <f t="shared" si="28"/>
        <v>3</v>
      </c>
      <c r="DA45" s="72" t="str">
        <f t="shared" si="20"/>
        <v>Beneficial</v>
      </c>
      <c r="DB45" s="73" t="str">
        <f t="shared" si="29"/>
        <v>0</v>
      </c>
      <c r="DC45" s="73" t="str">
        <f t="shared" si="30"/>
        <v>0</v>
      </c>
      <c r="DD45" s="73" t="str">
        <f t="shared" si="31"/>
        <v>0</v>
      </c>
      <c r="DE45" s="73" t="str">
        <f t="shared" si="32"/>
        <v>0</v>
      </c>
      <c r="DF45" s="73" t="str">
        <f t="shared" si="33"/>
        <v>0</v>
      </c>
      <c r="DG45" s="73" t="str">
        <f t="shared" si="34"/>
        <v>0</v>
      </c>
      <c r="DH45" s="82"/>
    </row>
    <row r="46" spans="1:112" s="38" customFormat="1" ht="12.75">
      <c r="A46" t="s">
        <v>186</v>
      </c>
      <c r="B46" s="6" t="s">
        <v>118</v>
      </c>
      <c r="C46" s="7">
        <v>0.05</v>
      </c>
      <c r="D46" s="6" t="s">
        <v>187</v>
      </c>
      <c r="E46" t="s">
        <v>95</v>
      </c>
      <c r="F46" t="s">
        <v>93</v>
      </c>
      <c r="G46" t="s">
        <v>93</v>
      </c>
      <c r="H46" t="s">
        <v>91</v>
      </c>
      <c r="I46" t="s">
        <v>95</v>
      </c>
      <c r="J46" t="s">
        <v>95</v>
      </c>
      <c r="K46" t="s">
        <v>95</v>
      </c>
      <c r="L46" t="s">
        <v>95</v>
      </c>
      <c r="M46" t="s">
        <v>95</v>
      </c>
      <c r="N46" t="s">
        <v>95</v>
      </c>
      <c r="O46" t="s">
        <v>95</v>
      </c>
      <c r="P46" t="s">
        <v>95</v>
      </c>
      <c r="Q46" t="s">
        <v>95</v>
      </c>
      <c r="R46" t="s">
        <v>95</v>
      </c>
      <c r="S46" t="s">
        <v>95</v>
      </c>
      <c r="T46" t="s">
        <v>95</v>
      </c>
      <c r="U46" t="s">
        <v>95</v>
      </c>
      <c r="V46" t="s">
        <v>95</v>
      </c>
      <c r="W46" t="s">
        <v>95</v>
      </c>
      <c r="X46" t="s">
        <v>95</v>
      </c>
      <c r="Y46" s="8">
        <v>45.25766</v>
      </c>
      <c r="Z46" s="8">
        <v>-117.09987</v>
      </c>
      <c r="AA46" t="s">
        <v>96</v>
      </c>
      <c r="AB46" t="s">
        <v>97</v>
      </c>
      <c r="AC46" t="s">
        <v>99</v>
      </c>
      <c r="AD46" t="s">
        <v>180</v>
      </c>
      <c r="AE46"/>
      <c r="AF46" s="9">
        <v>38243</v>
      </c>
      <c r="AG46" s="10">
        <v>0.47291666666666665</v>
      </c>
      <c r="AH46" t="s">
        <v>100</v>
      </c>
      <c r="AI46">
        <v>1</v>
      </c>
      <c r="AJ46">
        <v>1</v>
      </c>
      <c r="AK46">
        <v>0</v>
      </c>
      <c r="AL46">
        <v>0</v>
      </c>
      <c r="AM46">
        <v>0</v>
      </c>
      <c r="AN46" t="s">
        <v>95</v>
      </c>
      <c r="AO46" t="s">
        <v>95</v>
      </c>
      <c r="AP46" t="s">
        <v>95</v>
      </c>
      <c r="AQ46" t="s">
        <v>188</v>
      </c>
      <c r="AR46" t="s">
        <v>95</v>
      </c>
      <c r="AS46"/>
      <c r="AT46" t="s">
        <v>95</v>
      </c>
      <c r="AU46" t="s">
        <v>95</v>
      </c>
      <c r="AV46" t="s">
        <v>95</v>
      </c>
      <c r="AW46"/>
      <c r="AX46" s="11" t="s">
        <v>189</v>
      </c>
      <c r="AY46"/>
      <c r="AZ46"/>
      <c r="BA46">
        <v>0</v>
      </c>
      <c r="BB46">
        <v>0</v>
      </c>
      <c r="BC46">
        <v>0</v>
      </c>
      <c r="BD46">
        <v>0</v>
      </c>
      <c r="BE46" t="s">
        <v>190</v>
      </c>
      <c r="BF46"/>
      <c r="BG46"/>
      <c r="BH46"/>
      <c r="BI46"/>
      <c r="BJ46"/>
      <c r="BK46"/>
      <c r="BL46"/>
      <c r="BM46"/>
      <c r="BN46"/>
      <c r="BO46"/>
      <c r="BP46"/>
      <c r="BQ46"/>
      <c r="BR46"/>
      <c r="BS46"/>
      <c r="BT46"/>
      <c r="BU46"/>
      <c r="BV46">
        <v>0</v>
      </c>
      <c r="BW46">
        <v>0</v>
      </c>
      <c r="BX46">
        <v>0</v>
      </c>
      <c r="BY46">
        <v>0</v>
      </c>
      <c r="BZ46">
        <v>0</v>
      </c>
      <c r="CA46">
        <v>0</v>
      </c>
      <c r="CB46">
        <v>0</v>
      </c>
      <c r="CC46">
        <v>0</v>
      </c>
      <c r="CD46" t="s">
        <v>95</v>
      </c>
      <c r="CE46" t="s">
        <v>95</v>
      </c>
      <c r="CF46" t="s">
        <v>95</v>
      </c>
      <c r="CG46" t="s">
        <v>95</v>
      </c>
      <c r="CH46"/>
      <c r="CI46" s="89" t="str">
        <f t="shared" si="23"/>
        <v>Other</v>
      </c>
      <c r="CJ46" s="89" t="str">
        <f t="shared" si="19"/>
        <v>Red</v>
      </c>
      <c r="CK46" s="89" t="str">
        <f t="shared" si="24"/>
        <v>Other</v>
      </c>
      <c r="CL46" s="89" t="str">
        <f t="shared" si="25"/>
        <v>Yes</v>
      </c>
      <c r="CM46"/>
      <c r="CN46" t="s">
        <v>113</v>
      </c>
      <c r="CO46" t="s">
        <v>191</v>
      </c>
      <c r="CP46" t="s">
        <v>113</v>
      </c>
      <c r="CQ46" t="s">
        <v>115</v>
      </c>
      <c r="CR46" s="71">
        <v>0.216112</v>
      </c>
      <c r="CS46" s="72">
        <f t="shared" si="26"/>
        <v>1</v>
      </c>
      <c r="CT46" s="85">
        <v>1</v>
      </c>
      <c r="CU46" s="85">
        <v>1</v>
      </c>
      <c r="CV46" s="73">
        <v>5</v>
      </c>
      <c r="CW46" s="73">
        <f t="shared" si="27"/>
        <v>1</v>
      </c>
      <c r="CX46" s="73">
        <v>1</v>
      </c>
      <c r="CY46" s="74"/>
      <c r="CZ46" s="75">
        <f t="shared" si="28"/>
        <v>3</v>
      </c>
      <c r="DA46" s="72" t="str">
        <f t="shared" si="20"/>
        <v>Beneficial</v>
      </c>
      <c r="DB46" s="73" t="str">
        <f t="shared" si="29"/>
        <v>0</v>
      </c>
      <c r="DC46" s="73" t="str">
        <f t="shared" si="30"/>
        <v>0</v>
      </c>
      <c r="DD46" s="73" t="str">
        <f t="shared" si="31"/>
        <v>0</v>
      </c>
      <c r="DE46" s="73" t="str">
        <f t="shared" si="32"/>
        <v>0</v>
      </c>
      <c r="DF46" s="73" t="str">
        <f t="shared" si="33"/>
        <v>0</v>
      </c>
      <c r="DG46" s="73" t="str">
        <f t="shared" si="34"/>
        <v>0</v>
      </c>
      <c r="DH46" s="288" t="s">
        <v>735</v>
      </c>
    </row>
    <row r="47" spans="1:112" s="46" customFormat="1" ht="12.75">
      <c r="A47" s="13" t="s">
        <v>236</v>
      </c>
      <c r="B47" s="14">
        <v>3925</v>
      </c>
      <c r="C47" s="15">
        <v>2.1</v>
      </c>
      <c r="D47" s="14" t="s">
        <v>221</v>
      </c>
      <c r="E47" s="13" t="s">
        <v>93</v>
      </c>
      <c r="F47" s="13" t="s">
        <v>93</v>
      </c>
      <c r="G47" s="13" t="s">
        <v>93</v>
      </c>
      <c r="H47" s="13" t="s">
        <v>237</v>
      </c>
      <c r="I47" s="13" t="s">
        <v>95</v>
      </c>
      <c r="J47" s="13" t="s">
        <v>95</v>
      </c>
      <c r="K47" s="13" t="s">
        <v>95</v>
      </c>
      <c r="L47" s="13" t="s">
        <v>95</v>
      </c>
      <c r="M47" s="13" t="s">
        <v>95</v>
      </c>
      <c r="N47" s="13" t="s">
        <v>95</v>
      </c>
      <c r="O47" s="13" t="s">
        <v>95</v>
      </c>
      <c r="P47" s="13" t="s">
        <v>95</v>
      </c>
      <c r="Q47" s="13" t="s">
        <v>95</v>
      </c>
      <c r="R47" s="13" t="s">
        <v>95</v>
      </c>
      <c r="S47" s="13" t="s">
        <v>95</v>
      </c>
      <c r="T47" s="13" t="s">
        <v>95</v>
      </c>
      <c r="U47" s="13" t="s">
        <v>95</v>
      </c>
      <c r="V47" s="13" t="s">
        <v>95</v>
      </c>
      <c r="W47" s="13" t="s">
        <v>95</v>
      </c>
      <c r="X47" s="13" t="s">
        <v>95</v>
      </c>
      <c r="Y47" s="16">
        <v>45.13503</v>
      </c>
      <c r="Z47" s="16">
        <v>-117.02113</v>
      </c>
      <c r="AA47" s="13" t="s">
        <v>96</v>
      </c>
      <c r="AB47" s="13" t="s">
        <v>97</v>
      </c>
      <c r="AC47" s="13" t="s">
        <v>119</v>
      </c>
      <c r="AD47" s="13" t="s">
        <v>99</v>
      </c>
      <c r="AE47" s="13" t="s">
        <v>231</v>
      </c>
      <c r="AF47" s="17">
        <v>38245</v>
      </c>
      <c r="AG47" s="18">
        <v>0.4222222222222222</v>
      </c>
      <c r="AH47" s="13" t="s">
        <v>143</v>
      </c>
      <c r="AI47" s="13">
        <v>1</v>
      </c>
      <c r="AJ47" s="13">
        <v>2</v>
      </c>
      <c r="AK47" s="13">
        <v>0</v>
      </c>
      <c r="AL47" s="13">
        <v>0</v>
      </c>
      <c r="AM47" s="13">
        <v>0</v>
      </c>
      <c r="AN47" s="13" t="s">
        <v>121</v>
      </c>
      <c r="AO47" s="13" t="s">
        <v>95</v>
      </c>
      <c r="AP47" s="13" t="s">
        <v>95</v>
      </c>
      <c r="AQ47" s="13"/>
      <c r="AR47" s="13" t="s">
        <v>95</v>
      </c>
      <c r="AS47" s="13"/>
      <c r="AT47" s="13" t="s">
        <v>145</v>
      </c>
      <c r="AU47" s="13" t="s">
        <v>123</v>
      </c>
      <c r="AV47" s="13" t="s">
        <v>95</v>
      </c>
      <c r="AW47" s="13"/>
      <c r="AX47" s="19" t="s">
        <v>238</v>
      </c>
      <c r="AY47" s="13" t="s">
        <v>239</v>
      </c>
      <c r="AZ47" s="20" t="s">
        <v>184</v>
      </c>
      <c r="BA47" s="13"/>
      <c r="BB47" s="13"/>
      <c r="BC47" s="13"/>
      <c r="BD47" s="13"/>
      <c r="BE47" s="13"/>
      <c r="BF47" s="13"/>
      <c r="BG47" s="13"/>
      <c r="BH47" s="13">
        <v>1.2</v>
      </c>
      <c r="BI47" s="13">
        <v>21.8</v>
      </c>
      <c r="BJ47" s="13">
        <v>4.8</v>
      </c>
      <c r="BK47" s="13">
        <v>3.9</v>
      </c>
      <c r="BL47" s="13">
        <v>3.5</v>
      </c>
      <c r="BM47" s="13">
        <v>3.2</v>
      </c>
      <c r="BN47" s="13">
        <v>5.1</v>
      </c>
      <c r="BO47" s="13">
        <v>4.12</v>
      </c>
      <c r="BP47" s="13" t="s">
        <v>207</v>
      </c>
      <c r="BQ47" s="13">
        <v>5.37</v>
      </c>
      <c r="BR47" s="13">
        <v>6.38</v>
      </c>
      <c r="BS47" s="13">
        <v>6.38</v>
      </c>
      <c r="BT47" s="13">
        <v>6.38</v>
      </c>
      <c r="BU47" s="13">
        <v>4.12</v>
      </c>
      <c r="BV47" s="13">
        <v>0</v>
      </c>
      <c r="BW47" s="13">
        <v>4.1</v>
      </c>
      <c r="BX47" s="13">
        <v>0.29</v>
      </c>
      <c r="BY47" s="13">
        <v>0</v>
      </c>
      <c r="BZ47" s="13">
        <v>-1.01</v>
      </c>
      <c r="CA47" s="13">
        <v>0</v>
      </c>
      <c r="CB47" s="13">
        <v>0</v>
      </c>
      <c r="CC47" s="13">
        <v>4.63</v>
      </c>
      <c r="CD47" s="13" t="s">
        <v>110</v>
      </c>
      <c r="CE47" s="13" t="s">
        <v>138</v>
      </c>
      <c r="CF47" s="13" t="s">
        <v>110</v>
      </c>
      <c r="CG47" s="13" t="s">
        <v>139</v>
      </c>
      <c r="CH47" s="13"/>
      <c r="CI47" s="89" t="str">
        <f t="shared" si="23"/>
        <v>Red</v>
      </c>
      <c r="CJ47" s="89" t="str">
        <f t="shared" si="19"/>
        <v>Red</v>
      </c>
      <c r="CK47" s="89" t="str">
        <f t="shared" si="24"/>
        <v>Circular</v>
      </c>
      <c r="CL47" s="89" t="b">
        <f t="shared" si="25"/>
        <v>0</v>
      </c>
      <c r="CM47" s="13"/>
      <c r="CN47" s="13" t="s">
        <v>113</v>
      </c>
      <c r="CO47" s="13" t="s">
        <v>240</v>
      </c>
      <c r="CP47" t="s">
        <v>113</v>
      </c>
      <c r="CQ47" t="s">
        <v>241</v>
      </c>
      <c r="CR47" s="87">
        <v>0.554564</v>
      </c>
      <c r="CS47" s="72">
        <f t="shared" si="26"/>
        <v>1</v>
      </c>
      <c r="CT47" s="72" t="str">
        <f aca="true" t="shared" si="35" ref="CT47:CT55">IF(CD47="Red","1",IF(CD47="Grey","0.5","0"))</f>
        <v>1</v>
      </c>
      <c r="CU47" s="72" t="str">
        <f aca="true" t="shared" si="36" ref="CU47:CU55">IF(CF47="Red","1",IF(CF47="Grey","0.5","0"))</f>
        <v>1</v>
      </c>
      <c r="CV47" s="88">
        <v>4</v>
      </c>
      <c r="CW47" s="73">
        <f t="shared" si="27"/>
        <v>1</v>
      </c>
      <c r="CX47" s="250">
        <v>0.5</v>
      </c>
      <c r="CY47" s="74"/>
      <c r="CZ47" s="75">
        <f t="shared" si="28"/>
        <v>1.5</v>
      </c>
      <c r="DA47" s="72" t="str">
        <f t="shared" si="20"/>
        <v>Beneficial</v>
      </c>
      <c r="DB47" s="73" t="str">
        <f t="shared" si="29"/>
        <v>0</v>
      </c>
      <c r="DC47" s="73" t="str">
        <f t="shared" si="30"/>
        <v>0</v>
      </c>
      <c r="DD47" s="73" t="str">
        <f t="shared" si="31"/>
        <v>0</v>
      </c>
      <c r="DE47" s="73" t="str">
        <f t="shared" si="32"/>
        <v>0</v>
      </c>
      <c r="DF47" s="73" t="str">
        <f t="shared" si="33"/>
        <v>0</v>
      </c>
      <c r="DG47" s="73" t="str">
        <f t="shared" si="34"/>
        <v>0</v>
      </c>
      <c r="DH47" s="82"/>
    </row>
    <row r="48" spans="1:112" s="61" customFormat="1" ht="12.75">
      <c r="A48" s="13" t="s">
        <v>242</v>
      </c>
      <c r="B48" s="14">
        <v>3925</v>
      </c>
      <c r="C48" s="15">
        <v>2.1</v>
      </c>
      <c r="D48" s="14" t="s">
        <v>221</v>
      </c>
      <c r="E48" s="13" t="s">
        <v>93</v>
      </c>
      <c r="F48" s="13" t="s">
        <v>93</v>
      </c>
      <c r="G48" s="13" t="s">
        <v>93</v>
      </c>
      <c r="H48" s="13" t="s">
        <v>237</v>
      </c>
      <c r="I48" s="13" t="s">
        <v>95</v>
      </c>
      <c r="J48" s="13" t="s">
        <v>95</v>
      </c>
      <c r="K48" s="13" t="s">
        <v>95</v>
      </c>
      <c r="L48" s="13" t="s">
        <v>95</v>
      </c>
      <c r="M48" s="13" t="s">
        <v>95</v>
      </c>
      <c r="N48" s="13" t="s">
        <v>95</v>
      </c>
      <c r="O48" s="13" t="s">
        <v>95</v>
      </c>
      <c r="P48" s="13" t="s">
        <v>95</v>
      </c>
      <c r="Q48" s="13" t="s">
        <v>95</v>
      </c>
      <c r="R48" s="13" t="s">
        <v>95</v>
      </c>
      <c r="S48" s="13" t="s">
        <v>95</v>
      </c>
      <c r="T48" s="13" t="s">
        <v>95</v>
      </c>
      <c r="U48" s="13" t="s">
        <v>95</v>
      </c>
      <c r="V48" s="13" t="s">
        <v>95</v>
      </c>
      <c r="W48" s="13" t="s">
        <v>95</v>
      </c>
      <c r="X48" s="13" t="s">
        <v>95</v>
      </c>
      <c r="Y48" s="16">
        <v>45.13503</v>
      </c>
      <c r="Z48" s="16">
        <v>-117.02113</v>
      </c>
      <c r="AA48" s="13" t="s">
        <v>96</v>
      </c>
      <c r="AB48" s="13" t="s">
        <v>97</v>
      </c>
      <c r="AC48" s="13" t="s">
        <v>119</v>
      </c>
      <c r="AD48" s="13" t="s">
        <v>180</v>
      </c>
      <c r="AE48" s="13" t="s">
        <v>241</v>
      </c>
      <c r="AF48" s="17">
        <v>38245</v>
      </c>
      <c r="AG48" s="18">
        <v>0.47222222222222227</v>
      </c>
      <c r="AH48" s="13" t="s">
        <v>143</v>
      </c>
      <c r="AI48" s="13">
        <v>2</v>
      </c>
      <c r="AJ48" s="13">
        <v>2</v>
      </c>
      <c r="AK48" s="13">
        <v>0</v>
      </c>
      <c r="AL48" s="13">
        <v>0</v>
      </c>
      <c r="AM48" s="13">
        <v>0</v>
      </c>
      <c r="AN48" s="13" t="s">
        <v>121</v>
      </c>
      <c r="AO48" s="13" t="s">
        <v>95</v>
      </c>
      <c r="AP48" s="13" t="s">
        <v>95</v>
      </c>
      <c r="AQ48" s="13"/>
      <c r="AR48" s="13" t="s">
        <v>103</v>
      </c>
      <c r="AS48" s="13"/>
      <c r="AT48" s="13" t="s">
        <v>145</v>
      </c>
      <c r="AU48" s="13" t="s">
        <v>123</v>
      </c>
      <c r="AV48" s="13" t="s">
        <v>95</v>
      </c>
      <c r="AW48" s="13"/>
      <c r="AX48" s="19"/>
      <c r="AY48" s="13"/>
      <c r="AZ48" s="20" t="s">
        <v>184</v>
      </c>
      <c r="BA48" s="13"/>
      <c r="BB48" s="13"/>
      <c r="BC48" s="13"/>
      <c r="BD48" s="13"/>
      <c r="BE48" s="13"/>
      <c r="BF48" s="13"/>
      <c r="BG48" s="13"/>
      <c r="BH48" s="13">
        <v>1.2</v>
      </c>
      <c r="BI48" s="13">
        <v>21.3</v>
      </c>
      <c r="BJ48" s="13">
        <v>4.8</v>
      </c>
      <c r="BK48" s="13">
        <v>3.9</v>
      </c>
      <c r="BL48" s="13">
        <v>3.5</v>
      </c>
      <c r="BM48" s="13">
        <v>3.2</v>
      </c>
      <c r="BN48" s="13">
        <v>5.1</v>
      </c>
      <c r="BO48" s="13">
        <v>4.12</v>
      </c>
      <c r="BP48" s="13" t="s">
        <v>207</v>
      </c>
      <c r="BQ48" s="13">
        <v>5.36</v>
      </c>
      <c r="BR48" s="13">
        <v>6.89</v>
      </c>
      <c r="BS48" s="13">
        <v>6.89</v>
      </c>
      <c r="BT48" s="13">
        <v>6.89</v>
      </c>
      <c r="BU48" s="13">
        <v>4.12</v>
      </c>
      <c r="BV48" s="13">
        <v>0</v>
      </c>
      <c r="BW48" s="13">
        <v>4.1</v>
      </c>
      <c r="BX48" s="13">
        <v>0.29</v>
      </c>
      <c r="BY48" s="13">
        <v>0</v>
      </c>
      <c r="BZ48" s="13">
        <v>-1.53</v>
      </c>
      <c r="CA48" s="13">
        <v>0</v>
      </c>
      <c r="CB48" s="13">
        <v>0</v>
      </c>
      <c r="CC48" s="13">
        <v>7.18</v>
      </c>
      <c r="CD48" s="13" t="s">
        <v>110</v>
      </c>
      <c r="CE48" s="13" t="s">
        <v>138</v>
      </c>
      <c r="CF48" s="13" t="s">
        <v>110</v>
      </c>
      <c r="CG48" s="13" t="s">
        <v>139</v>
      </c>
      <c r="CH48" s="13"/>
      <c r="CI48" s="89" t="str">
        <f t="shared" si="23"/>
        <v>Red</v>
      </c>
      <c r="CJ48" s="89" t="str">
        <f t="shared" si="19"/>
        <v>Red</v>
      </c>
      <c r="CK48" s="89" t="str">
        <f t="shared" si="24"/>
        <v>Circular</v>
      </c>
      <c r="CL48" s="89" t="b">
        <f t="shared" si="25"/>
        <v>0</v>
      </c>
      <c r="CM48" s="13"/>
      <c r="CN48" s="13" t="s">
        <v>113</v>
      </c>
      <c r="CO48" s="13" t="s">
        <v>243</v>
      </c>
      <c r="CP48" t="s">
        <v>113</v>
      </c>
      <c r="CQ48" t="s">
        <v>241</v>
      </c>
      <c r="CR48" s="87">
        <v>0.554564</v>
      </c>
      <c r="CS48" s="72">
        <f t="shared" si="26"/>
        <v>1</v>
      </c>
      <c r="CT48" s="72" t="str">
        <f t="shared" si="35"/>
        <v>1</v>
      </c>
      <c r="CU48" s="72" t="str">
        <f t="shared" si="36"/>
        <v>1</v>
      </c>
      <c r="CV48" s="73">
        <v>4</v>
      </c>
      <c r="CW48" s="73">
        <f t="shared" si="27"/>
        <v>1</v>
      </c>
      <c r="CX48" s="250">
        <v>0.5</v>
      </c>
      <c r="CY48" s="74"/>
      <c r="CZ48" s="75">
        <f t="shared" si="28"/>
        <v>1.5</v>
      </c>
      <c r="DA48" s="72" t="str">
        <f t="shared" si="20"/>
        <v>Beneficial</v>
      </c>
      <c r="DB48" s="73" t="str">
        <f t="shared" si="29"/>
        <v>0</v>
      </c>
      <c r="DC48" s="73" t="str">
        <f t="shared" si="30"/>
        <v>0</v>
      </c>
      <c r="DD48" s="73" t="str">
        <f t="shared" si="31"/>
        <v>0</v>
      </c>
      <c r="DE48" s="73" t="str">
        <f t="shared" si="32"/>
        <v>0</v>
      </c>
      <c r="DF48" s="73" t="str">
        <f t="shared" si="33"/>
        <v>0</v>
      </c>
      <c r="DG48" s="73" t="str">
        <f t="shared" si="34"/>
        <v>0</v>
      </c>
      <c r="DH48" s="82"/>
    </row>
    <row r="49" spans="1:112" s="61" customFormat="1" ht="12.75" customHeight="1">
      <c r="A49" t="s">
        <v>244</v>
      </c>
      <c r="B49" s="6">
        <v>3925</v>
      </c>
      <c r="C49" s="7">
        <v>1.8</v>
      </c>
      <c r="D49" s="6" t="s">
        <v>224</v>
      </c>
      <c r="E49" t="s">
        <v>93</v>
      </c>
      <c r="F49" t="s">
        <v>93</v>
      </c>
      <c r="G49" t="s">
        <v>93</v>
      </c>
      <c r="H49" t="s">
        <v>237</v>
      </c>
      <c r="I49" t="s">
        <v>95</v>
      </c>
      <c r="J49" t="s">
        <v>95</v>
      </c>
      <c r="K49" t="s">
        <v>95</v>
      </c>
      <c r="L49" t="s">
        <v>95</v>
      </c>
      <c r="M49" t="s">
        <v>95</v>
      </c>
      <c r="N49" t="s">
        <v>95</v>
      </c>
      <c r="O49" t="s">
        <v>95</v>
      </c>
      <c r="P49" t="s">
        <v>95</v>
      </c>
      <c r="Q49" t="s">
        <v>95</v>
      </c>
      <c r="R49" t="s">
        <v>95</v>
      </c>
      <c r="S49" t="s">
        <v>95</v>
      </c>
      <c r="T49" t="s">
        <v>95</v>
      </c>
      <c r="U49" t="s">
        <v>95</v>
      </c>
      <c r="V49" t="s">
        <v>95</v>
      </c>
      <c r="W49" t="s">
        <v>95</v>
      </c>
      <c r="X49" t="s">
        <v>95</v>
      </c>
      <c r="Y49" s="8">
        <v>45.13883</v>
      </c>
      <c r="Z49" s="8">
        <v>-117.02453</v>
      </c>
      <c r="AA49" t="s">
        <v>96</v>
      </c>
      <c r="AB49" t="s">
        <v>97</v>
      </c>
      <c r="AC49" t="s">
        <v>99</v>
      </c>
      <c r="AD49" t="s">
        <v>119</v>
      </c>
      <c r="AE49" t="s">
        <v>231</v>
      </c>
      <c r="AF49" s="9">
        <v>38245</v>
      </c>
      <c r="AG49" s="10">
        <v>0.5083333333333333</v>
      </c>
      <c r="AH49" t="s">
        <v>143</v>
      </c>
      <c r="AI49">
        <v>1</v>
      </c>
      <c r="AJ49">
        <v>1</v>
      </c>
      <c r="AK49">
        <v>0</v>
      </c>
      <c r="AL49">
        <v>0</v>
      </c>
      <c r="AM49">
        <v>0</v>
      </c>
      <c r="AN49" t="s">
        <v>144</v>
      </c>
      <c r="AO49" t="s">
        <v>95</v>
      </c>
      <c r="AP49" t="s">
        <v>95</v>
      </c>
      <c r="AQ49"/>
      <c r="AR49" t="s">
        <v>103</v>
      </c>
      <c r="AS49"/>
      <c r="AT49" t="s">
        <v>173</v>
      </c>
      <c r="AU49" t="s">
        <v>123</v>
      </c>
      <c r="AV49" t="s">
        <v>95</v>
      </c>
      <c r="AW49"/>
      <c r="AX49" s="11"/>
      <c r="AY49" t="s">
        <v>245</v>
      </c>
      <c r="AZ49"/>
      <c r="BA49">
        <v>1</v>
      </c>
      <c r="BB49">
        <v>1</v>
      </c>
      <c r="BC49">
        <v>1</v>
      </c>
      <c r="BD49">
        <v>1</v>
      </c>
      <c r="BE49"/>
      <c r="BF49"/>
      <c r="BG49"/>
      <c r="BH49">
        <v>2.9</v>
      </c>
      <c r="BI49">
        <v>18</v>
      </c>
      <c r="BJ49">
        <v>9</v>
      </c>
      <c r="BK49">
        <v>6.1</v>
      </c>
      <c r="BL49">
        <v>6.4</v>
      </c>
      <c r="BM49">
        <v>7.9</v>
      </c>
      <c r="BN49">
        <v>7.6</v>
      </c>
      <c r="BO49">
        <v>3.47</v>
      </c>
      <c r="BP49" t="s">
        <v>246</v>
      </c>
      <c r="BQ49">
        <v>5.78</v>
      </c>
      <c r="BR49">
        <v>6.22</v>
      </c>
      <c r="BS49">
        <v>0</v>
      </c>
      <c r="BT49">
        <v>0</v>
      </c>
      <c r="BU49">
        <v>3.47</v>
      </c>
      <c r="BV49">
        <v>0</v>
      </c>
      <c r="BW49">
        <v>7.4</v>
      </c>
      <c r="BX49">
        <v>0.39</v>
      </c>
      <c r="BY49">
        <v>-6.22</v>
      </c>
      <c r="BZ49">
        <v>5.78</v>
      </c>
      <c r="CA49">
        <v>0</v>
      </c>
      <c r="CB49">
        <v>0</v>
      </c>
      <c r="CC49">
        <v>2.44</v>
      </c>
      <c r="CD49" t="s">
        <v>110</v>
      </c>
      <c r="CE49" t="s">
        <v>138</v>
      </c>
      <c r="CF49" t="s">
        <v>110</v>
      </c>
      <c r="CG49" t="s">
        <v>139</v>
      </c>
      <c r="CH49"/>
      <c r="CI49" s="89" t="str">
        <f t="shared" si="23"/>
        <v>Red</v>
      </c>
      <c r="CJ49" s="89" t="str">
        <f t="shared" si="19"/>
        <v>Red</v>
      </c>
      <c r="CK49" s="89" t="str">
        <f t="shared" si="24"/>
        <v>Circular</v>
      </c>
      <c r="CL49" s="89" t="b">
        <f t="shared" si="25"/>
        <v>0</v>
      </c>
      <c r="CM49"/>
      <c r="CN49" t="s">
        <v>103</v>
      </c>
      <c r="CO49"/>
      <c r="CP49" t="s">
        <v>113</v>
      </c>
      <c r="CQ49" t="s">
        <v>231</v>
      </c>
      <c r="CR49" s="87">
        <v>0.638084</v>
      </c>
      <c r="CS49" s="72">
        <f t="shared" si="26"/>
        <v>1</v>
      </c>
      <c r="CT49" s="72" t="str">
        <f t="shared" si="35"/>
        <v>1</v>
      </c>
      <c r="CU49" s="72" t="str">
        <f t="shared" si="36"/>
        <v>1</v>
      </c>
      <c r="CV49" s="88">
        <v>3</v>
      </c>
      <c r="CW49" s="73">
        <f t="shared" si="27"/>
        <v>1</v>
      </c>
      <c r="CX49" s="250">
        <v>0.5</v>
      </c>
      <c r="CY49" s="74"/>
      <c r="CZ49" s="75">
        <f t="shared" si="28"/>
        <v>1.5</v>
      </c>
      <c r="DA49" s="72" t="str">
        <f t="shared" si="20"/>
        <v>Beneficial</v>
      </c>
      <c r="DB49" s="73" t="str">
        <f t="shared" si="29"/>
        <v>0</v>
      </c>
      <c r="DC49" s="73" t="str">
        <f t="shared" si="30"/>
        <v>0</v>
      </c>
      <c r="DD49" s="73" t="str">
        <f t="shared" si="31"/>
        <v>0</v>
      </c>
      <c r="DE49" s="73" t="str">
        <f t="shared" si="32"/>
        <v>0</v>
      </c>
      <c r="DF49" s="73" t="str">
        <f t="shared" si="33"/>
        <v>0</v>
      </c>
      <c r="DG49" s="73" t="str">
        <f t="shared" si="34"/>
        <v>0</v>
      </c>
      <c r="DH49" s="82"/>
    </row>
    <row r="50" spans="1:112" s="61" customFormat="1" ht="12.75" customHeight="1">
      <c r="A50" t="s">
        <v>285</v>
      </c>
      <c r="B50" s="6" t="s">
        <v>257</v>
      </c>
      <c r="C50" s="7">
        <v>6.1</v>
      </c>
      <c r="D50" s="6" t="s">
        <v>261</v>
      </c>
      <c r="E50" t="s">
        <v>226</v>
      </c>
      <c r="F50" t="s">
        <v>151</v>
      </c>
      <c r="G50" t="s">
        <v>151</v>
      </c>
      <c r="H50" t="s">
        <v>271</v>
      </c>
      <c r="I50" t="s">
        <v>95</v>
      </c>
      <c r="J50" t="s">
        <v>95</v>
      </c>
      <c r="K50" t="s">
        <v>95</v>
      </c>
      <c r="L50" t="s">
        <v>95</v>
      </c>
      <c r="M50" t="s">
        <v>95</v>
      </c>
      <c r="N50" t="s">
        <v>95</v>
      </c>
      <c r="O50" t="s">
        <v>95</v>
      </c>
      <c r="P50" t="s">
        <v>95</v>
      </c>
      <c r="Q50" t="s">
        <v>95</v>
      </c>
      <c r="R50" t="s">
        <v>95</v>
      </c>
      <c r="S50" t="s">
        <v>95</v>
      </c>
      <c r="T50" t="s">
        <v>95</v>
      </c>
      <c r="U50" t="s">
        <v>95</v>
      </c>
      <c r="V50" t="s">
        <v>95</v>
      </c>
      <c r="W50" t="s">
        <v>95</v>
      </c>
      <c r="X50" t="s">
        <v>95</v>
      </c>
      <c r="Y50" s="8">
        <v>45.54012</v>
      </c>
      <c r="Z50" s="8">
        <v>-116.92372</v>
      </c>
      <c r="AA50" t="s">
        <v>96</v>
      </c>
      <c r="AB50" t="s">
        <v>97</v>
      </c>
      <c r="AC50" t="s">
        <v>99</v>
      </c>
      <c r="AD50" t="s">
        <v>119</v>
      </c>
      <c r="AE50" t="s">
        <v>231</v>
      </c>
      <c r="AF50" s="9">
        <v>38272</v>
      </c>
      <c r="AG50" s="10">
        <v>0.5722222222222222</v>
      </c>
      <c r="AH50" t="s">
        <v>120</v>
      </c>
      <c r="AI50">
        <v>1</v>
      </c>
      <c r="AJ50">
        <v>1</v>
      </c>
      <c r="AK50">
        <v>0</v>
      </c>
      <c r="AL50">
        <v>0</v>
      </c>
      <c r="AM50">
        <v>0</v>
      </c>
      <c r="AN50" t="s">
        <v>202</v>
      </c>
      <c r="AO50" t="s">
        <v>95</v>
      </c>
      <c r="AP50" t="s">
        <v>95</v>
      </c>
      <c r="AQ50"/>
      <c r="AR50" t="s">
        <v>103</v>
      </c>
      <c r="AS50"/>
      <c r="AT50" t="s">
        <v>145</v>
      </c>
      <c r="AU50" t="s">
        <v>286</v>
      </c>
      <c r="AV50" t="s">
        <v>100</v>
      </c>
      <c r="AW50" t="s">
        <v>287</v>
      </c>
      <c r="AX50" s="11" t="s">
        <v>288</v>
      </c>
      <c r="AY50" s="12" t="s">
        <v>289</v>
      </c>
      <c r="AZ50" s="12"/>
      <c r="BA50">
        <v>1</v>
      </c>
      <c r="BB50">
        <v>1</v>
      </c>
      <c r="BC50">
        <v>1</v>
      </c>
      <c r="BD50">
        <v>1</v>
      </c>
      <c r="BE50"/>
      <c r="BF50" s="12"/>
      <c r="BG50" s="12"/>
      <c r="BH50">
        <v>1.2</v>
      </c>
      <c r="BI50">
        <v>23</v>
      </c>
      <c r="BJ50">
        <v>11</v>
      </c>
      <c r="BK50">
        <v>7.9</v>
      </c>
      <c r="BL50">
        <v>7.4</v>
      </c>
      <c r="BM50">
        <v>6.2</v>
      </c>
      <c r="BN50">
        <v>7.5</v>
      </c>
      <c r="BO50">
        <v>6.98</v>
      </c>
      <c r="BP50" t="s">
        <v>176</v>
      </c>
      <c r="BQ50">
        <v>7.49</v>
      </c>
      <c r="BR50">
        <v>7.54</v>
      </c>
      <c r="BS50">
        <v>8.02</v>
      </c>
      <c r="BT50">
        <v>7.84</v>
      </c>
      <c r="BU50">
        <v>6.99</v>
      </c>
      <c r="BV50">
        <v>-0.01</v>
      </c>
      <c r="BW50">
        <v>8</v>
      </c>
      <c r="BX50">
        <v>0.15</v>
      </c>
      <c r="BY50">
        <v>0.3</v>
      </c>
      <c r="BZ50">
        <v>-0.35</v>
      </c>
      <c r="CA50">
        <v>0.18</v>
      </c>
      <c r="CB50">
        <v>0.6</v>
      </c>
      <c r="CC50">
        <v>0.22</v>
      </c>
      <c r="CD50" t="s">
        <v>110</v>
      </c>
      <c r="CE50" t="s">
        <v>147</v>
      </c>
      <c r="CF50" t="s">
        <v>110</v>
      </c>
      <c r="CG50" t="s">
        <v>147</v>
      </c>
      <c r="CH50"/>
      <c r="CI50" s="89" t="str">
        <f t="shared" si="23"/>
        <v>Red</v>
      </c>
      <c r="CJ50" s="89" t="str">
        <f t="shared" si="19"/>
        <v>Red</v>
      </c>
      <c r="CK50" s="89" t="str">
        <f t="shared" si="24"/>
        <v>Squashed Pipe-Arch</v>
      </c>
      <c r="CL50" s="89" t="b">
        <f t="shared" si="25"/>
        <v>0</v>
      </c>
      <c r="CM50"/>
      <c r="CN50" t="s">
        <v>103</v>
      </c>
      <c r="CO50"/>
      <c r="CP50" t="s">
        <v>113</v>
      </c>
      <c r="CQ50" t="s">
        <v>231</v>
      </c>
      <c r="CR50" s="81">
        <v>0.949912</v>
      </c>
      <c r="CS50" s="72">
        <f t="shared" si="26"/>
        <v>1</v>
      </c>
      <c r="CT50" s="72" t="str">
        <f t="shared" si="35"/>
        <v>1</v>
      </c>
      <c r="CU50" s="72" t="str">
        <f t="shared" si="36"/>
        <v>1</v>
      </c>
      <c r="CV50" s="73">
        <v>3</v>
      </c>
      <c r="CW50" s="73">
        <f t="shared" si="27"/>
        <v>1</v>
      </c>
      <c r="CX50" s="250">
        <v>0.5</v>
      </c>
      <c r="CY50" s="74"/>
      <c r="CZ50" s="75">
        <f t="shared" si="28"/>
        <v>1.5</v>
      </c>
      <c r="DA50" s="72" t="str">
        <f t="shared" si="20"/>
        <v>Beneficial</v>
      </c>
      <c r="DB50" s="73" t="str">
        <f t="shared" si="29"/>
        <v>0</v>
      </c>
      <c r="DC50" s="73" t="str">
        <f t="shared" si="30"/>
        <v>0</v>
      </c>
      <c r="DD50" s="73" t="str">
        <f t="shared" si="31"/>
        <v>0</v>
      </c>
      <c r="DE50" s="73" t="str">
        <f t="shared" si="32"/>
        <v>0</v>
      </c>
      <c r="DF50" s="73" t="str">
        <f t="shared" si="33"/>
        <v>0</v>
      </c>
      <c r="DG50" s="73" t="str">
        <f t="shared" si="34"/>
        <v>0</v>
      </c>
      <c r="DH50" s="82"/>
    </row>
    <row r="51" spans="1:112" s="61" customFormat="1" ht="12.75" customHeight="1">
      <c r="A51" t="s">
        <v>294</v>
      </c>
      <c r="B51" s="6" t="s">
        <v>291</v>
      </c>
      <c r="C51" s="7">
        <v>0.6</v>
      </c>
      <c r="D51" s="6" t="s">
        <v>257</v>
      </c>
      <c r="E51" t="s">
        <v>226</v>
      </c>
      <c r="F51" t="s">
        <v>151</v>
      </c>
      <c r="G51" t="s">
        <v>151</v>
      </c>
      <c r="H51" t="s">
        <v>91</v>
      </c>
      <c r="I51" t="s">
        <v>95</v>
      </c>
      <c r="J51" t="s">
        <v>95</v>
      </c>
      <c r="K51" t="s">
        <v>95</v>
      </c>
      <c r="L51" t="s">
        <v>95</v>
      </c>
      <c r="M51" t="s">
        <v>95</v>
      </c>
      <c r="N51" t="s">
        <v>95</v>
      </c>
      <c r="O51" t="s">
        <v>95</v>
      </c>
      <c r="P51" t="s">
        <v>95</v>
      </c>
      <c r="Q51" t="s">
        <v>95</v>
      </c>
      <c r="R51" t="s">
        <v>95</v>
      </c>
      <c r="S51" t="s">
        <v>95</v>
      </c>
      <c r="T51" t="s">
        <v>95</v>
      </c>
      <c r="U51" t="s">
        <v>95</v>
      </c>
      <c r="V51" t="s">
        <v>95</v>
      </c>
      <c r="W51" t="s">
        <v>95</v>
      </c>
      <c r="X51" t="s">
        <v>95</v>
      </c>
      <c r="Y51" s="8">
        <v>45.54691</v>
      </c>
      <c r="Z51" s="8">
        <v>-116.97013</v>
      </c>
      <c r="AA51" t="s">
        <v>96</v>
      </c>
      <c r="AB51" t="s">
        <v>97</v>
      </c>
      <c r="AC51" t="s">
        <v>99</v>
      </c>
      <c r="AD51" t="s">
        <v>119</v>
      </c>
      <c r="AE51" t="s">
        <v>295</v>
      </c>
      <c r="AF51" s="9">
        <v>38272</v>
      </c>
      <c r="AG51" s="10">
        <v>0.6229166666666667</v>
      </c>
      <c r="AH51" t="s">
        <v>120</v>
      </c>
      <c r="AI51">
        <v>1</v>
      </c>
      <c r="AJ51">
        <v>1</v>
      </c>
      <c r="AK51">
        <v>0</v>
      </c>
      <c r="AL51">
        <v>0</v>
      </c>
      <c r="AM51">
        <v>0</v>
      </c>
      <c r="AN51" t="s">
        <v>144</v>
      </c>
      <c r="AO51" t="s">
        <v>95</v>
      </c>
      <c r="AP51" t="s">
        <v>95</v>
      </c>
      <c r="AQ51"/>
      <c r="AR51" t="s">
        <v>103</v>
      </c>
      <c r="AS51"/>
      <c r="AT51" t="s">
        <v>173</v>
      </c>
      <c r="AU51" t="s">
        <v>100</v>
      </c>
      <c r="AV51" t="s">
        <v>95</v>
      </c>
      <c r="AW51" t="s">
        <v>296</v>
      </c>
      <c r="AX51" s="11" t="s">
        <v>297</v>
      </c>
      <c r="AY51" t="s">
        <v>298</v>
      </c>
      <c r="AZ51"/>
      <c r="BA51">
        <v>1</v>
      </c>
      <c r="BB51">
        <v>1</v>
      </c>
      <c r="BC51">
        <v>1</v>
      </c>
      <c r="BD51">
        <v>1</v>
      </c>
      <c r="BE51"/>
      <c r="BF51"/>
      <c r="BG51"/>
      <c r="BH51">
        <v>1.5</v>
      </c>
      <c r="BI51">
        <v>16</v>
      </c>
      <c r="BJ51">
        <v>6.8</v>
      </c>
      <c r="BK51">
        <v>6.9</v>
      </c>
      <c r="BL51">
        <v>7.6</v>
      </c>
      <c r="BM51">
        <v>7.4</v>
      </c>
      <c r="BN51">
        <v>7.2</v>
      </c>
      <c r="BO51">
        <v>5.56</v>
      </c>
      <c r="BP51" t="s">
        <v>176</v>
      </c>
      <c r="BQ51">
        <v>6.76</v>
      </c>
      <c r="BR51">
        <v>6.58</v>
      </c>
      <c r="BS51"/>
      <c r="BT51"/>
      <c r="BU51">
        <v>5.56</v>
      </c>
      <c r="BV51">
        <v>0</v>
      </c>
      <c r="BW51">
        <v>7.18</v>
      </c>
      <c r="BX51">
        <v>0.21</v>
      </c>
      <c r="BY51">
        <v>-6.58</v>
      </c>
      <c r="BZ51">
        <v>6.76</v>
      </c>
      <c r="CA51">
        <v>0</v>
      </c>
      <c r="CB51">
        <v>0</v>
      </c>
      <c r="CC51">
        <v>-1.12</v>
      </c>
      <c r="CD51" t="s">
        <v>110</v>
      </c>
      <c r="CE51" t="s">
        <v>147</v>
      </c>
      <c r="CF51" t="s">
        <v>110</v>
      </c>
      <c r="CG51" t="s">
        <v>147</v>
      </c>
      <c r="CH51" t="s">
        <v>299</v>
      </c>
      <c r="CI51" s="89" t="str">
        <f t="shared" si="23"/>
        <v>Red</v>
      </c>
      <c r="CJ51" s="89" t="str">
        <f t="shared" si="19"/>
        <v>Red</v>
      </c>
      <c r="CK51" s="89" t="str">
        <f t="shared" si="24"/>
        <v>Squashed Pipe-Arch</v>
      </c>
      <c r="CL51" s="89" t="b">
        <f t="shared" si="25"/>
        <v>0</v>
      </c>
      <c r="CM51"/>
      <c r="CN51" t="s">
        <v>103</v>
      </c>
      <c r="CO51"/>
      <c r="CP51" t="s">
        <v>113</v>
      </c>
      <c r="CQ51" t="s">
        <v>231</v>
      </c>
      <c r="CR51" s="87">
        <v>0.789684</v>
      </c>
      <c r="CS51" s="72">
        <f t="shared" si="26"/>
        <v>1</v>
      </c>
      <c r="CT51" s="72" t="str">
        <f t="shared" si="35"/>
        <v>1</v>
      </c>
      <c r="CU51" s="72" t="str">
        <f t="shared" si="36"/>
        <v>1</v>
      </c>
      <c r="CV51" s="88">
        <v>3</v>
      </c>
      <c r="CW51" s="73">
        <f t="shared" si="27"/>
        <v>1</v>
      </c>
      <c r="CX51" s="250">
        <v>0.5</v>
      </c>
      <c r="CY51" s="74"/>
      <c r="CZ51" s="75">
        <f t="shared" si="28"/>
        <v>1.5</v>
      </c>
      <c r="DA51" s="72" t="str">
        <f t="shared" si="20"/>
        <v>Beneficial</v>
      </c>
      <c r="DB51" s="73" t="str">
        <f t="shared" si="29"/>
        <v>0</v>
      </c>
      <c r="DC51" s="73" t="str">
        <f t="shared" si="30"/>
        <v>0</v>
      </c>
      <c r="DD51" s="73" t="str">
        <f t="shared" si="31"/>
        <v>0</v>
      </c>
      <c r="DE51" s="73" t="str">
        <f t="shared" si="32"/>
        <v>0</v>
      </c>
      <c r="DF51" s="73" t="str">
        <f t="shared" si="33"/>
        <v>0</v>
      </c>
      <c r="DG51" s="73" t="str">
        <f t="shared" si="34"/>
        <v>0</v>
      </c>
      <c r="DH51" s="82"/>
    </row>
    <row r="52" spans="1:112" s="286" customFormat="1" ht="12.75" customHeight="1">
      <c r="A52" t="s">
        <v>321</v>
      </c>
      <c r="B52" s="6" t="s">
        <v>316</v>
      </c>
      <c r="C52" s="7">
        <v>0</v>
      </c>
      <c r="D52" s="6" t="s">
        <v>322</v>
      </c>
      <c r="E52" t="s">
        <v>151</v>
      </c>
      <c r="F52" t="s">
        <v>151</v>
      </c>
      <c r="G52" t="s">
        <v>151</v>
      </c>
      <c r="H52" t="s">
        <v>302</v>
      </c>
      <c r="I52" t="s">
        <v>95</v>
      </c>
      <c r="J52" t="s">
        <v>95</v>
      </c>
      <c r="K52" t="s">
        <v>95</v>
      </c>
      <c r="L52" t="s">
        <v>95</v>
      </c>
      <c r="M52" t="s">
        <v>95</v>
      </c>
      <c r="N52" t="s">
        <v>95</v>
      </c>
      <c r="O52" t="s">
        <v>95</v>
      </c>
      <c r="P52" t="s">
        <v>95</v>
      </c>
      <c r="Q52" t="s">
        <v>95</v>
      </c>
      <c r="R52" t="s">
        <v>95</v>
      </c>
      <c r="S52" t="s">
        <v>95</v>
      </c>
      <c r="T52" t="s">
        <v>95</v>
      </c>
      <c r="U52" t="s">
        <v>95</v>
      </c>
      <c r="V52" t="s">
        <v>95</v>
      </c>
      <c r="W52" t="s">
        <v>95</v>
      </c>
      <c r="X52" t="s">
        <v>95</v>
      </c>
      <c r="Y52" s="8">
        <v>45.47401</v>
      </c>
      <c r="Z52" s="8">
        <v>-117.01887</v>
      </c>
      <c r="AA52" t="s">
        <v>96</v>
      </c>
      <c r="AB52" t="s">
        <v>97</v>
      </c>
      <c r="AC52" t="s">
        <v>98</v>
      </c>
      <c r="AD52" t="s">
        <v>119</v>
      </c>
      <c r="AE52" t="s">
        <v>308</v>
      </c>
      <c r="AF52" s="9">
        <v>38259</v>
      </c>
      <c r="AG52" s="10">
        <v>0.4916666666666667</v>
      </c>
      <c r="AH52" t="s">
        <v>143</v>
      </c>
      <c r="AI52">
        <v>2</v>
      </c>
      <c r="AJ52">
        <v>2</v>
      </c>
      <c r="AK52">
        <v>0</v>
      </c>
      <c r="AL52">
        <v>0</v>
      </c>
      <c r="AM52">
        <v>0</v>
      </c>
      <c r="AN52" t="s">
        <v>144</v>
      </c>
      <c r="AO52" t="s">
        <v>95</v>
      </c>
      <c r="AP52" t="s">
        <v>95</v>
      </c>
      <c r="AQ52"/>
      <c r="AR52" t="s">
        <v>103</v>
      </c>
      <c r="AS52"/>
      <c r="AT52" t="s">
        <v>145</v>
      </c>
      <c r="AU52" t="s">
        <v>123</v>
      </c>
      <c r="AV52" t="s">
        <v>95</v>
      </c>
      <c r="AW52"/>
      <c r="AX52" s="11" t="s">
        <v>323</v>
      </c>
      <c r="AY52" t="s">
        <v>324</v>
      </c>
      <c r="AZ52"/>
      <c r="BA52">
        <v>1</v>
      </c>
      <c r="BB52">
        <v>1</v>
      </c>
      <c r="BC52">
        <v>1</v>
      </c>
      <c r="BD52">
        <v>1</v>
      </c>
      <c r="BE52"/>
      <c r="BF52"/>
      <c r="BG52"/>
      <c r="BH52">
        <v>2</v>
      </c>
      <c r="BI52">
        <v>182.5</v>
      </c>
      <c r="BJ52">
        <v>5.1</v>
      </c>
      <c r="BK52">
        <v>5.3</v>
      </c>
      <c r="BL52">
        <v>5</v>
      </c>
      <c r="BM52">
        <v>5.7</v>
      </c>
      <c r="BN52">
        <v>5.8</v>
      </c>
      <c r="BO52">
        <v>4.3</v>
      </c>
      <c r="BP52" t="s">
        <v>325</v>
      </c>
      <c r="BQ52">
        <v>8.42</v>
      </c>
      <c r="BR52">
        <v>15.62</v>
      </c>
      <c r="BS52">
        <v>15.8</v>
      </c>
      <c r="BT52">
        <v>15.89</v>
      </c>
      <c r="BU52">
        <v>4.3</v>
      </c>
      <c r="BV52">
        <v>0</v>
      </c>
      <c r="BW52">
        <v>5.38</v>
      </c>
      <c r="BX52">
        <v>0.37</v>
      </c>
      <c r="BY52">
        <v>0.27</v>
      </c>
      <c r="BZ52">
        <v>-7.47</v>
      </c>
      <c r="CA52">
        <v>-0.09</v>
      </c>
      <c r="CB52">
        <v>-0.33</v>
      </c>
      <c r="CC52">
        <v>3.95</v>
      </c>
      <c r="CD52" t="s">
        <v>110</v>
      </c>
      <c r="CE52" t="s">
        <v>138</v>
      </c>
      <c r="CF52" t="s">
        <v>110</v>
      </c>
      <c r="CG52" t="s">
        <v>139</v>
      </c>
      <c r="CH52"/>
      <c r="CI52" s="89" t="str">
        <f t="shared" si="23"/>
        <v>Red</v>
      </c>
      <c r="CJ52" s="89" t="str">
        <f t="shared" si="19"/>
        <v>Red</v>
      </c>
      <c r="CK52" s="89" t="str">
        <f t="shared" si="24"/>
        <v>Circular</v>
      </c>
      <c r="CL52" s="89" t="b">
        <f t="shared" si="25"/>
        <v>0</v>
      </c>
      <c r="CM52"/>
      <c r="CN52" t="s">
        <v>103</v>
      </c>
      <c r="CO52"/>
      <c r="CP52" t="s">
        <v>113</v>
      </c>
      <c r="CQ52" t="s">
        <v>241</v>
      </c>
      <c r="CR52" s="81">
        <v>0.173037</v>
      </c>
      <c r="CS52" s="72">
        <f t="shared" si="26"/>
        <v>1</v>
      </c>
      <c r="CT52" s="72" t="str">
        <f t="shared" si="35"/>
        <v>1</v>
      </c>
      <c r="CU52" s="72" t="str">
        <f t="shared" si="36"/>
        <v>1</v>
      </c>
      <c r="CV52" s="88">
        <v>5</v>
      </c>
      <c r="CW52" s="73">
        <f t="shared" si="27"/>
        <v>1</v>
      </c>
      <c r="CX52" s="73">
        <v>1</v>
      </c>
      <c r="CY52" s="74"/>
      <c r="CZ52" s="75">
        <f t="shared" si="28"/>
        <v>3</v>
      </c>
      <c r="DA52" s="72" t="str">
        <f t="shared" si="20"/>
        <v>Beneficial</v>
      </c>
      <c r="DB52" s="73" t="str">
        <f t="shared" si="29"/>
        <v>0</v>
      </c>
      <c r="DC52" s="73" t="str">
        <f t="shared" si="30"/>
        <v>0</v>
      </c>
      <c r="DD52" s="73" t="str">
        <f t="shared" si="31"/>
        <v>0</v>
      </c>
      <c r="DE52" s="73" t="str">
        <f t="shared" si="32"/>
        <v>0</v>
      </c>
      <c r="DF52" s="73" t="str">
        <f t="shared" si="33"/>
        <v>0</v>
      </c>
      <c r="DG52" s="73" t="str">
        <f t="shared" si="34"/>
        <v>0</v>
      </c>
      <c r="DH52" s="82"/>
    </row>
    <row r="53" spans="1:112" s="97" customFormat="1" ht="12.75" customHeight="1">
      <c r="A53" t="s">
        <v>315</v>
      </c>
      <c r="B53" s="6" t="s">
        <v>316</v>
      </c>
      <c r="C53" s="7">
        <v>0</v>
      </c>
      <c r="D53" s="6" t="s">
        <v>317</v>
      </c>
      <c r="E53" t="s">
        <v>151</v>
      </c>
      <c r="F53" t="s">
        <v>151</v>
      </c>
      <c r="G53" t="s">
        <v>151</v>
      </c>
      <c r="H53" t="s">
        <v>302</v>
      </c>
      <c r="I53" t="s">
        <v>95</v>
      </c>
      <c r="J53" t="s">
        <v>95</v>
      </c>
      <c r="K53" t="s">
        <v>95</v>
      </c>
      <c r="L53" t="s">
        <v>95</v>
      </c>
      <c r="M53" t="s">
        <v>95</v>
      </c>
      <c r="N53" t="s">
        <v>95</v>
      </c>
      <c r="O53" t="s">
        <v>95</v>
      </c>
      <c r="P53" t="s">
        <v>95</v>
      </c>
      <c r="Q53" t="s">
        <v>95</v>
      </c>
      <c r="R53" t="s">
        <v>95</v>
      </c>
      <c r="S53" t="s">
        <v>95</v>
      </c>
      <c r="T53" t="s">
        <v>95</v>
      </c>
      <c r="U53" t="s">
        <v>95</v>
      </c>
      <c r="V53" t="s">
        <v>95</v>
      </c>
      <c r="W53" t="s">
        <v>95</v>
      </c>
      <c r="X53" t="s">
        <v>95</v>
      </c>
      <c r="Y53" s="8">
        <v>45.47401</v>
      </c>
      <c r="Z53" s="8">
        <v>-117.01887</v>
      </c>
      <c r="AA53" t="s">
        <v>96</v>
      </c>
      <c r="AB53" t="s">
        <v>97</v>
      </c>
      <c r="AC53" t="s">
        <v>98</v>
      </c>
      <c r="AD53" t="s">
        <v>119</v>
      </c>
      <c r="AE53" t="s">
        <v>308</v>
      </c>
      <c r="AF53" s="9">
        <v>38259</v>
      </c>
      <c r="AG53" s="10">
        <v>0.47152777777777777</v>
      </c>
      <c r="AH53" t="s">
        <v>143</v>
      </c>
      <c r="AI53">
        <v>1</v>
      </c>
      <c r="AJ53">
        <v>2</v>
      </c>
      <c r="AK53">
        <v>0</v>
      </c>
      <c r="AL53">
        <v>0</v>
      </c>
      <c r="AM53">
        <v>1</v>
      </c>
      <c r="AN53" t="s">
        <v>144</v>
      </c>
      <c r="AO53" t="s">
        <v>95</v>
      </c>
      <c r="AP53" t="s">
        <v>95</v>
      </c>
      <c r="AQ53"/>
      <c r="AR53" t="s">
        <v>103</v>
      </c>
      <c r="AS53"/>
      <c r="AT53" t="s">
        <v>173</v>
      </c>
      <c r="AU53" t="s">
        <v>123</v>
      </c>
      <c r="AV53" t="s">
        <v>95</v>
      </c>
      <c r="AW53"/>
      <c r="AX53" s="11" t="s">
        <v>318</v>
      </c>
      <c r="AY53"/>
      <c r="AZ53"/>
      <c r="BA53">
        <v>1</v>
      </c>
      <c r="BB53">
        <v>1</v>
      </c>
      <c r="BC53">
        <v>1</v>
      </c>
      <c r="BD53">
        <v>1</v>
      </c>
      <c r="BE53"/>
      <c r="BF53"/>
      <c r="BG53"/>
      <c r="BH53">
        <v>2</v>
      </c>
      <c r="BI53">
        <v>39.2</v>
      </c>
      <c r="BJ53">
        <v>5.1</v>
      </c>
      <c r="BK53">
        <v>5.3</v>
      </c>
      <c r="BL53">
        <v>5</v>
      </c>
      <c r="BM53">
        <v>5.7</v>
      </c>
      <c r="BN53">
        <v>5.8</v>
      </c>
      <c r="BO53">
        <v>4.3</v>
      </c>
      <c r="BP53" t="s">
        <v>319</v>
      </c>
      <c r="BQ53">
        <v>5.54</v>
      </c>
      <c r="BR53">
        <v>6.54</v>
      </c>
      <c r="BS53">
        <v>0</v>
      </c>
      <c r="BT53"/>
      <c r="BU53">
        <v>4.3</v>
      </c>
      <c r="BV53">
        <v>0</v>
      </c>
      <c r="BW53">
        <v>5.38</v>
      </c>
      <c r="BX53" s="82">
        <v>0.37</v>
      </c>
      <c r="BY53" s="82">
        <v>-6.54</v>
      </c>
      <c r="BZ53">
        <v>5.54</v>
      </c>
      <c r="CA53">
        <v>0</v>
      </c>
      <c r="CB53">
        <v>0</v>
      </c>
      <c r="CC53" s="82">
        <v>2.55</v>
      </c>
      <c r="CD53" t="s">
        <v>110</v>
      </c>
      <c r="CE53" t="s">
        <v>138</v>
      </c>
      <c r="CF53" t="s">
        <v>95</v>
      </c>
      <c r="CG53" t="s">
        <v>139</v>
      </c>
      <c r="CH53"/>
      <c r="CI53" s="89" t="str">
        <f>IF(CD53="Red","Red",IF(CD53="Green","Green",IF(CD53="Grey","Grey",IF(AH53="Bridge","Bridge",IF(AH53="Ford","Ford",IF(AH53="Open Bottom","Open Bottom",IF(AH53="Other","Other","Green")))))))</f>
        <v>Red</v>
      </c>
      <c r="CJ53" s="89" t="str">
        <f>IF(CI53="Red","Red",IF(CI53="Green","Green",IF(CI53="Grey","Grey",IF(CL53="False","Green",IF(CL53="Yes","Red","Green")))))</f>
        <v>Red</v>
      </c>
      <c r="CK53" s="89" t="str">
        <f>IF(AH53="Bridge","Bridge",IF(AH53="Ford","Ford",IF(AH53="Circular","Circular",IF(AH53="Squashed Pipe-Arch","Squashed Pipe-Arch",IF(AH53="Open-Bottom","Open Bottom Arch",IF(AH53="Other","Other","Other"))))))</f>
        <v>Circular</v>
      </c>
      <c r="CL53" s="89" t="b">
        <f>IF(AND(CI53&lt;&gt;"Red",CN53="Yes"),"Yes")</f>
        <v>0</v>
      </c>
      <c r="CM53"/>
      <c r="CN53" t="s">
        <v>113</v>
      </c>
      <c r="CO53" t="s">
        <v>320</v>
      </c>
      <c r="CP53" t="s">
        <v>113</v>
      </c>
      <c r="CQ53" t="s">
        <v>193</v>
      </c>
      <c r="CR53" s="81">
        <v>0.173037</v>
      </c>
      <c r="CS53" s="72">
        <f>IF(AND(CR53&gt;0,CR53&lt;=1),1,IF(AND(CR53&gt;1,CR53&lt;=2),2,IF(AND(CR53&gt;2,CR53&lt;=4),3,IF(AND(CR53&gt;4,CR53&lt;=6),4,IF(AND(CR53&gt;6,CR53&lt;=8),5,IF(AND(CR53&gt;8,CR53&lt;=10),6,IF(AND(CR53&gt;10),7,)))))))</f>
        <v>1</v>
      </c>
      <c r="CT53" s="72" t="str">
        <f>IF(CD53="Red","1",IF(CD53="Grey","0.5","0"))</f>
        <v>1</v>
      </c>
      <c r="CU53" s="72" t="str">
        <f>IF(CF53="Red","1",IF(CF53="Grey","0.5","0"))</f>
        <v>0</v>
      </c>
      <c r="CV53" s="73">
        <v>5</v>
      </c>
      <c r="CW53" s="73">
        <f>1+DB53+DC53+DD53+DE53+DF53+DG53</f>
        <v>1</v>
      </c>
      <c r="CX53" s="73">
        <v>1</v>
      </c>
      <c r="CY53" s="74"/>
      <c r="CZ53" s="75">
        <f>CS53*((CT53*1.5)+(1.5*CU53))*CX53*CW53</f>
        <v>1.5</v>
      </c>
      <c r="DA53" s="72" t="str">
        <f>IF(AND(CZ53&gt;0,CZ53&lt;10),"Beneficial",IF(AND(CZ53&gt;=10,CZ53&lt;20),"Medium",IF(AND(CZ53&gt;=20),"High",)))</f>
        <v>Beneficial</v>
      </c>
      <c r="DB53" s="73" t="str">
        <f>IF(AU53="Poor Alignment with Stream","0.05",IF(AV53="Poor Alignment with Stream","0.05","0"))</f>
        <v>0</v>
      </c>
      <c r="DC53" s="73" t="str">
        <f>IF(AU53="Breaks Inside Culvert","0.05",IF(AV53="Breaks Inside Culvert","0.05","0"))</f>
        <v>0</v>
      </c>
      <c r="DD53" s="73" t="str">
        <f>IF(AU53="Fill Eroding","0.05",IF(AV53="Fill Eroding","0.05","0"))</f>
        <v>0</v>
      </c>
      <c r="DE53" s="73" t="str">
        <f>IF(AU53="Water Flowing Under Culvert","0.1",IF(AV53="Water Flowing Under Culvert","0.1","0"))</f>
        <v>0</v>
      </c>
      <c r="DF53" s="73" t="str">
        <f>IF(AU53="Bottom Rusted Through","0.05",IF(AV53="Bottom Rusted Through","0.05","0"))</f>
        <v>0</v>
      </c>
      <c r="DG53" s="73" t="str">
        <f>IF(AU53="Debris Plugging Inlet","0.05",IF(AV53="Debris Plugging Inlet","0.05","0"))</f>
        <v>0</v>
      </c>
      <c r="DH53" s="82"/>
    </row>
    <row r="54" spans="1:112" s="61" customFormat="1" ht="12.75" customHeight="1">
      <c r="A54" t="s">
        <v>372</v>
      </c>
      <c r="B54" s="6" t="s">
        <v>307</v>
      </c>
      <c r="C54" s="7">
        <v>0.2</v>
      </c>
      <c r="D54" s="6" t="s">
        <v>373</v>
      </c>
      <c r="E54" t="s">
        <v>151</v>
      </c>
      <c r="F54" t="s">
        <v>151</v>
      </c>
      <c r="G54" t="s">
        <v>151</v>
      </c>
      <c r="H54" t="s">
        <v>302</v>
      </c>
      <c r="I54" t="s">
        <v>95</v>
      </c>
      <c r="J54" t="s">
        <v>95</v>
      </c>
      <c r="K54" t="s">
        <v>95</v>
      </c>
      <c r="L54" t="s">
        <v>95</v>
      </c>
      <c r="M54" t="s">
        <v>95</v>
      </c>
      <c r="N54" t="s">
        <v>95</v>
      </c>
      <c r="O54" t="s">
        <v>95</v>
      </c>
      <c r="P54" t="s">
        <v>95</v>
      </c>
      <c r="Q54" t="s">
        <v>95</v>
      </c>
      <c r="R54" t="s">
        <v>95</v>
      </c>
      <c r="S54" t="s">
        <v>95</v>
      </c>
      <c r="T54" t="s">
        <v>95</v>
      </c>
      <c r="U54" t="s">
        <v>95</v>
      </c>
      <c r="V54" t="s">
        <v>95</v>
      </c>
      <c r="W54" t="s">
        <v>95</v>
      </c>
      <c r="X54" t="s">
        <v>95</v>
      </c>
      <c r="Y54" s="8">
        <v>45.47575</v>
      </c>
      <c r="Z54" s="8">
        <v>-117.02084</v>
      </c>
      <c r="AA54" t="s">
        <v>96</v>
      </c>
      <c r="AB54" t="s">
        <v>97</v>
      </c>
      <c r="AC54" t="s">
        <v>119</v>
      </c>
      <c r="AD54" t="s">
        <v>99</v>
      </c>
      <c r="AE54"/>
      <c r="AF54" s="9">
        <v>38264</v>
      </c>
      <c r="AG54" s="10">
        <v>0.36180555555555555</v>
      </c>
      <c r="AH54" t="s">
        <v>143</v>
      </c>
      <c r="AI54">
        <v>1</v>
      </c>
      <c r="AJ54">
        <v>1</v>
      </c>
      <c r="AK54">
        <v>0</v>
      </c>
      <c r="AL54">
        <v>0</v>
      </c>
      <c r="AM54">
        <v>0</v>
      </c>
      <c r="AN54" t="s">
        <v>100</v>
      </c>
      <c r="AO54" t="s">
        <v>95</v>
      </c>
      <c r="AP54" t="s">
        <v>95</v>
      </c>
      <c r="AQ54" t="s">
        <v>374</v>
      </c>
      <c r="AR54" t="s">
        <v>103</v>
      </c>
      <c r="AS54"/>
      <c r="AT54" t="s">
        <v>104</v>
      </c>
      <c r="AU54" t="s">
        <v>123</v>
      </c>
      <c r="AV54" t="s">
        <v>95</v>
      </c>
      <c r="AW54"/>
      <c r="AX54" s="11" t="s">
        <v>375</v>
      </c>
      <c r="AY54"/>
      <c r="AZ54"/>
      <c r="BA54">
        <v>1</v>
      </c>
      <c r="BB54">
        <v>1</v>
      </c>
      <c r="BC54">
        <v>1</v>
      </c>
      <c r="BD54">
        <v>1</v>
      </c>
      <c r="BE54" t="s">
        <v>376</v>
      </c>
      <c r="BF54"/>
      <c r="BG54"/>
      <c r="BH54">
        <v>1.6</v>
      </c>
      <c r="BI54">
        <v>52</v>
      </c>
      <c r="BJ54">
        <v>5.1</v>
      </c>
      <c r="BK54">
        <v>5.3</v>
      </c>
      <c r="BL54">
        <v>5</v>
      </c>
      <c r="BM54">
        <v>5.7</v>
      </c>
      <c r="BN54">
        <v>5.8</v>
      </c>
      <c r="BO54">
        <v>8.41</v>
      </c>
      <c r="BP54" t="s">
        <v>377</v>
      </c>
      <c r="BQ54">
        <v>10.92</v>
      </c>
      <c r="BR54">
        <v>14.01</v>
      </c>
      <c r="BS54"/>
      <c r="BT54"/>
      <c r="BU54">
        <v>8.41</v>
      </c>
      <c r="BV54">
        <v>0</v>
      </c>
      <c r="BW54">
        <v>5.38</v>
      </c>
      <c r="BX54">
        <v>0.3</v>
      </c>
      <c r="BY54">
        <v>-14.01</v>
      </c>
      <c r="BZ54">
        <v>10.92</v>
      </c>
      <c r="CA54">
        <v>0</v>
      </c>
      <c r="CB54">
        <v>0</v>
      </c>
      <c r="CC54">
        <v>5.94</v>
      </c>
      <c r="CD54" t="s">
        <v>110</v>
      </c>
      <c r="CE54" t="s">
        <v>147</v>
      </c>
      <c r="CF54" t="s">
        <v>110</v>
      </c>
      <c r="CG54" t="s">
        <v>147</v>
      </c>
      <c r="CH54"/>
      <c r="CI54" s="89" t="str">
        <f t="shared" si="23"/>
        <v>Red</v>
      </c>
      <c r="CJ54" s="89" t="str">
        <f t="shared" si="19"/>
        <v>Red</v>
      </c>
      <c r="CK54" s="89" t="str">
        <f t="shared" si="24"/>
        <v>Circular</v>
      </c>
      <c r="CL54" s="89" t="b">
        <f t="shared" si="25"/>
        <v>0</v>
      </c>
      <c r="CM54"/>
      <c r="CN54" t="s">
        <v>113</v>
      </c>
      <c r="CO54" t="s">
        <v>378</v>
      </c>
      <c r="CP54" t="s">
        <v>113</v>
      </c>
      <c r="CQ54" t="s">
        <v>241</v>
      </c>
      <c r="CR54" s="87">
        <v>0.164685</v>
      </c>
      <c r="CS54" s="72">
        <f t="shared" si="26"/>
        <v>1</v>
      </c>
      <c r="CT54" s="72" t="str">
        <f t="shared" si="35"/>
        <v>1</v>
      </c>
      <c r="CU54" s="72" t="str">
        <f t="shared" si="36"/>
        <v>1</v>
      </c>
      <c r="CV54" s="88">
        <v>6</v>
      </c>
      <c r="CW54" s="73">
        <f t="shared" si="27"/>
        <v>1</v>
      </c>
      <c r="CX54" s="250">
        <v>0.5</v>
      </c>
      <c r="CY54" s="74"/>
      <c r="CZ54" s="75">
        <f t="shared" si="28"/>
        <v>1.5</v>
      </c>
      <c r="DA54" s="72" t="str">
        <f t="shared" si="20"/>
        <v>Beneficial</v>
      </c>
      <c r="DB54" s="73" t="str">
        <f t="shared" si="29"/>
        <v>0</v>
      </c>
      <c r="DC54" s="73" t="str">
        <f t="shared" si="30"/>
        <v>0</v>
      </c>
      <c r="DD54" s="73" t="str">
        <f t="shared" si="31"/>
        <v>0</v>
      </c>
      <c r="DE54" s="73" t="str">
        <f t="shared" si="32"/>
        <v>0</v>
      </c>
      <c r="DF54" s="73" t="str">
        <f t="shared" si="33"/>
        <v>0</v>
      </c>
      <c r="DG54" s="73" t="str">
        <f t="shared" si="34"/>
        <v>0</v>
      </c>
      <c r="DH54" s="82"/>
    </row>
    <row r="55" spans="1:112" s="61" customFormat="1" ht="12.75" customHeight="1">
      <c r="A55" s="92" t="s">
        <v>619</v>
      </c>
      <c r="B55" s="93">
        <v>3920000</v>
      </c>
      <c r="C55" s="93"/>
      <c r="D55" s="94" t="s">
        <v>133</v>
      </c>
      <c r="E55" s="21" t="s">
        <v>93</v>
      </c>
      <c r="F55" s="21" t="s">
        <v>93</v>
      </c>
      <c r="G55" s="21" t="s">
        <v>93</v>
      </c>
      <c r="H55" s="94" t="s">
        <v>653</v>
      </c>
      <c r="I55" s="21" t="s">
        <v>134</v>
      </c>
      <c r="J55" s="95" t="s">
        <v>95</v>
      </c>
      <c r="K55" s="95" t="s">
        <v>95</v>
      </c>
      <c r="L55" s="95" t="s">
        <v>95</v>
      </c>
      <c r="M55" s="95" t="s">
        <v>95</v>
      </c>
      <c r="N55" s="95" t="s">
        <v>95</v>
      </c>
      <c r="O55" s="95" t="s">
        <v>95</v>
      </c>
      <c r="P55" s="95" t="s">
        <v>95</v>
      </c>
      <c r="Q55" s="95" t="s">
        <v>95</v>
      </c>
      <c r="R55" s="95" t="s">
        <v>95</v>
      </c>
      <c r="S55" s="95" t="s">
        <v>95</v>
      </c>
      <c r="T55" s="95" t="s">
        <v>95</v>
      </c>
      <c r="U55" s="95" t="s">
        <v>95</v>
      </c>
      <c r="V55" s="95" t="s">
        <v>95</v>
      </c>
      <c r="W55" s="95" t="s">
        <v>95</v>
      </c>
      <c r="X55" s="95" t="s">
        <v>95</v>
      </c>
      <c r="Y55" s="102">
        <v>45.263035324722225</v>
      </c>
      <c r="Z55" s="102">
        <v>-117.11516660055555</v>
      </c>
      <c r="AA55" s="95" t="s">
        <v>96</v>
      </c>
      <c r="AB55" s="95" t="s">
        <v>662</v>
      </c>
      <c r="AC55" s="95" t="s">
        <v>98</v>
      </c>
      <c r="AD55" s="95"/>
      <c r="AE55" s="97"/>
      <c r="AF55" s="98"/>
      <c r="AG55" s="99"/>
      <c r="AH55" s="21" t="s">
        <v>143</v>
      </c>
      <c r="AI55" s="21">
        <v>1</v>
      </c>
      <c r="AJ55" s="21">
        <v>1</v>
      </c>
      <c r="AK55" s="21">
        <v>0</v>
      </c>
      <c r="AL55" s="21">
        <v>0</v>
      </c>
      <c r="AM55" s="21">
        <v>0</v>
      </c>
      <c r="AN55" s="21" t="s">
        <v>202</v>
      </c>
      <c r="AO55" s="21" t="s">
        <v>95</v>
      </c>
      <c r="AP55" s="21" t="s">
        <v>95</v>
      </c>
      <c r="AQ55" s="21"/>
      <c r="AR55" s="21" t="s">
        <v>103</v>
      </c>
      <c r="AS55" s="97"/>
      <c r="AT55" s="21" t="s">
        <v>104</v>
      </c>
      <c r="AU55" s="21" t="s">
        <v>95</v>
      </c>
      <c r="AV55" s="21" t="s">
        <v>95</v>
      </c>
      <c r="AW55" s="97"/>
      <c r="AX55" s="103" t="s">
        <v>664</v>
      </c>
      <c r="AY55" s="97"/>
      <c r="AZ55" s="97"/>
      <c r="BA55" s="21"/>
      <c r="BB55" s="21"/>
      <c r="BC55" s="21"/>
      <c r="BD55" s="21"/>
      <c r="BE55" s="97"/>
      <c r="BF55" s="97"/>
      <c r="BG55" s="97"/>
      <c r="BH55" s="97"/>
      <c r="BI55" s="97"/>
      <c r="BJ55" s="97"/>
      <c r="BK55" s="97"/>
      <c r="BL55" s="97"/>
      <c r="BM55" s="97"/>
      <c r="BN55" s="97"/>
      <c r="BO55" s="21"/>
      <c r="BP55" s="21"/>
      <c r="BQ55" s="21"/>
      <c r="BR55" s="21"/>
      <c r="BS55" s="21"/>
      <c r="BT55" s="21"/>
      <c r="BU55" s="21"/>
      <c r="BV55" s="21"/>
      <c r="BW55" s="97"/>
      <c r="BX55" s="23">
        <v>0.51</v>
      </c>
      <c r="BY55" s="23">
        <v>0.86</v>
      </c>
      <c r="BZ55" s="97"/>
      <c r="CA55" s="97"/>
      <c r="CB55" s="97"/>
      <c r="CC55" s="156">
        <v>20.7</v>
      </c>
      <c r="CD55" s="95" t="s">
        <v>110</v>
      </c>
      <c r="CE55" s="95" t="s">
        <v>665</v>
      </c>
      <c r="CF55" s="95" t="s">
        <v>110</v>
      </c>
      <c r="CG55" s="95" t="s">
        <v>112</v>
      </c>
      <c r="CH55" s="97"/>
      <c r="CI55" s="101" t="str">
        <f t="shared" si="23"/>
        <v>Red</v>
      </c>
      <c r="CJ55" s="101" t="str">
        <f t="shared" si="19"/>
        <v>Red</v>
      </c>
      <c r="CK55" s="101" t="str">
        <f t="shared" si="24"/>
        <v>Circular</v>
      </c>
      <c r="CL55" s="101" t="b">
        <f t="shared" si="25"/>
        <v>0</v>
      </c>
      <c r="CM55" s="97"/>
      <c r="CN55" s="95" t="s">
        <v>103</v>
      </c>
      <c r="CO55" s="97"/>
      <c r="CP55" s="21" t="s">
        <v>113</v>
      </c>
      <c r="CQ55" s="21" t="s">
        <v>115</v>
      </c>
      <c r="CR55" s="106">
        <v>0.842532</v>
      </c>
      <c r="CS55" s="107">
        <f t="shared" si="26"/>
        <v>1</v>
      </c>
      <c r="CT55" s="72" t="str">
        <f t="shared" si="35"/>
        <v>1</v>
      </c>
      <c r="CU55" s="72" t="str">
        <f t="shared" si="36"/>
        <v>1</v>
      </c>
      <c r="CV55" s="105">
        <v>4</v>
      </c>
      <c r="CW55" s="105">
        <f t="shared" si="27"/>
        <v>1</v>
      </c>
      <c r="CX55" s="250">
        <v>0.5</v>
      </c>
      <c r="CY55" s="108"/>
      <c r="CZ55" s="109">
        <f t="shared" si="28"/>
        <v>1.5</v>
      </c>
      <c r="DA55" s="72" t="str">
        <f t="shared" si="20"/>
        <v>Beneficial</v>
      </c>
      <c r="DB55" s="73" t="str">
        <f t="shared" si="29"/>
        <v>0</v>
      </c>
      <c r="DC55" s="73" t="str">
        <f t="shared" si="30"/>
        <v>0</v>
      </c>
      <c r="DD55" s="73" t="str">
        <f t="shared" si="31"/>
        <v>0</v>
      </c>
      <c r="DE55" s="73" t="str">
        <f t="shared" si="32"/>
        <v>0</v>
      </c>
      <c r="DF55" s="73" t="str">
        <f t="shared" si="33"/>
        <v>0</v>
      </c>
      <c r="DG55" s="73" t="str">
        <f t="shared" si="34"/>
        <v>0</v>
      </c>
      <c r="DH55" s="288" t="s">
        <v>734</v>
      </c>
    </row>
    <row r="56" spans="1:112" s="61" customFormat="1" ht="12.75" customHeight="1">
      <c r="A56" s="92" t="s">
        <v>700</v>
      </c>
      <c r="B56" s="93"/>
      <c r="C56" s="93"/>
      <c r="D56" s="94"/>
      <c r="E56" s="21"/>
      <c r="F56" s="21"/>
      <c r="G56" s="21"/>
      <c r="H56" s="94" t="s">
        <v>653</v>
      </c>
      <c r="I56" s="21" t="s">
        <v>134</v>
      </c>
      <c r="J56" s="95"/>
      <c r="K56" s="95"/>
      <c r="L56" s="95"/>
      <c r="M56" s="95"/>
      <c r="N56" s="95"/>
      <c r="O56" s="95"/>
      <c r="P56" s="95"/>
      <c r="Q56" s="95"/>
      <c r="R56" s="95"/>
      <c r="S56" s="95"/>
      <c r="T56" s="95"/>
      <c r="U56" s="95"/>
      <c r="V56" s="95"/>
      <c r="W56" s="95"/>
      <c r="X56" s="95"/>
      <c r="Y56" s="102"/>
      <c r="Z56" s="102"/>
      <c r="AA56" s="95"/>
      <c r="AB56" s="95"/>
      <c r="AC56" s="95"/>
      <c r="AD56" s="95"/>
      <c r="AE56" s="97"/>
      <c r="AF56" s="98"/>
      <c r="AG56" s="99"/>
      <c r="AH56" s="21"/>
      <c r="AI56" s="21"/>
      <c r="AJ56" s="21"/>
      <c r="AK56" s="21"/>
      <c r="AL56" s="21"/>
      <c r="AM56" s="21"/>
      <c r="AN56" s="21"/>
      <c r="AO56" s="21"/>
      <c r="AP56" s="21"/>
      <c r="AQ56" s="21"/>
      <c r="AR56" s="21"/>
      <c r="AS56" s="97"/>
      <c r="AT56" s="21"/>
      <c r="AU56" s="21"/>
      <c r="AV56" s="21"/>
      <c r="AW56" s="97"/>
      <c r="AX56" s="103"/>
      <c r="AY56" s="97"/>
      <c r="AZ56" s="97"/>
      <c r="BA56" s="21"/>
      <c r="BB56" s="21"/>
      <c r="BC56" s="21"/>
      <c r="BD56" s="21"/>
      <c r="BE56" s="97"/>
      <c r="BF56" s="97"/>
      <c r="BG56" s="97"/>
      <c r="BH56" s="97"/>
      <c r="BI56" s="97"/>
      <c r="BJ56" s="97"/>
      <c r="BK56" s="97"/>
      <c r="BL56" s="97"/>
      <c r="BM56" s="97"/>
      <c r="BN56" s="97"/>
      <c r="BO56" s="21"/>
      <c r="BP56" s="21"/>
      <c r="BQ56" s="21"/>
      <c r="BR56" s="21"/>
      <c r="BS56" s="21"/>
      <c r="BT56" s="21"/>
      <c r="BU56" s="21"/>
      <c r="BV56" s="21"/>
      <c r="BW56" s="97"/>
      <c r="BX56" s="23"/>
      <c r="BY56" s="23"/>
      <c r="BZ56" s="97"/>
      <c r="CA56" s="97"/>
      <c r="CB56" s="97"/>
      <c r="CC56" s="156"/>
      <c r="CD56" s="95"/>
      <c r="CE56" s="95"/>
      <c r="CF56" s="95"/>
      <c r="CG56" s="95"/>
      <c r="CH56" s="97"/>
      <c r="CI56" s="101"/>
      <c r="CJ56" s="101"/>
      <c r="CK56" s="101"/>
      <c r="CL56" s="101"/>
      <c r="CM56" s="97"/>
      <c r="CN56" s="95"/>
      <c r="CO56" s="97"/>
      <c r="CP56" s="21"/>
      <c r="CQ56" s="21"/>
      <c r="CR56" s="106">
        <v>0.456456</v>
      </c>
      <c r="CS56" s="107">
        <f t="shared" si="26"/>
        <v>1</v>
      </c>
      <c r="CT56" s="72">
        <v>1</v>
      </c>
      <c r="CU56" s="72">
        <v>1</v>
      </c>
      <c r="CV56" s="105">
        <v>3</v>
      </c>
      <c r="CW56" s="105">
        <v>1</v>
      </c>
      <c r="CX56" s="105">
        <v>1</v>
      </c>
      <c r="CY56" s="108"/>
      <c r="CZ56" s="109">
        <f t="shared" si="28"/>
        <v>3</v>
      </c>
      <c r="DA56" s="72" t="str">
        <f t="shared" si="20"/>
        <v>Beneficial</v>
      </c>
      <c r="DB56" s="73" t="str">
        <f t="shared" si="29"/>
        <v>0</v>
      </c>
      <c r="DC56" s="73" t="str">
        <f t="shared" si="30"/>
        <v>0</v>
      </c>
      <c r="DD56" s="73" t="str">
        <f t="shared" si="31"/>
        <v>0</v>
      </c>
      <c r="DE56" s="73" t="str">
        <f t="shared" si="32"/>
        <v>0</v>
      </c>
      <c r="DF56" s="73" t="str">
        <f t="shared" si="33"/>
        <v>0</v>
      </c>
      <c r="DG56" s="73" t="str">
        <f t="shared" si="34"/>
        <v>0</v>
      </c>
      <c r="DH56" s="105"/>
    </row>
    <row r="57" spans="1:112" s="61" customFormat="1" ht="12.75" customHeight="1">
      <c r="A57" s="92" t="s">
        <v>701</v>
      </c>
      <c r="B57" s="93"/>
      <c r="C57" s="93"/>
      <c r="D57" s="94"/>
      <c r="E57" s="21"/>
      <c r="F57" s="21"/>
      <c r="G57" s="21"/>
      <c r="H57" s="94"/>
      <c r="I57" s="21"/>
      <c r="J57" s="95"/>
      <c r="K57" s="95"/>
      <c r="L57" s="95"/>
      <c r="M57" s="95"/>
      <c r="N57" s="95"/>
      <c r="O57" s="95"/>
      <c r="P57" s="95"/>
      <c r="Q57" s="95"/>
      <c r="R57" s="95"/>
      <c r="S57" s="95"/>
      <c r="T57" s="95"/>
      <c r="U57" s="95"/>
      <c r="V57" s="95"/>
      <c r="W57" s="95"/>
      <c r="X57" s="95"/>
      <c r="Y57" s="102"/>
      <c r="Z57" s="102"/>
      <c r="AA57" s="95"/>
      <c r="AB57" s="95"/>
      <c r="AC57" s="95"/>
      <c r="AD57" s="95"/>
      <c r="AE57" s="97"/>
      <c r="AF57" s="98"/>
      <c r="AG57" s="99"/>
      <c r="AH57" s="21"/>
      <c r="AI57" s="21"/>
      <c r="AJ57" s="21"/>
      <c r="AK57" s="21"/>
      <c r="AL57" s="21"/>
      <c r="AM57" s="21"/>
      <c r="AN57" s="21"/>
      <c r="AO57" s="21"/>
      <c r="AP57" s="21"/>
      <c r="AQ57" s="21"/>
      <c r="AR57" s="21"/>
      <c r="AS57" s="97"/>
      <c r="AT57" s="21"/>
      <c r="AU57" s="21"/>
      <c r="AV57" s="21"/>
      <c r="AW57" s="97"/>
      <c r="AX57" s="103"/>
      <c r="AY57" s="97"/>
      <c r="AZ57" s="97"/>
      <c r="BA57" s="21"/>
      <c r="BB57" s="21"/>
      <c r="BC57" s="21"/>
      <c r="BD57" s="21"/>
      <c r="BE57" s="97"/>
      <c r="BF57" s="97"/>
      <c r="BG57" s="97"/>
      <c r="BH57" s="97"/>
      <c r="BI57" s="97"/>
      <c r="BJ57" s="97"/>
      <c r="BK57" s="97"/>
      <c r="BL57" s="97"/>
      <c r="BM57" s="97"/>
      <c r="BN57" s="97"/>
      <c r="BO57" s="21"/>
      <c r="BP57" s="21"/>
      <c r="BQ57" s="21"/>
      <c r="BR57" s="21"/>
      <c r="BS57" s="21"/>
      <c r="BT57" s="21"/>
      <c r="BU57" s="21"/>
      <c r="BV57" s="21"/>
      <c r="BW57" s="97"/>
      <c r="BX57" s="23"/>
      <c r="BY57" s="23"/>
      <c r="BZ57" s="97"/>
      <c r="CA57" s="97"/>
      <c r="CB57" s="97"/>
      <c r="CC57" s="156"/>
      <c r="CD57" s="95"/>
      <c r="CE57" s="95"/>
      <c r="CF57" s="95"/>
      <c r="CG57" s="95"/>
      <c r="CH57" s="97"/>
      <c r="CI57" s="101"/>
      <c r="CJ57" s="101"/>
      <c r="CK57" s="101"/>
      <c r="CL57" s="101"/>
      <c r="CM57" s="97"/>
      <c r="CN57" s="95"/>
      <c r="CO57" s="97"/>
      <c r="CP57" s="21"/>
      <c r="CQ57" s="21"/>
      <c r="CR57" s="106">
        <v>0.048353</v>
      </c>
      <c r="CS57" s="107">
        <f t="shared" si="26"/>
        <v>1</v>
      </c>
      <c r="CT57" s="72">
        <v>1</v>
      </c>
      <c r="CU57" s="72">
        <v>1</v>
      </c>
      <c r="CV57" s="105">
        <v>3</v>
      </c>
      <c r="CW57" s="105">
        <v>1</v>
      </c>
      <c r="CX57" s="105">
        <v>1</v>
      </c>
      <c r="CY57" s="108"/>
      <c r="CZ57" s="109">
        <f t="shared" si="28"/>
        <v>3</v>
      </c>
      <c r="DA57" s="72" t="str">
        <f t="shared" si="20"/>
        <v>Beneficial</v>
      </c>
      <c r="DB57" s="73" t="str">
        <f t="shared" si="29"/>
        <v>0</v>
      </c>
      <c r="DC57" s="73" t="str">
        <f t="shared" si="30"/>
        <v>0</v>
      </c>
      <c r="DD57" s="73" t="str">
        <f t="shared" si="31"/>
        <v>0</v>
      </c>
      <c r="DE57" s="73" t="str">
        <f t="shared" si="32"/>
        <v>0</v>
      </c>
      <c r="DF57" s="73" t="str">
        <f t="shared" si="33"/>
        <v>0</v>
      </c>
      <c r="DG57" s="73" t="str">
        <f t="shared" si="34"/>
        <v>0</v>
      </c>
      <c r="DH57" s="105"/>
    </row>
    <row r="58" spans="1:112" s="61" customFormat="1" ht="12.75" customHeight="1">
      <c r="A58" s="92" t="s">
        <v>767</v>
      </c>
      <c r="B58" s="93"/>
      <c r="C58" s="93"/>
      <c r="D58" s="94"/>
      <c r="E58" s="21"/>
      <c r="F58" s="21"/>
      <c r="G58" s="21"/>
      <c r="H58" s="94"/>
      <c r="I58" s="21"/>
      <c r="J58" s="95"/>
      <c r="K58" s="95"/>
      <c r="L58" s="95"/>
      <c r="M58" s="95"/>
      <c r="N58" s="95"/>
      <c r="O58" s="95"/>
      <c r="P58" s="95"/>
      <c r="Q58" s="95"/>
      <c r="R58" s="95"/>
      <c r="S58" s="95"/>
      <c r="T58" s="95"/>
      <c r="U58" s="95"/>
      <c r="V58" s="95"/>
      <c r="W58" s="95"/>
      <c r="X58" s="95"/>
      <c r="Y58" s="102"/>
      <c r="Z58" s="102"/>
      <c r="AA58" s="95"/>
      <c r="AB58" s="95"/>
      <c r="AC58" s="95"/>
      <c r="AD58" s="95"/>
      <c r="AE58" s="97"/>
      <c r="AF58" s="98"/>
      <c r="AG58" s="99"/>
      <c r="AH58" s="21"/>
      <c r="AI58" s="21"/>
      <c r="AJ58" s="21"/>
      <c r="AK58" s="21"/>
      <c r="AL58" s="21"/>
      <c r="AM58" s="21"/>
      <c r="AN58" s="21"/>
      <c r="AO58" s="21"/>
      <c r="AP58" s="21"/>
      <c r="AQ58" s="21"/>
      <c r="AR58" s="21"/>
      <c r="AS58" s="97"/>
      <c r="AT58" s="21"/>
      <c r="AU58" s="21"/>
      <c r="AV58" s="21"/>
      <c r="AW58" s="97"/>
      <c r="AX58" s="103"/>
      <c r="AY58" s="97"/>
      <c r="AZ58" s="97"/>
      <c r="BA58" s="21"/>
      <c r="BB58" s="21"/>
      <c r="BC58" s="21"/>
      <c r="BD58" s="21"/>
      <c r="BE58" s="97"/>
      <c r="BF58" s="97"/>
      <c r="BG58" s="97"/>
      <c r="BH58" s="97"/>
      <c r="BI58" s="97"/>
      <c r="BJ58" s="97"/>
      <c r="BK58" s="97"/>
      <c r="BL58" s="97"/>
      <c r="BM58" s="97"/>
      <c r="BN58" s="97"/>
      <c r="BO58" s="21"/>
      <c r="BP58" s="21"/>
      <c r="BQ58" s="21"/>
      <c r="BR58" s="21"/>
      <c r="BS58" s="21"/>
      <c r="BT58" s="21"/>
      <c r="BU58" s="21"/>
      <c r="BV58" s="21"/>
      <c r="BW58" s="97"/>
      <c r="BX58" s="23"/>
      <c r="BY58" s="23"/>
      <c r="BZ58" s="97"/>
      <c r="CA58" s="97"/>
      <c r="CB58" s="97"/>
      <c r="CC58" s="156"/>
      <c r="CD58" s="95"/>
      <c r="CE58" s="95"/>
      <c r="CF58" s="95"/>
      <c r="CG58" s="95"/>
      <c r="CH58" s="97"/>
      <c r="CI58" s="101"/>
      <c r="CJ58" s="101"/>
      <c r="CK58" s="101"/>
      <c r="CL58" s="101"/>
      <c r="CM58" s="97"/>
      <c r="CN58" s="95"/>
      <c r="CO58" s="97"/>
      <c r="CP58" s="21"/>
      <c r="CQ58" s="21"/>
      <c r="CR58" s="106"/>
      <c r="CS58" s="107"/>
      <c r="CT58" s="72"/>
      <c r="CU58" s="72"/>
      <c r="CV58" s="105">
        <v>4</v>
      </c>
      <c r="CW58" s="105"/>
      <c r="CX58" s="105"/>
      <c r="CY58" s="108"/>
      <c r="CZ58" s="109">
        <v>3</v>
      </c>
      <c r="DA58" s="72" t="str">
        <f t="shared" si="20"/>
        <v>Beneficial</v>
      </c>
      <c r="DB58" s="73"/>
      <c r="DC58" s="73"/>
      <c r="DD58" s="73"/>
      <c r="DE58" s="73"/>
      <c r="DF58" s="73"/>
      <c r="DG58" s="73"/>
      <c r="DH58" s="105"/>
    </row>
    <row r="59" spans="1:112" s="61" customFormat="1" ht="12.75" customHeight="1">
      <c r="A59" s="92" t="s">
        <v>768</v>
      </c>
      <c r="B59" s="93"/>
      <c r="C59" s="93"/>
      <c r="D59" s="94"/>
      <c r="E59" s="21"/>
      <c r="F59" s="21"/>
      <c r="G59" s="21"/>
      <c r="H59" s="94"/>
      <c r="I59" s="21"/>
      <c r="J59" s="95"/>
      <c r="K59" s="95"/>
      <c r="L59" s="95"/>
      <c r="M59" s="95"/>
      <c r="N59" s="95"/>
      <c r="O59" s="95"/>
      <c r="P59" s="95"/>
      <c r="Q59" s="95"/>
      <c r="R59" s="95"/>
      <c r="S59" s="95"/>
      <c r="T59" s="95"/>
      <c r="U59" s="95"/>
      <c r="V59" s="95"/>
      <c r="W59" s="95"/>
      <c r="X59" s="95"/>
      <c r="Y59" s="102"/>
      <c r="Z59" s="102"/>
      <c r="AA59" s="95"/>
      <c r="AB59" s="95"/>
      <c r="AC59" s="95"/>
      <c r="AD59" s="95"/>
      <c r="AE59" s="97"/>
      <c r="AF59" s="98"/>
      <c r="AG59" s="99"/>
      <c r="AH59" s="21"/>
      <c r="AI59" s="21"/>
      <c r="AJ59" s="21"/>
      <c r="AK59" s="21"/>
      <c r="AL59" s="21"/>
      <c r="AM59" s="21"/>
      <c r="AN59" s="21"/>
      <c r="AO59" s="21"/>
      <c r="AP59" s="21"/>
      <c r="AQ59" s="21"/>
      <c r="AR59" s="21"/>
      <c r="AS59" s="97"/>
      <c r="AT59" s="21"/>
      <c r="AU59" s="21"/>
      <c r="AV59" s="21"/>
      <c r="AW59" s="97"/>
      <c r="AX59" s="103"/>
      <c r="AY59" s="97"/>
      <c r="AZ59" s="97"/>
      <c r="BA59" s="21"/>
      <c r="BB59" s="21"/>
      <c r="BC59" s="21"/>
      <c r="BD59" s="21"/>
      <c r="BE59" s="97"/>
      <c r="BF59" s="97"/>
      <c r="BG59" s="97"/>
      <c r="BH59" s="97"/>
      <c r="BI59" s="97"/>
      <c r="BJ59" s="97"/>
      <c r="BK59" s="97"/>
      <c r="BL59" s="97"/>
      <c r="BM59" s="97"/>
      <c r="BN59" s="97"/>
      <c r="BO59" s="21"/>
      <c r="BP59" s="21"/>
      <c r="BQ59" s="21"/>
      <c r="BR59" s="21"/>
      <c r="BS59" s="21"/>
      <c r="BT59" s="21"/>
      <c r="BU59" s="21"/>
      <c r="BV59" s="21"/>
      <c r="BW59" s="97"/>
      <c r="BX59" s="23"/>
      <c r="BY59" s="23"/>
      <c r="BZ59" s="97"/>
      <c r="CA59" s="97"/>
      <c r="CB59" s="97"/>
      <c r="CC59" s="156"/>
      <c r="CD59" s="95"/>
      <c r="CE59" s="95"/>
      <c r="CF59" s="95"/>
      <c r="CG59" s="95"/>
      <c r="CH59" s="97"/>
      <c r="CI59" s="101"/>
      <c r="CJ59" s="101"/>
      <c r="CK59" s="101"/>
      <c r="CL59" s="101"/>
      <c r="CM59" s="97"/>
      <c r="CN59" s="95"/>
      <c r="CO59" s="97"/>
      <c r="CP59" s="21"/>
      <c r="CQ59" s="21"/>
      <c r="CR59" s="106"/>
      <c r="CS59" s="107"/>
      <c r="CT59" s="72"/>
      <c r="CU59" s="72"/>
      <c r="CV59" s="105">
        <v>4</v>
      </c>
      <c r="CW59" s="105"/>
      <c r="CX59" s="105"/>
      <c r="CY59" s="108"/>
      <c r="CZ59" s="109">
        <v>3</v>
      </c>
      <c r="DA59" s="72" t="str">
        <f t="shared" si="20"/>
        <v>Beneficial</v>
      </c>
      <c r="DB59" s="73"/>
      <c r="DC59" s="73"/>
      <c r="DD59" s="73"/>
      <c r="DE59" s="73"/>
      <c r="DF59" s="73"/>
      <c r="DG59" s="73"/>
      <c r="DH59" s="105"/>
    </row>
    <row r="60" spans="1:112" s="61" customFormat="1" ht="12.75" customHeight="1">
      <c r="A60" s="92" t="s">
        <v>702</v>
      </c>
      <c r="B60" s="93"/>
      <c r="C60" s="93"/>
      <c r="D60" s="94"/>
      <c r="E60" s="21"/>
      <c r="F60" s="21"/>
      <c r="G60" s="21"/>
      <c r="H60" s="94"/>
      <c r="I60" s="21"/>
      <c r="J60" s="95"/>
      <c r="K60" s="95"/>
      <c r="L60" s="95"/>
      <c r="M60" s="95"/>
      <c r="N60" s="95"/>
      <c r="O60" s="95"/>
      <c r="P60" s="95"/>
      <c r="Q60" s="95"/>
      <c r="R60" s="95"/>
      <c r="S60" s="95"/>
      <c r="T60" s="95"/>
      <c r="U60" s="95"/>
      <c r="V60" s="95"/>
      <c r="W60" s="95"/>
      <c r="X60" s="95"/>
      <c r="Y60" s="102"/>
      <c r="Z60" s="102"/>
      <c r="AA60" s="95"/>
      <c r="AB60" s="95"/>
      <c r="AC60" s="95"/>
      <c r="AD60" s="95"/>
      <c r="AE60" s="97"/>
      <c r="AF60" s="98"/>
      <c r="AG60" s="99"/>
      <c r="AH60" s="21"/>
      <c r="AI60" s="21"/>
      <c r="AJ60" s="21"/>
      <c r="AK60" s="21"/>
      <c r="AL60" s="21"/>
      <c r="AM60" s="21"/>
      <c r="AN60" s="21"/>
      <c r="AO60" s="21"/>
      <c r="AP60" s="21"/>
      <c r="AQ60" s="21"/>
      <c r="AR60" s="21"/>
      <c r="AS60" s="97"/>
      <c r="AT60" s="21"/>
      <c r="AU60" s="21"/>
      <c r="AV60" s="21"/>
      <c r="AW60" s="97"/>
      <c r="AX60" s="103"/>
      <c r="AY60" s="97"/>
      <c r="AZ60" s="97"/>
      <c r="BA60" s="21"/>
      <c r="BB60" s="21"/>
      <c r="BC60" s="21"/>
      <c r="BD60" s="21"/>
      <c r="BE60" s="97"/>
      <c r="BF60" s="97"/>
      <c r="BG60" s="97"/>
      <c r="BH60" s="97"/>
      <c r="BI60" s="97"/>
      <c r="BJ60" s="97"/>
      <c r="BK60" s="97"/>
      <c r="BL60" s="97"/>
      <c r="BM60" s="97"/>
      <c r="BN60" s="97"/>
      <c r="BO60" s="21"/>
      <c r="BP60" s="21"/>
      <c r="BQ60" s="21"/>
      <c r="BR60" s="21"/>
      <c r="BS60" s="21"/>
      <c r="BT60" s="21"/>
      <c r="BU60" s="21"/>
      <c r="BV60" s="21"/>
      <c r="BW60" s="97"/>
      <c r="BX60" s="23"/>
      <c r="BY60" s="23"/>
      <c r="BZ60" s="97"/>
      <c r="CA60" s="97"/>
      <c r="CB60" s="97"/>
      <c r="CC60" s="156"/>
      <c r="CD60" s="95"/>
      <c r="CE60" s="95"/>
      <c r="CF60" s="95"/>
      <c r="CG60" s="95"/>
      <c r="CH60" s="97"/>
      <c r="CI60" s="101"/>
      <c r="CJ60" s="101"/>
      <c r="CK60" s="101"/>
      <c r="CL60" s="101"/>
      <c r="CM60" s="97"/>
      <c r="CN60" s="95"/>
      <c r="CO60" s="97"/>
      <c r="CP60" s="21"/>
      <c r="CQ60" s="21"/>
      <c r="CR60" s="106">
        <v>2.053341</v>
      </c>
      <c r="CS60" s="107">
        <f t="shared" si="26"/>
        <v>3</v>
      </c>
      <c r="CT60" s="72">
        <v>1</v>
      </c>
      <c r="CU60" s="72">
        <v>1</v>
      </c>
      <c r="CV60" s="105">
        <v>5</v>
      </c>
      <c r="CW60" s="105">
        <v>1</v>
      </c>
      <c r="CX60" s="105">
        <v>1</v>
      </c>
      <c r="CY60" s="108"/>
      <c r="CZ60" s="109">
        <f t="shared" si="28"/>
        <v>9</v>
      </c>
      <c r="DA60" s="72" t="str">
        <f t="shared" si="20"/>
        <v>Beneficial</v>
      </c>
      <c r="DB60" s="73" t="str">
        <f t="shared" si="29"/>
        <v>0</v>
      </c>
      <c r="DC60" s="73" t="str">
        <f t="shared" si="30"/>
        <v>0</v>
      </c>
      <c r="DD60" s="73" t="str">
        <f t="shared" si="31"/>
        <v>0</v>
      </c>
      <c r="DE60" s="73" t="str">
        <f t="shared" si="32"/>
        <v>0</v>
      </c>
      <c r="DF60" s="73" t="str">
        <f t="shared" si="33"/>
        <v>0</v>
      </c>
      <c r="DG60" s="73" t="str">
        <f t="shared" si="34"/>
        <v>0</v>
      </c>
      <c r="DH60" s="105"/>
    </row>
    <row r="61" spans="1:112" s="67" customFormat="1" ht="12.75" customHeight="1">
      <c r="A61" s="92" t="s">
        <v>620</v>
      </c>
      <c r="B61" s="93">
        <v>3920000</v>
      </c>
      <c r="C61" s="93"/>
      <c r="D61" s="94" t="s">
        <v>133</v>
      </c>
      <c r="E61" s="21" t="s">
        <v>93</v>
      </c>
      <c r="F61" s="21" t="s">
        <v>93</v>
      </c>
      <c r="G61" s="21" t="s">
        <v>93</v>
      </c>
      <c r="H61" s="94" t="s">
        <v>654</v>
      </c>
      <c r="I61" s="21" t="s">
        <v>134</v>
      </c>
      <c r="J61" s="95" t="s">
        <v>95</v>
      </c>
      <c r="K61" s="95" t="s">
        <v>95</v>
      </c>
      <c r="L61" s="95" t="s">
        <v>95</v>
      </c>
      <c r="M61" s="95" t="s">
        <v>95</v>
      </c>
      <c r="N61" s="95" t="s">
        <v>95</v>
      </c>
      <c r="O61" s="95" t="s">
        <v>95</v>
      </c>
      <c r="P61" s="95" t="s">
        <v>95</v>
      </c>
      <c r="Q61" s="95" t="s">
        <v>95</v>
      </c>
      <c r="R61" s="95" t="s">
        <v>95</v>
      </c>
      <c r="S61" s="95" t="s">
        <v>95</v>
      </c>
      <c r="T61" s="95" t="s">
        <v>95</v>
      </c>
      <c r="U61" s="95" t="s">
        <v>95</v>
      </c>
      <c r="V61" s="95" t="s">
        <v>95</v>
      </c>
      <c r="W61" s="95" t="s">
        <v>95</v>
      </c>
      <c r="X61" s="95" t="s">
        <v>95</v>
      </c>
      <c r="Y61" s="96">
        <v>45.25606042166667</v>
      </c>
      <c r="Z61" s="96">
        <v>-117.10442529388888</v>
      </c>
      <c r="AA61" s="95" t="s">
        <v>96</v>
      </c>
      <c r="AB61" s="95" t="s">
        <v>663</v>
      </c>
      <c r="AC61" s="95" t="s">
        <v>98</v>
      </c>
      <c r="AD61" s="95"/>
      <c r="AE61" s="97"/>
      <c r="AF61" s="98"/>
      <c r="AG61" s="99"/>
      <c r="AH61" s="21" t="s">
        <v>143</v>
      </c>
      <c r="AI61" s="21">
        <v>1</v>
      </c>
      <c r="AJ61" s="21">
        <v>1</v>
      </c>
      <c r="AK61" s="21">
        <v>0</v>
      </c>
      <c r="AL61" s="21">
        <v>0</v>
      </c>
      <c r="AM61" s="21">
        <v>0</v>
      </c>
      <c r="AN61" s="21" t="s">
        <v>95</v>
      </c>
      <c r="AO61" s="21" t="s">
        <v>95</v>
      </c>
      <c r="AP61" s="21" t="s">
        <v>95</v>
      </c>
      <c r="AQ61" s="21"/>
      <c r="AR61" s="21" t="s">
        <v>103</v>
      </c>
      <c r="AS61" s="97"/>
      <c r="AT61" s="21" t="s">
        <v>104</v>
      </c>
      <c r="AU61" s="21" t="s">
        <v>95</v>
      </c>
      <c r="AV61" s="21" t="s">
        <v>95</v>
      </c>
      <c r="AW61" s="97"/>
      <c r="AX61" s="100"/>
      <c r="AY61" s="97"/>
      <c r="AZ61" s="97"/>
      <c r="BA61" s="21"/>
      <c r="BB61" s="21"/>
      <c r="BC61" s="21"/>
      <c r="BD61" s="21"/>
      <c r="BE61" s="97"/>
      <c r="BF61" s="97"/>
      <c r="BG61" s="97"/>
      <c r="BH61" s="97"/>
      <c r="BI61" s="97"/>
      <c r="BJ61" s="97"/>
      <c r="BK61" s="97"/>
      <c r="BL61" s="97"/>
      <c r="BM61" s="97"/>
      <c r="BN61" s="97"/>
      <c r="BO61" s="21"/>
      <c r="BP61" s="21"/>
      <c r="BQ61" s="21"/>
      <c r="BR61" s="21"/>
      <c r="BS61" s="21"/>
      <c r="BT61" s="21"/>
      <c r="BU61" s="21"/>
      <c r="BV61" s="21"/>
      <c r="BW61" s="97"/>
      <c r="BX61" s="23">
        <v>0.93</v>
      </c>
      <c r="BY61" s="23" t="s">
        <v>652</v>
      </c>
      <c r="BZ61" s="97"/>
      <c r="CA61" s="97"/>
      <c r="CB61" s="97"/>
      <c r="CC61" s="23">
        <v>4.9</v>
      </c>
      <c r="CD61" s="21" t="s">
        <v>110</v>
      </c>
      <c r="CE61" s="21" t="s">
        <v>138</v>
      </c>
      <c r="CF61" s="21" t="s">
        <v>110</v>
      </c>
      <c r="CG61" s="21" t="s">
        <v>139</v>
      </c>
      <c r="CH61" s="97"/>
      <c r="CI61" s="101" t="str">
        <f aca="true" t="shared" si="37" ref="CI61:CI67">IF(CD61="Red","Red",IF(CD61="Green","Green",IF(CD61="Grey","Grey",IF(AH61="Bridge","Bridge",IF(AH61="Ford","Ford",IF(AH61="Open Bottom","Open Bottom",IF(AH61="Other","Other","Green")))))))</f>
        <v>Red</v>
      </c>
      <c r="CJ61" s="101" t="str">
        <f aca="true" t="shared" si="38" ref="CJ61:CJ67">IF(CI61="Red","Red",IF(CI61="Green","Green",IF(CI61="Grey","Grey",IF(CL61="False","Green",IF(CL61="Yes","Red","Green")))))</f>
        <v>Red</v>
      </c>
      <c r="CK61" s="101" t="str">
        <f aca="true" t="shared" si="39" ref="CK61:CK67">IF(AH61="Bridge","Bridge",IF(AH61="Ford","Ford",IF(AH61="Circular","Circular",IF(AH61="Squashed Pipe-Arch","Squashed Pipe-Arch",IF(AH61="Open-Bottom","Open Bottom Arch",IF(AH61="Other","Other","Other"))))))</f>
        <v>Circular</v>
      </c>
      <c r="CL61" s="101" t="b">
        <f aca="true" t="shared" si="40" ref="CL61:CL67">IF(AND(CI61&lt;&gt;"Red",CN61="Yes"),"Yes")</f>
        <v>0</v>
      </c>
      <c r="CM61" s="97"/>
      <c r="CN61" s="95" t="s">
        <v>103</v>
      </c>
      <c r="CO61" s="97"/>
      <c r="CP61" s="21" t="s">
        <v>113</v>
      </c>
      <c r="CQ61" s="21" t="s">
        <v>115</v>
      </c>
      <c r="CR61" s="106">
        <v>0.064186</v>
      </c>
      <c r="CS61" s="107">
        <f t="shared" si="26"/>
        <v>1</v>
      </c>
      <c r="CT61" s="72" t="str">
        <f aca="true" t="shared" si="41" ref="CT61:CT67">IF(CD61="Red","1",IF(CD61="Grey","0.5","0"))</f>
        <v>1</v>
      </c>
      <c r="CU61" s="72" t="str">
        <f aca="true" t="shared" si="42" ref="CU61:CU67">IF(CF61="Red","1",IF(CF61="Grey","0.5","0"))</f>
        <v>1</v>
      </c>
      <c r="CV61" s="105">
        <v>6</v>
      </c>
      <c r="CW61" s="105">
        <f aca="true" t="shared" si="43" ref="CW61:CW67">1+DB61+DC61+DD61+DE61+DF61+DG61</f>
        <v>1</v>
      </c>
      <c r="CX61" s="105">
        <v>1</v>
      </c>
      <c r="CY61" s="108"/>
      <c r="CZ61" s="109">
        <f t="shared" si="28"/>
        <v>3</v>
      </c>
      <c r="DA61" s="72" t="str">
        <f t="shared" si="20"/>
        <v>Beneficial</v>
      </c>
      <c r="DB61" s="73" t="str">
        <f t="shared" si="29"/>
        <v>0</v>
      </c>
      <c r="DC61" s="73" t="str">
        <f t="shared" si="30"/>
        <v>0</v>
      </c>
      <c r="DD61" s="73" t="str">
        <f t="shared" si="31"/>
        <v>0</v>
      </c>
      <c r="DE61" s="73" t="str">
        <f t="shared" si="32"/>
        <v>0</v>
      </c>
      <c r="DF61" s="73" t="str">
        <f t="shared" si="33"/>
        <v>0</v>
      </c>
      <c r="DG61" s="73" t="str">
        <f t="shared" si="34"/>
        <v>0</v>
      </c>
      <c r="DH61" s="288" t="s">
        <v>735</v>
      </c>
    </row>
    <row r="62" spans="1:112" s="97" customFormat="1" ht="12.75" customHeight="1">
      <c r="A62" t="s">
        <v>356</v>
      </c>
      <c r="B62" s="6" t="s">
        <v>357</v>
      </c>
      <c r="C62" s="7">
        <v>0.4</v>
      </c>
      <c r="D62" s="6" t="s">
        <v>340</v>
      </c>
      <c r="E62" t="s">
        <v>151</v>
      </c>
      <c r="F62" t="s">
        <v>151</v>
      </c>
      <c r="G62" t="s">
        <v>151</v>
      </c>
      <c r="H62" t="s">
        <v>91</v>
      </c>
      <c r="I62" t="s">
        <v>95</v>
      </c>
      <c r="J62" t="s">
        <v>95</v>
      </c>
      <c r="K62" t="s">
        <v>95</v>
      </c>
      <c r="L62" t="s">
        <v>95</v>
      </c>
      <c r="M62" t="s">
        <v>95</v>
      </c>
      <c r="N62" t="s">
        <v>95</v>
      </c>
      <c r="O62" t="s">
        <v>95</v>
      </c>
      <c r="P62" t="s">
        <v>95</v>
      </c>
      <c r="Q62" t="s">
        <v>95</v>
      </c>
      <c r="R62" t="s">
        <v>95</v>
      </c>
      <c r="S62" t="s">
        <v>95</v>
      </c>
      <c r="T62" t="s">
        <v>95</v>
      </c>
      <c r="U62" t="s">
        <v>95</v>
      </c>
      <c r="V62" t="s">
        <v>95</v>
      </c>
      <c r="W62" t="s">
        <v>95</v>
      </c>
      <c r="X62" t="s">
        <v>95</v>
      </c>
      <c r="Y62" s="8">
        <v>45.46906</v>
      </c>
      <c r="Z62" s="8">
        <v>-117.02508</v>
      </c>
      <c r="AA62" t="s">
        <v>96</v>
      </c>
      <c r="AB62" t="s">
        <v>97</v>
      </c>
      <c r="AC62" t="s">
        <v>99</v>
      </c>
      <c r="AD62" t="s">
        <v>119</v>
      </c>
      <c r="AE62" t="s">
        <v>231</v>
      </c>
      <c r="AF62" s="9">
        <v>38260</v>
      </c>
      <c r="AG62" s="10">
        <v>0.5715277777777777</v>
      </c>
      <c r="AH62" t="s">
        <v>143</v>
      </c>
      <c r="AI62">
        <v>1</v>
      </c>
      <c r="AJ62">
        <v>1</v>
      </c>
      <c r="AK62">
        <v>0</v>
      </c>
      <c r="AL62">
        <v>0</v>
      </c>
      <c r="AM62">
        <v>0</v>
      </c>
      <c r="AN62" t="s">
        <v>144</v>
      </c>
      <c r="AO62" t="s">
        <v>100</v>
      </c>
      <c r="AP62" t="s">
        <v>95</v>
      </c>
      <c r="AQ62" t="s">
        <v>358</v>
      </c>
      <c r="AR62" t="s">
        <v>103</v>
      </c>
      <c r="AS62"/>
      <c r="AT62" t="s">
        <v>173</v>
      </c>
      <c r="AU62" t="s">
        <v>359</v>
      </c>
      <c r="AV62" t="s">
        <v>100</v>
      </c>
      <c r="AW62" t="s">
        <v>360</v>
      </c>
      <c r="AX62" s="11" t="s">
        <v>361</v>
      </c>
      <c r="AY62" t="s">
        <v>362</v>
      </c>
      <c r="AZ62"/>
      <c r="BA62">
        <v>1</v>
      </c>
      <c r="BB62">
        <v>1</v>
      </c>
      <c r="BC62">
        <v>1</v>
      </c>
      <c r="BD62">
        <v>1</v>
      </c>
      <c r="BE62" t="s">
        <v>363</v>
      </c>
      <c r="BF62"/>
      <c r="BG62"/>
      <c r="BH62">
        <v>8.5</v>
      </c>
      <c r="BI62">
        <v>24.2</v>
      </c>
      <c r="BJ62">
        <v>16.9</v>
      </c>
      <c r="BK62">
        <v>17.4</v>
      </c>
      <c r="BL62">
        <v>13.2</v>
      </c>
      <c r="BM62">
        <v>10.5</v>
      </c>
      <c r="BN62">
        <v>18.6</v>
      </c>
      <c r="BO62">
        <v>5.72</v>
      </c>
      <c r="BP62" t="s">
        <v>176</v>
      </c>
      <c r="BQ62">
        <v>12.86</v>
      </c>
      <c r="BR62">
        <v>12.78</v>
      </c>
      <c r="BS62">
        <v>0</v>
      </c>
      <c r="BT62"/>
      <c r="BU62">
        <v>5.72</v>
      </c>
      <c r="BV62">
        <v>0</v>
      </c>
      <c r="BW62">
        <v>15.32</v>
      </c>
      <c r="BX62" s="82">
        <v>0.55</v>
      </c>
      <c r="BY62" s="82">
        <v>-12.78</v>
      </c>
      <c r="BZ62">
        <v>12.86</v>
      </c>
      <c r="CA62">
        <v>0</v>
      </c>
      <c r="CB62">
        <v>0</v>
      </c>
      <c r="CC62" s="82">
        <v>-0.33</v>
      </c>
      <c r="CD62" t="s">
        <v>169</v>
      </c>
      <c r="CE62" t="s">
        <v>95</v>
      </c>
      <c r="CF62" t="s">
        <v>169</v>
      </c>
      <c r="CG62" t="s">
        <v>95</v>
      </c>
      <c r="CH62" t="s">
        <v>364</v>
      </c>
      <c r="CI62" s="89" t="str">
        <f t="shared" si="37"/>
        <v>Grey</v>
      </c>
      <c r="CJ62" s="89" t="str">
        <f t="shared" si="38"/>
        <v>Grey</v>
      </c>
      <c r="CK62" s="89" t="str">
        <f t="shared" si="39"/>
        <v>Circular</v>
      </c>
      <c r="CL62" s="89" t="b">
        <f t="shared" si="40"/>
        <v>0</v>
      </c>
      <c r="CM62"/>
      <c r="CN62" t="s">
        <v>103</v>
      </c>
      <c r="CO62" t="s">
        <v>365</v>
      </c>
      <c r="CP62" t="s">
        <v>113</v>
      </c>
      <c r="CQ62" t="s">
        <v>231</v>
      </c>
      <c r="CR62" s="87">
        <v>0.016469</v>
      </c>
      <c r="CS62" s="72">
        <f t="shared" si="26"/>
        <v>1</v>
      </c>
      <c r="CT62" s="72" t="str">
        <f t="shared" si="41"/>
        <v>0.5</v>
      </c>
      <c r="CU62" s="72" t="str">
        <f t="shared" si="42"/>
        <v>0.5</v>
      </c>
      <c r="CV62" s="88">
        <v>5</v>
      </c>
      <c r="CW62" s="73">
        <f t="shared" si="43"/>
        <v>1.05</v>
      </c>
      <c r="CX62" s="250">
        <v>0.5</v>
      </c>
      <c r="CY62" s="74"/>
      <c r="CZ62" s="75">
        <f t="shared" si="28"/>
        <v>0.7875000000000001</v>
      </c>
      <c r="DA62" s="72" t="str">
        <f t="shared" si="20"/>
        <v>Beneficial</v>
      </c>
      <c r="DB62" s="73" t="str">
        <f t="shared" si="29"/>
        <v>0</v>
      </c>
      <c r="DC62" s="73" t="str">
        <f t="shared" si="30"/>
        <v>0</v>
      </c>
      <c r="DD62" s="73" t="str">
        <f t="shared" si="31"/>
        <v>0.05</v>
      </c>
      <c r="DE62" s="73" t="str">
        <f t="shared" si="32"/>
        <v>0</v>
      </c>
      <c r="DF62" s="73" t="str">
        <f t="shared" si="33"/>
        <v>0</v>
      </c>
      <c r="DG62" s="73" t="str">
        <f t="shared" si="34"/>
        <v>0</v>
      </c>
      <c r="DH62" s="82"/>
    </row>
    <row r="63" spans="1:112" s="97" customFormat="1" ht="12.75" customHeight="1">
      <c r="A63" t="s">
        <v>379</v>
      </c>
      <c r="B63" s="6" t="s">
        <v>346</v>
      </c>
      <c r="C63" s="7">
        <v>0.4</v>
      </c>
      <c r="D63" s="6" t="s">
        <v>380</v>
      </c>
      <c r="E63" t="s">
        <v>151</v>
      </c>
      <c r="F63" t="s">
        <v>151</v>
      </c>
      <c r="G63" t="s">
        <v>151</v>
      </c>
      <c r="H63" t="s">
        <v>302</v>
      </c>
      <c r="I63" t="s">
        <v>95</v>
      </c>
      <c r="J63" t="s">
        <v>95</v>
      </c>
      <c r="K63" t="s">
        <v>95</v>
      </c>
      <c r="L63" t="s">
        <v>95</v>
      </c>
      <c r="M63" t="s">
        <v>95</v>
      </c>
      <c r="N63" t="s">
        <v>95</v>
      </c>
      <c r="O63" t="s">
        <v>95</v>
      </c>
      <c r="P63" t="s">
        <v>95</v>
      </c>
      <c r="Q63" t="s">
        <v>95</v>
      </c>
      <c r="R63" t="s">
        <v>95</v>
      </c>
      <c r="S63" t="s">
        <v>95</v>
      </c>
      <c r="T63" t="s">
        <v>95</v>
      </c>
      <c r="U63" t="s">
        <v>95</v>
      </c>
      <c r="V63" t="s">
        <v>95</v>
      </c>
      <c r="W63" t="s">
        <v>95</v>
      </c>
      <c r="X63" t="s">
        <v>95</v>
      </c>
      <c r="Y63" s="8">
        <v>45.47794</v>
      </c>
      <c r="Z63" s="8">
        <v>-117.02172</v>
      </c>
      <c r="AA63" t="s">
        <v>96</v>
      </c>
      <c r="AB63" t="s">
        <v>97</v>
      </c>
      <c r="AC63" t="s">
        <v>119</v>
      </c>
      <c r="AD63" t="s">
        <v>99</v>
      </c>
      <c r="AE63"/>
      <c r="AF63" s="9">
        <v>38264</v>
      </c>
      <c r="AG63" s="10">
        <v>0.4270833333333333</v>
      </c>
      <c r="AH63" t="s">
        <v>143</v>
      </c>
      <c r="AI63">
        <v>1</v>
      </c>
      <c r="AJ63">
        <v>1</v>
      </c>
      <c r="AK63">
        <v>0</v>
      </c>
      <c r="AL63">
        <v>0</v>
      </c>
      <c r="AM63">
        <v>0</v>
      </c>
      <c r="AN63" t="s">
        <v>202</v>
      </c>
      <c r="AO63" t="s">
        <v>95</v>
      </c>
      <c r="AP63" t="s">
        <v>95</v>
      </c>
      <c r="AQ63"/>
      <c r="AR63" t="s">
        <v>103</v>
      </c>
      <c r="AS63"/>
      <c r="AT63" t="s">
        <v>104</v>
      </c>
      <c r="AU63" t="s">
        <v>100</v>
      </c>
      <c r="AV63" t="s">
        <v>95</v>
      </c>
      <c r="AW63" t="s">
        <v>381</v>
      </c>
      <c r="AX63" s="11"/>
      <c r="AY63"/>
      <c r="AZ63"/>
      <c r="BA63">
        <v>1</v>
      </c>
      <c r="BB63">
        <v>1</v>
      </c>
      <c r="BC63">
        <v>1</v>
      </c>
      <c r="BD63">
        <v>1</v>
      </c>
      <c r="BE63"/>
      <c r="BF63"/>
      <c r="BG63"/>
      <c r="BH63">
        <v>1</v>
      </c>
      <c r="BI63">
        <v>49.9</v>
      </c>
      <c r="BJ63">
        <v>5.5</v>
      </c>
      <c r="BK63">
        <v>5.3</v>
      </c>
      <c r="BL63">
        <v>4.9</v>
      </c>
      <c r="BM63">
        <v>5</v>
      </c>
      <c r="BN63">
        <v>5.2</v>
      </c>
      <c r="BO63">
        <v>5.91</v>
      </c>
      <c r="BP63" t="s">
        <v>377</v>
      </c>
      <c r="BQ63">
        <v>6.86</v>
      </c>
      <c r="BR63">
        <v>13.58</v>
      </c>
      <c r="BS63">
        <v>16.14</v>
      </c>
      <c r="BT63">
        <v>15.92</v>
      </c>
      <c r="BU63">
        <v>5.91</v>
      </c>
      <c r="BV63">
        <v>0</v>
      </c>
      <c r="BW63">
        <v>5.18</v>
      </c>
      <c r="BX63" s="82">
        <v>0.19</v>
      </c>
      <c r="BY63" s="82">
        <v>2.34</v>
      </c>
      <c r="BZ63">
        <v>-9.06</v>
      </c>
      <c r="CA63">
        <v>0.22</v>
      </c>
      <c r="CB63">
        <v>0.09</v>
      </c>
      <c r="CC63" s="82">
        <v>13.47</v>
      </c>
      <c r="CD63" t="s">
        <v>110</v>
      </c>
      <c r="CE63" t="s">
        <v>111</v>
      </c>
      <c r="CF63" t="s">
        <v>110</v>
      </c>
      <c r="CG63" t="s">
        <v>112</v>
      </c>
      <c r="CH63" t="s">
        <v>382</v>
      </c>
      <c r="CI63" s="89" t="str">
        <f t="shared" si="37"/>
        <v>Red</v>
      </c>
      <c r="CJ63" s="89" t="str">
        <f t="shared" si="38"/>
        <v>Red</v>
      </c>
      <c r="CK63" s="89" t="str">
        <f t="shared" si="39"/>
        <v>Circular</v>
      </c>
      <c r="CL63" s="89" t="b">
        <f t="shared" si="40"/>
        <v>0</v>
      </c>
      <c r="CM63"/>
      <c r="CN63" t="s">
        <v>103</v>
      </c>
      <c r="CO63"/>
      <c r="CP63" t="s">
        <v>113</v>
      </c>
      <c r="CQ63" t="s">
        <v>193</v>
      </c>
      <c r="CR63" s="81"/>
      <c r="CS63" s="72">
        <f t="shared" si="26"/>
        <v>0</v>
      </c>
      <c r="CT63" s="72" t="str">
        <f t="shared" si="41"/>
        <v>1</v>
      </c>
      <c r="CU63" s="72" t="str">
        <f t="shared" si="42"/>
        <v>1</v>
      </c>
      <c r="CV63" s="73">
        <v>7</v>
      </c>
      <c r="CW63" s="73">
        <f t="shared" si="43"/>
        <v>1</v>
      </c>
      <c r="CX63" s="250">
        <v>0.5</v>
      </c>
      <c r="CY63" s="74"/>
      <c r="CZ63" s="75">
        <f t="shared" si="28"/>
        <v>0</v>
      </c>
      <c r="DA63" s="72"/>
      <c r="DB63" s="73" t="str">
        <f t="shared" si="29"/>
        <v>0</v>
      </c>
      <c r="DC63" s="73" t="str">
        <f t="shared" si="30"/>
        <v>0</v>
      </c>
      <c r="DD63" s="73" t="str">
        <f t="shared" si="31"/>
        <v>0</v>
      </c>
      <c r="DE63" s="73" t="str">
        <f t="shared" si="32"/>
        <v>0</v>
      </c>
      <c r="DF63" s="73" t="str">
        <f t="shared" si="33"/>
        <v>0</v>
      </c>
      <c r="DG63" s="73" t="str">
        <f t="shared" si="34"/>
        <v>0</v>
      </c>
      <c r="DH63" s="82"/>
    </row>
    <row r="64" spans="1:112" s="97" customFormat="1" ht="12.75" customHeight="1">
      <c r="A64" t="s">
        <v>404</v>
      </c>
      <c r="B64" s="6" t="s">
        <v>91</v>
      </c>
      <c r="C64" s="7">
        <v>0</v>
      </c>
      <c r="D64" s="6" t="s">
        <v>405</v>
      </c>
      <c r="E64" t="s">
        <v>151</v>
      </c>
      <c r="F64" t="s">
        <v>151</v>
      </c>
      <c r="G64" t="s">
        <v>151</v>
      </c>
      <c r="H64" t="s">
        <v>302</v>
      </c>
      <c r="I64" t="s">
        <v>95</v>
      </c>
      <c r="J64" t="s">
        <v>95</v>
      </c>
      <c r="K64" t="s">
        <v>95</v>
      </c>
      <c r="L64" t="s">
        <v>95</v>
      </c>
      <c r="M64" t="s">
        <v>95</v>
      </c>
      <c r="N64" t="s">
        <v>95</v>
      </c>
      <c r="O64" t="s">
        <v>95</v>
      </c>
      <c r="P64" t="s">
        <v>95</v>
      </c>
      <c r="Q64" t="s">
        <v>95</v>
      </c>
      <c r="R64" t="s">
        <v>95</v>
      </c>
      <c r="S64" t="s">
        <v>95</v>
      </c>
      <c r="T64" t="s">
        <v>95</v>
      </c>
      <c r="U64" t="s">
        <v>95</v>
      </c>
      <c r="V64" t="s">
        <v>95</v>
      </c>
      <c r="W64" t="s">
        <v>95</v>
      </c>
      <c r="X64" t="s">
        <v>95</v>
      </c>
      <c r="Y64" s="8">
        <v>45.48379</v>
      </c>
      <c r="Z64" s="8">
        <v>-117.02367</v>
      </c>
      <c r="AA64" t="s">
        <v>96</v>
      </c>
      <c r="AB64" t="s">
        <v>97</v>
      </c>
      <c r="AC64" t="s">
        <v>98</v>
      </c>
      <c r="AD64" t="s">
        <v>119</v>
      </c>
      <c r="AE64"/>
      <c r="AF64" s="9">
        <v>38274</v>
      </c>
      <c r="AG64" s="10">
        <v>0.4375</v>
      </c>
      <c r="AH64" t="s">
        <v>143</v>
      </c>
      <c r="AI64">
        <v>1</v>
      </c>
      <c r="AJ64">
        <v>1</v>
      </c>
      <c r="AK64">
        <v>0</v>
      </c>
      <c r="AL64">
        <v>0</v>
      </c>
      <c r="AM64">
        <v>0</v>
      </c>
      <c r="AN64" t="s">
        <v>202</v>
      </c>
      <c r="AO64" t="s">
        <v>95</v>
      </c>
      <c r="AP64" t="s">
        <v>95</v>
      </c>
      <c r="AQ64"/>
      <c r="AR64" t="s">
        <v>103</v>
      </c>
      <c r="AS64"/>
      <c r="AT64" t="s">
        <v>104</v>
      </c>
      <c r="AU64" t="s">
        <v>163</v>
      </c>
      <c r="AV64" t="s">
        <v>95</v>
      </c>
      <c r="AW64"/>
      <c r="AX64" s="11" t="s">
        <v>406</v>
      </c>
      <c r="AY64"/>
      <c r="AZ64"/>
      <c r="BA64">
        <v>1</v>
      </c>
      <c r="BB64">
        <v>1</v>
      </c>
      <c r="BC64">
        <v>1</v>
      </c>
      <c r="BD64">
        <v>1</v>
      </c>
      <c r="BE64"/>
      <c r="BF64"/>
      <c r="BG64"/>
      <c r="BH64">
        <v>3.5</v>
      </c>
      <c r="BI64">
        <v>166</v>
      </c>
      <c r="BJ64">
        <v>6.9</v>
      </c>
      <c r="BK64">
        <v>7.1</v>
      </c>
      <c r="BL64">
        <v>8.8</v>
      </c>
      <c r="BM64">
        <v>6</v>
      </c>
      <c r="BN64">
        <v>9.8</v>
      </c>
      <c r="BO64">
        <v>2.83</v>
      </c>
      <c r="BP64" t="s">
        <v>185</v>
      </c>
      <c r="BQ64">
        <v>4.99</v>
      </c>
      <c r="BR64">
        <v>15.14</v>
      </c>
      <c r="BS64">
        <v>15.53</v>
      </c>
      <c r="BT64">
        <v>15.17</v>
      </c>
      <c r="BU64">
        <v>2.84</v>
      </c>
      <c r="BV64">
        <v>-0.01</v>
      </c>
      <c r="BW64">
        <v>7.72</v>
      </c>
      <c r="BX64" s="82">
        <v>0.45</v>
      </c>
      <c r="BY64" s="82">
        <v>0.03</v>
      </c>
      <c r="BZ64">
        <v>-10.18</v>
      </c>
      <c r="CA64">
        <v>0.36</v>
      </c>
      <c r="CB64">
        <v>12</v>
      </c>
      <c r="CC64" s="82">
        <v>6.11</v>
      </c>
      <c r="CD64" t="s">
        <v>110</v>
      </c>
      <c r="CE64" t="s">
        <v>138</v>
      </c>
      <c r="CF64" t="s">
        <v>110</v>
      </c>
      <c r="CG64" t="s">
        <v>139</v>
      </c>
      <c r="CH64"/>
      <c r="CI64" s="89" t="str">
        <f t="shared" si="37"/>
        <v>Red</v>
      </c>
      <c r="CJ64" s="89" t="str">
        <f t="shared" si="38"/>
        <v>Red</v>
      </c>
      <c r="CK64" s="89" t="str">
        <f t="shared" si="39"/>
        <v>Circular</v>
      </c>
      <c r="CL64" s="89" t="b">
        <f t="shared" si="40"/>
        <v>0</v>
      </c>
      <c r="CM64"/>
      <c r="CN64" t="s">
        <v>103</v>
      </c>
      <c r="CO64"/>
      <c r="CP64" t="s">
        <v>113</v>
      </c>
      <c r="CQ64" t="s">
        <v>115</v>
      </c>
      <c r="CR64" s="81"/>
      <c r="CS64" s="72">
        <f t="shared" si="26"/>
        <v>0</v>
      </c>
      <c r="CT64" s="72" t="str">
        <f t="shared" si="41"/>
        <v>1</v>
      </c>
      <c r="CU64" s="72" t="str">
        <f t="shared" si="42"/>
        <v>1</v>
      </c>
      <c r="CV64" s="73">
        <v>9</v>
      </c>
      <c r="CW64" s="73">
        <f t="shared" si="43"/>
        <v>1.1</v>
      </c>
      <c r="CX64" s="250">
        <v>0.5</v>
      </c>
      <c r="CY64" s="74"/>
      <c r="CZ64" s="75">
        <f t="shared" si="28"/>
        <v>0</v>
      </c>
      <c r="DA64" s="73"/>
      <c r="DB64" s="73" t="str">
        <f t="shared" si="29"/>
        <v>0</v>
      </c>
      <c r="DC64" s="73" t="str">
        <f t="shared" si="30"/>
        <v>0</v>
      </c>
      <c r="DD64" s="73" t="str">
        <f t="shared" si="31"/>
        <v>0</v>
      </c>
      <c r="DE64" s="73" t="str">
        <f t="shared" si="32"/>
        <v>0.1</v>
      </c>
      <c r="DF64" s="73" t="str">
        <f t="shared" si="33"/>
        <v>0</v>
      </c>
      <c r="DG64" s="73" t="str">
        <f t="shared" si="34"/>
        <v>0</v>
      </c>
      <c r="DH64" s="82"/>
    </row>
    <row r="65" spans="1:112" s="97" customFormat="1" ht="12.75" customHeight="1">
      <c r="A65" t="s">
        <v>407</v>
      </c>
      <c r="B65" s="6" t="s">
        <v>408</v>
      </c>
      <c r="C65" s="7">
        <v>0.02</v>
      </c>
      <c r="D65" s="6" t="s">
        <v>409</v>
      </c>
      <c r="E65" t="s">
        <v>151</v>
      </c>
      <c r="F65" t="s">
        <v>151</v>
      </c>
      <c r="G65" t="s">
        <v>151</v>
      </c>
      <c r="H65" t="s">
        <v>302</v>
      </c>
      <c r="I65" t="s">
        <v>95</v>
      </c>
      <c r="J65" t="s">
        <v>95</v>
      </c>
      <c r="K65" t="s">
        <v>95</v>
      </c>
      <c r="L65" t="s">
        <v>95</v>
      </c>
      <c r="M65" t="s">
        <v>95</v>
      </c>
      <c r="N65" t="s">
        <v>95</v>
      </c>
      <c r="O65" t="s">
        <v>95</v>
      </c>
      <c r="P65" t="s">
        <v>95</v>
      </c>
      <c r="Q65" t="s">
        <v>95</v>
      </c>
      <c r="R65" t="s">
        <v>95</v>
      </c>
      <c r="S65" t="s">
        <v>95</v>
      </c>
      <c r="T65" t="s">
        <v>95</v>
      </c>
      <c r="U65" t="s">
        <v>95</v>
      </c>
      <c r="V65" t="s">
        <v>95</v>
      </c>
      <c r="W65" t="s">
        <v>95</v>
      </c>
      <c r="X65" t="s">
        <v>95</v>
      </c>
      <c r="Y65" s="8">
        <v>45.48332</v>
      </c>
      <c r="Z65" s="8">
        <v>-117.02317</v>
      </c>
      <c r="AA65" t="s">
        <v>96</v>
      </c>
      <c r="AB65" t="s">
        <v>97</v>
      </c>
      <c r="AC65" t="s">
        <v>98</v>
      </c>
      <c r="AD65" t="s">
        <v>119</v>
      </c>
      <c r="AE65"/>
      <c r="AF65" s="9">
        <v>38274</v>
      </c>
      <c r="AG65" s="10">
        <v>0.49444444444444446</v>
      </c>
      <c r="AH65" t="s">
        <v>143</v>
      </c>
      <c r="AI65">
        <v>1</v>
      </c>
      <c r="AJ65">
        <v>1</v>
      </c>
      <c r="AK65">
        <v>0</v>
      </c>
      <c r="AL65">
        <v>0</v>
      </c>
      <c r="AM65">
        <v>0</v>
      </c>
      <c r="AN65" t="s">
        <v>202</v>
      </c>
      <c r="AO65" t="s">
        <v>101</v>
      </c>
      <c r="AP65" t="s">
        <v>95</v>
      </c>
      <c r="AQ65" t="s">
        <v>410</v>
      </c>
      <c r="AR65" t="s">
        <v>103</v>
      </c>
      <c r="AS65"/>
      <c r="AT65" t="s">
        <v>104</v>
      </c>
      <c r="AU65" t="s">
        <v>194</v>
      </c>
      <c r="AV65" t="s">
        <v>95</v>
      </c>
      <c r="AW65" t="s">
        <v>411</v>
      </c>
      <c r="AX65" s="11" t="s">
        <v>412</v>
      </c>
      <c r="AY65"/>
      <c r="AZ65"/>
      <c r="BA65">
        <v>1</v>
      </c>
      <c r="BB65">
        <v>1</v>
      </c>
      <c r="BC65">
        <v>1</v>
      </c>
      <c r="BD65">
        <v>1</v>
      </c>
      <c r="BE65" t="s">
        <v>413</v>
      </c>
      <c r="BF65"/>
      <c r="BG65"/>
      <c r="BH65">
        <v>3</v>
      </c>
      <c r="BI65">
        <v>416.5</v>
      </c>
      <c r="BJ65">
        <v>6.9</v>
      </c>
      <c r="BK65">
        <v>7.1</v>
      </c>
      <c r="BL65">
        <v>8.8</v>
      </c>
      <c r="BM65">
        <v>6.2</v>
      </c>
      <c r="BN65">
        <v>9.8</v>
      </c>
      <c r="BO65">
        <v>2.6</v>
      </c>
      <c r="BP65" t="s">
        <v>414</v>
      </c>
      <c r="BQ65">
        <v>2.27</v>
      </c>
      <c r="BR65">
        <v>34.89</v>
      </c>
      <c r="BS65">
        <v>36.58</v>
      </c>
      <c r="BT65">
        <v>36.19</v>
      </c>
      <c r="BU65">
        <v>2.69</v>
      </c>
      <c r="BV65">
        <v>-0.09</v>
      </c>
      <c r="BW65">
        <v>7.76</v>
      </c>
      <c r="BX65" s="82">
        <v>0.39</v>
      </c>
      <c r="BY65" s="82">
        <v>1.3</v>
      </c>
      <c r="BZ65">
        <v>-33.92</v>
      </c>
      <c r="CA65">
        <v>0.39</v>
      </c>
      <c r="CB65">
        <v>0.3</v>
      </c>
      <c r="CC65" s="82">
        <v>7.83</v>
      </c>
      <c r="CD65" t="s">
        <v>110</v>
      </c>
      <c r="CE65" t="s">
        <v>111</v>
      </c>
      <c r="CF65" t="s">
        <v>110</v>
      </c>
      <c r="CG65" t="s">
        <v>112</v>
      </c>
      <c r="CH65"/>
      <c r="CI65" s="89" t="str">
        <f t="shared" si="37"/>
        <v>Red</v>
      </c>
      <c r="CJ65" s="89" t="str">
        <f t="shared" si="38"/>
        <v>Red</v>
      </c>
      <c r="CK65" s="89" t="str">
        <f t="shared" si="39"/>
        <v>Circular</v>
      </c>
      <c r="CL65" s="89" t="b">
        <f t="shared" si="40"/>
        <v>0</v>
      </c>
      <c r="CM65"/>
      <c r="CN65" t="s">
        <v>113</v>
      </c>
      <c r="CO65" t="s">
        <v>415</v>
      </c>
      <c r="CP65" t="s">
        <v>113</v>
      </c>
      <c r="CQ65" t="s">
        <v>115</v>
      </c>
      <c r="CR65" s="87"/>
      <c r="CS65" s="72">
        <f t="shared" si="26"/>
        <v>0</v>
      </c>
      <c r="CT65" s="72" t="str">
        <f t="shared" si="41"/>
        <v>1</v>
      </c>
      <c r="CU65" s="72" t="str">
        <f t="shared" si="42"/>
        <v>1</v>
      </c>
      <c r="CV65" s="88">
        <v>8</v>
      </c>
      <c r="CW65" s="73">
        <f t="shared" si="43"/>
        <v>1.05</v>
      </c>
      <c r="CX65" s="250">
        <v>0.5</v>
      </c>
      <c r="CY65" s="74"/>
      <c r="CZ65" s="75">
        <f t="shared" si="28"/>
        <v>0</v>
      </c>
      <c r="DA65" s="73"/>
      <c r="DB65" s="73" t="str">
        <f t="shared" si="29"/>
        <v>0</v>
      </c>
      <c r="DC65" s="73" t="str">
        <f t="shared" si="30"/>
        <v>0.05</v>
      </c>
      <c r="DD65" s="73" t="str">
        <f t="shared" si="31"/>
        <v>0</v>
      </c>
      <c r="DE65" s="73" t="str">
        <f t="shared" si="32"/>
        <v>0</v>
      </c>
      <c r="DF65" s="73" t="str">
        <f t="shared" si="33"/>
        <v>0</v>
      </c>
      <c r="DG65" s="73" t="str">
        <f t="shared" si="34"/>
        <v>0</v>
      </c>
      <c r="DH65" s="82"/>
    </row>
    <row r="66" spans="1:112" s="97" customFormat="1" ht="12.75" customHeight="1">
      <c r="A66" s="143" t="s">
        <v>416</v>
      </c>
      <c r="B66" s="144" t="s">
        <v>417</v>
      </c>
      <c r="C66" s="145">
        <v>0</v>
      </c>
      <c r="D66" s="144" t="s">
        <v>201</v>
      </c>
      <c r="E66" s="143" t="s">
        <v>95</v>
      </c>
      <c r="F66" s="143" t="s">
        <v>151</v>
      </c>
      <c r="G66" s="143" t="s">
        <v>151</v>
      </c>
      <c r="H66" s="143" t="s">
        <v>259</v>
      </c>
      <c r="I66" s="143" t="s">
        <v>95</v>
      </c>
      <c r="J66" s="143" t="s">
        <v>95</v>
      </c>
      <c r="K66" s="143" t="s">
        <v>95</v>
      </c>
      <c r="L66" s="143" t="s">
        <v>95</v>
      </c>
      <c r="M66" s="143" t="s">
        <v>95</v>
      </c>
      <c r="N66" s="143" t="s">
        <v>95</v>
      </c>
      <c r="O66" s="143" t="s">
        <v>95</v>
      </c>
      <c r="P66" s="143" t="s">
        <v>95</v>
      </c>
      <c r="Q66" s="143" t="s">
        <v>95</v>
      </c>
      <c r="R66" s="143" t="s">
        <v>95</v>
      </c>
      <c r="S66" s="143" t="s">
        <v>95</v>
      </c>
      <c r="T66" s="143" t="s">
        <v>95</v>
      </c>
      <c r="U66" s="143" t="s">
        <v>95</v>
      </c>
      <c r="V66" s="143" t="s">
        <v>95</v>
      </c>
      <c r="W66" s="143" t="s">
        <v>95</v>
      </c>
      <c r="X66" s="143" t="s">
        <v>95</v>
      </c>
      <c r="Y66" s="146">
        <v>45.55285</v>
      </c>
      <c r="Z66" s="146">
        <v>-116.87076</v>
      </c>
      <c r="AA66" s="143" t="s">
        <v>96</v>
      </c>
      <c r="AB66" s="143" t="s">
        <v>97</v>
      </c>
      <c r="AC66" s="143" t="s">
        <v>98</v>
      </c>
      <c r="AD66" s="143" t="s">
        <v>119</v>
      </c>
      <c r="AE66" s="143"/>
      <c r="AF66" s="147">
        <v>38274</v>
      </c>
      <c r="AG66" s="148">
        <v>0.6340277777777777</v>
      </c>
      <c r="AH66" s="143" t="s">
        <v>100</v>
      </c>
      <c r="AI66" s="143">
        <v>2</v>
      </c>
      <c r="AJ66" s="143">
        <v>2</v>
      </c>
      <c r="AK66" s="143">
        <v>0</v>
      </c>
      <c r="AL66" s="143">
        <v>0</v>
      </c>
      <c r="AM66" s="143">
        <v>0</v>
      </c>
      <c r="AN66" s="143" t="s">
        <v>202</v>
      </c>
      <c r="AO66" s="143" t="s">
        <v>95</v>
      </c>
      <c r="AP66" s="143" t="s">
        <v>95</v>
      </c>
      <c r="AQ66" s="143"/>
      <c r="AR66" s="143" t="s">
        <v>95</v>
      </c>
      <c r="AS66" s="143"/>
      <c r="AT66" s="143" t="s">
        <v>95</v>
      </c>
      <c r="AU66" s="143" t="s">
        <v>95</v>
      </c>
      <c r="AV66" s="143" t="s">
        <v>95</v>
      </c>
      <c r="AW66" s="143"/>
      <c r="AX66" s="157" t="s">
        <v>418</v>
      </c>
      <c r="AY66" s="143"/>
      <c r="AZ66" s="143"/>
      <c r="BA66" s="143">
        <v>1</v>
      </c>
      <c r="BB66" s="143">
        <v>1</v>
      </c>
      <c r="BC66" s="143">
        <v>1</v>
      </c>
      <c r="BD66" s="143">
        <v>1</v>
      </c>
      <c r="BE66" s="143"/>
      <c r="BF66" s="143"/>
      <c r="BG66" s="143"/>
      <c r="BH66" s="143"/>
      <c r="BI66" s="143"/>
      <c r="BJ66" s="143"/>
      <c r="BK66" s="143"/>
      <c r="BL66" s="143"/>
      <c r="BM66" s="143"/>
      <c r="BN66" s="143"/>
      <c r="BO66" s="143">
        <v>4.08</v>
      </c>
      <c r="BP66" s="143" t="s">
        <v>419</v>
      </c>
      <c r="BQ66" s="143">
        <v>6.17</v>
      </c>
      <c r="BR66" s="143">
        <v>6.17</v>
      </c>
      <c r="BS66" s="143">
        <v>11.7</v>
      </c>
      <c r="BT66" s="143">
        <v>10.23</v>
      </c>
      <c r="BU66" s="143">
        <v>4.08</v>
      </c>
      <c r="BV66" s="143">
        <v>0</v>
      </c>
      <c r="BW66" s="143">
        <v>0</v>
      </c>
      <c r="BX66" s="152">
        <v>0</v>
      </c>
      <c r="BY66" s="152">
        <v>4.06</v>
      </c>
      <c r="BZ66" s="143">
        <v>-4.06</v>
      </c>
      <c r="CA66" s="143">
        <v>1.47</v>
      </c>
      <c r="CB66" s="143">
        <v>0.36</v>
      </c>
      <c r="CC66" s="152">
        <v>0</v>
      </c>
      <c r="CD66" s="143" t="s">
        <v>110</v>
      </c>
      <c r="CE66" s="143" t="s">
        <v>111</v>
      </c>
      <c r="CF66" s="143" t="s">
        <v>110</v>
      </c>
      <c r="CG66" s="143" t="s">
        <v>112</v>
      </c>
      <c r="CH66" s="143"/>
      <c r="CI66" s="149" t="str">
        <f t="shared" si="37"/>
        <v>Red</v>
      </c>
      <c r="CJ66" s="149" t="str">
        <f t="shared" si="38"/>
        <v>Red</v>
      </c>
      <c r="CK66" s="149" t="str">
        <f t="shared" si="39"/>
        <v>Other</v>
      </c>
      <c r="CL66" s="149" t="b">
        <f t="shared" si="40"/>
        <v>0</v>
      </c>
      <c r="CM66" s="143"/>
      <c r="CN66" s="143" t="s">
        <v>113</v>
      </c>
      <c r="CO66" s="143" t="s">
        <v>420</v>
      </c>
      <c r="CP66" s="143" t="s">
        <v>113</v>
      </c>
      <c r="CQ66" s="143" t="s">
        <v>115</v>
      </c>
      <c r="CR66" s="150"/>
      <c r="CS66" s="151">
        <f t="shared" si="26"/>
        <v>0</v>
      </c>
      <c r="CT66" s="151" t="str">
        <f t="shared" si="41"/>
        <v>1</v>
      </c>
      <c r="CU66" s="151" t="str">
        <f t="shared" si="42"/>
        <v>1</v>
      </c>
      <c r="CV66" s="152"/>
      <c r="CW66" s="152">
        <f t="shared" si="43"/>
        <v>1</v>
      </c>
      <c r="CX66" s="152">
        <v>0</v>
      </c>
      <c r="CY66" s="153"/>
      <c r="CZ66" s="154">
        <f t="shared" si="28"/>
        <v>0</v>
      </c>
      <c r="DA66" s="152"/>
      <c r="DB66" s="152" t="str">
        <f t="shared" si="29"/>
        <v>0</v>
      </c>
      <c r="DC66" s="152" t="str">
        <f t="shared" si="30"/>
        <v>0</v>
      </c>
      <c r="DD66" s="152" t="str">
        <f t="shared" si="31"/>
        <v>0</v>
      </c>
      <c r="DE66" s="152" t="str">
        <f t="shared" si="32"/>
        <v>0</v>
      </c>
      <c r="DF66" s="152" t="str">
        <f t="shared" si="33"/>
        <v>0</v>
      </c>
      <c r="DG66" s="152" t="str">
        <f t="shared" si="34"/>
        <v>0</v>
      </c>
      <c r="DH66" s="152"/>
    </row>
    <row r="67" spans="1:112" s="97" customFormat="1" ht="12.75" customHeight="1">
      <c r="A67" s="143" t="s">
        <v>421</v>
      </c>
      <c r="B67" s="144" t="s">
        <v>417</v>
      </c>
      <c r="C67" s="145">
        <v>0</v>
      </c>
      <c r="D67" s="144" t="s">
        <v>422</v>
      </c>
      <c r="E67" s="143" t="s">
        <v>95</v>
      </c>
      <c r="F67" s="143" t="s">
        <v>151</v>
      </c>
      <c r="G67" s="143" t="s">
        <v>151</v>
      </c>
      <c r="H67" s="143" t="s">
        <v>259</v>
      </c>
      <c r="I67" s="143" t="s">
        <v>95</v>
      </c>
      <c r="J67" s="143" t="s">
        <v>95</v>
      </c>
      <c r="K67" s="143" t="s">
        <v>95</v>
      </c>
      <c r="L67" s="143" t="s">
        <v>95</v>
      </c>
      <c r="M67" s="143" t="s">
        <v>95</v>
      </c>
      <c r="N67" s="143" t="s">
        <v>95</v>
      </c>
      <c r="O67" s="143" t="s">
        <v>95</v>
      </c>
      <c r="P67" s="143" t="s">
        <v>95</v>
      </c>
      <c r="Q67" s="143" t="s">
        <v>95</v>
      </c>
      <c r="R67" s="143" t="s">
        <v>95</v>
      </c>
      <c r="S67" s="143" t="s">
        <v>95</v>
      </c>
      <c r="T67" s="143" t="s">
        <v>95</v>
      </c>
      <c r="U67" s="143" t="s">
        <v>95</v>
      </c>
      <c r="V67" s="143" t="s">
        <v>95</v>
      </c>
      <c r="W67" s="143" t="s">
        <v>95</v>
      </c>
      <c r="X67" s="143" t="s">
        <v>95</v>
      </c>
      <c r="Y67" s="146">
        <v>45.55285</v>
      </c>
      <c r="Z67" s="146">
        <v>-116.87076</v>
      </c>
      <c r="AA67" s="143" t="s">
        <v>96</v>
      </c>
      <c r="AB67" s="143" t="s">
        <v>97</v>
      </c>
      <c r="AC67" s="143" t="s">
        <v>98</v>
      </c>
      <c r="AD67" s="143" t="s">
        <v>119</v>
      </c>
      <c r="AE67" s="143"/>
      <c r="AF67" s="147">
        <v>38274</v>
      </c>
      <c r="AG67" s="148">
        <v>0.6229166666666667</v>
      </c>
      <c r="AH67" s="143" t="s">
        <v>100</v>
      </c>
      <c r="AI67" s="143">
        <v>1</v>
      </c>
      <c r="AJ67" s="143">
        <v>2</v>
      </c>
      <c r="AK67" s="143">
        <v>0</v>
      </c>
      <c r="AL67" s="143">
        <v>0</v>
      </c>
      <c r="AM67" s="143">
        <v>0</v>
      </c>
      <c r="AN67" s="143" t="s">
        <v>101</v>
      </c>
      <c r="AO67" s="143" t="s">
        <v>95</v>
      </c>
      <c r="AP67" s="143" t="s">
        <v>95</v>
      </c>
      <c r="AQ67" s="143"/>
      <c r="AR67" s="143" t="s">
        <v>103</v>
      </c>
      <c r="AS67" s="143"/>
      <c r="AT67" s="143" t="s">
        <v>104</v>
      </c>
      <c r="AU67" s="143" t="s">
        <v>95</v>
      </c>
      <c r="AV67" s="143" t="s">
        <v>95</v>
      </c>
      <c r="AW67" s="143"/>
      <c r="AX67" s="157" t="s">
        <v>423</v>
      </c>
      <c r="AY67" s="143" t="s">
        <v>424</v>
      </c>
      <c r="AZ67" s="143"/>
      <c r="BA67" s="143">
        <v>1</v>
      </c>
      <c r="BB67" s="143">
        <v>1</v>
      </c>
      <c r="BC67" s="143">
        <v>1</v>
      </c>
      <c r="BD67" s="143">
        <v>1</v>
      </c>
      <c r="BE67" s="143"/>
      <c r="BF67" s="143"/>
      <c r="BG67" s="143"/>
      <c r="BH67" s="143">
        <v>5.5</v>
      </c>
      <c r="BI67" s="143"/>
      <c r="BJ67" s="143"/>
      <c r="BK67" s="143"/>
      <c r="BL67" s="143"/>
      <c r="BM67" s="143"/>
      <c r="BN67" s="143"/>
      <c r="BO67" s="143">
        <v>4.08</v>
      </c>
      <c r="BP67" s="143" t="s">
        <v>425</v>
      </c>
      <c r="BQ67" s="143">
        <v>5.04</v>
      </c>
      <c r="BR67" s="143">
        <v>5.04</v>
      </c>
      <c r="BS67" s="143"/>
      <c r="BT67" s="143">
        <v>6.07</v>
      </c>
      <c r="BU67" s="143">
        <v>4.08</v>
      </c>
      <c r="BV67" s="143">
        <v>0</v>
      </c>
      <c r="BW67" s="143">
        <v>0</v>
      </c>
      <c r="BX67" s="152">
        <v>0</v>
      </c>
      <c r="BY67" s="152">
        <v>1.03</v>
      </c>
      <c r="BZ67" s="143">
        <v>-1.03</v>
      </c>
      <c r="CA67" s="143">
        <v>-6.07</v>
      </c>
      <c r="CB67" s="143">
        <v>-5.89</v>
      </c>
      <c r="CC67" s="152">
        <v>0</v>
      </c>
      <c r="CD67" s="143" t="s">
        <v>110</v>
      </c>
      <c r="CE67" s="143" t="s">
        <v>111</v>
      </c>
      <c r="CF67" s="143" t="s">
        <v>110</v>
      </c>
      <c r="CG67" s="143" t="s">
        <v>112</v>
      </c>
      <c r="CH67" s="143" t="s">
        <v>426</v>
      </c>
      <c r="CI67" s="149" t="str">
        <f t="shared" si="37"/>
        <v>Red</v>
      </c>
      <c r="CJ67" s="149" t="str">
        <f t="shared" si="38"/>
        <v>Red</v>
      </c>
      <c r="CK67" s="149" t="str">
        <f t="shared" si="39"/>
        <v>Other</v>
      </c>
      <c r="CL67" s="149" t="b">
        <f t="shared" si="40"/>
        <v>0</v>
      </c>
      <c r="CM67" s="143"/>
      <c r="CN67" s="143" t="s">
        <v>113</v>
      </c>
      <c r="CO67" s="143" t="s">
        <v>427</v>
      </c>
      <c r="CP67" s="143" t="s">
        <v>113</v>
      </c>
      <c r="CQ67" s="143" t="s">
        <v>115</v>
      </c>
      <c r="CR67" s="150"/>
      <c r="CS67" s="151">
        <f t="shared" si="26"/>
        <v>0</v>
      </c>
      <c r="CT67" s="151" t="str">
        <f t="shared" si="41"/>
        <v>1</v>
      </c>
      <c r="CU67" s="151" t="str">
        <f t="shared" si="42"/>
        <v>1</v>
      </c>
      <c r="CV67" s="152"/>
      <c r="CW67" s="152">
        <f t="shared" si="43"/>
        <v>1</v>
      </c>
      <c r="CX67" s="152">
        <v>0</v>
      </c>
      <c r="CY67" s="153"/>
      <c r="CZ67" s="154">
        <f t="shared" si="28"/>
        <v>0</v>
      </c>
      <c r="DA67" s="152"/>
      <c r="DB67" s="152" t="str">
        <f t="shared" si="29"/>
        <v>0</v>
      </c>
      <c r="DC67" s="152" t="str">
        <f t="shared" si="30"/>
        <v>0</v>
      </c>
      <c r="DD67" s="152" t="str">
        <f t="shared" si="31"/>
        <v>0</v>
      </c>
      <c r="DE67" s="152" t="str">
        <f t="shared" si="32"/>
        <v>0</v>
      </c>
      <c r="DF67" s="152" t="str">
        <f t="shared" si="33"/>
        <v>0</v>
      </c>
      <c r="DG67" s="152" t="str">
        <f t="shared" si="34"/>
        <v>0</v>
      </c>
      <c r="DH67" s="152"/>
    </row>
    <row r="68" spans="99:100" ht="12.75">
      <c r="CU68" t="s">
        <v>742</v>
      </c>
      <c r="CV68">
        <f>COUNTIF($CV$2:$CV$65,"1")</f>
        <v>16</v>
      </c>
    </row>
    <row r="69" spans="87:100" ht="12.75">
      <c r="CI69">
        <f>COUNTIF(CI2:CI67,"Grey")</f>
        <v>2</v>
      </c>
      <c r="CJ69">
        <f>COUNTIF(CJ2:CJ67,"Grey")</f>
        <v>1</v>
      </c>
      <c r="CT69" s="31"/>
      <c r="CU69" s="31" t="s">
        <v>743</v>
      </c>
      <c r="CV69" s="31">
        <f>COUNTIF($CV$2:$CV$65,"2")</f>
        <v>14</v>
      </c>
    </row>
    <row r="70" spans="99:100" ht="12.75">
      <c r="CU70" t="s">
        <v>744</v>
      </c>
      <c r="CV70">
        <f>COUNTIF($CV$2:$CV$65,"3")</f>
        <v>10</v>
      </c>
    </row>
    <row r="71" spans="99:100" ht="12.75">
      <c r="CU71" t="s">
        <v>745</v>
      </c>
      <c r="CV71">
        <f>COUNTIF($CV$2:$CV$65,"4")</f>
        <v>10</v>
      </c>
    </row>
    <row r="72" spans="99:100" ht="12.75">
      <c r="CU72" t="s">
        <v>746</v>
      </c>
      <c r="CV72">
        <f>COUNTIF($CV$2:$CV$65,"5")</f>
        <v>8</v>
      </c>
    </row>
    <row r="73" spans="99:100" ht="12.75">
      <c r="CU73" t="s">
        <v>748</v>
      </c>
      <c r="CV73">
        <f>COUNTIF($CV$2:$CV$65,"6")</f>
        <v>3</v>
      </c>
    </row>
    <row r="74" spans="99:100" ht="12.75">
      <c r="CU74">
        <v>7</v>
      </c>
      <c r="CV74">
        <f>COUNTIF($CV$2:$CV$65,"7")</f>
        <v>1</v>
      </c>
    </row>
    <row r="75" spans="99:100" ht="12.75">
      <c r="CU75">
        <v>8</v>
      </c>
      <c r="CV75">
        <f>COUNTIF($CV$2:$CV$65,"8")</f>
        <v>1</v>
      </c>
    </row>
    <row r="76" spans="99:100" ht="12.75">
      <c r="CU76">
        <v>9</v>
      </c>
      <c r="CV76">
        <f>COUNTIF($CV$2:$CV$65,"8")</f>
        <v>1</v>
      </c>
    </row>
    <row r="77" spans="99:100" ht="12.75">
      <c r="CU77">
        <v>10</v>
      </c>
      <c r="CV77">
        <f>COUNTIF($CV$2:$CV$65,"10")</f>
        <v>0</v>
      </c>
    </row>
    <row r="78" spans="99:100" ht="12.75">
      <c r="CU78" t="s">
        <v>747</v>
      </c>
      <c r="CV78">
        <f>SUM(CV73:CV77)</f>
        <v>6</v>
      </c>
    </row>
    <row r="79" spans="99:100" ht="12.75">
      <c r="CU79" s="287" t="s">
        <v>773</v>
      </c>
      <c r="CV79">
        <f>SUM(CV68:CV77)</f>
        <v>64</v>
      </c>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L137"/>
  <sheetViews>
    <sheetView workbookViewId="0" topLeftCell="A1">
      <pane xSplit="2" ySplit="1" topLeftCell="C60" activePane="bottomRight" state="frozen"/>
      <selection pane="topLeft" activeCell="A1" sqref="A1"/>
      <selection pane="topRight" activeCell="C1" sqref="C1"/>
      <selection pane="bottomLeft" activeCell="A2" sqref="A2"/>
      <selection pane="bottomRight" activeCell="N48" sqref="N48"/>
    </sheetView>
  </sheetViews>
  <sheetFormatPr defaultColWidth="9.140625" defaultRowHeight="12.75"/>
  <cols>
    <col min="1" max="1" width="11.28125" style="0" customWidth="1"/>
    <col min="2" max="2" width="12.7109375" style="0" bestFit="1" customWidth="1"/>
    <col min="4" max="4" width="9.7109375" style="0" customWidth="1"/>
    <col min="5" max="5" width="10.57421875" style="0" customWidth="1"/>
    <col min="6" max="6" width="21.57421875" style="0" customWidth="1"/>
    <col min="7" max="7" width="10.28125" style="0" hidden="1" customWidth="1"/>
    <col min="8" max="8" width="11.140625" style="0" customWidth="1"/>
    <col min="9" max="9" width="13.57421875" style="0" bestFit="1" customWidth="1"/>
    <col min="10" max="10" width="10.8515625" style="0" customWidth="1"/>
    <col min="11" max="11" width="9.140625" style="268" customWidth="1"/>
  </cols>
  <sheetData>
    <row r="1" spans="1:10" ht="27" customHeight="1">
      <c r="A1" s="110" t="s">
        <v>672</v>
      </c>
      <c r="B1" s="110" t="s">
        <v>673</v>
      </c>
      <c r="C1" s="110" t="s">
        <v>674</v>
      </c>
      <c r="D1" s="111" t="s">
        <v>683</v>
      </c>
      <c r="E1" s="110" t="s">
        <v>628</v>
      </c>
      <c r="F1" s="110" t="s">
        <v>755</v>
      </c>
      <c r="G1" s="110" t="s">
        <v>675</v>
      </c>
      <c r="H1" s="110" t="s">
        <v>677</v>
      </c>
      <c r="I1" s="112" t="s">
        <v>676</v>
      </c>
      <c r="J1" s="110" t="s">
        <v>678</v>
      </c>
    </row>
    <row r="2" spans="1:11" s="46" customFormat="1" ht="12.75">
      <c r="A2" s="462" t="s">
        <v>94</v>
      </c>
      <c r="B2" s="121" t="s">
        <v>611</v>
      </c>
      <c r="C2" s="113">
        <v>1</v>
      </c>
      <c r="D2" s="468">
        <f>E2+E3</f>
        <v>53.8953</v>
      </c>
      <c r="E2" s="199">
        <f>$E$6</f>
        <v>42.713</v>
      </c>
      <c r="F2" s="234" t="s">
        <v>94</v>
      </c>
      <c r="G2" s="115">
        <f>$G$6</f>
        <v>63</v>
      </c>
      <c r="H2" s="473">
        <f>G2+G3</f>
        <v>126</v>
      </c>
      <c r="I2" s="115" t="str">
        <f>$I$6</f>
        <v>High</v>
      </c>
      <c r="J2" s="501" t="str">
        <f>IF(AND(H2&gt;0,H2&lt;70),"Beneficial",IF(AND(H2&gt;=70,H2&lt;90),"Medium",IF(AND(H2&gt;=90),"High",)))</f>
        <v>High</v>
      </c>
      <c r="K2" s="286"/>
    </row>
    <row r="3" spans="1:11" s="46" customFormat="1" ht="12.75">
      <c r="A3" s="463"/>
      <c r="B3" s="122" t="s">
        <v>230</v>
      </c>
      <c r="C3" s="116">
        <v>2</v>
      </c>
      <c r="D3" s="469"/>
      <c r="E3" s="202">
        <f>'Red&amp;Qual'!CR12</f>
        <v>11.1823</v>
      </c>
      <c r="F3" s="236" t="s">
        <v>227</v>
      </c>
      <c r="G3" s="161">
        <f>'Red&amp;Qual'!CZ12</f>
        <v>63</v>
      </c>
      <c r="H3" s="474"/>
      <c r="I3" s="123" t="str">
        <f>'Final Group Priorities'!DA9</f>
        <v>High</v>
      </c>
      <c r="J3" s="502"/>
      <c r="K3" s="286" t="str">
        <f>'Final Group Priorities'!DH9</f>
        <v>Lip at inlet is the issue; the lip is part of the structural integrity of the cv, can not simply remove it (CV is passable at most flows otherwise; greatly undersized)</v>
      </c>
    </row>
    <row r="4" spans="1:11" s="54" customFormat="1" ht="12.75">
      <c r="A4" s="504" t="s">
        <v>134</v>
      </c>
      <c r="B4" s="166" t="str">
        <f>$B$8</f>
        <v>BS101-103</v>
      </c>
      <c r="C4" s="166">
        <v>1</v>
      </c>
      <c r="D4" s="476">
        <f>SUM(E4:E5)</f>
        <v>67.019254</v>
      </c>
      <c r="E4" s="291">
        <f>$E$8</f>
        <v>60.531794</v>
      </c>
      <c r="F4" s="239" t="s">
        <v>134</v>
      </c>
      <c r="G4" s="292">
        <f>$G$8</f>
        <v>72</v>
      </c>
      <c r="H4" s="476">
        <f>G4+G5</f>
        <v>119.25</v>
      </c>
      <c r="I4" s="290" t="str">
        <f>$I$8</f>
        <v>High</v>
      </c>
      <c r="J4" s="501" t="str">
        <f>IF(AND(H4&gt;0,H4&lt;70),"Beneficial",IF(AND(H4&gt;=70,H4&lt;90),"Medium",IF(AND(H4&gt;=90),"High",)))</f>
        <v>High</v>
      </c>
      <c r="K4" s="286" t="str">
        <f>K8</f>
        <v>101-103 : passage improvement dealt with collectively; high priority; therefore, the final rank is 63+9=72.00</v>
      </c>
    </row>
    <row r="5" spans="1:11" s="54" customFormat="1" ht="12.75">
      <c r="A5" s="505"/>
      <c r="B5" s="425" t="s">
        <v>554</v>
      </c>
      <c r="C5" s="425">
        <v>2</v>
      </c>
      <c r="D5" s="477"/>
      <c r="E5" s="427">
        <f>'Red&amp;Qual'!CR7</f>
        <v>6.48746</v>
      </c>
      <c r="F5" s="238" t="s">
        <v>134</v>
      </c>
      <c r="G5" s="426">
        <f>'Red&amp;Qual'!CZ7</f>
        <v>47.25</v>
      </c>
      <c r="H5" s="477"/>
      <c r="I5" s="426" t="str">
        <f>'Final Group Priorities'!DA10</f>
        <v>High</v>
      </c>
      <c r="J5" s="503"/>
      <c r="K5" s="286"/>
    </row>
    <row r="6" spans="1:11" s="46" customFormat="1" ht="12.75">
      <c r="A6" s="462" t="s">
        <v>94</v>
      </c>
      <c r="B6" s="121" t="s">
        <v>611</v>
      </c>
      <c r="C6" s="113">
        <v>1</v>
      </c>
      <c r="D6" s="468">
        <f>E6+E7</f>
        <v>61.357200000000006</v>
      </c>
      <c r="E6" s="199">
        <f>'Red&amp;Qual'!CR6</f>
        <v>42.713</v>
      </c>
      <c r="F6" s="232" t="s">
        <v>94</v>
      </c>
      <c r="G6" s="115">
        <f>'Red&amp;Qual'!CZ6</f>
        <v>63</v>
      </c>
      <c r="H6" s="473">
        <f>G6+G7</f>
        <v>107.1</v>
      </c>
      <c r="I6" s="115" t="str">
        <f>'Final Group Priorities'!DA8</f>
        <v>High</v>
      </c>
      <c r="J6" s="501" t="str">
        <f>IF(AND(H6&gt;0,H6&lt;70),"Beneficial",IF(AND(H6&gt;=70,H6&lt;90),"Medium",IF(AND(H6&gt;=90),"High",)))</f>
        <v>High</v>
      </c>
      <c r="K6" s="286"/>
    </row>
    <row r="7" spans="1:11" s="46" customFormat="1" ht="12.75">
      <c r="A7" s="463"/>
      <c r="B7" s="165" t="s">
        <v>90</v>
      </c>
      <c r="C7" s="116">
        <v>2</v>
      </c>
      <c r="D7" s="469"/>
      <c r="E7" s="200">
        <f>'Red&amp;Qual'!CR8</f>
        <v>18.6442</v>
      </c>
      <c r="F7" s="233" t="s">
        <v>94</v>
      </c>
      <c r="G7" s="117">
        <f>'Red&amp;Qual'!CZ8</f>
        <v>44.1</v>
      </c>
      <c r="H7" s="474"/>
      <c r="I7" s="117" t="str">
        <f>'Final Group Priorities'!DA11</f>
        <v>High</v>
      </c>
      <c r="J7" s="502"/>
      <c r="K7" s="72"/>
    </row>
    <row r="8" spans="1:11" s="46" customFormat="1" ht="12.75">
      <c r="A8" s="496" t="s">
        <v>134</v>
      </c>
      <c r="B8" s="121" t="s">
        <v>733</v>
      </c>
      <c r="C8" s="121">
        <v>1</v>
      </c>
      <c r="D8" s="468">
        <f>E8+E9</f>
        <v>60.573167999999995</v>
      </c>
      <c r="E8" s="203">
        <f>'Final Group Priorities'!CR5+'Final Group Priorities'!CR6</f>
        <v>60.531794</v>
      </c>
      <c r="F8" s="234" t="s">
        <v>134</v>
      </c>
      <c r="G8" s="118">
        <f>'Final Group Priorities'!CZ5+'Final Group Priorities'!CZ6</f>
        <v>72</v>
      </c>
      <c r="H8" s="473">
        <f>G8+G9</f>
        <v>75</v>
      </c>
      <c r="I8" s="118" t="str">
        <f>'Final Group Priorities'!DA2</f>
        <v>High</v>
      </c>
      <c r="J8" s="498" t="s">
        <v>693</v>
      </c>
      <c r="K8" s="286" t="str">
        <f>'Final Group Priorities'!DH2</f>
        <v>101-103 : passage improvement dealt with collectively; high priority; therefore, the final rank is 63+9=72.00</v>
      </c>
    </row>
    <row r="9" spans="1:11" s="46" customFormat="1" ht="12.75">
      <c r="A9" s="497"/>
      <c r="B9" s="122" t="s">
        <v>334</v>
      </c>
      <c r="C9" s="122">
        <v>2</v>
      </c>
      <c r="D9" s="469"/>
      <c r="E9" s="202">
        <f>'Final Group Priorities'!CR26</f>
        <v>0.041374</v>
      </c>
      <c r="F9" s="236" t="s">
        <v>529</v>
      </c>
      <c r="G9" s="123">
        <f>'Final Group Priorities'!CZ26</f>
        <v>3</v>
      </c>
      <c r="H9" s="474"/>
      <c r="I9" s="296" t="str">
        <f>'Final Group Priorities'!DA26</f>
        <v>High</v>
      </c>
      <c r="J9" s="499"/>
      <c r="K9" s="286" t="str">
        <f>'Final Group Priorities'!DH26</f>
        <v>Change to High priority</v>
      </c>
    </row>
    <row r="10" spans="1:11" s="61" customFormat="1" ht="12.75">
      <c r="A10" s="487" t="s">
        <v>265</v>
      </c>
      <c r="B10" s="121" t="s">
        <v>765</v>
      </c>
      <c r="C10" s="121">
        <v>1</v>
      </c>
      <c r="D10" s="473">
        <f>E10+E11</f>
        <v>53.709590000000006</v>
      </c>
      <c r="E10" s="203">
        <f>'Final Group Priorities'!CR16</f>
        <v>47.1882</v>
      </c>
      <c r="F10" s="237" t="s">
        <v>265</v>
      </c>
      <c r="G10" s="352">
        <f>'Final Group Priorities'!CZ16</f>
        <v>21</v>
      </c>
      <c r="H10" s="473">
        <f>G10+G11</f>
        <v>36</v>
      </c>
      <c r="I10" s="352" t="str">
        <f>'Final Group Priorities'!DA16</f>
        <v>High</v>
      </c>
      <c r="J10" s="498" t="s">
        <v>693</v>
      </c>
      <c r="K10" s="353" t="str">
        <f>'Final Group Priorities'!DH15</f>
        <v>address BS061 and BS153 at the same time; diversion (61) &amp; fish ladder (153)</v>
      </c>
    </row>
    <row r="11" spans="1:12" s="61" customFormat="1" ht="12.75">
      <c r="A11" s="488"/>
      <c r="B11" s="122" t="s">
        <v>392</v>
      </c>
      <c r="C11" s="122">
        <v>2</v>
      </c>
      <c r="D11" s="474"/>
      <c r="E11" s="202">
        <f>'Final Group Priorities'!CR27</f>
        <v>6.52139</v>
      </c>
      <c r="F11" s="260" t="s">
        <v>265</v>
      </c>
      <c r="G11" s="354">
        <f>'Final Group Priorities'!CZ27</f>
        <v>15</v>
      </c>
      <c r="H11" s="474"/>
      <c r="I11" s="354" t="str">
        <f>'Final Group Priorities'!DA27</f>
        <v>Medium</v>
      </c>
      <c r="J11" s="499"/>
      <c r="K11" s="353"/>
      <c r="L11" s="353"/>
    </row>
    <row r="12" spans="1:10" ht="12.75">
      <c r="A12" s="462" t="s">
        <v>94</v>
      </c>
      <c r="B12" s="121" t="s">
        <v>611</v>
      </c>
      <c r="C12" s="113">
        <v>1</v>
      </c>
      <c r="D12" s="468">
        <f>E12+E13</f>
        <v>51.058980000000005</v>
      </c>
      <c r="E12" s="199">
        <f>$E$6</f>
        <v>42.713</v>
      </c>
      <c r="F12" s="232" t="s">
        <v>94</v>
      </c>
      <c r="G12" s="115">
        <f>$G$6</f>
        <v>63</v>
      </c>
      <c r="H12" s="473">
        <f>G12+G13</f>
        <v>72.9</v>
      </c>
      <c r="I12" s="115" t="str">
        <f>$I$6</f>
        <v>High</v>
      </c>
      <c r="J12" s="498" t="s">
        <v>693</v>
      </c>
    </row>
    <row r="13" spans="1:11" ht="12.75">
      <c r="A13" s="464"/>
      <c r="B13" s="165" t="s">
        <v>158</v>
      </c>
      <c r="C13" s="116">
        <v>2</v>
      </c>
      <c r="D13" s="469"/>
      <c r="E13" s="200">
        <f>'Final Group Priorities'!CR24</f>
        <v>8.34598</v>
      </c>
      <c r="F13" s="233" t="s">
        <v>684</v>
      </c>
      <c r="G13" s="117">
        <f>'Final Group Priorities'!CZ24</f>
        <v>9.9</v>
      </c>
      <c r="H13" s="474"/>
      <c r="I13" s="369" t="str">
        <f>'Final Group Priorities'!DA24</f>
        <v>High</v>
      </c>
      <c r="J13" s="500"/>
      <c r="K13" s="295" t="str">
        <f>'Final Group Priorities'!DH24</f>
        <v>Change to High priority</v>
      </c>
    </row>
    <row r="14" spans="1:11" s="46" customFormat="1" ht="12.75">
      <c r="A14" s="462" t="s">
        <v>94</v>
      </c>
      <c r="B14" s="121" t="s">
        <v>611</v>
      </c>
      <c r="C14" s="113">
        <v>1</v>
      </c>
      <c r="D14" s="468">
        <f>E14+E15</f>
        <v>44.71969</v>
      </c>
      <c r="E14" s="199">
        <f>$E$6</f>
        <v>42.713</v>
      </c>
      <c r="F14" s="234" t="s">
        <v>94</v>
      </c>
      <c r="G14" s="115">
        <f>$G$6</f>
        <v>63</v>
      </c>
      <c r="H14" s="473">
        <f>G14+G15</f>
        <v>72.45</v>
      </c>
      <c r="I14" s="115" t="str">
        <f>$I$6</f>
        <v>High</v>
      </c>
      <c r="J14" s="501" t="str">
        <f>IF(AND(H14&gt;0,H14&lt;70),"Beneficial",IF(AND(H14&gt;=70,H14&lt;90),"Medium",IF(AND(H14&gt;=90),"High",)))</f>
        <v>Medium</v>
      </c>
      <c r="K14" s="286"/>
    </row>
    <row r="15" spans="1:11" s="46" customFormat="1" ht="25.5">
      <c r="A15" s="464"/>
      <c r="B15" s="165" t="s">
        <v>249</v>
      </c>
      <c r="C15" s="116">
        <v>2</v>
      </c>
      <c r="D15" s="469"/>
      <c r="E15" s="201">
        <f>'Red&amp;Qual'!CR30</f>
        <v>2.00669</v>
      </c>
      <c r="F15" s="235" t="s">
        <v>687</v>
      </c>
      <c r="G15" s="120">
        <f>'Red&amp;Qual'!CZ30</f>
        <v>9.450000000000001</v>
      </c>
      <c r="H15" s="474"/>
      <c r="I15" s="120" t="str">
        <f>'Final Group Priorities'!DA31</f>
        <v>Beneficial</v>
      </c>
      <c r="J15" s="502"/>
      <c r="K15" s="286" t="str">
        <f>'Final Group Priorities'!DH31</f>
        <v>Wrong photos; circular probably actually 24; leave priority as is for now</v>
      </c>
    </row>
    <row r="16" spans="1:11" s="46" customFormat="1" ht="12.75">
      <c r="A16" s="462" t="s">
        <v>94</v>
      </c>
      <c r="B16" s="121" t="s">
        <v>611</v>
      </c>
      <c r="C16" s="113">
        <v>1</v>
      </c>
      <c r="D16" s="468">
        <f>E16+E17</f>
        <v>44.46645</v>
      </c>
      <c r="E16" s="199">
        <f>$E$6</f>
        <v>42.713</v>
      </c>
      <c r="F16" s="234" t="s">
        <v>94</v>
      </c>
      <c r="G16" s="115">
        <f>$G$6</f>
        <v>63</v>
      </c>
      <c r="H16" s="473">
        <f>G16+G17</f>
        <v>69.3</v>
      </c>
      <c r="I16" s="115" t="str">
        <f>$I$6</f>
        <v>High</v>
      </c>
      <c r="J16" s="501" t="str">
        <f>IF(AND(H16&gt;0,H16&lt;70),"Beneficial",IF(AND(H16&gt;=70,H16&lt;90),"Medium",IF(AND(H16&gt;=90),"High",)))</f>
        <v>Beneficial</v>
      </c>
      <c r="K16" s="286"/>
    </row>
    <row r="17" spans="1:11" s="46" customFormat="1" ht="12.75">
      <c r="A17" s="463"/>
      <c r="B17" s="119" t="s">
        <v>624</v>
      </c>
      <c r="C17" s="116">
        <v>2</v>
      </c>
      <c r="D17" s="469"/>
      <c r="E17" s="201">
        <f>'Red&amp;Qual'!CR37</f>
        <v>1.75345</v>
      </c>
      <c r="F17" s="235" t="s">
        <v>660</v>
      </c>
      <c r="G17" s="120">
        <f>'Red&amp;Qual'!CZ37</f>
        <v>6.300000000000001</v>
      </c>
      <c r="H17" s="474"/>
      <c r="I17" s="120" t="str">
        <f>'Final Group Priorities'!DA39</f>
        <v>Beneficial</v>
      </c>
      <c r="J17" s="502"/>
      <c r="K17" s="286"/>
    </row>
    <row r="18" spans="1:11" s="46" customFormat="1" ht="12.75">
      <c r="A18" s="462" t="s">
        <v>94</v>
      </c>
      <c r="B18" s="121" t="s">
        <v>611</v>
      </c>
      <c r="C18" s="113">
        <v>1</v>
      </c>
      <c r="D18" s="468">
        <f>E18+E19</f>
        <v>44.542590000000004</v>
      </c>
      <c r="E18" s="199">
        <f>$E$6</f>
        <v>42.713</v>
      </c>
      <c r="F18" s="234" t="s">
        <v>94</v>
      </c>
      <c r="G18" s="115">
        <f>$G$6</f>
        <v>63</v>
      </c>
      <c r="H18" s="473">
        <f>G18+G19</f>
        <v>66.45</v>
      </c>
      <c r="I18" s="115" t="str">
        <f>$I$6</f>
        <v>High</v>
      </c>
      <c r="J18" s="501" t="str">
        <f>IF(AND(H18&gt;0,H18&lt;70),"Beneficial",IF(AND(H18&gt;=70,H18&lt;90),"Medium",IF(AND(H18&gt;=90),"High",)))</f>
        <v>Beneficial</v>
      </c>
      <c r="K18" s="286"/>
    </row>
    <row r="19" spans="1:11" s="46" customFormat="1" ht="12.75">
      <c r="A19" s="463"/>
      <c r="B19" s="122" t="s">
        <v>623</v>
      </c>
      <c r="C19" s="116">
        <v>2</v>
      </c>
      <c r="D19" s="469"/>
      <c r="E19" s="202">
        <f>'Red&amp;Qual'!CR35</f>
        <v>1.82959</v>
      </c>
      <c r="F19" s="236" t="s">
        <v>689</v>
      </c>
      <c r="G19" s="123">
        <f>'Red&amp;Qual'!CZ35</f>
        <v>3.45</v>
      </c>
      <c r="H19" s="474"/>
      <c r="I19" s="123" t="str">
        <f>'Final Group Priorities'!DA37</f>
        <v>Beneficial</v>
      </c>
      <c r="J19" s="502"/>
      <c r="K19" s="286"/>
    </row>
    <row r="20" spans="1:11" s="46" customFormat="1" ht="12.75">
      <c r="A20" s="462" t="s">
        <v>94</v>
      </c>
      <c r="B20" s="121" t="s">
        <v>611</v>
      </c>
      <c r="C20" s="113">
        <v>1</v>
      </c>
      <c r="D20" s="468">
        <f>E20+E21</f>
        <v>43.004839000000004</v>
      </c>
      <c r="E20" s="199">
        <f>$E$6</f>
        <v>42.713</v>
      </c>
      <c r="F20" s="234" t="s">
        <v>94</v>
      </c>
      <c r="G20" s="115">
        <f>$G$6</f>
        <v>63</v>
      </c>
      <c r="H20" s="473">
        <f>G20+G21</f>
        <v>64.5</v>
      </c>
      <c r="I20" s="115" t="str">
        <f>$I$6</f>
        <v>High</v>
      </c>
      <c r="J20" s="501" t="str">
        <f>IF(AND(H20&gt;0,H20&lt;70),"Beneficial",IF(AND(H20&gt;=70,H20&lt;90),"Medium",IF(AND(H20&gt;=90),"High",)))</f>
        <v>Beneficial</v>
      </c>
      <c r="K20" s="286"/>
    </row>
    <row r="21" spans="1:11" s="46" customFormat="1" ht="12.75">
      <c r="A21" s="463"/>
      <c r="B21" s="122" t="s">
        <v>621</v>
      </c>
      <c r="C21" s="116">
        <v>2</v>
      </c>
      <c r="D21" s="469"/>
      <c r="E21" s="202">
        <f>'Red&amp;Qual'!CR43</f>
        <v>0.291839</v>
      </c>
      <c r="F21" s="236" t="s">
        <v>685</v>
      </c>
      <c r="G21" s="123">
        <f>'Red&amp;Qual'!CZ43</f>
        <v>1.5</v>
      </c>
      <c r="H21" s="474"/>
      <c r="I21" s="123" t="str">
        <f>'Final Group Priorities'!DA43</f>
        <v>Beneficial</v>
      </c>
      <c r="J21" s="502"/>
      <c r="K21" s="286"/>
    </row>
    <row r="22" spans="1:11" s="46" customFormat="1" ht="12.75">
      <c r="A22" s="462" t="s">
        <v>94</v>
      </c>
      <c r="B22" s="121" t="s">
        <v>611</v>
      </c>
      <c r="C22" s="113">
        <v>1</v>
      </c>
      <c r="D22" s="468">
        <f>E22+E23</f>
        <v>42.9163725</v>
      </c>
      <c r="E22" s="199">
        <f>$E$6</f>
        <v>42.713</v>
      </c>
      <c r="F22" s="234" t="s">
        <v>94</v>
      </c>
      <c r="G22" s="115">
        <f>$G$6</f>
        <v>63</v>
      </c>
      <c r="H22" s="473">
        <f>G22+G23</f>
        <v>64.5</v>
      </c>
      <c r="I22" s="115" t="str">
        <f>$I$6</f>
        <v>High</v>
      </c>
      <c r="J22" s="501" t="str">
        <f>IF(AND(H22&gt;0,H22&lt;70),"Beneficial",IF(AND(H22&gt;=70,H22&lt;90),"Medium",IF(AND(H22&gt;=90),"High",)))</f>
        <v>Beneficial</v>
      </c>
      <c r="K22" s="286"/>
    </row>
    <row r="23" spans="1:11" s="46" customFormat="1" ht="12.75">
      <c r="A23" s="463"/>
      <c r="B23" s="122" t="s">
        <v>622</v>
      </c>
      <c r="C23" s="116">
        <v>2</v>
      </c>
      <c r="D23" s="469"/>
      <c r="E23" s="202">
        <f>'Red&amp;Qual'!CR44</f>
        <v>0.2033725</v>
      </c>
      <c r="F23" s="236" t="s">
        <v>764</v>
      </c>
      <c r="G23" s="123">
        <f>'Red&amp;Qual'!CZ44</f>
        <v>1.5</v>
      </c>
      <c r="H23" s="474"/>
      <c r="I23" s="123" t="str">
        <f>'Final Group Priorities'!DA44</f>
        <v>Beneficial</v>
      </c>
      <c r="J23" s="502"/>
      <c r="K23" s="286"/>
    </row>
    <row r="24" spans="1:12" s="61" customFormat="1" ht="12.75">
      <c r="A24" s="487" t="s">
        <v>265</v>
      </c>
      <c r="B24" s="121" t="s">
        <v>765</v>
      </c>
      <c r="C24" s="121">
        <v>1</v>
      </c>
      <c r="D24" s="473">
        <f>E24+E25</f>
        <v>48.55742</v>
      </c>
      <c r="E24" s="432">
        <f>$E$10</f>
        <v>47.1882</v>
      </c>
      <c r="F24" s="433" t="s">
        <v>265</v>
      </c>
      <c r="G24" s="413">
        <f>$G$10</f>
        <v>21</v>
      </c>
      <c r="H24" s="473">
        <f>G24+G25</f>
        <v>27</v>
      </c>
      <c r="I24" s="413" t="str">
        <f>$I$10</f>
        <v>High</v>
      </c>
      <c r="J24" s="506" t="str">
        <f>IF(AND(H24&gt;0,H24&lt;70),"Beneficial",IF(AND(H24&gt;=70,H24&lt;90),"Medium",IF(AND(H24&gt;=90),"High",)))</f>
        <v>Beneficial</v>
      </c>
      <c r="K24" s="353"/>
      <c r="L24" s="353"/>
    </row>
    <row r="25" spans="1:12" s="61" customFormat="1" ht="12.75">
      <c r="A25" s="488"/>
      <c r="B25" s="122" t="s">
        <v>260</v>
      </c>
      <c r="C25" s="122">
        <v>2</v>
      </c>
      <c r="D25" s="474"/>
      <c r="E25" s="434">
        <f>'Final Group Priorities'!CR42</f>
        <v>1.36922</v>
      </c>
      <c r="F25" s="435" t="s">
        <v>696</v>
      </c>
      <c r="G25" s="362">
        <f>'Final Group Priorities'!CZ42</f>
        <v>6</v>
      </c>
      <c r="H25" s="474"/>
      <c r="I25" s="362" t="str">
        <f>'Final Group Priorities'!DA42</f>
        <v>Beneficial</v>
      </c>
      <c r="J25" s="507"/>
      <c r="K25" s="353"/>
      <c r="L25" s="353"/>
    </row>
    <row r="26" spans="1:12" s="61" customFormat="1" ht="12.75">
      <c r="A26" s="487" t="s">
        <v>265</v>
      </c>
      <c r="B26" s="121" t="s">
        <v>765</v>
      </c>
      <c r="C26" s="121">
        <v>1</v>
      </c>
      <c r="D26" s="473">
        <f>E26+E27</f>
        <v>48.270430000000005</v>
      </c>
      <c r="E26" s="203">
        <f>$E$10</f>
        <v>47.1882</v>
      </c>
      <c r="F26" s="237" t="s">
        <v>265</v>
      </c>
      <c r="G26" s="436">
        <f>$G$10</f>
        <v>21</v>
      </c>
      <c r="H26" s="473">
        <f>G26+G27</f>
        <v>24.3</v>
      </c>
      <c r="I26" s="436" t="str">
        <f>$I$10</f>
        <v>High</v>
      </c>
      <c r="J26" s="506" t="str">
        <f>IF(AND(H26&gt;0,H26&lt;70),"Beneficial",IF(AND(H26&gt;=70,H26&lt;90),"Medium",IF(AND(H26&gt;=90),"High",)))</f>
        <v>Beneficial</v>
      </c>
      <c r="K26" s="353"/>
      <c r="L26" s="353"/>
    </row>
    <row r="27" spans="1:12" s="61" customFormat="1" ht="12.75">
      <c r="A27" s="488"/>
      <c r="B27" s="122" t="s">
        <v>281</v>
      </c>
      <c r="C27" s="122">
        <v>2</v>
      </c>
      <c r="D27" s="474"/>
      <c r="E27" s="432">
        <f>'Final Group Priorities'!CR38</f>
        <v>1.08223</v>
      </c>
      <c r="F27" s="433" t="s">
        <v>271</v>
      </c>
      <c r="G27" s="362">
        <f>'Final Group Priorities'!CZ38</f>
        <v>3.3000000000000003</v>
      </c>
      <c r="H27" s="474"/>
      <c r="I27" s="362" t="str">
        <f>'Final Group Priorities'!$DA$38</f>
        <v>Beneficial</v>
      </c>
      <c r="J27" s="507"/>
      <c r="K27" s="353"/>
      <c r="L27" s="353"/>
    </row>
    <row r="28" spans="1:12" s="61" customFormat="1" ht="12.75">
      <c r="A28" s="487" t="s">
        <v>265</v>
      </c>
      <c r="B28" s="121" t="s">
        <v>765</v>
      </c>
      <c r="C28" s="121">
        <v>1</v>
      </c>
      <c r="D28" s="473">
        <f>E28+E29</f>
        <v>48.037936</v>
      </c>
      <c r="E28" s="289">
        <f>$E$10</f>
        <v>47.1882</v>
      </c>
      <c r="F28" s="298" t="s">
        <v>265</v>
      </c>
      <c r="G28" s="354">
        <f>$G$10</f>
        <v>21</v>
      </c>
      <c r="H28" s="473">
        <f>G28+G29</f>
        <v>24</v>
      </c>
      <c r="I28" s="354" t="str">
        <f>$I$10</f>
        <v>High</v>
      </c>
      <c r="J28" s="501" t="str">
        <f>IF(AND(H28&gt;0,H28&lt;70),"Beneficial",IF(AND(H28&gt;=70,H28&lt;90),"Medium",IF(AND(H28&gt;=90),"High",)))</f>
        <v>Beneficial</v>
      </c>
      <c r="K28" s="353"/>
      <c r="L28" s="353"/>
    </row>
    <row r="29" spans="1:12" s="61" customFormat="1" ht="13.5" thickBot="1">
      <c r="A29" s="529"/>
      <c r="B29" s="428" t="s">
        <v>264</v>
      </c>
      <c r="C29" s="428">
        <v>2</v>
      </c>
      <c r="D29" s="495"/>
      <c r="E29" s="430">
        <f>'Final Group Priorities'!CR45</f>
        <v>0.849736</v>
      </c>
      <c r="F29" s="431" t="s">
        <v>696</v>
      </c>
      <c r="G29" s="412">
        <f>'Final Group Priorities'!$CZ$45</f>
        <v>3</v>
      </c>
      <c r="H29" s="495"/>
      <c r="I29" s="429" t="str">
        <f>'Final Group Priorities'!DA45</f>
        <v>Beneficial</v>
      </c>
      <c r="J29" s="508"/>
      <c r="K29" s="353"/>
      <c r="L29" s="353"/>
    </row>
    <row r="30" spans="1:11" s="89" customFormat="1" ht="13.5" thickTop="1">
      <c r="A30" s="465" t="s">
        <v>134</v>
      </c>
      <c r="B30" s="218" t="str">
        <f>$B$8</f>
        <v>BS101-103</v>
      </c>
      <c r="C30" s="218">
        <v>1</v>
      </c>
      <c r="D30" s="445">
        <f>SUM(E30:E32)</f>
        <v>10.349854</v>
      </c>
      <c r="E30" s="219">
        <v>0.056394</v>
      </c>
      <c r="F30" s="417" t="s">
        <v>134</v>
      </c>
      <c r="G30" s="187">
        <f>$G$8</f>
        <v>72</v>
      </c>
      <c r="H30" s="220">
        <f>SUM(G30:G32)</f>
        <v>128.25</v>
      </c>
      <c r="I30" s="177" t="str">
        <f>$I$8</f>
        <v>High</v>
      </c>
      <c r="J30" s="449" t="str">
        <f>IF(AND(H30&gt;0,H30&lt;70),"Beneficial",IF(AND(H30&gt;=70,H30&lt;90),"Medium",IF(AND(H30&gt;=90),"High",)))</f>
        <v>High</v>
      </c>
      <c r="K30" s="276"/>
    </row>
    <row r="31" spans="1:11" s="89" customFormat="1" ht="12.75">
      <c r="A31" s="465"/>
      <c r="B31" s="185" t="s">
        <v>554</v>
      </c>
      <c r="C31" s="185">
        <v>2</v>
      </c>
      <c r="D31" s="445"/>
      <c r="E31" s="207">
        <v>6.48746</v>
      </c>
      <c r="F31" s="243" t="str">
        <f>F36</f>
        <v>Little Sheep</v>
      </c>
      <c r="G31" s="194">
        <f>G37</f>
        <v>47.25</v>
      </c>
      <c r="H31" s="220"/>
      <c r="I31" s="186" t="str">
        <f>I37</f>
        <v>High</v>
      </c>
      <c r="J31" s="127"/>
      <c r="K31" s="276"/>
    </row>
    <row r="32" spans="1:11" s="89" customFormat="1" ht="12.75">
      <c r="A32" s="466"/>
      <c r="B32" s="178" t="s">
        <v>141</v>
      </c>
      <c r="C32" s="178">
        <v>3</v>
      </c>
      <c r="D32" s="446"/>
      <c r="E32" s="206">
        <f>'Red&amp;Qual'!CR32</f>
        <v>3.806</v>
      </c>
      <c r="F32" s="238" t="s">
        <v>134</v>
      </c>
      <c r="G32" s="180">
        <f>'Red&amp;Qual'!CZ32</f>
        <v>9</v>
      </c>
      <c r="H32" s="437"/>
      <c r="I32" s="180" t="str">
        <f>'Red&amp;Qual'!DA32</f>
        <v>Beneficial</v>
      </c>
      <c r="J32" s="128"/>
      <c r="K32" s="276" t="str">
        <f>'Final Group Priorities'!DH36</f>
        <v>Undersized, passage not issue other than that, thus, if road to be removed, remove culvert, not really important as stand alone project</v>
      </c>
    </row>
    <row r="33" spans="1:11" s="31" customFormat="1" ht="12.75">
      <c r="A33" s="484" t="s">
        <v>94</v>
      </c>
      <c r="B33" s="121" t="str">
        <f>B42</f>
        <v>BS152</v>
      </c>
      <c r="C33" s="113">
        <v>1</v>
      </c>
      <c r="D33" s="441">
        <f>SUM(E33:E35)</f>
        <v>54.533384</v>
      </c>
      <c r="E33" s="199">
        <f>E2</f>
        <v>42.713</v>
      </c>
      <c r="F33" s="237" t="s">
        <v>94</v>
      </c>
      <c r="G33" s="195">
        <f>G2</f>
        <v>63</v>
      </c>
      <c r="H33" s="438">
        <f>G33+G34+G35</f>
        <v>127.5</v>
      </c>
      <c r="I33" s="114" t="str">
        <f>I2</f>
        <v>High</v>
      </c>
      <c r="J33" s="254" t="str">
        <f>IF(AND(H33&gt;0,H33&lt;70),"Beneficial",IF(AND(H33&gt;=70,H33&lt;90),"Medium",IF(AND(H33&gt;=90),"High",)))</f>
        <v>High</v>
      </c>
      <c r="K33" s="268"/>
    </row>
    <row r="34" spans="1:11" s="31" customFormat="1" ht="12.75">
      <c r="A34" s="485"/>
      <c r="B34" s="122" t="str">
        <f>B3</f>
        <v>BS019</v>
      </c>
      <c r="C34" s="124">
        <v>2</v>
      </c>
      <c r="D34" s="442"/>
      <c r="E34" s="208">
        <f>E3</f>
        <v>11.1823</v>
      </c>
      <c r="F34" s="260" t="str">
        <f>F3</f>
        <v>Lick Crk</v>
      </c>
      <c r="G34" s="196">
        <f>G3</f>
        <v>63</v>
      </c>
      <c r="H34" s="440"/>
      <c r="I34" s="125" t="str">
        <f>I3</f>
        <v>High</v>
      </c>
      <c r="J34" s="127"/>
      <c r="K34" s="268"/>
    </row>
    <row r="35" spans="1:11" s="31" customFormat="1" ht="12.75">
      <c r="A35" s="490"/>
      <c r="B35" s="366" t="s">
        <v>244</v>
      </c>
      <c r="C35" s="366">
        <v>3</v>
      </c>
      <c r="D35" s="443"/>
      <c r="E35" s="367">
        <f>'Final Group Priorities'!CR49</f>
        <v>0.638084</v>
      </c>
      <c r="F35" s="260" t="s">
        <v>688</v>
      </c>
      <c r="G35" s="259">
        <f>'Final Group Priorities'!CZ49</f>
        <v>1.5</v>
      </c>
      <c r="H35" s="439"/>
      <c r="I35" s="259" t="str">
        <f>'Final Group Priorities'!DA49</f>
        <v>Beneficial</v>
      </c>
      <c r="J35" s="128"/>
      <c r="K35" s="268"/>
    </row>
    <row r="36" spans="1:11" s="89" customFormat="1" ht="12.75">
      <c r="A36" s="467" t="s">
        <v>134</v>
      </c>
      <c r="B36" s="167" t="str">
        <f>$B$8</f>
        <v>BS101-103</v>
      </c>
      <c r="C36" s="167">
        <v>1</v>
      </c>
      <c r="D36" s="444">
        <f>SUM(E36:E38)</f>
        <v>7.00031</v>
      </c>
      <c r="E36" s="204">
        <v>0.056394</v>
      </c>
      <c r="F36" s="240" t="s">
        <v>134</v>
      </c>
      <c r="G36" s="168">
        <f>$G$8</f>
        <v>72</v>
      </c>
      <c r="H36" s="169">
        <f>SUM(G36:G38)</f>
        <v>122.25</v>
      </c>
      <c r="I36" s="170" t="str">
        <f>$I$8</f>
        <v>High</v>
      </c>
      <c r="J36" s="254" t="str">
        <f>IF(AND(H36&gt;0,H36&lt;70),"Beneficial",IF(AND(H36&gt;=70,H36&lt;90),"Medium",IF(AND(H36&gt;=90),"High",)))</f>
        <v>High</v>
      </c>
      <c r="K36" s="276"/>
    </row>
    <row r="37" spans="1:11" s="89" customFormat="1" ht="12.75">
      <c r="A37" s="465"/>
      <c r="B37" s="185" t="s">
        <v>554</v>
      </c>
      <c r="C37" s="185">
        <v>2</v>
      </c>
      <c r="D37" s="445"/>
      <c r="E37" s="207">
        <v>6.48746</v>
      </c>
      <c r="F37" s="243" t="s">
        <v>134</v>
      </c>
      <c r="G37" s="194">
        <f>G81</f>
        <v>47.25</v>
      </c>
      <c r="H37" s="220"/>
      <c r="I37" s="186" t="str">
        <f>I81</f>
        <v>High</v>
      </c>
      <c r="J37" s="127"/>
      <c r="K37" s="276"/>
    </row>
    <row r="38" spans="1:11" s="89" customFormat="1" ht="12.75">
      <c r="A38" s="466"/>
      <c r="B38" s="178" t="s">
        <v>700</v>
      </c>
      <c r="C38" s="178">
        <v>3</v>
      </c>
      <c r="D38" s="446"/>
      <c r="E38" s="206">
        <v>0.456456</v>
      </c>
      <c r="F38" s="238" t="s">
        <v>699</v>
      </c>
      <c r="G38" s="180">
        <f>'Final Group Priorities'!CZ56</f>
        <v>3</v>
      </c>
      <c r="H38" s="437"/>
      <c r="I38" s="180" t="str">
        <f>'Red&amp;Qual'!$DA$55</f>
        <v>Beneficial</v>
      </c>
      <c r="J38" s="128"/>
      <c r="K38" s="276"/>
    </row>
    <row r="39" spans="1:10" ht="12.75">
      <c r="A39" s="462" t="s">
        <v>94</v>
      </c>
      <c r="B39" s="221" t="s">
        <v>611</v>
      </c>
      <c r="C39" s="221">
        <v>1</v>
      </c>
      <c r="D39" s="453">
        <f>SUM(E39:E41)</f>
        <v>64.43083</v>
      </c>
      <c r="E39" s="222">
        <f>E6</f>
        <v>42.713</v>
      </c>
      <c r="F39" s="244" t="s">
        <v>94</v>
      </c>
      <c r="G39" s="162">
        <f>G6</f>
        <v>63</v>
      </c>
      <c r="H39" s="438">
        <f>G39+G40+G41</f>
        <v>111.6</v>
      </c>
      <c r="I39" s="126" t="str">
        <f>I6</f>
        <v>High</v>
      </c>
      <c r="J39" s="254" t="str">
        <f>IF(AND(H39&gt;0,H39&lt;70),"Beneficial",IF(AND(H39&gt;=70,H39&lt;90),"Medium",IF(AND(H39&gt;=90),"High",)))</f>
        <v>High</v>
      </c>
    </row>
    <row r="40" spans="1:10" ht="12.75">
      <c r="A40" s="463"/>
      <c r="B40" s="124" t="s">
        <v>90</v>
      </c>
      <c r="C40" s="124">
        <v>2</v>
      </c>
      <c r="D40" s="454"/>
      <c r="E40" s="208">
        <f>E7</f>
        <v>18.6442</v>
      </c>
      <c r="F40" s="233" t="s">
        <v>94</v>
      </c>
      <c r="G40" s="160">
        <f>G7</f>
        <v>44.1</v>
      </c>
      <c r="H40" s="440"/>
      <c r="I40" s="126" t="str">
        <f>I7</f>
        <v>High</v>
      </c>
      <c r="J40" s="127"/>
    </row>
    <row r="41" spans="1:10" ht="12.75">
      <c r="A41" s="464"/>
      <c r="B41" s="116" t="s">
        <v>116</v>
      </c>
      <c r="C41" s="116">
        <v>3</v>
      </c>
      <c r="D41" s="455"/>
      <c r="E41" s="200">
        <f>'Red&amp;Qual'!CR31</f>
        <v>3.07363</v>
      </c>
      <c r="F41" s="235" t="s">
        <v>690</v>
      </c>
      <c r="G41" s="117">
        <f>'Red&amp;Qual'!CZ31</f>
        <v>4.5</v>
      </c>
      <c r="H41" s="439"/>
      <c r="I41" s="117" t="str">
        <f>'Red&amp;Qual'!DA31</f>
        <v>Beneficial</v>
      </c>
      <c r="J41" s="128"/>
    </row>
    <row r="42" spans="1:11" s="31" customFormat="1" ht="12.75">
      <c r="A42" s="484" t="s">
        <v>94</v>
      </c>
      <c r="B42" s="121" t="str">
        <f>B6</f>
        <v>BS152</v>
      </c>
      <c r="C42" s="113">
        <v>1</v>
      </c>
      <c r="D42" s="441">
        <f>SUM(E42:E44)</f>
        <v>64.43083</v>
      </c>
      <c r="E42" s="199">
        <f>E6</f>
        <v>42.713</v>
      </c>
      <c r="F42" s="237" t="s">
        <v>94</v>
      </c>
      <c r="G42" s="195">
        <f>G6</f>
        <v>63</v>
      </c>
      <c r="H42" s="438">
        <f>G42+G43+G44</f>
        <v>111.6</v>
      </c>
      <c r="I42" s="114" t="str">
        <f>I6</f>
        <v>High</v>
      </c>
      <c r="J42" s="254" t="str">
        <f>IF(AND(H42&gt;0,H42&lt;70),"Beneficial",IF(AND(H42&gt;=70,H42&lt;90),"Medium",IF(AND(H42&gt;=90),"High",)))</f>
        <v>High</v>
      </c>
      <c r="K42" s="268"/>
    </row>
    <row r="43" spans="1:11" s="31" customFormat="1" ht="12.75">
      <c r="A43" s="485"/>
      <c r="B43" s="122" t="str">
        <f>B7</f>
        <v>BS001</v>
      </c>
      <c r="C43" s="124">
        <v>2</v>
      </c>
      <c r="D43" s="442"/>
      <c r="E43" s="208">
        <f>E7</f>
        <v>18.6442</v>
      </c>
      <c r="F43" s="260" t="s">
        <v>94</v>
      </c>
      <c r="G43" s="196">
        <f>G7</f>
        <v>44.1</v>
      </c>
      <c r="H43" s="440"/>
      <c r="I43" s="125" t="str">
        <f>I7</f>
        <v>High</v>
      </c>
      <c r="J43" s="127"/>
      <c r="K43" s="268"/>
    </row>
    <row r="44" spans="1:11" s="31" customFormat="1" ht="12.75">
      <c r="A44" s="490"/>
      <c r="B44" s="366" t="s">
        <v>116</v>
      </c>
      <c r="C44" s="366">
        <v>3</v>
      </c>
      <c r="D44" s="443"/>
      <c r="E44" s="367">
        <f>'Red&amp;Qual'!CR31</f>
        <v>3.07363</v>
      </c>
      <c r="F44" s="260" t="s">
        <v>690</v>
      </c>
      <c r="G44" s="259">
        <f>'Red&amp;Qual'!CZ31</f>
        <v>4.5</v>
      </c>
      <c r="H44" s="439"/>
      <c r="I44" s="259" t="str">
        <f>'Red&amp;Qual'!DA31</f>
        <v>Beneficial</v>
      </c>
      <c r="J44" s="128"/>
      <c r="K44" s="268"/>
    </row>
    <row r="45" spans="1:11" s="31" customFormat="1" ht="12.75">
      <c r="A45" s="484" t="s">
        <v>265</v>
      </c>
      <c r="B45" s="121" t="str">
        <f>B8</f>
        <v>BS101-103</v>
      </c>
      <c r="C45" s="113">
        <v>1</v>
      </c>
      <c r="D45" s="441">
        <f>SUM(E45:E47)</f>
        <v>64.53049899999999</v>
      </c>
      <c r="E45" s="199">
        <f aca="true" t="shared" si="0" ref="E45:G46">E8</f>
        <v>60.531794</v>
      </c>
      <c r="F45" s="237" t="str">
        <f t="shared" si="0"/>
        <v>Little Sheep</v>
      </c>
      <c r="G45" s="195">
        <f t="shared" si="0"/>
        <v>72</v>
      </c>
      <c r="H45" s="438">
        <f>G45+G46+G47</f>
        <v>85.35</v>
      </c>
      <c r="I45" s="114" t="str">
        <f>I8</f>
        <v>High</v>
      </c>
      <c r="J45" s="447" t="s">
        <v>693</v>
      </c>
      <c r="K45" s="363"/>
    </row>
    <row r="46" spans="1:11" s="31" customFormat="1" ht="25.5" customHeight="1">
      <c r="A46" s="485"/>
      <c r="B46" s="122" t="str">
        <f>B9</f>
        <v>BS040</v>
      </c>
      <c r="C46" s="124">
        <v>2</v>
      </c>
      <c r="D46" s="442"/>
      <c r="E46" s="208">
        <f t="shared" si="0"/>
        <v>0.041374</v>
      </c>
      <c r="F46" s="260" t="str">
        <f t="shared" si="0"/>
        <v>Lightning Crk</v>
      </c>
      <c r="G46" s="196">
        <f t="shared" si="0"/>
        <v>3</v>
      </c>
      <c r="H46" s="440"/>
      <c r="I46" s="364" t="str">
        <f>I9</f>
        <v>High</v>
      </c>
      <c r="J46" s="451"/>
      <c r="K46" s="363"/>
    </row>
    <row r="47" spans="1:11" s="31" customFormat="1" ht="12.75">
      <c r="A47" s="490"/>
      <c r="B47" s="116" t="s">
        <v>339</v>
      </c>
      <c r="C47" s="116">
        <v>3</v>
      </c>
      <c r="D47" s="443"/>
      <c r="E47" s="200">
        <f>'Final Group Priorities'!CR25</f>
        <v>3.957331</v>
      </c>
      <c r="F47" s="262" t="s">
        <v>529</v>
      </c>
      <c r="G47" s="261">
        <f>'Final Group Priorities'!CZ25</f>
        <v>10.350000000000001</v>
      </c>
      <c r="H47" s="439"/>
      <c r="I47" s="365" t="str">
        <f>'Final Group Priorities'!DA25</f>
        <v>High</v>
      </c>
      <c r="J47" s="448"/>
      <c r="K47" s="363"/>
    </row>
    <row r="48" spans="1:10" ht="12.75">
      <c r="A48" s="462" t="s">
        <v>94</v>
      </c>
      <c r="B48" s="113" t="s">
        <v>611</v>
      </c>
      <c r="C48" s="113">
        <v>1</v>
      </c>
      <c r="D48" s="453">
        <f>SUM(E48:E50)</f>
        <v>59.40496</v>
      </c>
      <c r="E48" s="199">
        <f>E20</f>
        <v>42.713</v>
      </c>
      <c r="F48" s="232" t="s">
        <v>94</v>
      </c>
      <c r="G48" s="159">
        <f>G20</f>
        <v>63</v>
      </c>
      <c r="H48" s="438">
        <f>G48+G50+G49</f>
        <v>82.80000000000001</v>
      </c>
      <c r="I48" s="115" t="str">
        <f>I20</f>
        <v>High</v>
      </c>
      <c r="J48" s="254" t="str">
        <f>IF(AND(H48&gt;0,H48&lt;70),"Beneficial",IF(AND(H48&gt;=70,H48&lt;90),"Medium",IF(AND(H48&gt;=90),"High",)))</f>
        <v>Medium</v>
      </c>
    </row>
    <row r="49" spans="1:10" ht="12.75">
      <c r="A49" s="463"/>
      <c r="B49" s="124" t="s">
        <v>171</v>
      </c>
      <c r="C49" s="124">
        <v>2</v>
      </c>
      <c r="D49" s="454"/>
      <c r="E49" s="208">
        <f>E13</f>
        <v>8.34598</v>
      </c>
      <c r="F49" s="245" t="s">
        <v>684</v>
      </c>
      <c r="G49" s="162">
        <f>G13</f>
        <v>9.9</v>
      </c>
      <c r="H49" s="440"/>
      <c r="I49" s="162" t="str">
        <f>I13</f>
        <v>High</v>
      </c>
      <c r="J49" s="127"/>
    </row>
    <row r="50" spans="1:10" ht="12.75">
      <c r="A50" s="463"/>
      <c r="B50" s="366" t="s">
        <v>158</v>
      </c>
      <c r="C50" s="366">
        <v>3</v>
      </c>
      <c r="D50" s="454"/>
      <c r="E50" s="367">
        <f>'Red&amp;Qual'!CR22</f>
        <v>8.34598</v>
      </c>
      <c r="F50" s="372" t="s">
        <v>684</v>
      </c>
      <c r="G50" s="160">
        <f>'Red&amp;Qual'!CZ22</f>
        <v>9.9</v>
      </c>
      <c r="H50" s="440"/>
      <c r="I50" s="160" t="str">
        <f>'Red&amp;Qual'!DA22</f>
        <v>High</v>
      </c>
      <c r="J50" s="127"/>
    </row>
    <row r="51" spans="1:11" s="31" customFormat="1" ht="12.75">
      <c r="A51" s="484" t="s">
        <v>94</v>
      </c>
      <c r="B51" s="121" t="str">
        <f>B42</f>
        <v>BS152</v>
      </c>
      <c r="C51" s="113">
        <v>1</v>
      </c>
      <c r="D51" s="441">
        <f>SUM(E51:E53)</f>
        <v>52.126360000000005</v>
      </c>
      <c r="E51" s="199">
        <f>E33</f>
        <v>42.713</v>
      </c>
      <c r="F51" s="237" t="s">
        <v>94</v>
      </c>
      <c r="G51" s="195">
        <f>G33</f>
        <v>63</v>
      </c>
      <c r="H51" s="438">
        <f>G51+G52+G53</f>
        <v>75.9</v>
      </c>
      <c r="I51" s="114" t="str">
        <f>I33</f>
        <v>High</v>
      </c>
      <c r="J51" s="254" t="str">
        <f>IF(AND(H51&gt;0,H51&lt;70),"Beneficial",IF(AND(H51&gt;=70,H51&lt;90),"Medium",IF(AND(H51&gt;=90),"High",)))</f>
        <v>Medium</v>
      </c>
      <c r="K51" s="268"/>
    </row>
    <row r="52" spans="1:11" s="31" customFormat="1" ht="25.5" customHeight="1">
      <c r="A52" s="485"/>
      <c r="B52" s="122" t="str">
        <f>B13</f>
        <v>BS009</v>
      </c>
      <c r="C52" s="124">
        <v>2</v>
      </c>
      <c r="D52" s="442"/>
      <c r="E52" s="208">
        <f>E13</f>
        <v>8.34598</v>
      </c>
      <c r="F52" s="260" t="str">
        <f>F13</f>
        <v>Carrol Crk</v>
      </c>
      <c r="G52" s="196">
        <f>G13</f>
        <v>9.9</v>
      </c>
      <c r="H52" s="440"/>
      <c r="I52" s="364" t="str">
        <f>I13</f>
        <v>High</v>
      </c>
      <c r="J52" s="127"/>
      <c r="K52" s="370" t="str">
        <f>K13</f>
        <v>Change to High priority</v>
      </c>
    </row>
    <row r="53" spans="1:11" s="31" customFormat="1" ht="12.75">
      <c r="A53" s="490"/>
      <c r="B53" s="366" t="s">
        <v>214</v>
      </c>
      <c r="C53" s="366">
        <v>3</v>
      </c>
      <c r="D53" s="443"/>
      <c r="E53" s="367">
        <f>'Final Group Priorities'!CR41</f>
        <v>1.06738</v>
      </c>
      <c r="F53" s="260" t="s">
        <v>691</v>
      </c>
      <c r="G53" s="259">
        <f>'Final Group Priorities'!CZ41</f>
        <v>3</v>
      </c>
      <c r="H53" s="439"/>
      <c r="I53" s="259" t="str">
        <f>'Final Group Priorities'!DA41</f>
        <v>Beneficial</v>
      </c>
      <c r="J53" s="128"/>
      <c r="K53" s="363"/>
    </row>
    <row r="54" spans="1:11" s="61" customFormat="1" ht="12.75">
      <c r="A54" s="487" t="s">
        <v>265</v>
      </c>
      <c r="B54" s="121" t="s">
        <v>765</v>
      </c>
      <c r="C54" s="121">
        <v>1</v>
      </c>
      <c r="D54" s="438">
        <f>SUM(E54:E56)</f>
        <v>54.49927400000001</v>
      </c>
      <c r="E54" s="203">
        <f>$E$10</f>
        <v>47.1882</v>
      </c>
      <c r="F54" s="237" t="s">
        <v>265</v>
      </c>
      <c r="G54" s="419">
        <f>G10</f>
        <v>21</v>
      </c>
      <c r="H54" s="438">
        <f>G54+G55+G56</f>
        <v>37.5</v>
      </c>
      <c r="I54" s="420" t="str">
        <f>I10</f>
        <v>High</v>
      </c>
      <c r="J54" s="254" t="str">
        <f>IF(AND(H54&gt;0,H54&lt;70),"Beneficial",IF(AND(H54&gt;=70,H54&lt;90),"Medium",IF(AND(H54&gt;=90),"High",)))</f>
        <v>Beneficial</v>
      </c>
      <c r="K54" s="353"/>
    </row>
    <row r="55" spans="1:10" s="61" customFormat="1" ht="12.75">
      <c r="A55" s="488"/>
      <c r="B55" s="165" t="s">
        <v>392</v>
      </c>
      <c r="C55" s="358">
        <v>2</v>
      </c>
      <c r="D55" s="440"/>
      <c r="E55" s="359">
        <f>$E$11</f>
        <v>6.52139</v>
      </c>
      <c r="F55" s="260" t="s">
        <v>265</v>
      </c>
      <c r="G55" s="360">
        <f>$G$11</f>
        <v>15</v>
      </c>
      <c r="H55" s="440"/>
      <c r="I55" s="361" t="str">
        <f>I11</f>
        <v>Medium</v>
      </c>
      <c r="J55" s="127"/>
    </row>
    <row r="56" spans="1:10" s="61" customFormat="1" ht="12.75">
      <c r="A56" s="489"/>
      <c r="B56" s="165" t="s">
        <v>294</v>
      </c>
      <c r="C56" s="165">
        <v>3</v>
      </c>
      <c r="D56" s="439"/>
      <c r="E56" s="201">
        <f>'Final Group Priorities'!CR51</f>
        <v>0.789684</v>
      </c>
      <c r="F56" s="262" t="s">
        <v>695</v>
      </c>
      <c r="G56" s="362">
        <f>'Final Group Priorities'!CZ51</f>
        <v>1.5</v>
      </c>
      <c r="H56" s="439"/>
      <c r="I56" s="362" t="str">
        <f>'Final Group Priorities'!DA51</f>
        <v>Beneficial</v>
      </c>
      <c r="J56" s="128"/>
    </row>
    <row r="57" spans="1:11" s="31" customFormat="1" ht="12.75">
      <c r="A57" s="484" t="s">
        <v>265</v>
      </c>
      <c r="B57" s="121" t="s">
        <v>765</v>
      </c>
      <c r="C57" s="113">
        <v>1</v>
      </c>
      <c r="D57" s="441">
        <f>SUM(E57:E59)</f>
        <v>49.220342</v>
      </c>
      <c r="E57" s="199">
        <f>$E$10</f>
        <v>47.1882</v>
      </c>
      <c r="F57" s="237" t="s">
        <v>265</v>
      </c>
      <c r="G57" s="195">
        <f>$G$54</f>
        <v>21</v>
      </c>
      <c r="H57" s="438">
        <f>G57+G58+G59</f>
        <v>25.8</v>
      </c>
      <c r="I57" s="114" t="str">
        <f>$I$54</f>
        <v>High</v>
      </c>
      <c r="J57" s="254" t="str">
        <f>IF(AND(H57&gt;0,H57&lt;70),"Beneficial",IF(AND(H57&gt;=70,H57&lt;90),"Medium",IF(AND(H57&gt;=90),"High",)))</f>
        <v>Beneficial</v>
      </c>
      <c r="K57" s="363"/>
    </row>
    <row r="58" spans="1:11" s="31" customFormat="1" ht="12.75">
      <c r="A58" s="485"/>
      <c r="B58" s="122" t="s">
        <v>281</v>
      </c>
      <c r="C58" s="124">
        <v>2</v>
      </c>
      <c r="D58" s="442"/>
      <c r="E58" s="208">
        <f>E27</f>
        <v>1.08223</v>
      </c>
      <c r="F58" s="260" t="str">
        <f>F27</f>
        <v>Trail Crk</v>
      </c>
      <c r="G58" s="196">
        <f>G27</f>
        <v>3.3000000000000003</v>
      </c>
      <c r="H58" s="440"/>
      <c r="I58" s="125" t="str">
        <f>I27</f>
        <v>Beneficial</v>
      </c>
      <c r="J58" s="127"/>
      <c r="K58" s="363"/>
    </row>
    <row r="59" spans="1:11" s="31" customFormat="1" ht="13.5" thickBot="1">
      <c r="A59" s="486"/>
      <c r="B59" s="421" t="s">
        <v>285</v>
      </c>
      <c r="C59" s="421">
        <v>3</v>
      </c>
      <c r="D59" s="452"/>
      <c r="E59" s="422">
        <f>'Final Group Priorities'!CR50</f>
        <v>0.949912</v>
      </c>
      <c r="F59" s="423" t="s">
        <v>271</v>
      </c>
      <c r="G59" s="424">
        <f>'Final Group Priorities'!CZ50</f>
        <v>1.5</v>
      </c>
      <c r="H59" s="412"/>
      <c r="I59" s="424" t="str">
        <f>'Final Group Priorities'!DA50</f>
        <v>Beneficial</v>
      </c>
      <c r="J59" s="450"/>
      <c r="K59" s="363"/>
    </row>
    <row r="60" spans="1:11" s="31" customFormat="1" ht="13.5" thickTop="1">
      <c r="A60" s="521" t="s">
        <v>134</v>
      </c>
      <c r="B60" s="373" t="str">
        <f>$B$8</f>
        <v>BS101-103</v>
      </c>
      <c r="C60" s="373">
        <v>1</v>
      </c>
      <c r="D60" s="461">
        <f>SUM(E60:E62)</f>
        <v>7.725854</v>
      </c>
      <c r="E60" s="374">
        <v>0.056394</v>
      </c>
      <c r="F60" s="414" t="s">
        <v>134</v>
      </c>
      <c r="G60" s="418">
        <v>72</v>
      </c>
      <c r="H60" s="479">
        <f>SUM(G60:G63)</f>
        <v>164.25</v>
      </c>
      <c r="I60" s="415" t="s">
        <v>693</v>
      </c>
      <c r="J60" s="530" t="str">
        <f>IF(AND(H60&gt;0,H60&lt;100),"Beneficial",IF(AND(H60&gt;=100,H60&lt;133),"Medium",IF(AND(H60&gt;=133),"High",)))</f>
        <v>High</v>
      </c>
      <c r="K60" s="363"/>
    </row>
    <row r="61" spans="1:11" s="31" customFormat="1" ht="12.75">
      <c r="A61" s="485"/>
      <c r="B61" s="366" t="s">
        <v>554</v>
      </c>
      <c r="C61" s="366">
        <v>2</v>
      </c>
      <c r="D61" s="458"/>
      <c r="E61" s="367">
        <v>6.48746</v>
      </c>
      <c r="F61" s="378" t="s">
        <v>134</v>
      </c>
      <c r="G61" s="376">
        <v>47.25</v>
      </c>
      <c r="H61" s="478"/>
      <c r="I61" s="125" t="s">
        <v>693</v>
      </c>
      <c r="J61" s="510"/>
      <c r="K61" s="363"/>
    </row>
    <row r="62" spans="1:11" s="31" customFormat="1" ht="12.75">
      <c r="A62" s="485"/>
      <c r="B62" s="124" t="s">
        <v>701</v>
      </c>
      <c r="C62" s="124">
        <v>3</v>
      </c>
      <c r="D62" s="458"/>
      <c r="E62" s="208">
        <v>1.182</v>
      </c>
      <c r="F62" s="379" t="s">
        <v>698</v>
      </c>
      <c r="G62" s="380">
        <v>3</v>
      </c>
      <c r="H62" s="478"/>
      <c r="I62" s="380" t="str">
        <f>I82</f>
        <v>Beneficial</v>
      </c>
      <c r="J62" s="510"/>
      <c r="K62" s="363"/>
    </row>
    <row r="63" spans="1:11" s="31" customFormat="1" ht="12.75">
      <c r="A63" s="515"/>
      <c r="B63" s="116" t="s">
        <v>618</v>
      </c>
      <c r="C63" s="116">
        <v>4</v>
      </c>
      <c r="D63" s="459"/>
      <c r="E63" s="381">
        <f>'Final Group Priorities'!CR12</f>
        <v>15.4182</v>
      </c>
      <c r="F63" s="382" t="s">
        <v>698</v>
      </c>
      <c r="G63" s="383">
        <f>'Final Group Priorities'!CZ12</f>
        <v>42</v>
      </c>
      <c r="H63" s="474"/>
      <c r="I63" s="384" t="str">
        <f>'Final Group Priorities'!DA12</f>
        <v>High</v>
      </c>
      <c r="J63" s="511"/>
      <c r="K63" s="363"/>
    </row>
    <row r="64" spans="1:11" s="171" customFormat="1" ht="12.75">
      <c r="A64" s="467" t="s">
        <v>134</v>
      </c>
      <c r="B64" s="167" t="str">
        <f>$B$8</f>
        <v>BS101-103</v>
      </c>
      <c r="C64" s="167">
        <v>1</v>
      </c>
      <c r="D64" s="491">
        <f>SUM(E64:E67)</f>
        <v>10.671185000000001</v>
      </c>
      <c r="E64" s="204">
        <v>0.056394</v>
      </c>
      <c r="F64" s="240" t="s">
        <v>134</v>
      </c>
      <c r="G64" s="168">
        <f>$G$8</f>
        <v>72</v>
      </c>
      <c r="H64" s="473">
        <f>SUM(G64:G67)</f>
        <v>134.25</v>
      </c>
      <c r="I64" s="170" t="str">
        <f>$I$8</f>
        <v>High</v>
      </c>
      <c r="J64" s="501" t="str">
        <f>IF(AND(H64&gt;0,H64&lt;100),"Beneficial",IF(AND(H64&gt;=100,H64&lt;133),"Medium",IF(AND(H64&gt;=133),"High",)))</f>
        <v>High</v>
      </c>
      <c r="K64" s="268"/>
    </row>
    <row r="65" spans="1:11" s="171" customFormat="1" ht="12.75">
      <c r="A65" s="465"/>
      <c r="B65" s="185" t="s">
        <v>554</v>
      </c>
      <c r="C65" s="185">
        <v>2</v>
      </c>
      <c r="D65" s="492"/>
      <c r="E65" s="207">
        <v>6.48746</v>
      </c>
      <c r="F65" s="243" t="str">
        <f>F69</f>
        <v>Little Sheep</v>
      </c>
      <c r="G65" s="194">
        <f>G81</f>
        <v>47.25</v>
      </c>
      <c r="H65" s="478"/>
      <c r="I65" s="174" t="str">
        <f>I69</f>
        <v>High</v>
      </c>
      <c r="J65" s="510"/>
      <c r="K65" s="268"/>
    </row>
    <row r="66" spans="1:11" s="171" customFormat="1" ht="12.75">
      <c r="A66" s="465"/>
      <c r="B66" s="173" t="s">
        <v>141</v>
      </c>
      <c r="C66" s="173">
        <v>3</v>
      </c>
      <c r="D66" s="492"/>
      <c r="E66" s="205">
        <f>$E$32</f>
        <v>3.806</v>
      </c>
      <c r="F66" s="246" t="s">
        <v>134</v>
      </c>
      <c r="G66" s="184">
        <f>$G$32</f>
        <v>9</v>
      </c>
      <c r="H66" s="478"/>
      <c r="I66" s="184" t="str">
        <f>$I$32</f>
        <v>Beneficial</v>
      </c>
      <c r="J66" s="510"/>
      <c r="K66" s="268" t="str">
        <f>K70</f>
        <v>Undersized, passage not issue other than that, thus, if road to be removed, remove culvert, not really important as stand alone project</v>
      </c>
    </row>
    <row r="67" spans="1:11" s="171" customFormat="1" ht="12.75">
      <c r="A67" s="466"/>
      <c r="B67" s="178" t="s">
        <v>132</v>
      </c>
      <c r="C67" s="178">
        <v>4</v>
      </c>
      <c r="D67" s="493"/>
      <c r="E67" s="206">
        <f>'Red&amp;Qual'!CR38</f>
        <v>0.321331</v>
      </c>
      <c r="F67" s="238" t="s">
        <v>134</v>
      </c>
      <c r="G67" s="188">
        <f>'Red&amp;Qual'!CZ38</f>
        <v>6</v>
      </c>
      <c r="H67" s="474"/>
      <c r="I67" s="386" t="str">
        <f>'Final Group Priorities'!DA40</f>
        <v>High</v>
      </c>
      <c r="J67" s="511"/>
      <c r="K67" s="268"/>
    </row>
    <row r="68" spans="1:11" s="171" customFormat="1" ht="12.75">
      <c r="A68" s="467" t="s">
        <v>134</v>
      </c>
      <c r="B68" s="167" t="str">
        <f>$B$8</f>
        <v>BS101-103</v>
      </c>
      <c r="C68" s="167">
        <v>1</v>
      </c>
      <c r="D68" s="491">
        <f>SUM(E68:E71)</f>
        <v>10.565966000000001</v>
      </c>
      <c r="E68" s="204">
        <v>0.056394</v>
      </c>
      <c r="F68" s="240" t="s">
        <v>134</v>
      </c>
      <c r="G68" s="168">
        <f>$G$8</f>
        <v>72</v>
      </c>
      <c r="H68" s="473">
        <f>SUM(G68:G71)</f>
        <v>131.25</v>
      </c>
      <c r="I68" s="170" t="str">
        <f>$I$8</f>
        <v>High</v>
      </c>
      <c r="J68" s="501" t="str">
        <f>IF(AND(H68&gt;0,H68&lt;100),"Beneficial",IF(AND(H68&gt;=100,H68&lt;133),"Medium",IF(AND(H68&gt;=133),"High",)))</f>
        <v>Medium</v>
      </c>
      <c r="K68" s="268"/>
    </row>
    <row r="69" spans="1:11" s="171" customFormat="1" ht="12.75">
      <c r="A69" s="465"/>
      <c r="B69" s="185" t="s">
        <v>554</v>
      </c>
      <c r="C69" s="185">
        <v>2</v>
      </c>
      <c r="D69" s="492"/>
      <c r="E69" s="207">
        <v>6.48746</v>
      </c>
      <c r="F69" s="243" t="str">
        <f>F81</f>
        <v>Little Sheep</v>
      </c>
      <c r="G69" s="194">
        <f>G81</f>
        <v>47.25</v>
      </c>
      <c r="H69" s="478"/>
      <c r="I69" s="174" t="str">
        <f>I61</f>
        <v>High</v>
      </c>
      <c r="J69" s="510"/>
      <c r="K69" s="268"/>
    </row>
    <row r="70" spans="1:11" s="171" customFormat="1" ht="12.75">
      <c r="A70" s="465"/>
      <c r="B70" s="173" t="s">
        <v>141</v>
      </c>
      <c r="C70" s="173">
        <v>3</v>
      </c>
      <c r="D70" s="492"/>
      <c r="E70" s="205">
        <f>$E$32</f>
        <v>3.806</v>
      </c>
      <c r="F70" s="246" t="s">
        <v>134</v>
      </c>
      <c r="G70" s="184">
        <f>$G$32</f>
        <v>9</v>
      </c>
      <c r="H70" s="478"/>
      <c r="I70" s="184" t="str">
        <f>$I$32</f>
        <v>Beneficial</v>
      </c>
      <c r="J70" s="510"/>
      <c r="K70" s="268" t="str">
        <f>K32</f>
        <v>Undersized, passage not issue other than that, thus, if road to be removed, remove culvert, not really important as stand alone project</v>
      </c>
    </row>
    <row r="71" spans="1:11" s="61" customFormat="1" ht="12.75">
      <c r="A71" s="466"/>
      <c r="B71" s="165" t="s">
        <v>701</v>
      </c>
      <c r="C71" s="165">
        <v>4</v>
      </c>
      <c r="D71" s="493"/>
      <c r="E71" s="201">
        <f>'Final Group Priorities'!CR46</f>
        <v>0.216112</v>
      </c>
      <c r="F71" s="262" t="s">
        <v>703</v>
      </c>
      <c r="G71" s="393">
        <f>'Final Group Priorities'!CZ46</f>
        <v>3</v>
      </c>
      <c r="H71" s="474"/>
      <c r="I71" s="393" t="str">
        <f>'Red&amp;Qual'!DA45</f>
        <v>Beneficial</v>
      </c>
      <c r="J71" s="511"/>
      <c r="K71" s="353"/>
    </row>
    <row r="72" spans="1:11" s="171" customFormat="1" ht="12.75">
      <c r="A72" s="467" t="s">
        <v>134</v>
      </c>
      <c r="B72" s="167" t="str">
        <f>$B$8</f>
        <v>BS101-103</v>
      </c>
      <c r="C72" s="167">
        <v>1</v>
      </c>
      <c r="D72" s="491">
        <f>SUM(E72:E75)</f>
        <v>10.398207000000001</v>
      </c>
      <c r="E72" s="204">
        <v>0.056394</v>
      </c>
      <c r="F72" s="240" t="s">
        <v>134</v>
      </c>
      <c r="G72" s="168">
        <f>$G$8</f>
        <v>72</v>
      </c>
      <c r="H72" s="473">
        <f>SUM(G72:G75)</f>
        <v>131.25</v>
      </c>
      <c r="I72" s="170" t="str">
        <f>$I$8</f>
        <v>High</v>
      </c>
      <c r="J72" s="501" t="str">
        <f>IF(AND(H72&gt;0,H72&lt;100),"Beneficial",IF(AND(H72&gt;=100,H72&lt;133),"Medium",IF(AND(H72&gt;=133),"High",)))</f>
        <v>Medium</v>
      </c>
      <c r="K72" s="268"/>
    </row>
    <row r="73" spans="1:11" s="171" customFormat="1" ht="12.75">
      <c r="A73" s="465"/>
      <c r="B73" s="185" t="s">
        <v>554</v>
      </c>
      <c r="C73" s="185">
        <v>2</v>
      </c>
      <c r="D73" s="492"/>
      <c r="E73" s="207">
        <v>6.48746</v>
      </c>
      <c r="F73" s="243" t="str">
        <f>F69</f>
        <v>Little Sheep</v>
      </c>
      <c r="G73" s="194">
        <f>G61</f>
        <v>47.25</v>
      </c>
      <c r="H73" s="478"/>
      <c r="I73" s="174" t="str">
        <f>I65</f>
        <v>High</v>
      </c>
      <c r="J73" s="510"/>
      <c r="K73" s="268"/>
    </row>
    <row r="74" spans="1:11" s="171" customFormat="1" ht="12.75">
      <c r="A74" s="465"/>
      <c r="B74" s="173" t="s">
        <v>141</v>
      </c>
      <c r="C74" s="173">
        <v>3</v>
      </c>
      <c r="D74" s="492"/>
      <c r="E74" s="205">
        <f>$E$32</f>
        <v>3.806</v>
      </c>
      <c r="F74" s="246" t="s">
        <v>134</v>
      </c>
      <c r="G74" s="184">
        <f>$G$32</f>
        <v>9</v>
      </c>
      <c r="H74" s="478"/>
      <c r="I74" s="184" t="str">
        <f>$I$32</f>
        <v>Beneficial</v>
      </c>
      <c r="J74" s="510"/>
      <c r="K74" s="268" t="str">
        <f>K66</f>
        <v>Undersized, passage not issue other than that, thus, if road to be removed, remove culvert, not really important as stand alone project</v>
      </c>
    </row>
    <row r="75" spans="1:11" s="171" customFormat="1" ht="38.25">
      <c r="A75" s="466"/>
      <c r="B75" s="178" t="s">
        <v>767</v>
      </c>
      <c r="C75" s="178">
        <v>4</v>
      </c>
      <c r="D75" s="493"/>
      <c r="E75" s="206">
        <f>'Red&amp;Qual'!CR56</f>
        <v>0.048353</v>
      </c>
      <c r="F75" s="238" t="s">
        <v>704</v>
      </c>
      <c r="G75" s="188">
        <f>'Red&amp;Qual'!CZ56</f>
        <v>3</v>
      </c>
      <c r="H75" s="474"/>
      <c r="I75" s="188" t="str">
        <f>'Red&amp;Qual'!DA56</f>
        <v>Beneficial</v>
      </c>
      <c r="J75" s="511"/>
      <c r="K75" s="268"/>
    </row>
    <row r="76" spans="1:10" ht="12.75">
      <c r="A76" s="463" t="s">
        <v>94</v>
      </c>
      <c r="B76" s="221" t="s">
        <v>611</v>
      </c>
      <c r="C76" s="221">
        <v>1</v>
      </c>
      <c r="D76" s="512">
        <f>SUM(E76:E79)</f>
        <v>55.087948</v>
      </c>
      <c r="E76" s="222">
        <f>E48</f>
        <v>42.713</v>
      </c>
      <c r="F76" s="244" t="s">
        <v>94</v>
      </c>
      <c r="G76" s="162">
        <f>G48</f>
        <v>63</v>
      </c>
      <c r="H76" s="478">
        <f>SUM(G76:G79)</f>
        <v>129</v>
      </c>
      <c r="I76" s="126" t="str">
        <f>I33</f>
        <v>High</v>
      </c>
      <c r="J76" s="509" t="str">
        <f>IF(AND(H76&gt;0,H76&lt;100),"Beneficial",IF(AND(H76&gt;=100,H76&lt;133),"Medium",IF(AND(H76&gt;=133),"High",)))</f>
        <v>Medium</v>
      </c>
    </row>
    <row r="77" spans="1:10" ht="12.75">
      <c r="A77" s="463"/>
      <c r="B77" s="124" t="str">
        <f>B34</f>
        <v>BS019</v>
      </c>
      <c r="C77" s="124">
        <v>2</v>
      </c>
      <c r="D77" s="512"/>
      <c r="E77" s="208">
        <f aca="true" t="shared" si="1" ref="E77:G78">E34</f>
        <v>11.1823</v>
      </c>
      <c r="F77" s="245" t="str">
        <f t="shared" si="1"/>
        <v>Lick Crk</v>
      </c>
      <c r="G77" s="162">
        <f t="shared" si="1"/>
        <v>63</v>
      </c>
      <c r="H77" s="478"/>
      <c r="I77" s="162" t="str">
        <f>I34</f>
        <v>High</v>
      </c>
      <c r="J77" s="510"/>
    </row>
    <row r="78" spans="1:11" ht="12.75">
      <c r="A78" s="463"/>
      <c r="B78" s="124" t="str">
        <f>B35</f>
        <v>BS021</v>
      </c>
      <c r="C78" s="124">
        <v>3</v>
      </c>
      <c r="D78" s="512"/>
      <c r="E78" s="208">
        <f t="shared" si="1"/>
        <v>0.638084</v>
      </c>
      <c r="F78" s="245" t="str">
        <f t="shared" si="1"/>
        <v>Mud Springs</v>
      </c>
      <c r="G78" s="164">
        <f t="shared" si="1"/>
        <v>1.5</v>
      </c>
      <c r="H78" s="478"/>
      <c r="I78" s="164" t="str">
        <f>I35</f>
        <v>Beneficial</v>
      </c>
      <c r="J78" s="510"/>
      <c r="K78"/>
    </row>
    <row r="79" spans="1:11" ht="12.75">
      <c r="A79" s="511"/>
      <c r="B79" s="165" t="s">
        <v>681</v>
      </c>
      <c r="C79" s="165">
        <v>4</v>
      </c>
      <c r="D79" s="513"/>
      <c r="E79" s="209">
        <f>'Final Group Priorities'!CR48</f>
        <v>0.554564</v>
      </c>
      <c r="F79" s="233" t="s">
        <v>766</v>
      </c>
      <c r="G79" s="163">
        <f>'Final Group Priorities'!CZ47</f>
        <v>1.5</v>
      </c>
      <c r="H79" s="474"/>
      <c r="I79" s="371" t="str">
        <f>'Final Group Priorities'!DA47</f>
        <v>Beneficial</v>
      </c>
      <c r="J79" s="511"/>
      <c r="K79"/>
    </row>
    <row r="80" spans="1:10" s="31" customFormat="1" ht="12.75">
      <c r="A80" s="484" t="s">
        <v>134</v>
      </c>
      <c r="B80" s="113" t="str">
        <f>$B$8</f>
        <v>BS101-103</v>
      </c>
      <c r="C80" s="113">
        <v>1</v>
      </c>
      <c r="D80" s="457">
        <f>SUM(E80:E82)</f>
        <v>7.00031</v>
      </c>
      <c r="E80" s="199">
        <v>0.056394</v>
      </c>
      <c r="F80" s="375" t="s">
        <v>134</v>
      </c>
      <c r="G80" s="376">
        <f>G60</f>
        <v>72</v>
      </c>
      <c r="H80" s="473">
        <f>SUM(G80:G83)</f>
        <v>123.75</v>
      </c>
      <c r="I80" s="377" t="str">
        <f>$I$8</f>
        <v>High</v>
      </c>
      <c r="J80" s="501" t="str">
        <f>IF(AND(H80&gt;0,H80&lt;100),"Beneficial",IF(AND(H80&gt;=100,H80&lt;133),"Medium",IF(AND(H80&gt;=133),"High",)))</f>
        <v>Medium</v>
      </c>
    </row>
    <row r="81" spans="1:11" s="31" customFormat="1" ht="12.75">
      <c r="A81" s="485"/>
      <c r="B81" s="366" t="s">
        <v>554</v>
      </c>
      <c r="C81" s="366">
        <v>2</v>
      </c>
      <c r="D81" s="458"/>
      <c r="E81" s="367">
        <v>6.48746</v>
      </c>
      <c r="F81" s="378" t="str">
        <f>F31</f>
        <v>Little Sheep</v>
      </c>
      <c r="G81" s="376">
        <f>'Final Group Priorities'!CZ10</f>
        <v>47.25</v>
      </c>
      <c r="H81" s="478"/>
      <c r="I81" s="125" t="str">
        <f>'Final Group Priorities'!DA10</f>
        <v>High</v>
      </c>
      <c r="J81" s="510"/>
      <c r="K81" s="363"/>
    </row>
    <row r="82" spans="1:11" s="31" customFormat="1" ht="12.75">
      <c r="A82" s="485"/>
      <c r="B82" s="124" t="s">
        <v>700</v>
      </c>
      <c r="C82" s="124">
        <v>3</v>
      </c>
      <c r="D82" s="458"/>
      <c r="E82" s="208">
        <v>0.456456</v>
      </c>
      <c r="F82" s="379" t="s">
        <v>699</v>
      </c>
      <c r="G82" s="380">
        <f>G38</f>
        <v>3</v>
      </c>
      <c r="H82" s="478"/>
      <c r="I82" s="380" t="str">
        <f>'Red&amp;Qual'!$DA$55</f>
        <v>Beneficial</v>
      </c>
      <c r="J82" s="510"/>
      <c r="K82" s="363"/>
    </row>
    <row r="83" spans="1:11" s="31" customFormat="1" ht="12.75">
      <c r="A83" s="515"/>
      <c r="B83" s="116" t="s">
        <v>619</v>
      </c>
      <c r="C83" s="116">
        <v>4</v>
      </c>
      <c r="D83" s="459"/>
      <c r="E83" s="381">
        <f>'Red&amp;Qual'!CR54</f>
        <v>0.842532</v>
      </c>
      <c r="F83" s="382" t="s">
        <v>699</v>
      </c>
      <c r="G83" s="383">
        <f>'Final Group Priorities'!CZ55</f>
        <v>1.5</v>
      </c>
      <c r="H83" s="474"/>
      <c r="I83" s="384" t="str">
        <f>'Final Group Priorities'!DA55</f>
        <v>Beneficial</v>
      </c>
      <c r="J83" s="511"/>
      <c r="K83" s="363"/>
    </row>
    <row r="84" spans="1:11" s="171" customFormat="1" ht="12.75">
      <c r="A84" s="467" t="s">
        <v>134</v>
      </c>
      <c r="B84" s="167" t="str">
        <f>$B$8</f>
        <v>BS101-103</v>
      </c>
      <c r="C84" s="167">
        <v>1</v>
      </c>
      <c r="D84" s="491">
        <f>SUM(E84:E87)</f>
        <v>69.61733899999999</v>
      </c>
      <c r="E84" s="204">
        <f>$E$8</f>
        <v>60.531794</v>
      </c>
      <c r="F84" s="240" t="s">
        <v>134</v>
      </c>
      <c r="G84" s="168">
        <f>$G$8</f>
        <v>72</v>
      </c>
      <c r="H84" s="476">
        <f>SUM(G84:G87)</f>
        <v>97.35</v>
      </c>
      <c r="I84" s="170" t="str">
        <f>$I$8</f>
        <v>High</v>
      </c>
      <c r="J84" s="498" t="s">
        <v>693</v>
      </c>
      <c r="K84" s="268"/>
    </row>
    <row r="85" spans="1:11" s="171" customFormat="1" ht="12.75">
      <c r="A85" s="465"/>
      <c r="B85" s="173" t="str">
        <f>$B$9</f>
        <v>BS040</v>
      </c>
      <c r="C85" s="173">
        <v>2</v>
      </c>
      <c r="D85" s="492"/>
      <c r="E85" s="205">
        <f>$E$9</f>
        <v>0.041374</v>
      </c>
      <c r="F85" s="241" t="s">
        <v>134</v>
      </c>
      <c r="G85" s="175">
        <f>$G$9</f>
        <v>3</v>
      </c>
      <c r="H85" s="456"/>
      <c r="I85" s="368" t="str">
        <f>$I$9</f>
        <v>High</v>
      </c>
      <c r="J85" s="517"/>
      <c r="K85" s="268"/>
    </row>
    <row r="86" spans="1:11" s="171" customFormat="1" ht="12.75">
      <c r="A86" s="465"/>
      <c r="B86" s="173" t="s">
        <v>339</v>
      </c>
      <c r="C86" s="173">
        <v>3</v>
      </c>
      <c r="D86" s="492"/>
      <c r="E86" s="205">
        <f>'Final Group Priorities'!CR25</f>
        <v>3.957331</v>
      </c>
      <c r="F86" s="247" t="s">
        <v>529</v>
      </c>
      <c r="G86" s="231">
        <f>'Final Group Priorities'!CZ25</f>
        <v>10.350000000000001</v>
      </c>
      <c r="H86" s="456"/>
      <c r="I86" s="387" t="str">
        <f>'Final Group Priorities'!DA25</f>
        <v>High</v>
      </c>
      <c r="J86" s="517"/>
      <c r="K86" s="268" t="str">
        <f>'Final Group Priorities'!DH25</f>
        <v>Change to High priority</v>
      </c>
    </row>
    <row r="87" spans="1:11" s="171" customFormat="1" ht="25.5">
      <c r="A87" s="466"/>
      <c r="B87" s="178" t="s">
        <v>345</v>
      </c>
      <c r="C87" s="178">
        <v>4</v>
      </c>
      <c r="D87" s="493"/>
      <c r="E87" s="206">
        <f>'Red&amp;Qual'!CR27</f>
        <v>5.08684</v>
      </c>
      <c r="F87" s="248" t="s">
        <v>706</v>
      </c>
      <c r="G87" s="198">
        <f>'Red&amp;Qual'!CZ27</f>
        <v>12</v>
      </c>
      <c r="H87" s="477"/>
      <c r="I87" s="179" t="str">
        <f>'Red&amp;Qual'!DA27</f>
        <v>Beneficial</v>
      </c>
      <c r="J87" s="518"/>
      <c r="K87" s="268"/>
    </row>
    <row r="88" spans="1:11" s="54" customFormat="1" ht="12.75">
      <c r="A88" s="504" t="s">
        <v>134</v>
      </c>
      <c r="B88" s="166" t="str">
        <f>$B$8</f>
        <v>BS101-103</v>
      </c>
      <c r="C88" s="166">
        <v>1</v>
      </c>
      <c r="D88" s="476">
        <f>SUM(E88:E91)</f>
        <v>65.86321899999999</v>
      </c>
      <c r="E88" s="291">
        <f>$E$8</f>
        <v>60.531794</v>
      </c>
      <c r="F88" s="239" t="s">
        <v>134</v>
      </c>
      <c r="G88" s="292">
        <f>$G$8</f>
        <v>72</v>
      </c>
      <c r="H88" s="476">
        <f>SUM(G88:G91)</f>
        <v>91.35</v>
      </c>
      <c r="I88" s="290" t="str">
        <f>$I$8</f>
        <v>High</v>
      </c>
      <c r="J88" s="498" t="s">
        <v>693</v>
      </c>
      <c r="K88" s="286"/>
    </row>
    <row r="89" spans="1:11" s="54" customFormat="1" ht="12.75">
      <c r="A89" s="519"/>
      <c r="B89" s="293" t="str">
        <f>$B$9</f>
        <v>BS040</v>
      </c>
      <c r="C89" s="293">
        <v>2</v>
      </c>
      <c r="D89" s="456"/>
      <c r="E89" s="294">
        <f>$E$9</f>
        <v>0.041374</v>
      </c>
      <c r="F89" s="246" t="s">
        <v>134</v>
      </c>
      <c r="G89" s="388">
        <f>$G$9</f>
        <v>3</v>
      </c>
      <c r="H89" s="456"/>
      <c r="I89" s="296" t="str">
        <f>$I$9</f>
        <v>High</v>
      </c>
      <c r="J89" s="517"/>
      <c r="K89" s="286"/>
    </row>
    <row r="90" spans="1:11" s="54" customFormat="1" ht="12.75">
      <c r="A90" s="519"/>
      <c r="B90" s="293" t="s">
        <v>339</v>
      </c>
      <c r="C90" s="293">
        <v>3</v>
      </c>
      <c r="D90" s="456"/>
      <c r="E90" s="294">
        <f>E86</f>
        <v>3.957331</v>
      </c>
      <c r="F90" s="247" t="s">
        <v>529</v>
      </c>
      <c r="G90" s="231">
        <f>G86</f>
        <v>10.350000000000001</v>
      </c>
      <c r="H90" s="456"/>
      <c r="I90" s="387" t="str">
        <f>I86</f>
        <v>High</v>
      </c>
      <c r="J90" s="517"/>
      <c r="K90" s="286"/>
    </row>
    <row r="91" spans="1:11" s="54" customFormat="1" ht="13.5" thickBot="1">
      <c r="A91" s="519"/>
      <c r="B91" s="172" t="s">
        <v>707</v>
      </c>
      <c r="C91" s="172">
        <v>4</v>
      </c>
      <c r="D91" s="456"/>
      <c r="E91" s="389">
        <f>'Red&amp;Qual'!$CR$41</f>
        <v>1.33272</v>
      </c>
      <c r="F91" s="390" t="s">
        <v>529</v>
      </c>
      <c r="G91" s="391">
        <f>'Red&amp;Qual'!$CZ$41</f>
        <v>6</v>
      </c>
      <c r="H91" s="456"/>
      <c r="I91" s="392" t="str">
        <f>'Final Group Priorities'!DA28</f>
        <v>Medium</v>
      </c>
      <c r="J91" s="517"/>
      <c r="K91" s="286" t="str">
        <f>'Final Group Priorities'!DH28</f>
        <v>suggest pond removal, medium priority</v>
      </c>
    </row>
    <row r="92" spans="1:11" s="31" customFormat="1" ht="13.5" thickTop="1">
      <c r="A92" s="521" t="s">
        <v>134</v>
      </c>
      <c r="B92" s="373" t="str">
        <f>$B$8</f>
        <v>BS101-103</v>
      </c>
      <c r="C92" s="373">
        <v>1</v>
      </c>
      <c r="D92" s="461">
        <f>SUM(E92:E96)</f>
        <v>78.930815</v>
      </c>
      <c r="E92" s="374">
        <f>E97</f>
        <v>60.531794</v>
      </c>
      <c r="F92" s="414" t="s">
        <v>134</v>
      </c>
      <c r="G92" s="415">
        <f>$G$8</f>
        <v>72</v>
      </c>
      <c r="H92" s="479">
        <f>SUM(G92:G96)</f>
        <v>167.25</v>
      </c>
      <c r="I92" s="416" t="str">
        <f>$I$8</f>
        <v>High</v>
      </c>
      <c r="J92" s="514" t="str">
        <f>IF(AND(H92&gt;0,H92&lt;125),"Beneficial",IF(AND(H92&gt;=125,H92&lt;150),"Medium",IF(AND(H92&gt;=150),"High",)))</f>
        <v>High</v>
      </c>
      <c r="K92" s="363"/>
    </row>
    <row r="93" spans="1:11" s="31" customFormat="1" ht="12.75">
      <c r="A93" s="485"/>
      <c r="B93" s="366" t="s">
        <v>554</v>
      </c>
      <c r="C93" s="366">
        <v>2</v>
      </c>
      <c r="D93" s="458"/>
      <c r="E93" s="367">
        <v>6.48746</v>
      </c>
      <c r="F93" s="378" t="str">
        <f>F98</f>
        <v>Little Sheep</v>
      </c>
      <c r="G93" s="401">
        <f>$G$98</f>
        <v>47.25</v>
      </c>
      <c r="H93" s="478"/>
      <c r="I93" s="125" t="str">
        <f>$I$98</f>
        <v>High</v>
      </c>
      <c r="J93" s="507"/>
      <c r="K93" s="363"/>
    </row>
    <row r="94" spans="1:11" s="31" customFormat="1" ht="12.75">
      <c r="A94" s="485"/>
      <c r="B94" s="124" t="s">
        <v>141</v>
      </c>
      <c r="C94" s="124">
        <v>3</v>
      </c>
      <c r="D94" s="458"/>
      <c r="E94" s="208">
        <f>$E$32</f>
        <v>3.806</v>
      </c>
      <c r="F94" s="379" t="s">
        <v>134</v>
      </c>
      <c r="G94" s="380">
        <f>$G$32</f>
        <v>9</v>
      </c>
      <c r="H94" s="478"/>
      <c r="I94" s="380" t="str">
        <f>$I$32</f>
        <v>Beneficial</v>
      </c>
      <c r="J94" s="507"/>
      <c r="K94" s="363"/>
    </row>
    <row r="95" spans="1:11" s="31" customFormat="1" ht="12.75">
      <c r="A95" s="485"/>
      <c r="B95" s="366" t="s">
        <v>132</v>
      </c>
      <c r="C95" s="366">
        <v>4</v>
      </c>
      <c r="D95" s="458"/>
      <c r="E95" s="367">
        <f>E67</f>
        <v>0.321331</v>
      </c>
      <c r="F95" s="378" t="str">
        <f>F67</f>
        <v>Little Sheep</v>
      </c>
      <c r="G95" s="401">
        <f>G67</f>
        <v>6</v>
      </c>
      <c r="H95" s="478"/>
      <c r="I95" s="402" t="str">
        <f>I67</f>
        <v>High</v>
      </c>
      <c r="J95" s="507"/>
      <c r="K95" s="363"/>
    </row>
    <row r="96" spans="1:11" s="31" customFormat="1" ht="12.75">
      <c r="A96" s="490"/>
      <c r="B96" s="116" t="s">
        <v>705</v>
      </c>
      <c r="C96" s="116">
        <v>5</v>
      </c>
      <c r="D96" s="459"/>
      <c r="E96" s="200">
        <f>'Red&amp;Qual'!CR11</f>
        <v>7.78423</v>
      </c>
      <c r="F96" s="262" t="s">
        <v>134</v>
      </c>
      <c r="G96" s="383">
        <f>'Red&amp;Qual'!CZ10</f>
        <v>33</v>
      </c>
      <c r="H96" s="474"/>
      <c r="I96" s="383" t="str">
        <f>'Final Group Priorities'!DA13</f>
        <v>High</v>
      </c>
      <c r="J96" s="507"/>
      <c r="K96" s="363"/>
    </row>
    <row r="97" spans="1:11" s="61" customFormat="1" ht="12.75">
      <c r="A97" s="488" t="s">
        <v>134</v>
      </c>
      <c r="B97" s="355" t="str">
        <f>$B$8</f>
        <v>BS101-103</v>
      </c>
      <c r="C97" s="355">
        <v>1</v>
      </c>
      <c r="D97" s="478">
        <f>SUM(E97:E101)</f>
        <v>74.28317700000001</v>
      </c>
      <c r="E97" s="356">
        <f>E88</f>
        <v>60.531794</v>
      </c>
      <c r="F97" s="357" t="s">
        <v>134</v>
      </c>
      <c r="G97" s="413">
        <f>$G$8</f>
        <v>72</v>
      </c>
      <c r="H97" s="478">
        <f>SUM(G97:G101)</f>
        <v>135.75</v>
      </c>
      <c r="I97" s="354" t="str">
        <f>$I$8</f>
        <v>High</v>
      </c>
      <c r="J97" s="520" t="str">
        <f>IF(AND(H97&gt;0,H97&lt;125),"Beneficial",IF(AND(H97&gt;=125,H97&lt;150),"Medium",IF(AND(H97&gt;=150),"High",)))</f>
        <v>Medium</v>
      </c>
      <c r="K97" s="353"/>
    </row>
    <row r="98" spans="1:11" s="61" customFormat="1" ht="12.75">
      <c r="A98" s="488"/>
      <c r="B98" s="122" t="s">
        <v>554</v>
      </c>
      <c r="C98" s="122">
        <v>2</v>
      </c>
      <c r="D98" s="478"/>
      <c r="E98" s="202">
        <v>6.48746</v>
      </c>
      <c r="F98" s="396" t="str">
        <f>F73</f>
        <v>Little Sheep</v>
      </c>
      <c r="G98" s="397">
        <f>G73</f>
        <v>47.25</v>
      </c>
      <c r="H98" s="478"/>
      <c r="I98" s="361" t="str">
        <f>I73</f>
        <v>High</v>
      </c>
      <c r="J98" s="507"/>
      <c r="K98" s="353"/>
    </row>
    <row r="99" spans="1:11" s="61" customFormat="1" ht="12.75">
      <c r="A99" s="488"/>
      <c r="B99" s="358" t="s">
        <v>141</v>
      </c>
      <c r="C99" s="358">
        <v>3</v>
      </c>
      <c r="D99" s="478"/>
      <c r="E99" s="359">
        <f>$E$32</f>
        <v>3.806</v>
      </c>
      <c r="F99" s="379" t="s">
        <v>134</v>
      </c>
      <c r="G99" s="398">
        <f>$G$32</f>
        <v>9</v>
      </c>
      <c r="H99" s="478"/>
      <c r="I99" s="398" t="str">
        <f>$I$32</f>
        <v>Beneficial</v>
      </c>
      <c r="J99" s="507"/>
      <c r="K99" s="353"/>
    </row>
    <row r="100" spans="1:11" s="61" customFormat="1" ht="38.25">
      <c r="A100" s="488"/>
      <c r="B100" s="122" t="s">
        <v>767</v>
      </c>
      <c r="C100" s="122">
        <v>4</v>
      </c>
      <c r="D100" s="478"/>
      <c r="E100" s="202">
        <f>E75</f>
        <v>0.048353</v>
      </c>
      <c r="F100" s="396" t="str">
        <f>F75</f>
        <v>Unnamed Trib to Little Sheep between Redmont &amp; Lt Sheep</v>
      </c>
      <c r="G100" s="397">
        <f>G75</f>
        <v>3</v>
      </c>
      <c r="H100" s="478"/>
      <c r="I100" s="399" t="str">
        <f>I75</f>
        <v>Beneficial</v>
      </c>
      <c r="J100" s="507"/>
      <c r="K100" s="353"/>
    </row>
    <row r="101" spans="1:11" s="61" customFormat="1" ht="38.25">
      <c r="A101" s="488"/>
      <c r="B101" s="122" t="s">
        <v>209</v>
      </c>
      <c r="C101" s="122">
        <v>5</v>
      </c>
      <c r="D101" s="474"/>
      <c r="E101" s="202">
        <f>'Red&amp;Qual'!CR24</f>
        <v>3.40957</v>
      </c>
      <c r="F101" s="260" t="str">
        <f>F75</f>
        <v>Unnamed Trib to Little Sheep between Redmont &amp; Lt Sheep</v>
      </c>
      <c r="G101" s="400">
        <f>'Red&amp;Qual'!CZ24</f>
        <v>4.5</v>
      </c>
      <c r="H101" s="474"/>
      <c r="I101" s="400" t="str">
        <f>'Final Group Priorities'!DA33</f>
        <v>Beneficial</v>
      </c>
      <c r="J101" s="507"/>
      <c r="K101" s="353"/>
    </row>
    <row r="102" spans="1:11" s="31" customFormat="1" ht="12.75">
      <c r="A102" s="484" t="s">
        <v>134</v>
      </c>
      <c r="B102" s="113" t="str">
        <f>$B$8</f>
        <v>BS101-103</v>
      </c>
      <c r="C102" s="113">
        <v>1</v>
      </c>
      <c r="D102" s="457">
        <f>SUM(E102:E106)</f>
        <v>71.25747799999999</v>
      </c>
      <c r="E102" s="199">
        <f>E92</f>
        <v>60.531794</v>
      </c>
      <c r="F102" s="375" t="s">
        <v>134</v>
      </c>
      <c r="G102" s="377">
        <f>$G$8</f>
        <v>72</v>
      </c>
      <c r="H102" s="473">
        <f>SUM(G102:G106)</f>
        <v>134.25</v>
      </c>
      <c r="I102" s="258" t="str">
        <f>$I$8</f>
        <v>High</v>
      </c>
      <c r="J102" s="506" t="str">
        <f>IF(AND(H102&gt;0,H102&lt;125),"Beneficial",IF(AND(H102&gt;=125,H102&lt;150),"Medium",IF(AND(H102&gt;=150),"High",)))</f>
        <v>Medium</v>
      </c>
      <c r="K102" s="363"/>
    </row>
    <row r="103" spans="1:11" s="31" customFormat="1" ht="12.75">
      <c r="A103" s="485"/>
      <c r="B103" s="366" t="s">
        <v>554</v>
      </c>
      <c r="C103" s="366">
        <v>2</v>
      </c>
      <c r="D103" s="458"/>
      <c r="E103" s="367">
        <v>6.48746</v>
      </c>
      <c r="F103" s="378" t="str">
        <f>F93</f>
        <v>Little Sheep</v>
      </c>
      <c r="G103" s="401">
        <f>$G$98</f>
        <v>47.25</v>
      </c>
      <c r="H103" s="478"/>
      <c r="I103" s="125" t="str">
        <f>$I$98</f>
        <v>High</v>
      </c>
      <c r="J103" s="507"/>
      <c r="K103" s="363"/>
    </row>
    <row r="104" spans="1:11" s="31" customFormat="1" ht="12.75">
      <c r="A104" s="485"/>
      <c r="B104" s="124" t="s">
        <v>141</v>
      </c>
      <c r="C104" s="124">
        <v>3</v>
      </c>
      <c r="D104" s="458"/>
      <c r="E104" s="208">
        <f>$E$32</f>
        <v>3.806</v>
      </c>
      <c r="F104" s="379" t="s">
        <v>134</v>
      </c>
      <c r="G104" s="380">
        <f>$G$32</f>
        <v>9</v>
      </c>
      <c r="H104" s="478"/>
      <c r="I104" s="380" t="str">
        <f>$I$32</f>
        <v>Beneficial</v>
      </c>
      <c r="J104" s="507"/>
      <c r="K104" s="363"/>
    </row>
    <row r="105" spans="1:11" s="31" customFormat="1" ht="12.75">
      <c r="A105" s="485"/>
      <c r="B105" s="366" t="s">
        <v>768</v>
      </c>
      <c r="C105" s="366">
        <v>4</v>
      </c>
      <c r="D105" s="458"/>
      <c r="E105" s="367">
        <f>E71</f>
        <v>0.216112</v>
      </c>
      <c r="F105" s="260" t="str">
        <f>F71</f>
        <v>Canal Crk</v>
      </c>
      <c r="G105" s="403">
        <f>G71</f>
        <v>3</v>
      </c>
      <c r="H105" s="478"/>
      <c r="I105" s="403" t="str">
        <f>I71</f>
        <v>Beneficial</v>
      </c>
      <c r="J105" s="507"/>
      <c r="K105" s="363"/>
    </row>
    <row r="106" spans="1:11" s="31" customFormat="1" ht="12.75">
      <c r="A106" s="485"/>
      <c r="B106" s="366" t="s">
        <v>186</v>
      </c>
      <c r="C106" s="366">
        <v>5</v>
      </c>
      <c r="D106" s="459"/>
      <c r="E106" s="367">
        <f>E71</f>
        <v>0.216112</v>
      </c>
      <c r="F106" s="378" t="str">
        <f>F71</f>
        <v>Canal Crk</v>
      </c>
      <c r="G106" s="401">
        <f>G71</f>
        <v>3</v>
      </c>
      <c r="H106" s="474"/>
      <c r="I106" s="404" t="str">
        <f>'Final Group Priorities'!DA46</f>
        <v>Beneficial</v>
      </c>
      <c r="J106" s="507"/>
      <c r="K106" s="363"/>
    </row>
    <row r="107" spans="1:11" s="171" customFormat="1" ht="12.75">
      <c r="A107" s="467" t="s">
        <v>134</v>
      </c>
      <c r="B107" s="113" t="str">
        <f>$B$8</f>
        <v>BS101-103</v>
      </c>
      <c r="C107" s="167">
        <v>1</v>
      </c>
      <c r="D107" s="491">
        <f>SUM(E107:E111)</f>
        <v>65.87968799999999</v>
      </c>
      <c r="E107" s="204">
        <f>$E$8</f>
        <v>60.531794</v>
      </c>
      <c r="F107" s="240" t="s">
        <v>134</v>
      </c>
      <c r="G107" s="168">
        <f>$G$8</f>
        <v>72</v>
      </c>
      <c r="H107" s="476">
        <f>SUM(G107:G111)</f>
        <v>92.13749999999999</v>
      </c>
      <c r="I107" s="170" t="str">
        <f>$I$8</f>
        <v>High</v>
      </c>
      <c r="J107" s="506" t="str">
        <f>IF(AND(H107&gt;0,H107&lt;125),"Beneficial",IF(AND(H107&gt;=125,H107&lt;150),"Medium",IF(AND(H107&gt;=150),"High",)))</f>
        <v>Beneficial</v>
      </c>
      <c r="K107" s="268"/>
    </row>
    <row r="108" spans="1:11" s="171" customFormat="1" ht="12.75">
      <c r="A108" s="465"/>
      <c r="B108" s="124" t="str">
        <f>$B$9</f>
        <v>BS040</v>
      </c>
      <c r="C108" s="173">
        <v>2</v>
      </c>
      <c r="D108" s="492"/>
      <c r="E108" s="205">
        <f>$E$9</f>
        <v>0.041374</v>
      </c>
      <c r="F108" s="241" t="s">
        <v>529</v>
      </c>
      <c r="G108" s="175">
        <f>$G$9</f>
        <v>3</v>
      </c>
      <c r="H108" s="456"/>
      <c r="I108" s="368" t="str">
        <f>$I$9</f>
        <v>High</v>
      </c>
      <c r="J108" s="507"/>
      <c r="K108" s="268"/>
    </row>
    <row r="109" spans="1:11" s="171" customFormat="1" ht="12.75">
      <c r="A109" s="465"/>
      <c r="B109" s="124" t="s">
        <v>339</v>
      </c>
      <c r="C109" s="173">
        <v>3</v>
      </c>
      <c r="D109" s="492"/>
      <c r="E109" s="205">
        <f>E90</f>
        <v>3.957331</v>
      </c>
      <c r="F109" s="247" t="s">
        <v>529</v>
      </c>
      <c r="G109" s="231">
        <f>G90</f>
        <v>10.350000000000001</v>
      </c>
      <c r="H109" s="456"/>
      <c r="I109" s="387" t="str">
        <f>I90</f>
        <v>High</v>
      </c>
      <c r="J109" s="507"/>
      <c r="K109" s="268"/>
    </row>
    <row r="110" spans="1:11" s="171" customFormat="1" ht="12.75">
      <c r="A110" s="465"/>
      <c r="B110" s="124" t="s">
        <v>707</v>
      </c>
      <c r="C110" s="173">
        <v>4</v>
      </c>
      <c r="D110" s="492"/>
      <c r="E110" s="205">
        <f>'Red&amp;Qual'!$CR$41</f>
        <v>1.33272</v>
      </c>
      <c r="F110" s="249" t="s">
        <v>529</v>
      </c>
      <c r="G110" s="183">
        <f>'Red&amp;Qual'!$CZ$41</f>
        <v>6</v>
      </c>
      <c r="H110" s="456"/>
      <c r="I110" s="174" t="str">
        <f>'Red&amp;Qual'!$DA$41</f>
        <v>Medium</v>
      </c>
      <c r="J110" s="507"/>
      <c r="K110" s="268"/>
    </row>
    <row r="111" spans="1:11" s="171" customFormat="1" ht="12.75">
      <c r="A111" s="466"/>
      <c r="B111" s="116" t="s">
        <v>356</v>
      </c>
      <c r="C111" s="178">
        <v>5</v>
      </c>
      <c r="D111" s="493"/>
      <c r="E111" s="206">
        <f>'Red&amp;Qual'!CR59</f>
        <v>0.016469</v>
      </c>
      <c r="F111" s="248" t="s">
        <v>749</v>
      </c>
      <c r="G111" s="198">
        <f>'Red&amp;Qual'!CZ59</f>
        <v>0.7875000000000001</v>
      </c>
      <c r="H111" s="477"/>
      <c r="I111" s="179" t="str">
        <f>'Red&amp;Qual'!DA59</f>
        <v>Beneficial</v>
      </c>
      <c r="J111" s="507"/>
      <c r="K111" s="268"/>
    </row>
    <row r="112" spans="1:11" s="171" customFormat="1" ht="12.75">
      <c r="A112" s="467" t="s">
        <v>134</v>
      </c>
      <c r="B112" s="113" t="str">
        <f>$B$8</f>
        <v>BS101-103</v>
      </c>
      <c r="C112" s="167">
        <v>1</v>
      </c>
      <c r="D112" s="491">
        <f>SUM(E112:E116)</f>
        <v>66.03625599999998</v>
      </c>
      <c r="E112" s="204">
        <f>$E$8</f>
        <v>60.531794</v>
      </c>
      <c r="F112" s="240" t="s">
        <v>134</v>
      </c>
      <c r="G112" s="168">
        <f>$G$8</f>
        <v>72</v>
      </c>
      <c r="H112" s="476">
        <f>SUM(G112:G116)</f>
        <v>92.85</v>
      </c>
      <c r="I112" s="170" t="str">
        <f>$I$8</f>
        <v>High</v>
      </c>
      <c r="J112" s="506" t="str">
        <f>IF(AND(H112&gt;0,H112&lt;125),"Beneficial",IF(AND(H112&gt;=125,H112&lt;150),"Medium",IF(AND(H112&gt;=150),"High",)))</f>
        <v>Beneficial</v>
      </c>
      <c r="K112" s="268"/>
    </row>
    <row r="113" spans="1:11" s="171" customFormat="1" ht="12.75">
      <c r="A113" s="465"/>
      <c r="B113" s="124" t="str">
        <f>$B$9</f>
        <v>BS040</v>
      </c>
      <c r="C113" s="173">
        <v>2</v>
      </c>
      <c r="D113" s="492"/>
      <c r="E113" s="205">
        <f>$E$9</f>
        <v>0.041374</v>
      </c>
      <c r="F113" s="241" t="s">
        <v>529</v>
      </c>
      <c r="G113" s="175">
        <f>$G$9</f>
        <v>3</v>
      </c>
      <c r="H113" s="456"/>
      <c r="I113" s="368" t="str">
        <f>$I$9</f>
        <v>High</v>
      </c>
      <c r="J113" s="507"/>
      <c r="K113" s="268"/>
    </row>
    <row r="114" spans="1:11" s="171" customFormat="1" ht="12.75">
      <c r="A114" s="465"/>
      <c r="B114" s="124" t="s">
        <v>339</v>
      </c>
      <c r="C114" s="173">
        <v>3</v>
      </c>
      <c r="D114" s="492"/>
      <c r="E114" s="205">
        <f>E109</f>
        <v>3.957331</v>
      </c>
      <c r="F114" s="247" t="s">
        <v>529</v>
      </c>
      <c r="G114" s="231">
        <f>G109</f>
        <v>10.350000000000001</v>
      </c>
      <c r="H114" s="456"/>
      <c r="I114" s="387" t="str">
        <f>I109</f>
        <v>High</v>
      </c>
      <c r="J114" s="507"/>
      <c r="K114" s="268"/>
    </row>
    <row r="115" spans="1:11" s="171" customFormat="1" ht="12.75">
      <c r="A115" s="465"/>
      <c r="B115" s="366" t="s">
        <v>707</v>
      </c>
      <c r="C115" s="185">
        <v>4</v>
      </c>
      <c r="D115" s="492"/>
      <c r="E115" s="207">
        <v>1.33272</v>
      </c>
      <c r="F115" s="394" t="s">
        <v>529</v>
      </c>
      <c r="G115" s="388">
        <v>6</v>
      </c>
      <c r="H115" s="456"/>
      <c r="I115" s="395" t="s">
        <v>694</v>
      </c>
      <c r="J115" s="507"/>
      <c r="K115" s="268"/>
    </row>
    <row r="116" spans="1:11" s="171" customFormat="1" ht="13.5" thickBot="1">
      <c r="A116" s="465"/>
      <c r="B116" s="366" t="s">
        <v>708</v>
      </c>
      <c r="C116" s="185">
        <v>5</v>
      </c>
      <c r="D116" s="492"/>
      <c r="E116" s="207">
        <f>'Red&amp;Qual'!CR60</f>
        <v>0.173037</v>
      </c>
      <c r="F116" s="243" t="s">
        <v>709</v>
      </c>
      <c r="G116" s="194">
        <f>'Red&amp;Qual'!CZ60</f>
        <v>1.5</v>
      </c>
      <c r="H116" s="456"/>
      <c r="I116" s="186" t="str">
        <f>'Red&amp;Qual'!DA60</f>
        <v>Beneficial</v>
      </c>
      <c r="J116" s="516"/>
      <c r="K116" s="268"/>
    </row>
    <row r="117" spans="1:11" s="171" customFormat="1" ht="13.5" thickTop="1">
      <c r="A117" s="522" t="s">
        <v>134</v>
      </c>
      <c r="B117" s="223" t="str">
        <f>$B$8</f>
        <v>BS101-103</v>
      </c>
      <c r="C117" s="223">
        <v>1</v>
      </c>
      <c r="D117" s="494">
        <f>SUM(E117:E122)</f>
        <v>81.22758799999998</v>
      </c>
      <c r="E117" s="225">
        <f>$E$8</f>
        <v>60.531794</v>
      </c>
      <c r="F117" s="242" t="s">
        <v>134</v>
      </c>
      <c r="G117" s="227">
        <f>$G$8</f>
        <v>72</v>
      </c>
      <c r="H117" s="460">
        <f>SUM(G117:G122)</f>
        <v>97.38749999999999</v>
      </c>
      <c r="I117" s="224" t="str">
        <f>$I$8</f>
        <v>High</v>
      </c>
      <c r="J117" s="523" t="s">
        <v>671</v>
      </c>
      <c r="K117" s="268"/>
    </row>
    <row r="118" spans="1:11" s="171" customFormat="1" ht="12.75">
      <c r="A118" s="465"/>
      <c r="B118" s="173" t="str">
        <f>$B$9</f>
        <v>BS040</v>
      </c>
      <c r="C118" s="173">
        <v>2</v>
      </c>
      <c r="D118" s="492"/>
      <c r="E118" s="205">
        <f>$E$9</f>
        <v>0.041374</v>
      </c>
      <c r="F118" s="241" t="s">
        <v>529</v>
      </c>
      <c r="G118" s="175">
        <f>$G$9</f>
        <v>3</v>
      </c>
      <c r="H118" s="456"/>
      <c r="I118" s="368" t="str">
        <f>$I$9</f>
        <v>High</v>
      </c>
      <c r="J118" s="524"/>
      <c r="K118" s="268"/>
    </row>
    <row r="119" spans="1:11" s="171" customFormat="1" ht="12.75">
      <c r="A119" s="465"/>
      <c r="B119" s="173" t="s">
        <v>339</v>
      </c>
      <c r="C119" s="173">
        <v>3</v>
      </c>
      <c r="D119" s="492"/>
      <c r="E119" s="205">
        <f>E125</f>
        <v>3.957331</v>
      </c>
      <c r="F119" s="247" t="s">
        <v>529</v>
      </c>
      <c r="G119" s="231">
        <f>G125</f>
        <v>10.350000000000001</v>
      </c>
      <c r="H119" s="456"/>
      <c r="I119" s="387" t="str">
        <f>I125</f>
        <v>High</v>
      </c>
      <c r="J119" s="524"/>
      <c r="K119" s="268"/>
    </row>
    <row r="120" spans="1:11" s="171" customFormat="1" ht="12.75">
      <c r="A120" s="465"/>
      <c r="B120" s="173" t="s">
        <v>707</v>
      </c>
      <c r="C120" s="173">
        <v>4</v>
      </c>
      <c r="D120" s="492"/>
      <c r="E120" s="205">
        <f>'Red&amp;Qual'!$CR$41</f>
        <v>1.33272</v>
      </c>
      <c r="F120" s="249" t="s">
        <v>529</v>
      </c>
      <c r="G120" s="183">
        <f>'Red&amp;Qual'!$CZ$41</f>
        <v>6</v>
      </c>
      <c r="H120" s="456"/>
      <c r="I120" s="174" t="str">
        <f>'Red&amp;Qual'!$DA$41</f>
        <v>Medium</v>
      </c>
      <c r="J120" s="524"/>
      <c r="K120" s="268"/>
    </row>
    <row r="121" spans="1:11" s="171" customFormat="1" ht="12.75">
      <c r="A121" s="465"/>
      <c r="B121" s="185" t="s">
        <v>356</v>
      </c>
      <c r="C121" s="185">
        <v>5</v>
      </c>
      <c r="D121" s="492"/>
      <c r="E121" s="207">
        <f>E111</f>
        <v>0.016469</v>
      </c>
      <c r="F121" s="243" t="s">
        <v>749</v>
      </c>
      <c r="G121" s="194">
        <f>G111</f>
        <v>0.7875000000000001</v>
      </c>
      <c r="H121" s="456"/>
      <c r="I121" s="186" t="str">
        <f>'Final Group Priorities'!DA62</f>
        <v>Beneficial</v>
      </c>
      <c r="J121" s="524"/>
      <c r="K121" s="268"/>
    </row>
    <row r="122" spans="1:11" s="171" customFormat="1" ht="12.75">
      <c r="A122" s="466"/>
      <c r="B122" s="178" t="s">
        <v>366</v>
      </c>
      <c r="C122" s="178">
        <v>6</v>
      </c>
      <c r="D122" s="493"/>
      <c r="E122" s="206">
        <f>'Red&amp;Qual'!CR28</f>
        <v>15.3479</v>
      </c>
      <c r="F122" s="248" t="s">
        <v>749</v>
      </c>
      <c r="G122" s="198">
        <f>'Red&amp;Qual'!CZ28</f>
        <v>5.25</v>
      </c>
      <c r="H122" s="477"/>
      <c r="I122" s="179" t="str">
        <f>'Final Group Priorities'!DA34</f>
        <v>Beneficial</v>
      </c>
      <c r="J122" s="525"/>
      <c r="K122" s="268"/>
    </row>
    <row r="123" spans="1:11" s="171" customFormat="1" ht="12.75">
      <c r="A123" s="465" t="s">
        <v>134</v>
      </c>
      <c r="B123" s="218" t="str">
        <f>$B$8</f>
        <v>BS101-103</v>
      </c>
      <c r="C123" s="218">
        <v>1</v>
      </c>
      <c r="D123" s="492">
        <f>SUM(E123:E128)</f>
        <v>66.20094099999999</v>
      </c>
      <c r="E123" s="219">
        <f>$E$8</f>
        <v>60.531794</v>
      </c>
      <c r="F123" s="417" t="s">
        <v>134</v>
      </c>
      <c r="G123" s="187">
        <f>$G$8</f>
        <v>72</v>
      </c>
      <c r="H123" s="456">
        <f>SUM(G123:G128)</f>
        <v>94.35</v>
      </c>
      <c r="I123" s="177" t="str">
        <f>$I$8</f>
        <v>High</v>
      </c>
      <c r="J123" s="509" t="s">
        <v>671</v>
      </c>
      <c r="K123" s="268"/>
    </row>
    <row r="124" spans="1:11" s="171" customFormat="1" ht="12.75">
      <c r="A124" s="465"/>
      <c r="B124" s="173" t="str">
        <f>$B$9</f>
        <v>BS040</v>
      </c>
      <c r="C124" s="173">
        <v>2</v>
      </c>
      <c r="D124" s="492"/>
      <c r="E124" s="205">
        <f>$E$9</f>
        <v>0.041374</v>
      </c>
      <c r="F124" s="241" t="s">
        <v>529</v>
      </c>
      <c r="G124" s="175">
        <f>$G$9</f>
        <v>3</v>
      </c>
      <c r="H124" s="456"/>
      <c r="I124" s="368" t="str">
        <f>$I$9</f>
        <v>High</v>
      </c>
      <c r="J124" s="503"/>
      <c r="K124" s="268"/>
    </row>
    <row r="125" spans="1:11" s="171" customFormat="1" ht="12.75">
      <c r="A125" s="465"/>
      <c r="B125" s="173" t="s">
        <v>339</v>
      </c>
      <c r="C125" s="173">
        <v>3</v>
      </c>
      <c r="D125" s="492"/>
      <c r="E125" s="205">
        <f>E114</f>
        <v>3.957331</v>
      </c>
      <c r="F125" s="247" t="s">
        <v>529</v>
      </c>
      <c r="G125" s="231">
        <f>G114</f>
        <v>10.350000000000001</v>
      </c>
      <c r="H125" s="456"/>
      <c r="I125" s="387" t="str">
        <f>I114</f>
        <v>High</v>
      </c>
      <c r="J125" s="503"/>
      <c r="K125" s="268"/>
    </row>
    <row r="126" spans="1:11" s="171" customFormat="1" ht="12.75">
      <c r="A126" s="465"/>
      <c r="B126" s="173" t="s">
        <v>707</v>
      </c>
      <c r="C126" s="173">
        <v>4</v>
      </c>
      <c r="D126" s="492"/>
      <c r="E126" s="205">
        <f>'Red&amp;Qual'!$CR$41</f>
        <v>1.33272</v>
      </c>
      <c r="F126" s="249" t="s">
        <v>529</v>
      </c>
      <c r="G126" s="183">
        <f>'Red&amp;Qual'!$CZ$41</f>
        <v>6</v>
      </c>
      <c r="H126" s="456"/>
      <c r="I126" s="174" t="str">
        <f>'Red&amp;Qual'!$DA$41</f>
        <v>Medium</v>
      </c>
      <c r="J126" s="503"/>
      <c r="K126" s="268"/>
    </row>
    <row r="127" spans="1:11" s="171" customFormat="1" ht="12.75">
      <c r="A127" s="465"/>
      <c r="B127" s="185" t="s">
        <v>708</v>
      </c>
      <c r="C127" s="185">
        <v>5</v>
      </c>
      <c r="D127" s="492"/>
      <c r="E127" s="207">
        <f>$E$116</f>
        <v>0.173037</v>
      </c>
      <c r="F127" s="243" t="str">
        <f>$F$116</f>
        <v>NFK Lightning Crk</v>
      </c>
      <c r="G127" s="194">
        <f>$G$116</f>
        <v>1.5</v>
      </c>
      <c r="H127" s="456"/>
      <c r="I127" s="186" t="str">
        <f>$I$116</f>
        <v>Beneficial</v>
      </c>
      <c r="J127" s="503"/>
      <c r="K127" s="268"/>
    </row>
    <row r="128" spans="1:11" s="171" customFormat="1" ht="13.5" thickBot="1">
      <c r="A128" s="465"/>
      <c r="B128" s="185" t="s">
        <v>372</v>
      </c>
      <c r="C128" s="185">
        <v>6</v>
      </c>
      <c r="D128" s="492"/>
      <c r="E128" s="207">
        <f>'Red&amp;Qual'!CR53</f>
        <v>0.164685</v>
      </c>
      <c r="F128" s="243" t="s">
        <v>709</v>
      </c>
      <c r="G128" s="194">
        <f>'Red&amp;Qual'!CZ53</f>
        <v>1.5</v>
      </c>
      <c r="H128" s="456"/>
      <c r="I128" s="186" t="str">
        <f>'Red&amp;Qual'!DA53</f>
        <v>Beneficial</v>
      </c>
      <c r="J128" s="503"/>
      <c r="K128" s="268"/>
    </row>
    <row r="129" spans="1:10" ht="13.5" thickTop="1">
      <c r="A129" s="522" t="s">
        <v>134</v>
      </c>
      <c r="B129" s="223" t="str">
        <f>$B$8</f>
        <v>BS101-103</v>
      </c>
      <c r="C129" s="223">
        <v>1</v>
      </c>
      <c r="D129" s="526" t="s">
        <v>771</v>
      </c>
      <c r="E129" s="527"/>
      <c r="F129" s="527"/>
      <c r="G129" s="527"/>
      <c r="H129" s="527"/>
      <c r="I129" s="527"/>
      <c r="J129" s="528"/>
    </row>
    <row r="130" spans="1:10" ht="12.75">
      <c r="A130" s="465"/>
      <c r="B130" s="173" t="str">
        <f>$B$9</f>
        <v>BS040</v>
      </c>
      <c r="C130" s="173">
        <v>2</v>
      </c>
      <c r="D130" s="470" t="s">
        <v>771</v>
      </c>
      <c r="E130" s="471"/>
      <c r="F130" s="471"/>
      <c r="G130" s="471"/>
      <c r="H130" s="471"/>
      <c r="I130" s="471"/>
      <c r="J130" s="472"/>
    </row>
    <row r="131" spans="1:10" ht="12.75">
      <c r="A131" s="465"/>
      <c r="B131" s="173" t="s">
        <v>339</v>
      </c>
      <c r="C131" s="173">
        <v>3</v>
      </c>
      <c r="D131" s="470" t="s">
        <v>771</v>
      </c>
      <c r="E131" s="471"/>
      <c r="F131" s="471"/>
      <c r="G131" s="471"/>
      <c r="H131" s="471"/>
      <c r="I131" s="471"/>
      <c r="J131" s="472"/>
    </row>
    <row r="132" spans="1:10" ht="12.75">
      <c r="A132" s="465"/>
      <c r="B132" s="173" t="s">
        <v>707</v>
      </c>
      <c r="C132" s="173">
        <v>4</v>
      </c>
      <c r="D132" s="470" t="s">
        <v>771</v>
      </c>
      <c r="E132" s="471"/>
      <c r="F132" s="471"/>
      <c r="G132" s="471"/>
      <c r="H132" s="471"/>
      <c r="I132" s="471"/>
      <c r="J132" s="472"/>
    </row>
    <row r="133" spans="1:10" ht="12.75">
      <c r="A133" s="465"/>
      <c r="B133" s="185" t="s">
        <v>708</v>
      </c>
      <c r="C133" s="185">
        <v>5</v>
      </c>
      <c r="D133" s="470" t="s">
        <v>771</v>
      </c>
      <c r="E133" s="471"/>
      <c r="F133" s="471"/>
      <c r="G133" s="471"/>
      <c r="H133" s="471"/>
      <c r="I133" s="471"/>
      <c r="J133" s="472"/>
    </row>
    <row r="134" spans="1:10" ht="12.75">
      <c r="A134" s="465"/>
      <c r="B134" s="173" t="s">
        <v>372</v>
      </c>
      <c r="C134" s="173">
        <v>6</v>
      </c>
      <c r="D134" s="470" t="s">
        <v>771</v>
      </c>
      <c r="E134" s="471"/>
      <c r="F134" s="471"/>
      <c r="G134" s="471"/>
      <c r="H134" s="471"/>
      <c r="I134" s="471"/>
      <c r="J134" s="472"/>
    </row>
    <row r="135" spans="1:10" ht="12.75">
      <c r="A135" s="510"/>
      <c r="B135" s="193" t="s">
        <v>379</v>
      </c>
      <c r="C135" s="193">
        <v>7</v>
      </c>
      <c r="D135" s="475" t="s">
        <v>710</v>
      </c>
      <c r="E135" s="475"/>
      <c r="F135" s="475"/>
      <c r="G135" s="475"/>
      <c r="H135" s="475"/>
      <c r="I135" s="475"/>
      <c r="J135" s="475"/>
    </row>
    <row r="136" spans="1:10" ht="12.75">
      <c r="A136" s="510"/>
      <c r="B136" s="193" t="s">
        <v>407</v>
      </c>
      <c r="C136" s="193">
        <v>8</v>
      </c>
      <c r="D136" s="475" t="s">
        <v>710</v>
      </c>
      <c r="E136" s="475"/>
      <c r="F136" s="475"/>
      <c r="G136" s="475"/>
      <c r="H136" s="475"/>
      <c r="I136" s="475"/>
      <c r="J136" s="475"/>
    </row>
    <row r="137" spans="1:10" ht="12.75">
      <c r="A137" s="511"/>
      <c r="B137" s="189" t="s">
        <v>404</v>
      </c>
      <c r="C137" s="189">
        <v>9</v>
      </c>
      <c r="D137" s="475" t="s">
        <v>710</v>
      </c>
      <c r="E137" s="475"/>
      <c r="F137" s="475"/>
      <c r="G137" s="475"/>
      <c r="H137" s="475"/>
      <c r="I137" s="475"/>
      <c r="J137" s="475"/>
    </row>
  </sheetData>
  <mergeCells count="136">
    <mergeCell ref="D130:J130"/>
    <mergeCell ref="D131:J131"/>
    <mergeCell ref="A107:A111"/>
    <mergeCell ref="J107:J111"/>
    <mergeCell ref="A112:A116"/>
    <mergeCell ref="J97:J101"/>
    <mergeCell ref="A92:A96"/>
    <mergeCell ref="A129:A137"/>
    <mergeCell ref="A123:A128"/>
    <mergeCell ref="J123:J128"/>
    <mergeCell ref="A117:A122"/>
    <mergeCell ref="J117:J122"/>
    <mergeCell ref="D136:J136"/>
    <mergeCell ref="D137:J137"/>
    <mergeCell ref="D129:J129"/>
    <mergeCell ref="J80:J83"/>
    <mergeCell ref="A76:A79"/>
    <mergeCell ref="J112:J116"/>
    <mergeCell ref="A102:A106"/>
    <mergeCell ref="J102:J106"/>
    <mergeCell ref="A84:A87"/>
    <mergeCell ref="J84:J87"/>
    <mergeCell ref="A88:A91"/>
    <mergeCell ref="J88:J91"/>
    <mergeCell ref="A97:A101"/>
    <mergeCell ref="A57:A59"/>
    <mergeCell ref="A54:A56"/>
    <mergeCell ref="J92:J96"/>
    <mergeCell ref="A72:A75"/>
    <mergeCell ref="J72:J75"/>
    <mergeCell ref="A68:A71"/>
    <mergeCell ref="J68:J71"/>
    <mergeCell ref="D72:D75"/>
    <mergeCell ref="D84:D87"/>
    <mergeCell ref="A80:A83"/>
    <mergeCell ref="D60:D63"/>
    <mergeCell ref="D68:D71"/>
    <mergeCell ref="A64:A67"/>
    <mergeCell ref="J64:J67"/>
    <mergeCell ref="D64:D67"/>
    <mergeCell ref="A60:A63"/>
    <mergeCell ref="J60:J63"/>
    <mergeCell ref="J28:J29"/>
    <mergeCell ref="J26:J27"/>
    <mergeCell ref="H28:H29"/>
    <mergeCell ref="J76:J79"/>
    <mergeCell ref="H16:H17"/>
    <mergeCell ref="A6:A7"/>
    <mergeCell ref="J6:J7"/>
    <mergeCell ref="H2:H3"/>
    <mergeCell ref="A2:A3"/>
    <mergeCell ref="J2:J3"/>
    <mergeCell ref="J4:J5"/>
    <mergeCell ref="A4:A5"/>
    <mergeCell ref="A10:A11"/>
    <mergeCell ref="J8:J9"/>
    <mergeCell ref="J20:J21"/>
    <mergeCell ref="J18:J19"/>
    <mergeCell ref="H26:H27"/>
    <mergeCell ref="H24:H25"/>
    <mergeCell ref="J22:J23"/>
    <mergeCell ref="H22:H23"/>
    <mergeCell ref="H20:H21"/>
    <mergeCell ref="H18:H19"/>
    <mergeCell ref="J24:J25"/>
    <mergeCell ref="J10:J11"/>
    <mergeCell ref="J12:J13"/>
    <mergeCell ref="J16:J17"/>
    <mergeCell ref="J14:J15"/>
    <mergeCell ref="A36:A38"/>
    <mergeCell ref="A51:A53"/>
    <mergeCell ref="A42:A44"/>
    <mergeCell ref="A48:A50"/>
    <mergeCell ref="A39:A41"/>
    <mergeCell ref="A45:A47"/>
    <mergeCell ref="D18:D19"/>
    <mergeCell ref="A30:A32"/>
    <mergeCell ref="A33:A35"/>
    <mergeCell ref="A20:A21"/>
    <mergeCell ref="A24:A25"/>
    <mergeCell ref="A28:A29"/>
    <mergeCell ref="A26:A27"/>
    <mergeCell ref="D28:D29"/>
    <mergeCell ref="D26:D27"/>
    <mergeCell ref="A8:A9"/>
    <mergeCell ref="A16:A17"/>
    <mergeCell ref="A22:A23"/>
    <mergeCell ref="A18:A19"/>
    <mergeCell ref="A12:A13"/>
    <mergeCell ref="A14:A15"/>
    <mergeCell ref="D14:D15"/>
    <mergeCell ref="D24:D25"/>
    <mergeCell ref="D112:D116"/>
    <mergeCell ref="D123:D128"/>
    <mergeCell ref="D117:D122"/>
    <mergeCell ref="D102:D106"/>
    <mergeCell ref="H123:H128"/>
    <mergeCell ref="H117:H122"/>
    <mergeCell ref="H112:H116"/>
    <mergeCell ref="D92:D96"/>
    <mergeCell ref="H92:H96"/>
    <mergeCell ref="H102:H106"/>
    <mergeCell ref="H107:H111"/>
    <mergeCell ref="D97:D101"/>
    <mergeCell ref="H97:H101"/>
    <mergeCell ref="D107:D111"/>
    <mergeCell ref="H60:H63"/>
    <mergeCell ref="H80:H83"/>
    <mergeCell ref="D88:D91"/>
    <mergeCell ref="H64:H67"/>
    <mergeCell ref="H72:H75"/>
    <mergeCell ref="H88:H91"/>
    <mergeCell ref="H84:H87"/>
    <mergeCell ref="H76:H79"/>
    <mergeCell ref="D80:D83"/>
    <mergeCell ref="D76:D79"/>
    <mergeCell ref="D134:J134"/>
    <mergeCell ref="D135:J135"/>
    <mergeCell ref="D4:D5"/>
    <mergeCell ref="H4:H5"/>
    <mergeCell ref="H6:H7"/>
    <mergeCell ref="H8:H9"/>
    <mergeCell ref="H10:H11"/>
    <mergeCell ref="D16:D17"/>
    <mergeCell ref="D20:D21"/>
    <mergeCell ref="D22:D23"/>
    <mergeCell ref="D2:D3"/>
    <mergeCell ref="D132:J132"/>
    <mergeCell ref="D133:J133"/>
    <mergeCell ref="D12:D13"/>
    <mergeCell ref="D10:D11"/>
    <mergeCell ref="D8:D9"/>
    <mergeCell ref="D6:D7"/>
    <mergeCell ref="H12:H13"/>
    <mergeCell ref="H14:H15"/>
    <mergeCell ref="H68:H71"/>
  </mergeCell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DU12"/>
  <sheetViews>
    <sheetView workbookViewId="0" topLeftCell="A1">
      <pane xSplit="1" ySplit="1" topLeftCell="Y2" activePane="bottomRight" state="frozen"/>
      <selection pane="topLeft" activeCell="A1" sqref="A1"/>
      <selection pane="topRight" activeCell="B1" sqref="B1"/>
      <selection pane="bottomLeft" activeCell="A2" sqref="A2"/>
      <selection pane="bottomRight" activeCell="Z17" sqref="Z17"/>
    </sheetView>
  </sheetViews>
  <sheetFormatPr defaultColWidth="9.140625" defaultRowHeight="12.75"/>
  <cols>
    <col min="26" max="26" width="10.140625" style="0" bestFit="1" customWidth="1"/>
  </cols>
  <sheetData>
    <row r="1" spans="1:112" ht="30" customHeight="1">
      <c r="A1" s="1" t="s">
        <v>0</v>
      </c>
      <c r="B1" s="2" t="s">
        <v>1</v>
      </c>
      <c r="C1" s="3" t="s">
        <v>2</v>
      </c>
      <c r="D1" s="2"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4" t="s">
        <v>24</v>
      </c>
      <c r="Z1" s="4"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42</v>
      </c>
      <c r="AT1" s="1" t="s">
        <v>44</v>
      </c>
      <c r="AU1" s="1" t="s">
        <v>45</v>
      </c>
      <c r="AV1" s="1" t="s">
        <v>46</v>
      </c>
      <c r="AW1" s="1" t="s">
        <v>42</v>
      </c>
      <c r="AX1" s="5" t="s">
        <v>47</v>
      </c>
      <c r="AY1" s="1" t="s">
        <v>48</v>
      </c>
      <c r="AZ1" t="s">
        <v>49</v>
      </c>
      <c r="BA1" t="s">
        <v>50</v>
      </c>
      <c r="BB1" t="s">
        <v>51</v>
      </c>
      <c r="BC1" t="s">
        <v>52</v>
      </c>
      <c r="BD1" t="s">
        <v>53</v>
      </c>
      <c r="BE1" t="s">
        <v>54</v>
      </c>
      <c r="BF1" t="s">
        <v>55</v>
      </c>
      <c r="BG1" t="s">
        <v>56</v>
      </c>
      <c r="BH1" s="1" t="s">
        <v>57</v>
      </c>
      <c r="BI1" s="1" t="s">
        <v>58</v>
      </c>
      <c r="BJ1" s="1" t="s">
        <v>59</v>
      </c>
      <c r="BK1" s="1" t="s">
        <v>60</v>
      </c>
      <c r="BL1" s="1" t="s">
        <v>61</v>
      </c>
      <c r="BM1" s="1" t="s">
        <v>62</v>
      </c>
      <c r="BN1" s="1" t="s">
        <v>63</v>
      </c>
      <c r="BO1" s="1" t="s">
        <v>64</v>
      </c>
      <c r="BP1" s="1" t="s">
        <v>65</v>
      </c>
      <c r="BQ1" s="1" t="s">
        <v>66</v>
      </c>
      <c r="BR1" s="1" t="s">
        <v>67</v>
      </c>
      <c r="BS1" s="1" t="s">
        <v>68</v>
      </c>
      <c r="BT1" s="1" t="s">
        <v>69</v>
      </c>
      <c r="BU1" s="1" t="s">
        <v>70</v>
      </c>
      <c r="BV1" s="1" t="s">
        <v>71</v>
      </c>
      <c r="BW1" s="1" t="s">
        <v>72</v>
      </c>
      <c r="BX1" s="1" t="s">
        <v>73</v>
      </c>
      <c r="BY1" s="1" t="s">
        <v>74</v>
      </c>
      <c r="BZ1" s="1" t="s">
        <v>75</v>
      </c>
      <c r="CA1" s="1" t="s">
        <v>76</v>
      </c>
      <c r="CB1" s="1" t="s">
        <v>77</v>
      </c>
      <c r="CC1" s="1" t="s">
        <v>78</v>
      </c>
      <c r="CD1" s="1" t="s">
        <v>79</v>
      </c>
      <c r="CE1" s="1" t="s">
        <v>80</v>
      </c>
      <c r="CF1" s="1" t="s">
        <v>81</v>
      </c>
      <c r="CG1" s="1" t="s">
        <v>82</v>
      </c>
      <c r="CH1" s="1" t="s">
        <v>47</v>
      </c>
      <c r="CI1" s="90" t="s">
        <v>33</v>
      </c>
      <c r="CJ1" s="90" t="s">
        <v>83</v>
      </c>
      <c r="CK1" s="90" t="s">
        <v>84</v>
      </c>
      <c r="CL1" s="90" t="s">
        <v>643</v>
      </c>
      <c r="CM1" s="1" t="s">
        <v>85</v>
      </c>
      <c r="CN1" s="1" t="s">
        <v>86</v>
      </c>
      <c r="CO1" s="1" t="s">
        <v>42</v>
      </c>
      <c r="CP1" s="1" t="s">
        <v>87</v>
      </c>
      <c r="CQ1" s="1" t="s">
        <v>88</v>
      </c>
      <c r="CR1" s="68" t="s">
        <v>628</v>
      </c>
      <c r="CS1" s="68" t="s">
        <v>629</v>
      </c>
      <c r="CT1" s="69" t="s">
        <v>630</v>
      </c>
      <c r="CU1" s="69" t="s">
        <v>631</v>
      </c>
      <c r="CV1" s="68" t="s">
        <v>632</v>
      </c>
      <c r="CW1" s="68" t="s">
        <v>633</v>
      </c>
      <c r="CX1" s="68" t="s">
        <v>634</v>
      </c>
      <c r="CY1" s="69" t="s">
        <v>635</v>
      </c>
      <c r="CZ1" s="69" t="s">
        <v>636</v>
      </c>
      <c r="DA1" s="70" t="s">
        <v>637</v>
      </c>
      <c r="DB1" s="68" t="s">
        <v>638</v>
      </c>
      <c r="DC1" s="68" t="s">
        <v>194</v>
      </c>
      <c r="DD1" s="68" t="s">
        <v>359</v>
      </c>
      <c r="DE1" s="68" t="s">
        <v>639</v>
      </c>
      <c r="DF1" s="70" t="s">
        <v>640</v>
      </c>
      <c r="DG1" s="70" t="s">
        <v>105</v>
      </c>
      <c r="DH1" s="70" t="s">
        <v>47</v>
      </c>
    </row>
    <row r="2" spans="1:112" ht="12.75">
      <c r="A2" t="s">
        <v>513</v>
      </c>
      <c r="B2" s="6" t="s">
        <v>133</v>
      </c>
      <c r="C2" s="7">
        <v>21.6</v>
      </c>
      <c r="D2" s="6" t="s">
        <v>510</v>
      </c>
      <c r="E2" t="s">
        <v>332</v>
      </c>
      <c r="F2" t="s">
        <v>332</v>
      </c>
      <c r="G2" t="s">
        <v>332</v>
      </c>
      <c r="H2" t="s">
        <v>134</v>
      </c>
      <c r="I2" t="s">
        <v>95</v>
      </c>
      <c r="J2" t="s">
        <v>95</v>
      </c>
      <c r="K2" t="s">
        <v>95</v>
      </c>
      <c r="L2" t="s">
        <v>95</v>
      </c>
      <c r="M2" t="s">
        <v>95</v>
      </c>
      <c r="N2" t="s">
        <v>95</v>
      </c>
      <c r="O2" t="s">
        <v>95</v>
      </c>
      <c r="P2" t="s">
        <v>95</v>
      </c>
      <c r="Q2" t="s">
        <v>95</v>
      </c>
      <c r="R2" t="s">
        <v>95</v>
      </c>
      <c r="S2" t="s">
        <v>95</v>
      </c>
      <c r="T2" t="s">
        <v>95</v>
      </c>
      <c r="U2" t="s">
        <v>95</v>
      </c>
      <c r="V2" t="s">
        <v>95</v>
      </c>
      <c r="W2" t="s">
        <v>95</v>
      </c>
      <c r="X2" t="s">
        <v>95</v>
      </c>
      <c r="Y2" s="8">
        <v>45.47757</v>
      </c>
      <c r="Z2" s="8">
        <v>-116.9325</v>
      </c>
      <c r="AA2" t="s">
        <v>96</v>
      </c>
      <c r="AB2" t="s">
        <v>97</v>
      </c>
      <c r="AC2" t="s">
        <v>180</v>
      </c>
      <c r="AD2" t="s">
        <v>119</v>
      </c>
      <c r="AE2" t="s">
        <v>241</v>
      </c>
      <c r="AF2" s="9">
        <v>38278</v>
      </c>
      <c r="AG2" s="10">
        <v>0.4277777777777778</v>
      </c>
      <c r="AH2" t="s">
        <v>100</v>
      </c>
      <c r="AI2">
        <v>1</v>
      </c>
      <c r="AJ2">
        <v>3</v>
      </c>
      <c r="AK2">
        <v>3</v>
      </c>
      <c r="AL2">
        <v>0</v>
      </c>
      <c r="AM2">
        <v>0</v>
      </c>
      <c r="AN2" t="s">
        <v>202</v>
      </c>
      <c r="AO2" t="s">
        <v>95</v>
      </c>
      <c r="AP2" t="s">
        <v>95</v>
      </c>
      <c r="AR2" t="s">
        <v>113</v>
      </c>
      <c r="AS2" t="s">
        <v>514</v>
      </c>
      <c r="AT2" t="s">
        <v>104</v>
      </c>
      <c r="AU2" t="s">
        <v>95</v>
      </c>
      <c r="AV2" t="s">
        <v>95</v>
      </c>
      <c r="AX2" s="11" t="s">
        <v>515</v>
      </c>
      <c r="BA2">
        <v>1</v>
      </c>
      <c r="BB2">
        <v>1</v>
      </c>
      <c r="BC2">
        <v>1</v>
      </c>
      <c r="BD2">
        <v>1</v>
      </c>
      <c r="BH2">
        <v>4</v>
      </c>
      <c r="BJ2">
        <v>26.2</v>
      </c>
      <c r="BK2">
        <v>21.9</v>
      </c>
      <c r="BL2">
        <v>22.6</v>
      </c>
      <c r="BM2">
        <v>26.3</v>
      </c>
      <c r="BN2">
        <v>16.2</v>
      </c>
      <c r="BO2">
        <v>0.53</v>
      </c>
      <c r="BQ2">
        <v>1.96</v>
      </c>
      <c r="BR2">
        <v>1.96</v>
      </c>
      <c r="BS2">
        <v>5.16</v>
      </c>
      <c r="BT2">
        <v>2.49</v>
      </c>
      <c r="BU2">
        <v>0.54</v>
      </c>
      <c r="BV2">
        <v>-0.01</v>
      </c>
      <c r="BW2">
        <v>22.64</v>
      </c>
      <c r="BX2">
        <v>0.18</v>
      </c>
      <c r="BY2">
        <v>0.53</v>
      </c>
      <c r="BZ2">
        <v>-0.53</v>
      </c>
      <c r="CA2">
        <v>2.67</v>
      </c>
      <c r="CB2">
        <v>5.04</v>
      </c>
      <c r="CC2">
        <v>0</v>
      </c>
      <c r="CD2" t="s">
        <v>110</v>
      </c>
      <c r="CE2" t="s">
        <v>111</v>
      </c>
      <c r="CF2" t="s">
        <v>110</v>
      </c>
      <c r="CG2" t="s">
        <v>147</v>
      </c>
      <c r="CI2" s="89" t="s">
        <v>110</v>
      </c>
      <c r="CJ2" s="89" t="s">
        <v>110</v>
      </c>
      <c r="CK2" s="89" t="s">
        <v>100</v>
      </c>
      <c r="CL2" s="89" t="b">
        <v>0</v>
      </c>
      <c r="CN2" t="s">
        <v>113</v>
      </c>
      <c r="CO2" t="s">
        <v>516</v>
      </c>
      <c r="CP2" t="s">
        <v>113</v>
      </c>
      <c r="CQ2" t="s">
        <v>241</v>
      </c>
      <c r="CR2" s="87">
        <v>60.4754</v>
      </c>
      <c r="CS2" s="72">
        <v>7</v>
      </c>
      <c r="CT2" s="72" t="s">
        <v>736</v>
      </c>
      <c r="CU2" s="72" t="s">
        <v>736</v>
      </c>
      <c r="CV2" s="284">
        <v>1</v>
      </c>
      <c r="CW2" s="73">
        <v>1</v>
      </c>
      <c r="CX2" s="73">
        <v>3</v>
      </c>
      <c r="CY2" s="74"/>
      <c r="CZ2" s="75">
        <v>63</v>
      </c>
      <c r="DA2" s="72" t="s">
        <v>693</v>
      </c>
      <c r="DB2" s="73" t="s">
        <v>737</v>
      </c>
      <c r="DC2" s="73" t="s">
        <v>737</v>
      </c>
      <c r="DD2" s="73" t="s">
        <v>737</v>
      </c>
      <c r="DE2" s="73" t="s">
        <v>737</v>
      </c>
      <c r="DF2" s="73" t="s">
        <v>737</v>
      </c>
      <c r="DG2" s="73" t="s">
        <v>737</v>
      </c>
      <c r="DH2" s="267" t="s">
        <v>752</v>
      </c>
    </row>
    <row r="3" spans="1:112" ht="12.75">
      <c r="A3" t="s">
        <v>522</v>
      </c>
      <c r="B3" s="6" t="s">
        <v>133</v>
      </c>
      <c r="C3" s="7">
        <v>21.6</v>
      </c>
      <c r="D3" s="6" t="s">
        <v>519</v>
      </c>
      <c r="E3" t="s">
        <v>332</v>
      </c>
      <c r="F3" t="s">
        <v>332</v>
      </c>
      <c r="G3" t="s">
        <v>332</v>
      </c>
      <c r="H3" t="s">
        <v>134</v>
      </c>
      <c r="I3" t="s">
        <v>95</v>
      </c>
      <c r="J3" t="s">
        <v>95</v>
      </c>
      <c r="K3" t="s">
        <v>95</v>
      </c>
      <c r="L3" t="s">
        <v>95</v>
      </c>
      <c r="M3" t="s">
        <v>95</v>
      </c>
      <c r="N3" t="s">
        <v>95</v>
      </c>
      <c r="O3" t="s">
        <v>95</v>
      </c>
      <c r="P3" t="s">
        <v>95</v>
      </c>
      <c r="Q3" t="s">
        <v>95</v>
      </c>
      <c r="R3" t="s">
        <v>95</v>
      </c>
      <c r="S3" t="s">
        <v>95</v>
      </c>
      <c r="T3" t="s">
        <v>95</v>
      </c>
      <c r="U3" t="s">
        <v>95</v>
      </c>
      <c r="V3" t="s">
        <v>95</v>
      </c>
      <c r="W3" t="s">
        <v>95</v>
      </c>
      <c r="X3" t="s">
        <v>95</v>
      </c>
      <c r="Y3" s="8">
        <v>45.47757</v>
      </c>
      <c r="Z3" s="8">
        <v>-116.9325</v>
      </c>
      <c r="AA3" t="s">
        <v>96</v>
      </c>
      <c r="AB3" t="s">
        <v>97</v>
      </c>
      <c r="AC3" t="s">
        <v>180</v>
      </c>
      <c r="AD3" t="s">
        <v>119</v>
      </c>
      <c r="AE3" t="s">
        <v>241</v>
      </c>
      <c r="AF3" s="9">
        <v>38278</v>
      </c>
      <c r="AG3" s="10">
        <v>0.4576388888888889</v>
      </c>
      <c r="AH3" t="s">
        <v>100</v>
      </c>
      <c r="AI3">
        <v>1</v>
      </c>
      <c r="AJ3">
        <v>1</v>
      </c>
      <c r="AK3">
        <v>0</v>
      </c>
      <c r="AL3">
        <v>0</v>
      </c>
      <c r="AM3">
        <v>0</v>
      </c>
      <c r="AN3" t="s">
        <v>202</v>
      </c>
      <c r="AO3" t="s">
        <v>95</v>
      </c>
      <c r="AP3" t="s">
        <v>95</v>
      </c>
      <c r="AR3" t="s">
        <v>113</v>
      </c>
      <c r="AS3" t="s">
        <v>514</v>
      </c>
      <c r="AT3" t="s">
        <v>95</v>
      </c>
      <c r="AU3" t="s">
        <v>95</v>
      </c>
      <c r="AV3" t="s">
        <v>95</v>
      </c>
      <c r="AX3" s="11" t="s">
        <v>523</v>
      </c>
      <c r="AY3" t="s">
        <v>524</v>
      </c>
      <c r="BA3">
        <v>1</v>
      </c>
      <c r="BB3">
        <v>1</v>
      </c>
      <c r="BC3">
        <v>1</v>
      </c>
      <c r="BD3">
        <v>1</v>
      </c>
      <c r="BH3">
        <v>4</v>
      </c>
      <c r="BI3">
        <v>0</v>
      </c>
      <c r="BJ3">
        <v>26.2</v>
      </c>
      <c r="BK3">
        <v>21.9</v>
      </c>
      <c r="BL3">
        <v>22.6</v>
      </c>
      <c r="BM3">
        <v>26.3</v>
      </c>
      <c r="BN3">
        <v>16.2</v>
      </c>
      <c r="BO3">
        <v>0.53</v>
      </c>
      <c r="BQ3">
        <v>1.74</v>
      </c>
      <c r="BR3">
        <v>1.74</v>
      </c>
      <c r="BS3">
        <v>7.76</v>
      </c>
      <c r="BT3">
        <v>4.65</v>
      </c>
      <c r="BU3">
        <v>0.54</v>
      </c>
      <c r="BV3">
        <v>-0.01</v>
      </c>
      <c r="BW3">
        <v>22.64</v>
      </c>
      <c r="BX3">
        <v>0.18</v>
      </c>
      <c r="BY3">
        <v>2.91</v>
      </c>
      <c r="BZ3">
        <v>-2.91</v>
      </c>
      <c r="CA3">
        <v>3.11</v>
      </c>
      <c r="CB3">
        <v>1.07</v>
      </c>
      <c r="CC3">
        <v>0</v>
      </c>
      <c r="CD3" t="s">
        <v>110</v>
      </c>
      <c r="CE3" t="s">
        <v>111</v>
      </c>
      <c r="CF3" t="s">
        <v>110</v>
      </c>
      <c r="CG3" t="s">
        <v>112</v>
      </c>
      <c r="CI3" s="89" t="s">
        <v>110</v>
      </c>
      <c r="CJ3" s="89" t="s">
        <v>110</v>
      </c>
      <c r="CK3" s="89" t="s">
        <v>100</v>
      </c>
      <c r="CL3" s="89" t="b">
        <v>0</v>
      </c>
      <c r="CN3" t="s">
        <v>103</v>
      </c>
      <c r="CP3" t="s">
        <v>113</v>
      </c>
      <c r="CQ3" t="s">
        <v>241</v>
      </c>
      <c r="CR3" s="87">
        <v>60.4754</v>
      </c>
      <c r="CS3" s="72">
        <v>7</v>
      </c>
      <c r="CT3" s="72" t="s">
        <v>736</v>
      </c>
      <c r="CU3" s="72" t="s">
        <v>736</v>
      </c>
      <c r="CV3" s="266">
        <v>1</v>
      </c>
      <c r="CW3" s="73">
        <v>1</v>
      </c>
      <c r="CX3" s="73">
        <v>3</v>
      </c>
      <c r="CY3" s="74"/>
      <c r="CZ3" s="75">
        <v>63</v>
      </c>
      <c r="DA3" s="72" t="s">
        <v>693</v>
      </c>
      <c r="DB3" s="73" t="s">
        <v>737</v>
      </c>
      <c r="DC3" s="73" t="s">
        <v>737</v>
      </c>
      <c r="DD3" s="73" t="s">
        <v>737</v>
      </c>
      <c r="DE3" s="73" t="s">
        <v>737</v>
      </c>
      <c r="DF3" s="73" t="s">
        <v>737</v>
      </c>
      <c r="DG3" s="73" t="s">
        <v>737</v>
      </c>
      <c r="DH3" s="267" t="s">
        <v>752</v>
      </c>
    </row>
    <row r="4" spans="1:112" ht="12.75">
      <c r="A4" s="268" t="s">
        <v>503</v>
      </c>
      <c r="B4" s="269" t="s">
        <v>133</v>
      </c>
      <c r="C4" s="270">
        <v>21.6</v>
      </c>
      <c r="D4" s="269" t="s">
        <v>504</v>
      </c>
      <c r="E4" s="268" t="s">
        <v>332</v>
      </c>
      <c r="F4" s="268" t="s">
        <v>332</v>
      </c>
      <c r="G4" s="268" t="s">
        <v>332</v>
      </c>
      <c r="H4" s="268" t="s">
        <v>134</v>
      </c>
      <c r="I4" s="268" t="s">
        <v>95</v>
      </c>
      <c r="J4" s="268" t="s">
        <v>95</v>
      </c>
      <c r="K4" s="268" t="s">
        <v>95</v>
      </c>
      <c r="L4" s="268" t="s">
        <v>95</v>
      </c>
      <c r="M4" s="268" t="s">
        <v>95</v>
      </c>
      <c r="N4" s="268" t="s">
        <v>95</v>
      </c>
      <c r="O4" s="268" t="s">
        <v>95</v>
      </c>
      <c r="P4" s="268" t="s">
        <v>95</v>
      </c>
      <c r="Q4" s="268" t="s">
        <v>95</v>
      </c>
      <c r="R4" s="268" t="s">
        <v>95</v>
      </c>
      <c r="S4" s="268" t="s">
        <v>95</v>
      </c>
      <c r="T4" s="268" t="s">
        <v>95</v>
      </c>
      <c r="U4" s="268" t="s">
        <v>95</v>
      </c>
      <c r="V4" s="268" t="s">
        <v>95</v>
      </c>
      <c r="W4" s="268" t="s">
        <v>95</v>
      </c>
      <c r="X4" s="268" t="s">
        <v>95</v>
      </c>
      <c r="Y4" s="271">
        <v>45.47779</v>
      </c>
      <c r="Z4" s="271">
        <v>-116.93112</v>
      </c>
      <c r="AA4" s="268" t="s">
        <v>96</v>
      </c>
      <c r="AB4" s="268" t="s">
        <v>97</v>
      </c>
      <c r="AC4" s="268" t="s">
        <v>180</v>
      </c>
      <c r="AD4" s="268" t="s">
        <v>119</v>
      </c>
      <c r="AE4" s="268" t="s">
        <v>241</v>
      </c>
      <c r="AF4" s="272">
        <v>38278</v>
      </c>
      <c r="AG4" s="273">
        <v>0.3875</v>
      </c>
      <c r="AH4" s="268" t="s">
        <v>100</v>
      </c>
      <c r="AI4" s="268">
        <v>1</v>
      </c>
      <c r="AJ4" s="268">
        <v>2</v>
      </c>
      <c r="AK4" s="268">
        <v>2</v>
      </c>
      <c r="AL4" s="268">
        <v>0</v>
      </c>
      <c r="AM4" s="268">
        <v>0</v>
      </c>
      <c r="AN4" s="268" t="s">
        <v>505</v>
      </c>
      <c r="AO4" s="268" t="s">
        <v>506</v>
      </c>
      <c r="AP4" s="268" t="s">
        <v>202</v>
      </c>
      <c r="AQ4" s="268"/>
      <c r="AR4" s="268" t="s">
        <v>103</v>
      </c>
      <c r="AS4" s="268"/>
      <c r="AT4" s="268" t="s">
        <v>95</v>
      </c>
      <c r="AU4" s="268" t="s">
        <v>95</v>
      </c>
      <c r="AV4" s="268" t="s">
        <v>95</v>
      </c>
      <c r="AW4" s="268"/>
      <c r="AX4" s="274" t="s">
        <v>507</v>
      </c>
      <c r="AY4" s="268"/>
      <c r="AZ4" s="268"/>
      <c r="BA4" s="268">
        <v>1</v>
      </c>
      <c r="BB4" s="268">
        <v>1</v>
      </c>
      <c r="BC4" s="268">
        <v>1</v>
      </c>
      <c r="BD4" s="268">
        <v>1</v>
      </c>
      <c r="BE4" s="268"/>
      <c r="BF4" s="268"/>
      <c r="BG4" s="268"/>
      <c r="BH4" s="268">
        <v>10</v>
      </c>
      <c r="BI4" s="268">
        <v>22</v>
      </c>
      <c r="BJ4" s="268">
        <v>26.2</v>
      </c>
      <c r="BK4" s="268">
        <v>21.9</v>
      </c>
      <c r="BL4" s="268">
        <v>22.6</v>
      </c>
      <c r="BM4" s="268">
        <v>26.3</v>
      </c>
      <c r="BN4" s="268">
        <v>16.2</v>
      </c>
      <c r="BO4" s="268">
        <v>3.15</v>
      </c>
      <c r="BP4" s="268" t="s">
        <v>508</v>
      </c>
      <c r="BQ4" s="268">
        <v>3.18</v>
      </c>
      <c r="BR4" s="268">
        <v>3.22</v>
      </c>
      <c r="BS4" s="268">
        <v>7.96</v>
      </c>
      <c r="BT4" s="268">
        <v>6.35</v>
      </c>
      <c r="BU4" s="268">
        <v>3.15</v>
      </c>
      <c r="BV4" s="268">
        <v>0</v>
      </c>
      <c r="BW4" s="268">
        <v>22.64</v>
      </c>
      <c r="BX4" s="268">
        <v>0.44</v>
      </c>
      <c r="BY4" s="268">
        <v>3.13</v>
      </c>
      <c r="BZ4" s="268">
        <v>-3.17</v>
      </c>
      <c r="CA4" s="268">
        <v>1.61</v>
      </c>
      <c r="CB4" s="268">
        <v>0.51</v>
      </c>
      <c r="CC4" s="268">
        <v>0.18</v>
      </c>
      <c r="CD4" s="268" t="s">
        <v>110</v>
      </c>
      <c r="CE4" s="268" t="s">
        <v>111</v>
      </c>
      <c r="CF4" s="268" t="s">
        <v>110</v>
      </c>
      <c r="CG4" s="268" t="s">
        <v>112</v>
      </c>
      <c r="CH4" s="268"/>
      <c r="CI4" s="276" t="s">
        <v>110</v>
      </c>
      <c r="CJ4" s="276" t="s">
        <v>110</v>
      </c>
      <c r="CK4" s="276" t="s">
        <v>100</v>
      </c>
      <c r="CL4" s="276" t="b">
        <v>0</v>
      </c>
      <c r="CM4" s="268"/>
      <c r="CN4" s="268" t="s">
        <v>103</v>
      </c>
      <c r="CO4" s="268"/>
      <c r="CP4" s="268" t="s">
        <v>113</v>
      </c>
      <c r="CQ4" s="268" t="s">
        <v>241</v>
      </c>
      <c r="CR4" s="283">
        <v>0.056394</v>
      </c>
      <c r="CS4" s="279">
        <v>1</v>
      </c>
      <c r="CT4" s="279" t="s">
        <v>736</v>
      </c>
      <c r="CU4" s="279" t="s">
        <v>736</v>
      </c>
      <c r="CV4" s="284">
        <v>1</v>
      </c>
      <c r="CW4" s="266">
        <v>1</v>
      </c>
      <c r="CX4" s="266">
        <v>3</v>
      </c>
      <c r="CY4" s="280"/>
      <c r="CZ4" s="281">
        <v>9</v>
      </c>
      <c r="DA4" s="279" t="s">
        <v>693</v>
      </c>
      <c r="DB4" s="266" t="s">
        <v>737</v>
      </c>
      <c r="DC4" s="266" t="s">
        <v>737</v>
      </c>
      <c r="DD4" s="266" t="s">
        <v>737</v>
      </c>
      <c r="DE4" s="266" t="s">
        <v>737</v>
      </c>
      <c r="DF4" s="266" t="s">
        <v>737</v>
      </c>
      <c r="DG4" s="266" t="s">
        <v>737</v>
      </c>
      <c r="DH4" s="267" t="s">
        <v>752</v>
      </c>
    </row>
    <row r="5" spans="1:125" ht="12.75">
      <c r="A5" s="46" t="s">
        <v>611</v>
      </c>
      <c r="B5" s="47" t="s">
        <v>149</v>
      </c>
      <c r="C5" s="48">
        <v>0.5</v>
      </c>
      <c r="D5" s="47" t="s">
        <v>150</v>
      </c>
      <c r="E5" s="46" t="s">
        <v>151</v>
      </c>
      <c r="F5" s="46" t="s">
        <v>151</v>
      </c>
      <c r="G5" s="46" t="s">
        <v>151</v>
      </c>
      <c r="H5" s="46" t="s">
        <v>95</v>
      </c>
      <c r="I5" s="46" t="s">
        <v>95</v>
      </c>
      <c r="J5" s="46" t="s">
        <v>95</v>
      </c>
      <c r="K5" s="46" t="s">
        <v>95</v>
      </c>
      <c r="L5" s="46" t="s">
        <v>95</v>
      </c>
      <c r="M5" s="46" t="s">
        <v>95</v>
      </c>
      <c r="N5" s="46" t="s">
        <v>95</v>
      </c>
      <c r="O5" s="46" t="s">
        <v>95</v>
      </c>
      <c r="P5" s="46" t="s">
        <v>95</v>
      </c>
      <c r="Q5" s="46" t="s">
        <v>95</v>
      </c>
      <c r="R5" s="46" t="s">
        <v>95</v>
      </c>
      <c r="S5" s="46" t="s">
        <v>95</v>
      </c>
      <c r="T5" s="46" t="s">
        <v>95</v>
      </c>
      <c r="U5" s="46" t="s">
        <v>95</v>
      </c>
      <c r="V5" s="46" t="s">
        <v>95</v>
      </c>
      <c r="W5" s="46" t="s">
        <v>95</v>
      </c>
      <c r="X5" s="46" t="s">
        <v>95</v>
      </c>
      <c r="Y5" s="49">
        <v>45.34305</v>
      </c>
      <c r="Z5" s="49" t="s">
        <v>612</v>
      </c>
      <c r="AA5" s="46" t="s">
        <v>96</v>
      </c>
      <c r="AB5" s="46" t="s">
        <v>97</v>
      </c>
      <c r="AC5" s="46" t="s">
        <v>98</v>
      </c>
      <c r="AD5" s="46" t="s">
        <v>95</v>
      </c>
      <c r="AE5" s="46"/>
      <c r="AF5" s="50">
        <v>38588</v>
      </c>
      <c r="AG5" s="51">
        <v>0.48819444444444443</v>
      </c>
      <c r="AH5" s="46" t="s">
        <v>100</v>
      </c>
      <c r="AI5" s="46">
        <v>1</v>
      </c>
      <c r="AJ5" s="46">
        <v>1</v>
      </c>
      <c r="AK5" s="46">
        <v>0</v>
      </c>
      <c r="AL5" s="46">
        <v>0</v>
      </c>
      <c r="AM5" s="46">
        <v>0</v>
      </c>
      <c r="AN5" s="46" t="s">
        <v>95</v>
      </c>
      <c r="AO5" s="46" t="s">
        <v>95</v>
      </c>
      <c r="AP5" s="46" t="s">
        <v>95</v>
      </c>
      <c r="AQ5" s="46"/>
      <c r="AR5" s="46" t="s">
        <v>95</v>
      </c>
      <c r="AS5" s="46"/>
      <c r="AT5" s="46" t="s">
        <v>95</v>
      </c>
      <c r="AU5" s="46" t="s">
        <v>95</v>
      </c>
      <c r="AV5" s="46" t="s">
        <v>95</v>
      </c>
      <c r="AW5" s="46"/>
      <c r="AX5" s="52" t="s">
        <v>613</v>
      </c>
      <c r="AY5" s="46" t="s">
        <v>614</v>
      </c>
      <c r="AZ5" s="53"/>
      <c r="BA5">
        <v>1</v>
      </c>
      <c r="BB5">
        <v>1</v>
      </c>
      <c r="BC5">
        <v>1</v>
      </c>
      <c r="BD5">
        <v>1</v>
      </c>
      <c r="BE5" t="s">
        <v>615</v>
      </c>
      <c r="BF5" s="46"/>
      <c r="BG5" s="46"/>
      <c r="BH5" s="46"/>
      <c r="BI5" s="46"/>
      <c r="BJ5" s="46"/>
      <c r="BK5" s="46"/>
      <c r="BL5" s="46"/>
      <c r="BM5" s="46"/>
      <c r="BN5" s="46"/>
      <c r="BO5" s="46"/>
      <c r="BP5" s="46"/>
      <c r="BQ5" s="46"/>
      <c r="BR5" s="46"/>
      <c r="BS5" s="46"/>
      <c r="BT5" s="46"/>
      <c r="BU5" s="46"/>
      <c r="BV5" s="46"/>
      <c r="BW5" s="46"/>
      <c r="BX5" s="46"/>
      <c r="BY5" s="46"/>
      <c r="BZ5" s="46"/>
      <c r="CA5" s="46"/>
      <c r="CB5" s="46"/>
      <c r="CC5" s="46"/>
      <c r="CD5" t="s">
        <v>95</v>
      </c>
      <c r="CE5" t="s">
        <v>95</v>
      </c>
      <c r="CF5" t="s">
        <v>95</v>
      </c>
      <c r="CG5" t="s">
        <v>95</v>
      </c>
      <c r="CH5" s="46"/>
      <c r="CI5" s="89" t="s">
        <v>100</v>
      </c>
      <c r="CJ5" s="89" t="s">
        <v>110</v>
      </c>
      <c r="CK5" s="89" t="s">
        <v>100</v>
      </c>
      <c r="CL5" s="89" t="s">
        <v>113</v>
      </c>
      <c r="CM5" s="46"/>
      <c r="CN5" t="s">
        <v>113</v>
      </c>
      <c r="CO5" t="s">
        <v>191</v>
      </c>
      <c r="CP5" t="s">
        <v>113</v>
      </c>
      <c r="CQ5" t="s">
        <v>115</v>
      </c>
      <c r="CR5" s="81">
        <v>42.713</v>
      </c>
      <c r="CS5" s="72">
        <v>7</v>
      </c>
      <c r="CT5" s="85">
        <v>1</v>
      </c>
      <c r="CU5" s="85">
        <v>1</v>
      </c>
      <c r="CV5" s="73">
        <v>1</v>
      </c>
      <c r="CW5" s="73">
        <v>1</v>
      </c>
      <c r="CX5" s="73">
        <v>3</v>
      </c>
      <c r="CY5" s="74"/>
      <c r="CZ5" s="75">
        <v>63</v>
      </c>
      <c r="DA5" s="72" t="s">
        <v>693</v>
      </c>
      <c r="DB5" s="73" t="s">
        <v>737</v>
      </c>
      <c r="DC5" s="73" t="s">
        <v>737</v>
      </c>
      <c r="DD5" s="73" t="s">
        <v>737</v>
      </c>
      <c r="DE5" s="73" t="s">
        <v>737</v>
      </c>
      <c r="DF5" s="73" t="s">
        <v>737</v>
      </c>
      <c r="DG5" s="73" t="s">
        <v>737</v>
      </c>
      <c r="DH5" s="82"/>
      <c r="DI5" s="86"/>
      <c r="DJ5" s="46"/>
      <c r="DK5" s="46"/>
      <c r="DL5" s="46"/>
      <c r="DM5" s="46"/>
      <c r="DN5" s="46"/>
      <c r="DO5" s="46"/>
      <c r="DP5" s="46"/>
      <c r="DQ5" s="46"/>
      <c r="DR5" s="46"/>
      <c r="DS5" s="46"/>
      <c r="DT5" s="46"/>
      <c r="DU5" s="46"/>
    </row>
    <row r="6" spans="1:125" ht="12.75">
      <c r="A6" t="s">
        <v>90</v>
      </c>
      <c r="B6" s="6" t="s">
        <v>91</v>
      </c>
      <c r="C6" s="7">
        <v>0.1</v>
      </c>
      <c r="D6" s="6" t="s">
        <v>92</v>
      </c>
      <c r="E6" t="s">
        <v>93</v>
      </c>
      <c r="F6" t="s">
        <v>93</v>
      </c>
      <c r="G6" t="s">
        <v>93</v>
      </c>
      <c r="H6" t="s">
        <v>94</v>
      </c>
      <c r="I6" t="s">
        <v>95</v>
      </c>
      <c r="J6" t="s">
        <v>95</v>
      </c>
      <c r="K6" t="s">
        <v>95</v>
      </c>
      <c r="L6" t="s">
        <v>95</v>
      </c>
      <c r="M6" t="s">
        <v>95</v>
      </c>
      <c r="N6" t="s">
        <v>95</v>
      </c>
      <c r="O6" t="s">
        <v>95</v>
      </c>
      <c r="P6" t="s">
        <v>95</v>
      </c>
      <c r="Q6" t="s">
        <v>95</v>
      </c>
      <c r="R6" t="s">
        <v>95</v>
      </c>
      <c r="S6" t="s">
        <v>95</v>
      </c>
      <c r="T6" t="s">
        <v>95</v>
      </c>
      <c r="U6" t="s">
        <v>95</v>
      </c>
      <c r="V6" t="s">
        <v>95</v>
      </c>
      <c r="W6" t="s">
        <v>95</v>
      </c>
      <c r="X6" t="s">
        <v>95</v>
      </c>
      <c r="Y6" s="8">
        <v>45.17009</v>
      </c>
      <c r="Z6" s="8">
        <v>-117.08739</v>
      </c>
      <c r="AA6" t="s">
        <v>96</v>
      </c>
      <c r="AB6" t="s">
        <v>97</v>
      </c>
      <c r="AC6" t="s">
        <v>98</v>
      </c>
      <c r="AD6" t="s">
        <v>99</v>
      </c>
      <c r="AF6" s="9">
        <v>38224</v>
      </c>
      <c r="AG6" s="10">
        <v>0.44236111111111115</v>
      </c>
      <c r="AH6" t="s">
        <v>100</v>
      </c>
      <c r="AI6">
        <v>1</v>
      </c>
      <c r="AJ6">
        <v>1</v>
      </c>
      <c r="AK6">
        <v>0</v>
      </c>
      <c r="AL6">
        <v>0</v>
      </c>
      <c r="AM6">
        <v>0</v>
      </c>
      <c r="AN6" t="s">
        <v>101</v>
      </c>
      <c r="AO6" t="s">
        <v>95</v>
      </c>
      <c r="AP6" t="s">
        <v>95</v>
      </c>
      <c r="AQ6" t="s">
        <v>102</v>
      </c>
      <c r="AR6" t="s">
        <v>103</v>
      </c>
      <c r="AT6" t="s">
        <v>104</v>
      </c>
      <c r="AU6" t="s">
        <v>105</v>
      </c>
      <c r="AV6" t="s">
        <v>95</v>
      </c>
      <c r="AW6" t="s">
        <v>106</v>
      </c>
      <c r="AX6" s="11" t="s">
        <v>107</v>
      </c>
      <c r="BA6">
        <v>1</v>
      </c>
      <c r="BB6">
        <v>1</v>
      </c>
      <c r="BC6">
        <v>1</v>
      </c>
      <c r="BD6">
        <v>1</v>
      </c>
      <c r="BE6" t="s">
        <v>108</v>
      </c>
      <c r="BH6">
        <v>24.8</v>
      </c>
      <c r="BI6">
        <v>18</v>
      </c>
      <c r="BJ6">
        <v>44.2</v>
      </c>
      <c r="BK6">
        <v>41.9</v>
      </c>
      <c r="BL6">
        <v>33.4</v>
      </c>
      <c r="BM6">
        <v>35.7</v>
      </c>
      <c r="BN6">
        <v>38.7</v>
      </c>
      <c r="BO6">
        <v>3.93</v>
      </c>
      <c r="BP6" t="s">
        <v>109</v>
      </c>
      <c r="BQ6">
        <v>9.66</v>
      </c>
      <c r="BR6">
        <v>10.99</v>
      </c>
      <c r="BS6">
        <v>17.29</v>
      </c>
      <c r="BT6">
        <v>14.42</v>
      </c>
      <c r="BU6">
        <v>3.93</v>
      </c>
      <c r="BV6">
        <v>0</v>
      </c>
      <c r="BW6">
        <v>38.78</v>
      </c>
      <c r="BX6">
        <v>0.64</v>
      </c>
      <c r="BY6">
        <v>3.43</v>
      </c>
      <c r="BZ6">
        <v>-4.76</v>
      </c>
      <c r="CA6">
        <v>2.87</v>
      </c>
      <c r="CB6">
        <v>0.84</v>
      </c>
      <c r="CC6">
        <v>7.39</v>
      </c>
      <c r="CD6" t="s">
        <v>110</v>
      </c>
      <c r="CE6" t="s">
        <v>111</v>
      </c>
      <c r="CF6" t="s">
        <v>110</v>
      </c>
      <c r="CG6" t="s">
        <v>112</v>
      </c>
      <c r="CI6" s="89" t="s">
        <v>110</v>
      </c>
      <c r="CJ6" s="89" t="s">
        <v>110</v>
      </c>
      <c r="CK6" s="89" t="s">
        <v>100</v>
      </c>
      <c r="CL6" s="89" t="b">
        <v>0</v>
      </c>
      <c r="CM6" s="46"/>
      <c r="CN6" t="s">
        <v>113</v>
      </c>
      <c r="CO6" t="s">
        <v>114</v>
      </c>
      <c r="CP6" t="s">
        <v>113</v>
      </c>
      <c r="CQ6" t="s">
        <v>115</v>
      </c>
      <c r="CR6" s="71">
        <v>18.6442</v>
      </c>
      <c r="CS6" s="72">
        <v>7</v>
      </c>
      <c r="CT6" s="72" t="s">
        <v>736</v>
      </c>
      <c r="CU6" s="72" t="s">
        <v>736</v>
      </c>
      <c r="CV6" s="73">
        <v>2</v>
      </c>
      <c r="CW6" s="73">
        <v>1.05</v>
      </c>
      <c r="CX6" s="73">
        <v>2</v>
      </c>
      <c r="CY6" s="74"/>
      <c r="CZ6" s="75">
        <v>44.1</v>
      </c>
      <c r="DA6" s="72" t="s">
        <v>693</v>
      </c>
      <c r="DB6" s="73" t="s">
        <v>737</v>
      </c>
      <c r="DC6" s="73" t="s">
        <v>737</v>
      </c>
      <c r="DD6" s="73" t="s">
        <v>737</v>
      </c>
      <c r="DE6" s="73" t="s">
        <v>737</v>
      </c>
      <c r="DF6" s="73" t="s">
        <v>737</v>
      </c>
      <c r="DG6" s="73" t="s">
        <v>739</v>
      </c>
      <c r="DH6" s="73"/>
      <c r="DI6" s="46"/>
      <c r="DJ6" s="46"/>
      <c r="DK6" s="46"/>
      <c r="DL6" s="46"/>
      <c r="DM6" s="46"/>
      <c r="DO6" s="46"/>
      <c r="DP6" s="46"/>
      <c r="DQ6" s="46"/>
      <c r="DR6" s="46"/>
      <c r="DS6" s="46"/>
      <c r="DT6" s="46"/>
      <c r="DU6" s="46"/>
    </row>
    <row r="7" spans="1:112" s="13" customFormat="1" ht="12.75">
      <c r="A7" t="s">
        <v>428</v>
      </c>
      <c r="B7" s="6" t="s">
        <v>429</v>
      </c>
      <c r="C7" s="7">
        <v>1.15</v>
      </c>
      <c r="D7" s="6" t="s">
        <v>422</v>
      </c>
      <c r="E7" t="s">
        <v>95</v>
      </c>
      <c r="F7" t="s">
        <v>151</v>
      </c>
      <c r="G7" t="s">
        <v>151</v>
      </c>
      <c r="H7" t="s">
        <v>259</v>
      </c>
      <c r="I7" t="s">
        <v>95</v>
      </c>
      <c r="J7" t="s">
        <v>95</v>
      </c>
      <c r="K7" t="s">
        <v>95</v>
      </c>
      <c r="L7" t="s">
        <v>95</v>
      </c>
      <c r="M7" t="s">
        <v>95</v>
      </c>
      <c r="N7" t="s">
        <v>95</v>
      </c>
      <c r="O7" t="s">
        <v>95</v>
      </c>
      <c r="P7" t="s">
        <v>95</v>
      </c>
      <c r="Q7" t="s">
        <v>95</v>
      </c>
      <c r="R7" t="s">
        <v>95</v>
      </c>
      <c r="S7" t="s">
        <v>95</v>
      </c>
      <c r="T7" t="s">
        <v>95</v>
      </c>
      <c r="U7" t="s">
        <v>95</v>
      </c>
      <c r="V7" t="s">
        <v>95</v>
      </c>
      <c r="W7" t="s">
        <v>95</v>
      </c>
      <c r="X7" t="s">
        <v>95</v>
      </c>
      <c r="Y7" s="8">
        <v>45.55285</v>
      </c>
      <c r="Z7" s="8">
        <v>-116.87076</v>
      </c>
      <c r="AA7" t="s">
        <v>96</v>
      </c>
      <c r="AB7" t="s">
        <v>97</v>
      </c>
      <c r="AC7" t="s">
        <v>98</v>
      </c>
      <c r="AD7" t="s">
        <v>119</v>
      </c>
      <c r="AE7"/>
      <c r="AF7" s="9">
        <v>38274</v>
      </c>
      <c r="AG7" s="10">
        <v>0.6125</v>
      </c>
      <c r="AH7" t="s">
        <v>100</v>
      </c>
      <c r="AI7">
        <v>1</v>
      </c>
      <c r="AJ7">
        <v>1</v>
      </c>
      <c r="AK7">
        <v>0</v>
      </c>
      <c r="AL7">
        <v>0</v>
      </c>
      <c r="AM7">
        <v>0</v>
      </c>
      <c r="AN7" t="s">
        <v>95</v>
      </c>
      <c r="AO7" t="s">
        <v>95</v>
      </c>
      <c r="AP7" t="s">
        <v>95</v>
      </c>
      <c r="AQ7"/>
      <c r="AR7" t="s">
        <v>95</v>
      </c>
      <c r="AS7"/>
      <c r="AT7" t="s">
        <v>95</v>
      </c>
      <c r="AU7" t="s">
        <v>95</v>
      </c>
      <c r="AV7" t="s">
        <v>95</v>
      </c>
      <c r="AW7"/>
      <c r="AX7" s="11" t="s">
        <v>430</v>
      </c>
      <c r="AY7"/>
      <c r="AZ7"/>
      <c r="BA7">
        <v>1</v>
      </c>
      <c r="BB7">
        <v>1</v>
      </c>
      <c r="BC7">
        <v>1</v>
      </c>
      <c r="BD7">
        <v>0</v>
      </c>
      <c r="BE7"/>
      <c r="BF7"/>
      <c r="BG7"/>
      <c r="BH7"/>
      <c r="BI7"/>
      <c r="BJ7"/>
      <c r="BK7"/>
      <c r="BL7"/>
      <c r="BM7"/>
      <c r="BN7"/>
      <c r="BO7"/>
      <c r="BP7"/>
      <c r="BQ7"/>
      <c r="BR7"/>
      <c r="BS7"/>
      <c r="BT7"/>
      <c r="BU7"/>
      <c r="BV7">
        <v>0</v>
      </c>
      <c r="BW7">
        <v>0</v>
      </c>
      <c r="BX7">
        <v>0</v>
      </c>
      <c r="BY7">
        <v>0</v>
      </c>
      <c r="BZ7">
        <v>0</v>
      </c>
      <c r="CA7">
        <v>0</v>
      </c>
      <c r="CB7">
        <v>0</v>
      </c>
      <c r="CC7">
        <v>0</v>
      </c>
      <c r="CD7" t="s">
        <v>95</v>
      </c>
      <c r="CE7" t="s">
        <v>95</v>
      </c>
      <c r="CF7" t="s">
        <v>95</v>
      </c>
      <c r="CG7" t="s">
        <v>95</v>
      </c>
      <c r="CH7"/>
      <c r="CI7" s="89" t="s">
        <v>100</v>
      </c>
      <c r="CJ7" s="89" t="s">
        <v>110</v>
      </c>
      <c r="CK7" s="89" t="s">
        <v>100</v>
      </c>
      <c r="CL7" s="89" t="s">
        <v>113</v>
      </c>
      <c r="CM7"/>
      <c r="CN7" t="s">
        <v>113</v>
      </c>
      <c r="CO7" t="s">
        <v>431</v>
      </c>
      <c r="CP7" t="s">
        <v>113</v>
      </c>
      <c r="CQ7" t="s">
        <v>115</v>
      </c>
      <c r="CR7" s="81">
        <v>47.1882</v>
      </c>
      <c r="CS7" s="72">
        <v>7</v>
      </c>
      <c r="CT7" s="85">
        <v>1</v>
      </c>
      <c r="CU7" s="85">
        <v>1</v>
      </c>
      <c r="CV7" s="73">
        <v>1</v>
      </c>
      <c r="CW7" s="73">
        <v>1</v>
      </c>
      <c r="CX7" s="73">
        <v>1</v>
      </c>
      <c r="CY7" s="74"/>
      <c r="CZ7" s="75">
        <v>21</v>
      </c>
      <c r="DA7" s="72" t="s">
        <v>693</v>
      </c>
      <c r="DB7" s="73" t="s">
        <v>737</v>
      </c>
      <c r="DC7" s="73" t="s">
        <v>737</v>
      </c>
      <c r="DD7" s="73" t="s">
        <v>737</v>
      </c>
      <c r="DE7" s="73" t="s">
        <v>737</v>
      </c>
      <c r="DF7" s="73" t="s">
        <v>737</v>
      </c>
      <c r="DG7" s="73" t="s">
        <v>737</v>
      </c>
      <c r="DH7" s="267" t="s">
        <v>750</v>
      </c>
    </row>
    <row r="8" spans="1:112" ht="12.75">
      <c r="A8" s="58" t="s">
        <v>644</v>
      </c>
      <c r="B8" s="59" t="s">
        <v>265</v>
      </c>
      <c r="C8" s="60">
        <v>1</v>
      </c>
      <c r="D8" s="59" t="s">
        <v>133</v>
      </c>
      <c r="E8" s="61" t="s">
        <v>151</v>
      </c>
      <c r="F8" s="61" t="s">
        <v>151</v>
      </c>
      <c r="G8" s="61" t="s">
        <v>151</v>
      </c>
      <c r="H8" s="61" t="s">
        <v>259</v>
      </c>
      <c r="I8" s="61" t="s">
        <v>95</v>
      </c>
      <c r="J8" s="61" t="s">
        <v>95</v>
      </c>
      <c r="K8" s="61" t="s">
        <v>95</v>
      </c>
      <c r="L8" s="61" t="s">
        <v>95</v>
      </c>
      <c r="M8" s="61" t="s">
        <v>95</v>
      </c>
      <c r="N8" s="61" t="s">
        <v>95</v>
      </c>
      <c r="O8" s="61" t="s">
        <v>95</v>
      </c>
      <c r="P8" s="61" t="s">
        <v>95</v>
      </c>
      <c r="Q8" s="61" t="s">
        <v>95</v>
      </c>
      <c r="R8" s="61" t="s">
        <v>95</v>
      </c>
      <c r="S8" s="61" t="s">
        <v>95</v>
      </c>
      <c r="T8" s="61" t="s">
        <v>95</v>
      </c>
      <c r="U8" s="61" t="s">
        <v>95</v>
      </c>
      <c r="V8" s="61" t="s">
        <v>95</v>
      </c>
      <c r="W8" s="61" t="s">
        <v>95</v>
      </c>
      <c r="X8" s="61" t="s">
        <v>95</v>
      </c>
      <c r="Y8" s="62">
        <v>45.55285</v>
      </c>
      <c r="Z8" s="62">
        <v>-116.87076</v>
      </c>
      <c r="AA8" s="61" t="s">
        <v>96</v>
      </c>
      <c r="AB8" s="61" t="s">
        <v>97</v>
      </c>
      <c r="AC8" s="61" t="s">
        <v>98</v>
      </c>
      <c r="AD8" s="61" t="s">
        <v>616</v>
      </c>
      <c r="AE8" s="61"/>
      <c r="AF8" s="63">
        <v>38869</v>
      </c>
      <c r="AG8" s="64">
        <v>0.4583333333333333</v>
      </c>
      <c r="AH8" s="61" t="s">
        <v>100</v>
      </c>
      <c r="AI8" s="61">
        <v>1</v>
      </c>
      <c r="AJ8" s="61">
        <v>8</v>
      </c>
      <c r="AK8" s="61">
        <v>0</v>
      </c>
      <c r="AL8" s="61">
        <v>0</v>
      </c>
      <c r="AM8" s="61">
        <v>0</v>
      </c>
      <c r="AN8" s="46" t="s">
        <v>202</v>
      </c>
      <c r="AO8" s="46" t="s">
        <v>95</v>
      </c>
      <c r="AP8" s="46" t="s">
        <v>95</v>
      </c>
      <c r="AQ8" s="46"/>
      <c r="AR8" s="46" t="s">
        <v>95</v>
      </c>
      <c r="AS8" s="61"/>
      <c r="AT8" s="46" t="s">
        <v>104</v>
      </c>
      <c r="AU8" s="46" t="s">
        <v>95</v>
      </c>
      <c r="AV8" s="46" t="s">
        <v>95</v>
      </c>
      <c r="AW8" s="61"/>
      <c r="AX8" s="65" t="s">
        <v>617</v>
      </c>
      <c r="AY8" s="61"/>
      <c r="AZ8" s="61"/>
      <c r="BA8" s="46">
        <v>1</v>
      </c>
      <c r="BB8" s="46">
        <v>1</v>
      </c>
      <c r="BC8" s="46">
        <v>1</v>
      </c>
      <c r="BD8" s="46">
        <v>1</v>
      </c>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t="s">
        <v>110</v>
      </c>
      <c r="CE8" s="61" t="s">
        <v>111</v>
      </c>
      <c r="CF8" s="61" t="s">
        <v>110</v>
      </c>
      <c r="CG8" s="61" t="s">
        <v>112</v>
      </c>
      <c r="CH8" s="61"/>
      <c r="CI8" s="89" t="s">
        <v>110</v>
      </c>
      <c r="CJ8" s="89" t="s">
        <v>110</v>
      </c>
      <c r="CK8" s="89" t="s">
        <v>100</v>
      </c>
      <c r="CL8" s="89" t="b">
        <v>0</v>
      </c>
      <c r="CM8" s="61"/>
      <c r="CN8" s="61" t="s">
        <v>103</v>
      </c>
      <c r="CO8" s="61"/>
      <c r="CP8" s="46" t="s">
        <v>113</v>
      </c>
      <c r="CQ8" s="46" t="s">
        <v>115</v>
      </c>
      <c r="CR8" s="81">
        <v>47.1882</v>
      </c>
      <c r="CS8" s="72">
        <v>7</v>
      </c>
      <c r="CT8" s="72" t="s">
        <v>736</v>
      </c>
      <c r="CU8" s="72" t="s">
        <v>736</v>
      </c>
      <c r="CV8" s="88">
        <v>1</v>
      </c>
      <c r="CW8" s="73">
        <v>1</v>
      </c>
      <c r="CX8" s="73">
        <v>1</v>
      </c>
      <c r="CY8" s="74"/>
      <c r="CZ8" s="75">
        <v>21</v>
      </c>
      <c r="DA8" s="72" t="s">
        <v>693</v>
      </c>
      <c r="DB8" s="73" t="s">
        <v>737</v>
      </c>
      <c r="DC8" s="73" t="s">
        <v>737</v>
      </c>
      <c r="DD8" s="73" t="s">
        <v>737</v>
      </c>
      <c r="DE8" s="73" t="s">
        <v>737</v>
      </c>
      <c r="DF8" s="73" t="s">
        <v>737</v>
      </c>
      <c r="DG8" s="73" t="s">
        <v>737</v>
      </c>
      <c r="DH8" s="267" t="s">
        <v>750</v>
      </c>
    </row>
    <row r="9" spans="1:125" ht="12.75">
      <c r="A9" s="268" t="s">
        <v>300</v>
      </c>
      <c r="B9" s="269" t="s">
        <v>301</v>
      </c>
      <c r="C9" s="270">
        <v>2.3</v>
      </c>
      <c r="D9" s="269" t="s">
        <v>133</v>
      </c>
      <c r="E9" s="268" t="s">
        <v>151</v>
      </c>
      <c r="F9" s="268" t="s">
        <v>151</v>
      </c>
      <c r="G9" s="268" t="s">
        <v>151</v>
      </c>
      <c r="H9" s="268" t="s">
        <v>302</v>
      </c>
      <c r="I9" s="268" t="s">
        <v>95</v>
      </c>
      <c r="J9" s="268" t="s">
        <v>95</v>
      </c>
      <c r="K9" s="268" t="s">
        <v>95</v>
      </c>
      <c r="L9" s="268" t="s">
        <v>95</v>
      </c>
      <c r="M9" s="268" t="s">
        <v>95</v>
      </c>
      <c r="N9" s="268" t="s">
        <v>95</v>
      </c>
      <c r="O9" s="268" t="s">
        <v>95</v>
      </c>
      <c r="P9" s="268" t="s">
        <v>95</v>
      </c>
      <c r="Q9" s="268" t="s">
        <v>95</v>
      </c>
      <c r="R9" s="268" t="s">
        <v>95</v>
      </c>
      <c r="S9" s="268" t="s">
        <v>95</v>
      </c>
      <c r="T9" s="268" t="s">
        <v>95</v>
      </c>
      <c r="U9" s="268" t="s">
        <v>95</v>
      </c>
      <c r="V9" s="268" t="s">
        <v>95</v>
      </c>
      <c r="W9" s="268" t="s">
        <v>95</v>
      </c>
      <c r="X9" s="268" t="s">
        <v>95</v>
      </c>
      <c r="Y9" s="271">
        <v>45.47328</v>
      </c>
      <c r="Z9" s="271">
        <v>-117.0107</v>
      </c>
      <c r="AA9" s="268" t="s">
        <v>96</v>
      </c>
      <c r="AB9" s="268" t="s">
        <v>97</v>
      </c>
      <c r="AC9" s="268" t="s">
        <v>98</v>
      </c>
      <c r="AD9" s="268" t="s">
        <v>119</v>
      </c>
      <c r="AE9" s="268"/>
      <c r="AF9" s="272">
        <v>38259</v>
      </c>
      <c r="AG9" s="273">
        <v>0.41041666666666665</v>
      </c>
      <c r="AH9" s="268" t="s">
        <v>100</v>
      </c>
      <c r="AI9" s="268">
        <v>1</v>
      </c>
      <c r="AJ9" s="268">
        <v>2</v>
      </c>
      <c r="AK9" s="268">
        <v>0</v>
      </c>
      <c r="AL9" s="268">
        <v>0</v>
      </c>
      <c r="AM9" s="268">
        <v>0</v>
      </c>
      <c r="AN9" s="268" t="s">
        <v>95</v>
      </c>
      <c r="AO9" s="268" t="s">
        <v>95</v>
      </c>
      <c r="AP9" s="268" t="s">
        <v>95</v>
      </c>
      <c r="AQ9" s="268"/>
      <c r="AR9" s="268" t="s">
        <v>95</v>
      </c>
      <c r="AS9" s="268"/>
      <c r="AT9" s="268" t="s">
        <v>95</v>
      </c>
      <c r="AU9" s="268" t="s">
        <v>95</v>
      </c>
      <c r="AV9" s="268" t="s">
        <v>95</v>
      </c>
      <c r="AW9" s="268"/>
      <c r="AX9" s="274" t="s">
        <v>303</v>
      </c>
      <c r="AY9" s="268"/>
      <c r="AZ9" s="268"/>
      <c r="BA9" s="268">
        <v>1</v>
      </c>
      <c r="BB9" s="268">
        <v>1</v>
      </c>
      <c r="BC9" s="268">
        <v>1</v>
      </c>
      <c r="BD9" s="268">
        <v>1</v>
      </c>
      <c r="BE9" s="268" t="s">
        <v>304</v>
      </c>
      <c r="BF9" s="268"/>
      <c r="BG9" s="268"/>
      <c r="BH9" s="268"/>
      <c r="BI9" s="268"/>
      <c r="BJ9" s="268"/>
      <c r="BK9" s="268"/>
      <c r="BL9" s="268"/>
      <c r="BM9" s="268"/>
      <c r="BN9" s="268"/>
      <c r="BO9" s="268"/>
      <c r="BP9" s="268"/>
      <c r="BQ9" s="268"/>
      <c r="BR9" s="268"/>
      <c r="BS9" s="268"/>
      <c r="BT9" s="268"/>
      <c r="BU9" s="268"/>
      <c r="BV9" s="268">
        <v>0</v>
      </c>
      <c r="BW9" s="268">
        <v>0</v>
      </c>
      <c r="BX9" s="268">
        <v>0</v>
      </c>
      <c r="BY9" s="268">
        <v>0</v>
      </c>
      <c r="BZ9" s="268">
        <v>0</v>
      </c>
      <c r="CA9" s="268">
        <v>0</v>
      </c>
      <c r="CB9" s="268">
        <v>0</v>
      </c>
      <c r="CC9" s="268">
        <v>0</v>
      </c>
      <c r="CD9" s="268" t="s">
        <v>95</v>
      </c>
      <c r="CE9" s="268" t="s">
        <v>95</v>
      </c>
      <c r="CF9" s="268" t="s">
        <v>95</v>
      </c>
      <c r="CG9" s="268" t="s">
        <v>95</v>
      </c>
      <c r="CH9" s="268"/>
      <c r="CI9" s="276" t="s">
        <v>100</v>
      </c>
      <c r="CJ9" s="276" t="s">
        <v>110</v>
      </c>
      <c r="CK9" s="276" t="s">
        <v>100</v>
      </c>
      <c r="CL9" s="276" t="s">
        <v>113</v>
      </c>
      <c r="CM9" s="268"/>
      <c r="CN9" s="268" t="s">
        <v>113</v>
      </c>
      <c r="CO9" s="268" t="s">
        <v>305</v>
      </c>
      <c r="CP9" s="268" t="s">
        <v>113</v>
      </c>
      <c r="CQ9" s="268" t="s">
        <v>241</v>
      </c>
      <c r="CR9" s="282">
        <v>1.33272</v>
      </c>
      <c r="CS9" s="279">
        <v>2</v>
      </c>
      <c r="CT9" s="285">
        <v>1</v>
      </c>
      <c r="CU9" s="285">
        <v>1</v>
      </c>
      <c r="CV9" s="266">
        <v>4</v>
      </c>
      <c r="CW9" s="266">
        <v>1</v>
      </c>
      <c r="CX9" s="266">
        <v>1</v>
      </c>
      <c r="CY9" s="280"/>
      <c r="CZ9" s="281">
        <v>6</v>
      </c>
      <c r="DA9" s="279" t="s">
        <v>694</v>
      </c>
      <c r="DB9" s="266" t="s">
        <v>737</v>
      </c>
      <c r="DC9" s="266" t="s">
        <v>737</v>
      </c>
      <c r="DD9" s="266" t="s">
        <v>737</v>
      </c>
      <c r="DE9" s="266" t="s">
        <v>737</v>
      </c>
      <c r="DF9" s="266" t="s">
        <v>737</v>
      </c>
      <c r="DG9" s="266" t="s">
        <v>737</v>
      </c>
      <c r="DH9" s="267" t="s">
        <v>729</v>
      </c>
      <c r="DI9" s="46"/>
      <c r="DL9" s="46"/>
      <c r="DM9" s="46"/>
      <c r="DN9" s="46"/>
      <c r="DO9" s="46"/>
      <c r="DP9" s="46"/>
      <c r="DQ9" s="46"/>
      <c r="DR9" s="46"/>
      <c r="DS9" s="46"/>
      <c r="DT9" s="46"/>
      <c r="DU9" s="46"/>
    </row>
    <row r="10" spans="1:112" ht="12.75" customHeight="1">
      <c r="A10" t="s">
        <v>132</v>
      </c>
      <c r="B10" s="6">
        <v>3900</v>
      </c>
      <c r="C10" s="7">
        <v>7.5</v>
      </c>
      <c r="D10" s="6" t="s">
        <v>133</v>
      </c>
      <c r="E10" t="s">
        <v>93</v>
      </c>
      <c r="F10" t="s">
        <v>93</v>
      </c>
      <c r="G10" t="s">
        <v>93</v>
      </c>
      <c r="H10" t="s">
        <v>134</v>
      </c>
      <c r="I10" t="s">
        <v>95</v>
      </c>
      <c r="J10" t="s">
        <v>95</v>
      </c>
      <c r="K10" t="s">
        <v>95</v>
      </c>
      <c r="L10" t="s">
        <v>95</v>
      </c>
      <c r="M10" t="s">
        <v>95</v>
      </c>
      <c r="N10" t="s">
        <v>95</v>
      </c>
      <c r="O10" t="s">
        <v>95</v>
      </c>
      <c r="P10" t="s">
        <v>95</v>
      </c>
      <c r="Q10" t="s">
        <v>95</v>
      </c>
      <c r="R10" t="s">
        <v>95</v>
      </c>
      <c r="S10" t="s">
        <v>95</v>
      </c>
      <c r="T10" t="s">
        <v>95</v>
      </c>
      <c r="U10" t="s">
        <v>95</v>
      </c>
      <c r="V10" t="s">
        <v>95</v>
      </c>
      <c r="W10" t="s">
        <v>95</v>
      </c>
      <c r="X10" t="s">
        <v>95</v>
      </c>
      <c r="Y10" s="8">
        <v>45.23574</v>
      </c>
      <c r="Z10" s="8">
        <v>-117.08416</v>
      </c>
      <c r="AA10" t="s">
        <v>96</v>
      </c>
      <c r="AB10" t="s">
        <v>97</v>
      </c>
      <c r="AC10" t="s">
        <v>119</v>
      </c>
      <c r="AD10" t="s">
        <v>99</v>
      </c>
      <c r="AF10" s="9">
        <v>38224</v>
      </c>
      <c r="AG10" s="10">
        <v>0.6</v>
      </c>
      <c r="AH10" t="s">
        <v>100</v>
      </c>
      <c r="AI10">
        <v>1</v>
      </c>
      <c r="AJ10">
        <v>1</v>
      </c>
      <c r="AK10">
        <v>0</v>
      </c>
      <c r="AL10">
        <v>0</v>
      </c>
      <c r="AM10">
        <v>0</v>
      </c>
      <c r="AN10" t="s">
        <v>95</v>
      </c>
      <c r="AO10" t="s">
        <v>95</v>
      </c>
      <c r="AP10" t="s">
        <v>95</v>
      </c>
      <c r="AQ10" t="s">
        <v>135</v>
      </c>
      <c r="AR10" t="s">
        <v>95</v>
      </c>
      <c r="AT10" t="s">
        <v>104</v>
      </c>
      <c r="AU10" t="s">
        <v>95</v>
      </c>
      <c r="AV10" t="s">
        <v>95</v>
      </c>
      <c r="AX10" s="11" t="s">
        <v>136</v>
      </c>
      <c r="BA10">
        <v>1</v>
      </c>
      <c r="BB10">
        <v>1</v>
      </c>
      <c r="BC10">
        <v>1</v>
      </c>
      <c r="BD10">
        <v>1</v>
      </c>
      <c r="BH10">
        <v>10</v>
      </c>
      <c r="BI10">
        <v>11</v>
      </c>
      <c r="BO10">
        <v>4.83</v>
      </c>
      <c r="BP10" t="s">
        <v>137</v>
      </c>
      <c r="BQ10">
        <v>9.61</v>
      </c>
      <c r="BR10">
        <v>10.25</v>
      </c>
      <c r="BT10">
        <v>0</v>
      </c>
      <c r="BU10">
        <v>4.83</v>
      </c>
      <c r="BV10">
        <v>0</v>
      </c>
      <c r="BW10">
        <v>0</v>
      </c>
      <c r="BX10">
        <v>0</v>
      </c>
      <c r="BY10">
        <v>-10.25</v>
      </c>
      <c r="BZ10">
        <v>9.61</v>
      </c>
      <c r="CA10">
        <v>0</v>
      </c>
      <c r="CB10">
        <v>0</v>
      </c>
      <c r="CC10">
        <v>5.82</v>
      </c>
      <c r="CD10" t="s">
        <v>110</v>
      </c>
      <c r="CE10" t="s">
        <v>138</v>
      </c>
      <c r="CF10" t="s">
        <v>110</v>
      </c>
      <c r="CG10" t="s">
        <v>139</v>
      </c>
      <c r="CI10" s="89" t="s">
        <v>110</v>
      </c>
      <c r="CJ10" s="89" t="s">
        <v>110</v>
      </c>
      <c r="CK10" s="89" t="s">
        <v>100</v>
      </c>
      <c r="CL10" s="89" t="b">
        <v>0</v>
      </c>
      <c r="CN10" t="s">
        <v>113</v>
      </c>
      <c r="CO10" t="s">
        <v>140</v>
      </c>
      <c r="CP10" t="s">
        <v>113</v>
      </c>
      <c r="CQ10" t="s">
        <v>115</v>
      </c>
      <c r="CR10" s="81">
        <v>0.321331</v>
      </c>
      <c r="CS10" s="72">
        <v>1</v>
      </c>
      <c r="CT10" s="72" t="s">
        <v>736</v>
      </c>
      <c r="CU10" s="72" t="s">
        <v>736</v>
      </c>
      <c r="CV10" s="73">
        <v>4</v>
      </c>
      <c r="CW10" s="73">
        <v>1</v>
      </c>
      <c r="CX10" s="73">
        <v>2</v>
      </c>
      <c r="CY10" s="74"/>
      <c r="CZ10" s="75">
        <v>6</v>
      </c>
      <c r="DA10" s="385" t="s">
        <v>693</v>
      </c>
      <c r="DB10" s="73" t="s">
        <v>737</v>
      </c>
      <c r="DC10" s="73" t="s">
        <v>737</v>
      </c>
      <c r="DD10" s="73" t="s">
        <v>737</v>
      </c>
      <c r="DE10" s="73" t="s">
        <v>737</v>
      </c>
      <c r="DF10" s="73" t="s">
        <v>737</v>
      </c>
      <c r="DG10" s="73" t="s">
        <v>737</v>
      </c>
      <c r="DH10" s="267" t="s">
        <v>725</v>
      </c>
    </row>
    <row r="11" spans="1:112" s="38" customFormat="1" ht="12.75">
      <c r="A11" t="s">
        <v>186</v>
      </c>
      <c r="B11" s="6" t="s">
        <v>118</v>
      </c>
      <c r="C11" s="7">
        <v>0.05</v>
      </c>
      <c r="D11" s="6" t="s">
        <v>187</v>
      </c>
      <c r="E11" t="s">
        <v>95</v>
      </c>
      <c r="F11" t="s">
        <v>93</v>
      </c>
      <c r="G11" t="s">
        <v>93</v>
      </c>
      <c r="H11" t="s">
        <v>91</v>
      </c>
      <c r="I11" t="s">
        <v>95</v>
      </c>
      <c r="J11" t="s">
        <v>95</v>
      </c>
      <c r="K11" t="s">
        <v>95</v>
      </c>
      <c r="L11" t="s">
        <v>95</v>
      </c>
      <c r="M11" t="s">
        <v>95</v>
      </c>
      <c r="N11" t="s">
        <v>95</v>
      </c>
      <c r="O11" t="s">
        <v>95</v>
      </c>
      <c r="P11" t="s">
        <v>95</v>
      </c>
      <c r="Q11" t="s">
        <v>95</v>
      </c>
      <c r="R11" t="s">
        <v>95</v>
      </c>
      <c r="S11" t="s">
        <v>95</v>
      </c>
      <c r="T11" t="s">
        <v>95</v>
      </c>
      <c r="U11" t="s">
        <v>95</v>
      </c>
      <c r="V11" t="s">
        <v>95</v>
      </c>
      <c r="W11" t="s">
        <v>95</v>
      </c>
      <c r="X11" t="s">
        <v>95</v>
      </c>
      <c r="Y11" s="8">
        <v>45.25766</v>
      </c>
      <c r="Z11" s="8">
        <v>-117.09987</v>
      </c>
      <c r="AA11" t="s">
        <v>96</v>
      </c>
      <c r="AB11" t="s">
        <v>97</v>
      </c>
      <c r="AC11" t="s">
        <v>99</v>
      </c>
      <c r="AD11" t="s">
        <v>180</v>
      </c>
      <c r="AE11"/>
      <c r="AF11" s="9">
        <v>38243</v>
      </c>
      <c r="AG11" s="10">
        <v>0.47291666666666665</v>
      </c>
      <c r="AH11" t="s">
        <v>100</v>
      </c>
      <c r="AI11">
        <v>1</v>
      </c>
      <c r="AJ11">
        <v>1</v>
      </c>
      <c r="AK11">
        <v>0</v>
      </c>
      <c r="AL11">
        <v>0</v>
      </c>
      <c r="AM11">
        <v>0</v>
      </c>
      <c r="AN11" t="s">
        <v>95</v>
      </c>
      <c r="AO11" t="s">
        <v>95</v>
      </c>
      <c r="AP11" t="s">
        <v>95</v>
      </c>
      <c r="AQ11" t="s">
        <v>188</v>
      </c>
      <c r="AR11" t="s">
        <v>95</v>
      </c>
      <c r="AS11"/>
      <c r="AT11" t="s">
        <v>95</v>
      </c>
      <c r="AU11" t="s">
        <v>95</v>
      </c>
      <c r="AV11" t="s">
        <v>95</v>
      </c>
      <c r="AW11"/>
      <c r="AX11" s="11" t="s">
        <v>189</v>
      </c>
      <c r="AY11"/>
      <c r="AZ11"/>
      <c r="BA11">
        <v>0</v>
      </c>
      <c r="BB11">
        <v>0</v>
      </c>
      <c r="BC11">
        <v>0</v>
      </c>
      <c r="BD11">
        <v>0</v>
      </c>
      <c r="BE11" t="s">
        <v>190</v>
      </c>
      <c r="BF11"/>
      <c r="BG11"/>
      <c r="BH11"/>
      <c r="BI11"/>
      <c r="BJ11"/>
      <c r="BK11"/>
      <c r="BL11"/>
      <c r="BM11"/>
      <c r="BN11"/>
      <c r="BO11"/>
      <c r="BP11"/>
      <c r="BQ11"/>
      <c r="BR11"/>
      <c r="BS11"/>
      <c r="BT11"/>
      <c r="BU11"/>
      <c r="BV11">
        <v>0</v>
      </c>
      <c r="BW11">
        <v>0</v>
      </c>
      <c r="BX11">
        <v>0</v>
      </c>
      <c r="BY11">
        <v>0</v>
      </c>
      <c r="BZ11">
        <v>0</v>
      </c>
      <c r="CA11">
        <v>0</v>
      </c>
      <c r="CB11">
        <v>0</v>
      </c>
      <c r="CC11">
        <v>0</v>
      </c>
      <c r="CD11" t="s">
        <v>95</v>
      </c>
      <c r="CE11" t="s">
        <v>95</v>
      </c>
      <c r="CF11" t="s">
        <v>95</v>
      </c>
      <c r="CG11" t="s">
        <v>95</v>
      </c>
      <c r="CH11"/>
      <c r="CI11" s="89" t="s">
        <v>100</v>
      </c>
      <c r="CJ11" s="89" t="s">
        <v>110</v>
      </c>
      <c r="CK11" s="89" t="s">
        <v>100</v>
      </c>
      <c r="CL11" s="89" t="s">
        <v>113</v>
      </c>
      <c r="CM11"/>
      <c r="CN11" t="s">
        <v>113</v>
      </c>
      <c r="CO11" t="s">
        <v>191</v>
      </c>
      <c r="CP11" t="s">
        <v>113</v>
      </c>
      <c r="CQ11" t="s">
        <v>115</v>
      </c>
      <c r="CR11" s="71">
        <v>0.216112</v>
      </c>
      <c r="CS11" s="72">
        <v>1</v>
      </c>
      <c r="CT11" s="85">
        <v>1</v>
      </c>
      <c r="CU11" s="85">
        <v>1</v>
      </c>
      <c r="CV11" s="73">
        <v>5</v>
      </c>
      <c r="CW11" s="73">
        <v>1</v>
      </c>
      <c r="CX11" s="73">
        <v>1</v>
      </c>
      <c r="CY11" s="74"/>
      <c r="CZ11" s="75">
        <v>3</v>
      </c>
      <c r="DA11" s="72" t="s">
        <v>671</v>
      </c>
      <c r="DB11" s="73" t="s">
        <v>737</v>
      </c>
      <c r="DC11" s="73" t="s">
        <v>737</v>
      </c>
      <c r="DD11" s="73" t="s">
        <v>737</v>
      </c>
      <c r="DE11" s="73" t="s">
        <v>737</v>
      </c>
      <c r="DF11" s="73" t="s">
        <v>737</v>
      </c>
      <c r="DG11" s="73" t="s">
        <v>737</v>
      </c>
      <c r="DH11" s="288" t="s">
        <v>735</v>
      </c>
    </row>
    <row r="12" spans="1:112" s="97" customFormat="1" ht="12.75" customHeight="1">
      <c r="A12" s="143" t="s">
        <v>421</v>
      </c>
      <c r="B12" s="144" t="s">
        <v>417</v>
      </c>
      <c r="C12" s="145">
        <v>0</v>
      </c>
      <c r="D12" s="144" t="s">
        <v>422</v>
      </c>
      <c r="E12" s="143" t="s">
        <v>95</v>
      </c>
      <c r="F12" s="143" t="s">
        <v>151</v>
      </c>
      <c r="G12" s="143" t="s">
        <v>151</v>
      </c>
      <c r="H12" s="143" t="s">
        <v>259</v>
      </c>
      <c r="I12" s="143" t="s">
        <v>95</v>
      </c>
      <c r="J12" s="143" t="s">
        <v>95</v>
      </c>
      <c r="K12" s="143" t="s">
        <v>95</v>
      </c>
      <c r="L12" s="143" t="s">
        <v>95</v>
      </c>
      <c r="M12" s="143" t="s">
        <v>95</v>
      </c>
      <c r="N12" s="143" t="s">
        <v>95</v>
      </c>
      <c r="O12" s="143" t="s">
        <v>95</v>
      </c>
      <c r="P12" s="143" t="s">
        <v>95</v>
      </c>
      <c r="Q12" s="143" t="s">
        <v>95</v>
      </c>
      <c r="R12" s="143" t="s">
        <v>95</v>
      </c>
      <c r="S12" s="143" t="s">
        <v>95</v>
      </c>
      <c r="T12" s="143" t="s">
        <v>95</v>
      </c>
      <c r="U12" s="143" t="s">
        <v>95</v>
      </c>
      <c r="V12" s="143" t="s">
        <v>95</v>
      </c>
      <c r="W12" s="143" t="s">
        <v>95</v>
      </c>
      <c r="X12" s="143" t="s">
        <v>95</v>
      </c>
      <c r="Y12" s="146">
        <v>45.55285</v>
      </c>
      <c r="Z12" s="146">
        <v>-116.87076</v>
      </c>
      <c r="AA12" s="143" t="s">
        <v>96</v>
      </c>
      <c r="AB12" s="143" t="s">
        <v>97</v>
      </c>
      <c r="AC12" s="143" t="s">
        <v>98</v>
      </c>
      <c r="AD12" s="143" t="s">
        <v>119</v>
      </c>
      <c r="AE12" s="143"/>
      <c r="AF12" s="147">
        <v>38274</v>
      </c>
      <c r="AG12" s="148">
        <v>0.6229166666666667</v>
      </c>
      <c r="AH12" s="143" t="s">
        <v>100</v>
      </c>
      <c r="AI12" s="143">
        <v>1</v>
      </c>
      <c r="AJ12" s="143">
        <v>2</v>
      </c>
      <c r="AK12" s="143">
        <v>0</v>
      </c>
      <c r="AL12" s="143">
        <v>0</v>
      </c>
      <c r="AM12" s="143">
        <v>0</v>
      </c>
      <c r="AN12" s="143" t="s">
        <v>101</v>
      </c>
      <c r="AO12" s="143" t="s">
        <v>95</v>
      </c>
      <c r="AP12" s="143" t="s">
        <v>95</v>
      </c>
      <c r="AQ12" s="143"/>
      <c r="AR12" s="143" t="s">
        <v>103</v>
      </c>
      <c r="AS12" s="143"/>
      <c r="AT12" s="143" t="s">
        <v>104</v>
      </c>
      <c r="AU12" s="143" t="s">
        <v>95</v>
      </c>
      <c r="AV12" s="143" t="s">
        <v>95</v>
      </c>
      <c r="AW12" s="143"/>
      <c r="AX12" s="157" t="s">
        <v>423</v>
      </c>
      <c r="AY12" s="143" t="s">
        <v>424</v>
      </c>
      <c r="AZ12" s="143"/>
      <c r="BA12" s="143">
        <v>1</v>
      </c>
      <c r="BB12" s="143">
        <v>1</v>
      </c>
      <c r="BC12" s="143">
        <v>1</v>
      </c>
      <c r="BD12" s="143">
        <v>1</v>
      </c>
      <c r="BE12" s="143"/>
      <c r="BF12" s="143"/>
      <c r="BG12" s="143"/>
      <c r="BH12" s="143">
        <v>5.5</v>
      </c>
      <c r="BI12" s="143"/>
      <c r="BJ12" s="143"/>
      <c r="BK12" s="143"/>
      <c r="BL12" s="143"/>
      <c r="BM12" s="143"/>
      <c r="BN12" s="143"/>
      <c r="BO12" s="143">
        <v>4.08</v>
      </c>
      <c r="BP12" s="143" t="s">
        <v>425</v>
      </c>
      <c r="BQ12" s="143">
        <v>5.04</v>
      </c>
      <c r="BR12" s="143">
        <v>5.04</v>
      </c>
      <c r="BS12" s="143"/>
      <c r="BT12" s="143">
        <v>6.07</v>
      </c>
      <c r="BU12" s="143">
        <v>4.08</v>
      </c>
      <c r="BV12" s="143">
        <v>0</v>
      </c>
      <c r="BW12" s="143">
        <v>0</v>
      </c>
      <c r="BX12" s="152">
        <v>0</v>
      </c>
      <c r="BY12" s="152">
        <v>1.03</v>
      </c>
      <c r="BZ12" s="143">
        <v>-1.03</v>
      </c>
      <c r="CA12" s="143">
        <v>-6.07</v>
      </c>
      <c r="CB12" s="143">
        <v>-5.89</v>
      </c>
      <c r="CC12" s="152">
        <v>0</v>
      </c>
      <c r="CD12" s="143" t="s">
        <v>110</v>
      </c>
      <c r="CE12" s="143" t="s">
        <v>111</v>
      </c>
      <c r="CF12" s="143" t="s">
        <v>110</v>
      </c>
      <c r="CG12" s="143" t="s">
        <v>112</v>
      </c>
      <c r="CH12" s="143" t="s">
        <v>426</v>
      </c>
      <c r="CI12" s="149" t="s">
        <v>110</v>
      </c>
      <c r="CJ12" s="149" t="s">
        <v>110</v>
      </c>
      <c r="CK12" s="149" t="s">
        <v>100</v>
      </c>
      <c r="CL12" s="149" t="b">
        <v>0</v>
      </c>
      <c r="CM12" s="143"/>
      <c r="CN12" s="143" t="s">
        <v>113</v>
      </c>
      <c r="CO12" s="143" t="s">
        <v>427</v>
      </c>
      <c r="CP12" s="143" t="s">
        <v>113</v>
      </c>
      <c r="CQ12" s="143" t="s">
        <v>115</v>
      </c>
      <c r="CR12" s="150"/>
      <c r="CS12" s="151">
        <v>0</v>
      </c>
      <c r="CT12" s="151" t="s">
        <v>736</v>
      </c>
      <c r="CU12" s="151" t="s">
        <v>736</v>
      </c>
      <c r="CV12" s="152"/>
      <c r="CW12" s="152">
        <v>1</v>
      </c>
      <c r="CX12" s="152">
        <v>0</v>
      </c>
      <c r="CY12" s="153"/>
      <c r="CZ12" s="154">
        <v>0</v>
      </c>
      <c r="DA12" s="152"/>
      <c r="DB12" s="152" t="s">
        <v>737</v>
      </c>
      <c r="DC12" s="152" t="s">
        <v>737</v>
      </c>
      <c r="DD12" s="152" t="s">
        <v>737</v>
      </c>
      <c r="DE12" s="152" t="s">
        <v>737</v>
      </c>
      <c r="DF12" s="152" t="s">
        <v>737</v>
      </c>
      <c r="DG12" s="152" t="s">
        <v>737</v>
      </c>
      <c r="DH12" s="152"/>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U72"/>
  <sheetViews>
    <sheetView workbookViewId="0" topLeftCell="A1">
      <pane xSplit="1" ySplit="1" topLeftCell="CF38" activePane="bottomRight" state="frozen"/>
      <selection pane="topLeft" activeCell="A1" sqref="A1"/>
      <selection pane="topRight" activeCell="B1" sqref="B1"/>
      <selection pane="bottomLeft" activeCell="A2" sqref="A2"/>
      <selection pane="bottomRight" activeCell="CI63" sqref="CI63"/>
    </sheetView>
  </sheetViews>
  <sheetFormatPr defaultColWidth="9.140625" defaultRowHeight="12.75"/>
  <cols>
    <col min="26" max="26" width="10.140625" style="0" bestFit="1" customWidth="1"/>
  </cols>
  <sheetData>
    <row r="1" spans="1:112" ht="30" customHeight="1">
      <c r="A1" s="1" t="s">
        <v>0</v>
      </c>
      <c r="B1" s="2" t="s">
        <v>1</v>
      </c>
      <c r="C1" s="3" t="s">
        <v>2</v>
      </c>
      <c r="D1" s="2"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4" t="s">
        <v>24</v>
      </c>
      <c r="Z1" s="4"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42</v>
      </c>
      <c r="AT1" s="1" t="s">
        <v>44</v>
      </c>
      <c r="AU1" s="1" t="s">
        <v>45</v>
      </c>
      <c r="AV1" s="1" t="s">
        <v>46</v>
      </c>
      <c r="AW1" s="1" t="s">
        <v>42</v>
      </c>
      <c r="AX1" s="5" t="s">
        <v>47</v>
      </c>
      <c r="AY1" s="1" t="s">
        <v>48</v>
      </c>
      <c r="AZ1" t="s">
        <v>49</v>
      </c>
      <c r="BA1" t="s">
        <v>50</v>
      </c>
      <c r="BB1" t="s">
        <v>51</v>
      </c>
      <c r="BC1" t="s">
        <v>52</v>
      </c>
      <c r="BD1" t="s">
        <v>53</v>
      </c>
      <c r="BE1" t="s">
        <v>54</v>
      </c>
      <c r="BF1" t="s">
        <v>55</v>
      </c>
      <c r="BG1" t="s">
        <v>56</v>
      </c>
      <c r="BH1" s="1" t="s">
        <v>57</v>
      </c>
      <c r="BI1" s="1" t="s">
        <v>58</v>
      </c>
      <c r="BJ1" s="1" t="s">
        <v>59</v>
      </c>
      <c r="BK1" s="1" t="s">
        <v>60</v>
      </c>
      <c r="BL1" s="1" t="s">
        <v>61</v>
      </c>
      <c r="BM1" s="1" t="s">
        <v>62</v>
      </c>
      <c r="BN1" s="1" t="s">
        <v>63</v>
      </c>
      <c r="BO1" s="1" t="s">
        <v>64</v>
      </c>
      <c r="BP1" s="1" t="s">
        <v>65</v>
      </c>
      <c r="BQ1" s="1" t="s">
        <v>66</v>
      </c>
      <c r="BR1" s="1" t="s">
        <v>67</v>
      </c>
      <c r="BS1" s="1" t="s">
        <v>68</v>
      </c>
      <c r="BT1" s="1" t="s">
        <v>69</v>
      </c>
      <c r="BU1" s="1" t="s">
        <v>70</v>
      </c>
      <c r="BV1" s="1" t="s">
        <v>71</v>
      </c>
      <c r="BW1" s="1" t="s">
        <v>72</v>
      </c>
      <c r="BX1" s="1" t="s">
        <v>73</v>
      </c>
      <c r="BY1" s="1" t="s">
        <v>74</v>
      </c>
      <c r="BZ1" s="1" t="s">
        <v>75</v>
      </c>
      <c r="CA1" s="1" t="s">
        <v>76</v>
      </c>
      <c r="CB1" s="1" t="s">
        <v>77</v>
      </c>
      <c r="CC1" s="1" t="s">
        <v>78</v>
      </c>
      <c r="CD1" s="1" t="s">
        <v>79</v>
      </c>
      <c r="CE1" s="1" t="s">
        <v>80</v>
      </c>
      <c r="CF1" s="1" t="s">
        <v>81</v>
      </c>
      <c r="CG1" s="1" t="s">
        <v>82</v>
      </c>
      <c r="CH1" s="1" t="s">
        <v>47</v>
      </c>
      <c r="CI1" s="90" t="s">
        <v>33</v>
      </c>
      <c r="CJ1" s="90" t="s">
        <v>83</v>
      </c>
      <c r="CK1" s="90" t="s">
        <v>84</v>
      </c>
      <c r="CL1" s="90" t="s">
        <v>643</v>
      </c>
      <c r="CM1" s="1" t="s">
        <v>85</v>
      </c>
      <c r="CN1" s="1" t="s">
        <v>86</v>
      </c>
      <c r="CO1" s="1" t="s">
        <v>42</v>
      </c>
      <c r="CP1" s="1" t="s">
        <v>87</v>
      </c>
      <c r="CQ1" s="1" t="s">
        <v>88</v>
      </c>
      <c r="CR1" s="68" t="s">
        <v>628</v>
      </c>
      <c r="CS1" s="68" t="s">
        <v>629</v>
      </c>
      <c r="CT1" s="69" t="s">
        <v>630</v>
      </c>
      <c r="CU1" s="69" t="s">
        <v>631</v>
      </c>
      <c r="CV1" s="68" t="s">
        <v>632</v>
      </c>
      <c r="CW1" s="68" t="s">
        <v>633</v>
      </c>
      <c r="CX1" s="68" t="s">
        <v>634</v>
      </c>
      <c r="CY1" s="69" t="s">
        <v>635</v>
      </c>
      <c r="CZ1" s="69" t="s">
        <v>636</v>
      </c>
      <c r="DA1" s="70" t="s">
        <v>637</v>
      </c>
      <c r="DB1" s="68" t="s">
        <v>638</v>
      </c>
      <c r="DC1" s="68" t="s">
        <v>194</v>
      </c>
      <c r="DD1" s="68" t="s">
        <v>359</v>
      </c>
      <c r="DE1" s="68" t="s">
        <v>639</v>
      </c>
      <c r="DF1" s="70" t="s">
        <v>640</v>
      </c>
      <c r="DG1" s="70" t="s">
        <v>105</v>
      </c>
      <c r="DH1" s="70" t="s">
        <v>47</v>
      </c>
    </row>
    <row r="2" spans="1:112" ht="12.75">
      <c r="A2" t="s">
        <v>513</v>
      </c>
      <c r="B2" s="6" t="s">
        <v>133</v>
      </c>
      <c r="C2" s="7">
        <v>21.6</v>
      </c>
      <c r="D2" s="6" t="s">
        <v>510</v>
      </c>
      <c r="E2" t="s">
        <v>332</v>
      </c>
      <c r="F2" t="s">
        <v>332</v>
      </c>
      <c r="G2" t="s">
        <v>332</v>
      </c>
      <c r="H2" t="s">
        <v>134</v>
      </c>
      <c r="I2" t="s">
        <v>95</v>
      </c>
      <c r="J2" t="s">
        <v>95</v>
      </c>
      <c r="K2" t="s">
        <v>95</v>
      </c>
      <c r="L2" t="s">
        <v>95</v>
      </c>
      <c r="M2" t="s">
        <v>95</v>
      </c>
      <c r="N2" t="s">
        <v>95</v>
      </c>
      <c r="O2" t="s">
        <v>95</v>
      </c>
      <c r="P2" t="s">
        <v>95</v>
      </c>
      <c r="Q2" t="s">
        <v>95</v>
      </c>
      <c r="R2" t="s">
        <v>95</v>
      </c>
      <c r="S2" t="s">
        <v>95</v>
      </c>
      <c r="T2" t="s">
        <v>95</v>
      </c>
      <c r="U2" t="s">
        <v>95</v>
      </c>
      <c r="V2" t="s">
        <v>95</v>
      </c>
      <c r="W2" t="s">
        <v>95</v>
      </c>
      <c r="X2" t="s">
        <v>95</v>
      </c>
      <c r="Y2" s="8">
        <v>45.47757</v>
      </c>
      <c r="Z2" s="8">
        <v>-116.9325</v>
      </c>
      <c r="AA2" t="s">
        <v>96</v>
      </c>
      <c r="AB2" t="s">
        <v>97</v>
      </c>
      <c r="AC2" t="s">
        <v>180</v>
      </c>
      <c r="AD2" t="s">
        <v>119</v>
      </c>
      <c r="AE2" t="s">
        <v>241</v>
      </c>
      <c r="AF2" s="9">
        <v>38278</v>
      </c>
      <c r="AG2" s="10">
        <v>0.4277777777777778</v>
      </c>
      <c r="AH2" t="s">
        <v>100</v>
      </c>
      <c r="AI2">
        <v>1</v>
      </c>
      <c r="AJ2">
        <v>3</v>
      </c>
      <c r="AK2">
        <v>3</v>
      </c>
      <c r="AL2">
        <v>0</v>
      </c>
      <c r="AM2">
        <v>0</v>
      </c>
      <c r="AN2" t="s">
        <v>202</v>
      </c>
      <c r="AO2" t="s">
        <v>95</v>
      </c>
      <c r="AP2" t="s">
        <v>95</v>
      </c>
      <c r="AR2" t="s">
        <v>113</v>
      </c>
      <c r="AS2" t="s">
        <v>514</v>
      </c>
      <c r="AT2" t="s">
        <v>104</v>
      </c>
      <c r="AU2" t="s">
        <v>95</v>
      </c>
      <c r="AV2" t="s">
        <v>95</v>
      </c>
      <c r="AX2" s="11" t="s">
        <v>515</v>
      </c>
      <c r="BA2">
        <v>1</v>
      </c>
      <c r="BB2">
        <v>1</v>
      </c>
      <c r="BC2">
        <v>1</v>
      </c>
      <c r="BD2">
        <v>1</v>
      </c>
      <c r="BH2">
        <v>4</v>
      </c>
      <c r="BJ2">
        <v>26.2</v>
      </c>
      <c r="BK2">
        <v>21.9</v>
      </c>
      <c r="BL2">
        <v>22.6</v>
      </c>
      <c r="BM2">
        <v>26.3</v>
      </c>
      <c r="BN2">
        <v>16.2</v>
      </c>
      <c r="BO2">
        <v>0.53</v>
      </c>
      <c r="BQ2">
        <v>1.96</v>
      </c>
      <c r="BR2">
        <v>1.96</v>
      </c>
      <c r="BS2">
        <v>5.16</v>
      </c>
      <c r="BT2">
        <v>2.49</v>
      </c>
      <c r="BU2">
        <v>0.54</v>
      </c>
      <c r="BV2">
        <v>-0.01</v>
      </c>
      <c r="BW2">
        <v>22.64</v>
      </c>
      <c r="BX2">
        <v>0.18</v>
      </c>
      <c r="BY2">
        <v>0.53</v>
      </c>
      <c r="BZ2">
        <v>-0.53</v>
      </c>
      <c r="CA2">
        <v>2.67</v>
      </c>
      <c r="CB2">
        <v>5.04</v>
      </c>
      <c r="CC2">
        <v>0</v>
      </c>
      <c r="CD2" t="s">
        <v>110</v>
      </c>
      <c r="CE2" t="s">
        <v>111</v>
      </c>
      <c r="CF2" t="s">
        <v>110</v>
      </c>
      <c r="CG2" t="s">
        <v>147</v>
      </c>
      <c r="CI2" s="89" t="str">
        <f aca="true" t="shared" si="0" ref="CI2:CI49">IF(CD2="Red","Red",IF(CD2="Green","Green",IF(CD2="Grey","Grey",IF(AH2="Bridge","Bridge",IF(AH2="Ford","Ford",IF(AH2="Open Bottom","Open Bottom",IF(AH2="Other","Other","Green")))))))</f>
        <v>Red</v>
      </c>
      <c r="CJ2" s="89" t="str">
        <f aca="true" t="shared" si="1" ref="CJ2:CJ7">IF(CI2="Red","Red",IF(CI2="Green","Green",IF(CI2="Grey","Grey",IF(CL2="False","Green",IF(CL2="Yes","Red","Green")))))</f>
        <v>Red</v>
      </c>
      <c r="CK2" s="89" t="str">
        <f aca="true" t="shared" si="2" ref="CK2:CK49">IF(AH2="Bridge","Bridge",IF(AH2="Ford","Ford",IF(AH2="Circular","Circular",IF(AH2="Squashed Pipe-Arch","Squashed Pipe-Arch",IF(AH2="Open-Bottom","Open Bottom Arch",IF(AH2="Other","Other","Other"))))))</f>
        <v>Other</v>
      </c>
      <c r="CL2" s="89" t="b">
        <f aca="true" t="shared" si="3" ref="CL2:CL49">IF(AND(CI2&lt;&gt;"Red",CN2="Yes"),"Yes")</f>
        <v>0</v>
      </c>
      <c r="CN2" t="s">
        <v>113</v>
      </c>
      <c r="CO2" t="s">
        <v>516</v>
      </c>
      <c r="CP2" t="s">
        <v>113</v>
      </c>
      <c r="CQ2" t="s">
        <v>241</v>
      </c>
      <c r="CR2" s="87">
        <v>60.4754</v>
      </c>
      <c r="CS2" s="72">
        <f aca="true" t="shared" si="4" ref="CS2:CS59">IF(AND(CR2&gt;0,CR2&lt;=1),1,IF(AND(CR2&gt;1,CR2&lt;=2),2,IF(AND(CR2&gt;2,CR2&lt;=4),3,IF(AND(CR2&gt;4,CR2&lt;=6),4,IF(AND(CR2&gt;6,CR2&lt;=8),5,IF(AND(CR2&gt;8,CR2&lt;=10),6,IF(AND(CR2&gt;10),7,)))))))</f>
        <v>7</v>
      </c>
      <c r="CT2" s="72" t="str">
        <f aca="true" t="shared" si="5" ref="CT2:CT7">IF(CD2="Red","1",IF(CD2="Grey","0.5","0"))</f>
        <v>1</v>
      </c>
      <c r="CU2" s="72" t="str">
        <f aca="true" t="shared" si="6" ref="CU2:CU7">IF(CF2="Red","1",IF(CF2="Grey","0.5","0"))</f>
        <v>1</v>
      </c>
      <c r="CV2" s="284">
        <v>1</v>
      </c>
      <c r="CW2" s="73">
        <f aca="true" t="shared" si="7" ref="CW2:CW49">1+DB2+DC2+DD2+DE2+DF2+DG2</f>
        <v>1</v>
      </c>
      <c r="CX2" s="73">
        <v>3</v>
      </c>
      <c r="CY2" s="74"/>
      <c r="CZ2" s="75">
        <f aca="true" t="shared" si="8" ref="CZ2:CZ59">CS2*((CT2*1.5)+(1.5*CU2))*CX2*CW2</f>
        <v>63</v>
      </c>
      <c r="DA2" s="72" t="str">
        <f aca="true" t="shared" si="9" ref="DA2:DA20">IF(AND(CZ2&gt;0,CZ2&lt;10),"Beneficial",IF(AND(CZ2&gt;=10,CZ2&lt;20),"Medium",IF(AND(CZ2&gt;=20),"High",)))</f>
        <v>High</v>
      </c>
      <c r="DB2" s="73" t="str">
        <f aca="true" t="shared" si="10" ref="DB2:DB59">IF(AU2="Poor Alignment with Stream","0.05",IF(AV2="Poor Alignment with Stream","0.05","0"))</f>
        <v>0</v>
      </c>
      <c r="DC2" s="73" t="str">
        <f aca="true" t="shared" si="11" ref="DC2:DC59">IF(AU2="Breaks Inside Culvert","0.05",IF(AV2="Breaks Inside Culvert","0.05","0"))</f>
        <v>0</v>
      </c>
      <c r="DD2" s="73" t="str">
        <f aca="true" t="shared" si="12" ref="DD2:DD59">IF(AU2="Fill Eroding","0.05",IF(AV2="Fill Eroding","0.05","0"))</f>
        <v>0</v>
      </c>
      <c r="DE2" s="73" t="str">
        <f aca="true" t="shared" si="13" ref="DE2:DE59">IF(AU2="Water Flowing Under Culvert","0.1",IF(AV2="Water Flowing Under Culvert","0.1","0"))</f>
        <v>0</v>
      </c>
      <c r="DF2" s="73" t="str">
        <f aca="true" t="shared" si="14" ref="DF2:DF59">IF(AU2="Bottom Rusted Through","0.05",IF(AV2="Bottom Rusted Through","0.05","0"))</f>
        <v>0</v>
      </c>
      <c r="DG2" s="73" t="str">
        <f aca="true" t="shared" si="15" ref="DG2:DG59">IF(AU2="Debris Plugging Inlet","0.05",IF(AV2="Debris Plugging Inlet","0.05","0"))</f>
        <v>0</v>
      </c>
      <c r="DH2" s="267" t="s">
        <v>752</v>
      </c>
    </row>
    <row r="3" spans="1:125" ht="12.75">
      <c r="A3" t="s">
        <v>517</v>
      </c>
      <c r="B3" s="6" t="s">
        <v>133</v>
      </c>
      <c r="C3" s="7">
        <v>21.6</v>
      </c>
      <c r="D3" s="6" t="s">
        <v>510</v>
      </c>
      <c r="E3" t="s">
        <v>332</v>
      </c>
      <c r="F3" t="s">
        <v>332</v>
      </c>
      <c r="G3" t="s">
        <v>332</v>
      </c>
      <c r="H3" t="s">
        <v>134</v>
      </c>
      <c r="I3" t="s">
        <v>95</v>
      </c>
      <c r="J3" t="s">
        <v>95</v>
      </c>
      <c r="K3" t="s">
        <v>95</v>
      </c>
      <c r="L3" t="s">
        <v>95</v>
      </c>
      <c r="M3" t="s">
        <v>95</v>
      </c>
      <c r="N3" t="s">
        <v>95</v>
      </c>
      <c r="O3" t="s">
        <v>95</v>
      </c>
      <c r="P3" t="s">
        <v>95</v>
      </c>
      <c r="Q3" t="s">
        <v>95</v>
      </c>
      <c r="R3" t="s">
        <v>95</v>
      </c>
      <c r="S3" t="s">
        <v>95</v>
      </c>
      <c r="T3" t="s">
        <v>95</v>
      </c>
      <c r="U3" t="s">
        <v>95</v>
      </c>
      <c r="V3" t="s">
        <v>95</v>
      </c>
      <c r="W3" t="s">
        <v>95</v>
      </c>
      <c r="X3" t="s">
        <v>95</v>
      </c>
      <c r="Y3" s="8">
        <v>45.47757</v>
      </c>
      <c r="Z3" s="8">
        <v>-116.9325</v>
      </c>
      <c r="AA3" t="s">
        <v>96</v>
      </c>
      <c r="AB3" t="s">
        <v>97</v>
      </c>
      <c r="AC3" t="s">
        <v>180</v>
      </c>
      <c r="AD3" t="s">
        <v>119</v>
      </c>
      <c r="AE3" t="s">
        <v>241</v>
      </c>
      <c r="AF3" s="9">
        <v>38278</v>
      </c>
      <c r="AG3" s="10">
        <v>0.43263888888888885</v>
      </c>
      <c r="AH3" t="s">
        <v>100</v>
      </c>
      <c r="AI3">
        <v>2</v>
      </c>
      <c r="AJ3">
        <v>3</v>
      </c>
      <c r="AK3">
        <v>3</v>
      </c>
      <c r="AL3">
        <v>0</v>
      </c>
      <c r="AM3">
        <v>0</v>
      </c>
      <c r="AN3" t="s">
        <v>202</v>
      </c>
      <c r="AO3" t="s">
        <v>95</v>
      </c>
      <c r="AP3" t="s">
        <v>95</v>
      </c>
      <c r="AR3" t="s">
        <v>113</v>
      </c>
      <c r="AS3" t="s">
        <v>514</v>
      </c>
      <c r="AT3" t="s">
        <v>104</v>
      </c>
      <c r="AU3" t="s">
        <v>95</v>
      </c>
      <c r="AV3" t="s">
        <v>95</v>
      </c>
      <c r="AX3" s="11"/>
      <c r="BA3">
        <v>1</v>
      </c>
      <c r="BB3">
        <v>1</v>
      </c>
      <c r="BC3">
        <v>1</v>
      </c>
      <c r="BD3">
        <v>1</v>
      </c>
      <c r="BH3">
        <v>4</v>
      </c>
      <c r="BJ3">
        <v>26.2</v>
      </c>
      <c r="BK3">
        <v>16.2</v>
      </c>
      <c r="BL3">
        <v>21.9</v>
      </c>
      <c r="BM3">
        <v>22.6</v>
      </c>
      <c r="BN3">
        <v>26.3</v>
      </c>
      <c r="BO3">
        <v>0.53</v>
      </c>
      <c r="BQ3">
        <v>2.49</v>
      </c>
      <c r="BR3">
        <v>2.49</v>
      </c>
      <c r="BS3">
        <v>5.77</v>
      </c>
      <c r="BT3">
        <v>3.68</v>
      </c>
      <c r="BU3">
        <v>0.54</v>
      </c>
      <c r="BV3">
        <v>-0.01</v>
      </c>
      <c r="BW3">
        <v>22.64</v>
      </c>
      <c r="BX3">
        <v>0.18</v>
      </c>
      <c r="BY3">
        <v>1.19</v>
      </c>
      <c r="BZ3">
        <v>-1.19</v>
      </c>
      <c r="CA3">
        <v>2.09</v>
      </c>
      <c r="CB3">
        <v>1.76</v>
      </c>
      <c r="CC3">
        <v>0</v>
      </c>
      <c r="CD3" t="s">
        <v>110</v>
      </c>
      <c r="CE3" t="s">
        <v>111</v>
      </c>
      <c r="CF3" t="s">
        <v>110</v>
      </c>
      <c r="CG3" t="s">
        <v>139</v>
      </c>
      <c r="CI3" s="89" t="str">
        <f t="shared" si="0"/>
        <v>Red</v>
      </c>
      <c r="CJ3" s="89" t="str">
        <f t="shared" si="1"/>
        <v>Red</v>
      </c>
      <c r="CK3" s="89" t="str">
        <f t="shared" si="2"/>
        <v>Other</v>
      </c>
      <c r="CL3" s="89" t="b">
        <f t="shared" si="3"/>
        <v>0</v>
      </c>
      <c r="CN3" t="s">
        <v>103</v>
      </c>
      <c r="CP3" t="s">
        <v>113</v>
      </c>
      <c r="CQ3" t="s">
        <v>241</v>
      </c>
      <c r="CR3" s="87">
        <v>60.4754</v>
      </c>
      <c r="CS3" s="72">
        <f t="shared" si="4"/>
        <v>7</v>
      </c>
      <c r="CT3" s="72" t="str">
        <f t="shared" si="5"/>
        <v>1</v>
      </c>
      <c r="CU3" s="72" t="str">
        <f t="shared" si="6"/>
        <v>1</v>
      </c>
      <c r="CV3" s="266">
        <v>1</v>
      </c>
      <c r="CW3" s="73">
        <f t="shared" si="7"/>
        <v>1</v>
      </c>
      <c r="CX3" s="73">
        <v>3</v>
      </c>
      <c r="CY3" s="74"/>
      <c r="CZ3" s="75">
        <f t="shared" si="8"/>
        <v>63</v>
      </c>
      <c r="DA3" s="72" t="str">
        <f t="shared" si="9"/>
        <v>High</v>
      </c>
      <c r="DB3" s="73" t="str">
        <f t="shared" si="10"/>
        <v>0</v>
      </c>
      <c r="DC3" s="73" t="str">
        <f t="shared" si="11"/>
        <v>0</v>
      </c>
      <c r="DD3" s="73" t="str">
        <f t="shared" si="12"/>
        <v>0</v>
      </c>
      <c r="DE3" s="73" t="str">
        <f t="shared" si="13"/>
        <v>0</v>
      </c>
      <c r="DF3" s="73" t="str">
        <f t="shared" si="14"/>
        <v>0</v>
      </c>
      <c r="DG3" s="73" t="str">
        <f t="shared" si="15"/>
        <v>0</v>
      </c>
      <c r="DH3" s="267" t="s">
        <v>752</v>
      </c>
      <c r="DI3" s="46"/>
      <c r="DL3" s="46"/>
      <c r="DM3" s="46"/>
      <c r="DN3" s="46"/>
      <c r="DO3" s="46"/>
      <c r="DP3" s="46"/>
      <c r="DQ3" s="46"/>
      <c r="DR3" s="46"/>
      <c r="DS3" s="46"/>
      <c r="DT3" s="46"/>
      <c r="DU3" s="46"/>
    </row>
    <row r="4" spans="1:125" ht="15" customHeight="1">
      <c r="A4" t="s">
        <v>518</v>
      </c>
      <c r="B4" s="6" t="s">
        <v>133</v>
      </c>
      <c r="C4" s="7">
        <v>21.6</v>
      </c>
      <c r="D4" s="6" t="s">
        <v>519</v>
      </c>
      <c r="E4" t="s">
        <v>332</v>
      </c>
      <c r="F4" t="s">
        <v>332</v>
      </c>
      <c r="G4" t="s">
        <v>332</v>
      </c>
      <c r="H4" t="s">
        <v>134</v>
      </c>
      <c r="I4" t="s">
        <v>95</v>
      </c>
      <c r="J4" t="s">
        <v>95</v>
      </c>
      <c r="K4" t="s">
        <v>95</v>
      </c>
      <c r="L4" t="s">
        <v>95</v>
      </c>
      <c r="M4" t="s">
        <v>95</v>
      </c>
      <c r="N4" t="s">
        <v>95</v>
      </c>
      <c r="O4" t="s">
        <v>95</v>
      </c>
      <c r="P4" t="s">
        <v>95</v>
      </c>
      <c r="Q4" t="s">
        <v>95</v>
      </c>
      <c r="R4" t="s">
        <v>95</v>
      </c>
      <c r="S4" t="s">
        <v>95</v>
      </c>
      <c r="T4" t="s">
        <v>95</v>
      </c>
      <c r="U4" t="s">
        <v>95</v>
      </c>
      <c r="V4" t="s">
        <v>95</v>
      </c>
      <c r="W4" t="s">
        <v>95</v>
      </c>
      <c r="X4" t="s">
        <v>95</v>
      </c>
      <c r="Y4" s="8">
        <v>45.47757</v>
      </c>
      <c r="Z4" s="8">
        <v>-116.9325</v>
      </c>
      <c r="AA4" t="s">
        <v>96</v>
      </c>
      <c r="AB4" t="s">
        <v>97</v>
      </c>
      <c r="AC4" t="s">
        <v>99</v>
      </c>
      <c r="AD4" t="s">
        <v>119</v>
      </c>
      <c r="AE4" t="s">
        <v>520</v>
      </c>
      <c r="AF4" s="9">
        <v>38278</v>
      </c>
      <c r="AG4" s="10">
        <v>0.45416666666666666</v>
      </c>
      <c r="AH4" t="s">
        <v>100</v>
      </c>
      <c r="AI4">
        <v>3</v>
      </c>
      <c r="AJ4">
        <v>3</v>
      </c>
      <c r="AK4">
        <v>3</v>
      </c>
      <c r="AL4">
        <v>0</v>
      </c>
      <c r="AM4">
        <v>0</v>
      </c>
      <c r="AN4" t="s">
        <v>202</v>
      </c>
      <c r="AO4" t="s">
        <v>95</v>
      </c>
      <c r="AP4" t="s">
        <v>95</v>
      </c>
      <c r="AR4" t="s">
        <v>113</v>
      </c>
      <c r="AS4" t="s">
        <v>514</v>
      </c>
      <c r="AT4" t="s">
        <v>95</v>
      </c>
      <c r="AU4" t="s">
        <v>95</v>
      </c>
      <c r="AV4" t="s">
        <v>95</v>
      </c>
      <c r="AX4" s="11" t="s">
        <v>521</v>
      </c>
      <c r="BA4">
        <v>1</v>
      </c>
      <c r="BB4">
        <v>1</v>
      </c>
      <c r="BC4">
        <v>1</v>
      </c>
      <c r="BD4">
        <v>1</v>
      </c>
      <c r="BH4">
        <v>4</v>
      </c>
      <c r="BJ4">
        <v>26.2</v>
      </c>
      <c r="BK4">
        <v>21.9</v>
      </c>
      <c r="BL4">
        <v>22.6</v>
      </c>
      <c r="BM4">
        <v>26.3</v>
      </c>
      <c r="BN4">
        <v>16.2</v>
      </c>
      <c r="BO4">
        <v>0.53</v>
      </c>
      <c r="BQ4">
        <v>3.68</v>
      </c>
      <c r="BR4">
        <v>3.68</v>
      </c>
      <c r="BS4">
        <v>7.76</v>
      </c>
      <c r="BT4">
        <v>4.65</v>
      </c>
      <c r="BU4">
        <v>0.54</v>
      </c>
      <c r="BV4">
        <v>-0.01</v>
      </c>
      <c r="BW4">
        <v>22.64</v>
      </c>
      <c r="BX4">
        <v>0.18</v>
      </c>
      <c r="BY4">
        <v>0.97</v>
      </c>
      <c r="BZ4">
        <v>-0.97</v>
      </c>
      <c r="CA4">
        <v>3.11</v>
      </c>
      <c r="CB4">
        <v>3.21</v>
      </c>
      <c r="CC4">
        <v>0</v>
      </c>
      <c r="CD4" t="s">
        <v>110</v>
      </c>
      <c r="CE4" t="s">
        <v>111</v>
      </c>
      <c r="CF4" t="s">
        <v>110</v>
      </c>
      <c r="CG4" t="s">
        <v>147</v>
      </c>
      <c r="CI4" s="89" t="str">
        <f t="shared" si="0"/>
        <v>Red</v>
      </c>
      <c r="CJ4" s="89" t="str">
        <f t="shared" si="1"/>
        <v>Red</v>
      </c>
      <c r="CK4" s="89" t="str">
        <f t="shared" si="2"/>
        <v>Other</v>
      </c>
      <c r="CL4" s="89" t="b">
        <f t="shared" si="3"/>
        <v>0</v>
      </c>
      <c r="CN4" t="s">
        <v>103</v>
      </c>
      <c r="CP4" t="s">
        <v>113</v>
      </c>
      <c r="CQ4" t="s">
        <v>241</v>
      </c>
      <c r="CR4" s="87">
        <v>60.4754</v>
      </c>
      <c r="CS4" s="72">
        <f t="shared" si="4"/>
        <v>7</v>
      </c>
      <c r="CT4" s="72" t="str">
        <f t="shared" si="5"/>
        <v>1</v>
      </c>
      <c r="CU4" s="72" t="str">
        <f t="shared" si="6"/>
        <v>1</v>
      </c>
      <c r="CV4" s="284">
        <v>1</v>
      </c>
      <c r="CW4" s="73">
        <f t="shared" si="7"/>
        <v>1</v>
      </c>
      <c r="CX4" s="73">
        <v>3</v>
      </c>
      <c r="CY4" s="74"/>
      <c r="CZ4" s="75">
        <f t="shared" si="8"/>
        <v>63</v>
      </c>
      <c r="DA4" s="72" t="str">
        <f t="shared" si="9"/>
        <v>High</v>
      </c>
      <c r="DB4" s="73" t="str">
        <f t="shared" si="10"/>
        <v>0</v>
      </c>
      <c r="DC4" s="73" t="str">
        <f t="shared" si="11"/>
        <v>0</v>
      </c>
      <c r="DD4" s="73" t="str">
        <f t="shared" si="12"/>
        <v>0</v>
      </c>
      <c r="DE4" s="73" t="str">
        <f t="shared" si="13"/>
        <v>0</v>
      </c>
      <c r="DF4" s="73" t="str">
        <f t="shared" si="14"/>
        <v>0</v>
      </c>
      <c r="DG4" s="73" t="str">
        <f t="shared" si="15"/>
        <v>0</v>
      </c>
      <c r="DH4" s="267" t="s">
        <v>752</v>
      </c>
      <c r="DI4" s="46"/>
      <c r="DL4" s="46"/>
      <c r="DM4" s="46"/>
      <c r="DN4" s="46"/>
      <c r="DO4" s="46"/>
      <c r="DP4" s="46"/>
      <c r="DQ4" s="46"/>
      <c r="DR4" s="46"/>
      <c r="DS4" s="46"/>
      <c r="DT4" s="46"/>
      <c r="DU4" s="46"/>
    </row>
    <row r="5" spans="1:112" ht="12.75">
      <c r="A5" t="s">
        <v>522</v>
      </c>
      <c r="B5" s="6" t="s">
        <v>133</v>
      </c>
      <c r="C5" s="7">
        <v>21.6</v>
      </c>
      <c r="D5" s="6" t="s">
        <v>519</v>
      </c>
      <c r="E5" t="s">
        <v>332</v>
      </c>
      <c r="F5" t="s">
        <v>332</v>
      </c>
      <c r="G5" t="s">
        <v>332</v>
      </c>
      <c r="H5" t="s">
        <v>134</v>
      </c>
      <c r="I5" t="s">
        <v>95</v>
      </c>
      <c r="J5" t="s">
        <v>95</v>
      </c>
      <c r="K5" t="s">
        <v>95</v>
      </c>
      <c r="L5" t="s">
        <v>95</v>
      </c>
      <c r="M5" t="s">
        <v>95</v>
      </c>
      <c r="N5" t="s">
        <v>95</v>
      </c>
      <c r="O5" t="s">
        <v>95</v>
      </c>
      <c r="P5" t="s">
        <v>95</v>
      </c>
      <c r="Q5" t="s">
        <v>95</v>
      </c>
      <c r="R5" t="s">
        <v>95</v>
      </c>
      <c r="S5" t="s">
        <v>95</v>
      </c>
      <c r="T5" t="s">
        <v>95</v>
      </c>
      <c r="U5" t="s">
        <v>95</v>
      </c>
      <c r="V5" t="s">
        <v>95</v>
      </c>
      <c r="W5" t="s">
        <v>95</v>
      </c>
      <c r="X5" t="s">
        <v>95</v>
      </c>
      <c r="Y5" s="8">
        <v>45.47757</v>
      </c>
      <c r="Z5" s="8">
        <v>-116.9325</v>
      </c>
      <c r="AA5" t="s">
        <v>96</v>
      </c>
      <c r="AB5" t="s">
        <v>97</v>
      </c>
      <c r="AC5" t="s">
        <v>180</v>
      </c>
      <c r="AD5" t="s">
        <v>119</v>
      </c>
      <c r="AE5" t="s">
        <v>241</v>
      </c>
      <c r="AF5" s="9">
        <v>38278</v>
      </c>
      <c r="AG5" s="10">
        <v>0.4576388888888889</v>
      </c>
      <c r="AH5" t="s">
        <v>100</v>
      </c>
      <c r="AI5">
        <v>1</v>
      </c>
      <c r="AJ5">
        <v>1</v>
      </c>
      <c r="AK5">
        <v>0</v>
      </c>
      <c r="AL5">
        <v>0</v>
      </c>
      <c r="AM5">
        <v>0</v>
      </c>
      <c r="AN5" t="s">
        <v>202</v>
      </c>
      <c r="AO5" t="s">
        <v>95</v>
      </c>
      <c r="AP5" t="s">
        <v>95</v>
      </c>
      <c r="AR5" t="s">
        <v>113</v>
      </c>
      <c r="AS5" t="s">
        <v>514</v>
      </c>
      <c r="AT5" t="s">
        <v>95</v>
      </c>
      <c r="AU5" t="s">
        <v>95</v>
      </c>
      <c r="AV5" t="s">
        <v>95</v>
      </c>
      <c r="AX5" s="11" t="s">
        <v>523</v>
      </c>
      <c r="AY5" t="s">
        <v>524</v>
      </c>
      <c r="BA5">
        <v>1</v>
      </c>
      <c r="BB5">
        <v>1</v>
      </c>
      <c r="BC5">
        <v>1</v>
      </c>
      <c r="BD5">
        <v>1</v>
      </c>
      <c r="BH5">
        <v>4</v>
      </c>
      <c r="BI5">
        <v>0</v>
      </c>
      <c r="BJ5">
        <v>26.2</v>
      </c>
      <c r="BK5">
        <v>21.9</v>
      </c>
      <c r="BL5">
        <v>22.6</v>
      </c>
      <c r="BM5">
        <v>26.3</v>
      </c>
      <c r="BN5">
        <v>16.2</v>
      </c>
      <c r="BO5">
        <v>0.53</v>
      </c>
      <c r="BQ5">
        <v>1.74</v>
      </c>
      <c r="BR5">
        <v>1.74</v>
      </c>
      <c r="BS5">
        <v>7.76</v>
      </c>
      <c r="BT5">
        <v>4.65</v>
      </c>
      <c r="BU5">
        <v>0.54</v>
      </c>
      <c r="BV5">
        <v>-0.01</v>
      </c>
      <c r="BW5">
        <v>22.64</v>
      </c>
      <c r="BX5">
        <v>0.18</v>
      </c>
      <c r="BY5">
        <v>2.91</v>
      </c>
      <c r="BZ5">
        <v>-2.91</v>
      </c>
      <c r="CA5">
        <v>3.11</v>
      </c>
      <c r="CB5">
        <v>1.07</v>
      </c>
      <c r="CC5">
        <v>0</v>
      </c>
      <c r="CD5" t="s">
        <v>110</v>
      </c>
      <c r="CE5" t="s">
        <v>111</v>
      </c>
      <c r="CF5" t="s">
        <v>110</v>
      </c>
      <c r="CG5" t="s">
        <v>112</v>
      </c>
      <c r="CI5" s="89" t="str">
        <f t="shared" si="0"/>
        <v>Red</v>
      </c>
      <c r="CJ5" s="89" t="str">
        <f t="shared" si="1"/>
        <v>Red</v>
      </c>
      <c r="CK5" s="89" t="str">
        <f t="shared" si="2"/>
        <v>Other</v>
      </c>
      <c r="CL5" s="89" t="b">
        <f t="shared" si="3"/>
        <v>0</v>
      </c>
      <c r="CN5" t="s">
        <v>103</v>
      </c>
      <c r="CP5" t="s">
        <v>113</v>
      </c>
      <c r="CQ5" t="s">
        <v>241</v>
      </c>
      <c r="CR5" s="87">
        <v>60.4754</v>
      </c>
      <c r="CS5" s="72">
        <f t="shared" si="4"/>
        <v>7</v>
      </c>
      <c r="CT5" s="72" t="str">
        <f t="shared" si="5"/>
        <v>1</v>
      </c>
      <c r="CU5" s="72" t="str">
        <f t="shared" si="6"/>
        <v>1</v>
      </c>
      <c r="CV5" s="266">
        <v>1</v>
      </c>
      <c r="CW5" s="73">
        <f t="shared" si="7"/>
        <v>1</v>
      </c>
      <c r="CX5" s="73">
        <v>3</v>
      </c>
      <c r="CY5" s="74"/>
      <c r="CZ5" s="75">
        <f t="shared" si="8"/>
        <v>63</v>
      </c>
      <c r="DA5" s="72" t="str">
        <f t="shared" si="9"/>
        <v>High</v>
      </c>
      <c r="DB5" s="73" t="str">
        <f t="shared" si="10"/>
        <v>0</v>
      </c>
      <c r="DC5" s="73" t="str">
        <f t="shared" si="11"/>
        <v>0</v>
      </c>
      <c r="DD5" s="73" t="str">
        <f t="shared" si="12"/>
        <v>0</v>
      </c>
      <c r="DE5" s="73" t="str">
        <f t="shared" si="13"/>
        <v>0</v>
      </c>
      <c r="DF5" s="73" t="str">
        <f t="shared" si="14"/>
        <v>0</v>
      </c>
      <c r="DG5" s="73" t="str">
        <f t="shared" si="15"/>
        <v>0</v>
      </c>
      <c r="DH5" s="267" t="s">
        <v>752</v>
      </c>
    </row>
    <row r="6" spans="1:112" ht="12.75">
      <c r="A6" s="268" t="s">
        <v>503</v>
      </c>
      <c r="B6" s="269" t="s">
        <v>133</v>
      </c>
      <c r="C6" s="270">
        <v>21.6</v>
      </c>
      <c r="D6" s="269" t="s">
        <v>504</v>
      </c>
      <c r="E6" s="268" t="s">
        <v>332</v>
      </c>
      <c r="F6" s="268" t="s">
        <v>332</v>
      </c>
      <c r="G6" s="268" t="s">
        <v>332</v>
      </c>
      <c r="H6" s="268" t="s">
        <v>134</v>
      </c>
      <c r="I6" s="268" t="s">
        <v>95</v>
      </c>
      <c r="J6" s="268" t="s">
        <v>95</v>
      </c>
      <c r="K6" s="268" t="s">
        <v>95</v>
      </c>
      <c r="L6" s="268" t="s">
        <v>95</v>
      </c>
      <c r="M6" s="268" t="s">
        <v>95</v>
      </c>
      <c r="N6" s="268" t="s">
        <v>95</v>
      </c>
      <c r="O6" s="268" t="s">
        <v>95</v>
      </c>
      <c r="P6" s="268" t="s">
        <v>95</v>
      </c>
      <c r="Q6" s="268" t="s">
        <v>95</v>
      </c>
      <c r="R6" s="268" t="s">
        <v>95</v>
      </c>
      <c r="S6" s="268" t="s">
        <v>95</v>
      </c>
      <c r="T6" s="268" t="s">
        <v>95</v>
      </c>
      <c r="U6" s="268" t="s">
        <v>95</v>
      </c>
      <c r="V6" s="268" t="s">
        <v>95</v>
      </c>
      <c r="W6" s="268" t="s">
        <v>95</v>
      </c>
      <c r="X6" s="268" t="s">
        <v>95</v>
      </c>
      <c r="Y6" s="271">
        <v>45.47779</v>
      </c>
      <c r="Z6" s="271">
        <v>-116.93112</v>
      </c>
      <c r="AA6" s="268" t="s">
        <v>96</v>
      </c>
      <c r="AB6" s="268" t="s">
        <v>97</v>
      </c>
      <c r="AC6" s="268" t="s">
        <v>180</v>
      </c>
      <c r="AD6" s="268" t="s">
        <v>119</v>
      </c>
      <c r="AE6" s="268" t="s">
        <v>241</v>
      </c>
      <c r="AF6" s="272">
        <v>38278</v>
      </c>
      <c r="AG6" s="273">
        <v>0.3875</v>
      </c>
      <c r="AH6" s="268" t="s">
        <v>100</v>
      </c>
      <c r="AI6" s="268">
        <v>1</v>
      </c>
      <c r="AJ6" s="268">
        <v>2</v>
      </c>
      <c r="AK6" s="268">
        <v>2</v>
      </c>
      <c r="AL6" s="268">
        <v>0</v>
      </c>
      <c r="AM6" s="268">
        <v>0</v>
      </c>
      <c r="AN6" s="268" t="s">
        <v>505</v>
      </c>
      <c r="AO6" s="268" t="s">
        <v>506</v>
      </c>
      <c r="AP6" s="268" t="s">
        <v>202</v>
      </c>
      <c r="AQ6" s="268"/>
      <c r="AR6" s="268" t="s">
        <v>103</v>
      </c>
      <c r="AS6" s="268"/>
      <c r="AT6" s="268" t="s">
        <v>95</v>
      </c>
      <c r="AU6" s="268" t="s">
        <v>95</v>
      </c>
      <c r="AV6" s="268" t="s">
        <v>95</v>
      </c>
      <c r="AW6" s="268"/>
      <c r="AX6" s="274" t="s">
        <v>507</v>
      </c>
      <c r="AY6" s="268"/>
      <c r="AZ6" s="268"/>
      <c r="BA6" s="268">
        <v>1</v>
      </c>
      <c r="BB6" s="268">
        <v>1</v>
      </c>
      <c r="BC6" s="268">
        <v>1</v>
      </c>
      <c r="BD6" s="268">
        <v>1</v>
      </c>
      <c r="BE6" s="268"/>
      <c r="BF6" s="268"/>
      <c r="BG6" s="268"/>
      <c r="BH6" s="268">
        <v>10</v>
      </c>
      <c r="BI6" s="268">
        <v>22</v>
      </c>
      <c r="BJ6" s="268">
        <v>26.2</v>
      </c>
      <c r="BK6" s="268">
        <v>21.9</v>
      </c>
      <c r="BL6" s="268">
        <v>22.6</v>
      </c>
      <c r="BM6" s="268">
        <v>26.3</v>
      </c>
      <c r="BN6" s="268">
        <v>16.2</v>
      </c>
      <c r="BO6" s="268">
        <v>3.15</v>
      </c>
      <c r="BP6" s="268" t="s">
        <v>508</v>
      </c>
      <c r="BQ6" s="268">
        <v>3.18</v>
      </c>
      <c r="BR6" s="268">
        <v>3.22</v>
      </c>
      <c r="BS6" s="268">
        <v>7.96</v>
      </c>
      <c r="BT6" s="268">
        <v>6.35</v>
      </c>
      <c r="BU6" s="268">
        <v>3.15</v>
      </c>
      <c r="BV6" s="268">
        <v>0</v>
      </c>
      <c r="BW6" s="268">
        <v>22.64</v>
      </c>
      <c r="BX6" s="268">
        <v>0.44</v>
      </c>
      <c r="BY6" s="268">
        <v>3.13</v>
      </c>
      <c r="BZ6" s="268">
        <v>-3.17</v>
      </c>
      <c r="CA6" s="268">
        <v>1.61</v>
      </c>
      <c r="CB6" s="268">
        <v>0.51</v>
      </c>
      <c r="CC6" s="268">
        <v>0.18</v>
      </c>
      <c r="CD6" s="268" t="s">
        <v>110</v>
      </c>
      <c r="CE6" s="268" t="s">
        <v>111</v>
      </c>
      <c r="CF6" s="268" t="s">
        <v>110</v>
      </c>
      <c r="CG6" s="268" t="s">
        <v>112</v>
      </c>
      <c r="CH6" s="268"/>
      <c r="CI6" s="276" t="str">
        <f>IF(CD6="Red","Red",IF(CD6="Green","Green",IF(CD6="Grey","Grey",IF(AH6="Bridge","Bridge",IF(AH6="Ford","Ford",IF(AH6="Open Bottom","Open Bottom",IF(AH6="Other","Other","Green")))))))</f>
        <v>Red</v>
      </c>
      <c r="CJ6" s="276" t="str">
        <f t="shared" si="1"/>
        <v>Red</v>
      </c>
      <c r="CK6" s="276" t="str">
        <f>IF(AH6="Bridge","Bridge",IF(AH6="Ford","Ford",IF(AH6="Circular","Circular",IF(AH6="Squashed Pipe-Arch","Squashed Pipe-Arch",IF(AH6="Open-Bottom","Open Bottom Arch",IF(AH6="Other","Other","Other"))))))</f>
        <v>Other</v>
      </c>
      <c r="CL6" s="276" t="b">
        <f>IF(AND(CI6&lt;&gt;"Red",CN6="Yes"),"Yes")</f>
        <v>0</v>
      </c>
      <c r="CM6" s="268"/>
      <c r="CN6" s="268" t="s">
        <v>103</v>
      </c>
      <c r="CO6" s="268"/>
      <c r="CP6" s="268" t="s">
        <v>113</v>
      </c>
      <c r="CQ6" s="268" t="s">
        <v>241</v>
      </c>
      <c r="CR6" s="283">
        <v>0.056394</v>
      </c>
      <c r="CS6" s="279">
        <f>IF(AND(CR6&gt;0,CR6&lt;=1),1,IF(AND(CR6&gt;1,CR6&lt;=2),2,IF(AND(CR6&gt;2,CR6&lt;=4),3,IF(AND(CR6&gt;4,CR6&lt;=6),4,IF(AND(CR6&gt;6,CR6&lt;=8),5,IF(AND(CR6&gt;8,CR6&lt;=10),6,IF(AND(CR6&gt;10),7,)))))))</f>
        <v>1</v>
      </c>
      <c r="CT6" s="279" t="str">
        <f t="shared" si="5"/>
        <v>1</v>
      </c>
      <c r="CU6" s="279" t="str">
        <f t="shared" si="6"/>
        <v>1</v>
      </c>
      <c r="CV6" s="284">
        <v>1</v>
      </c>
      <c r="CW6" s="266">
        <f>1+DB6+DC6+DD6+DE6+DF6+DG6</f>
        <v>1</v>
      </c>
      <c r="CX6" s="266">
        <v>3</v>
      </c>
      <c r="CY6" s="280"/>
      <c r="CZ6" s="281">
        <f>CS6*((CT6*1.5)+(1.5*CU6))*CX6*CW6</f>
        <v>9</v>
      </c>
      <c r="DA6" s="279" t="s">
        <v>693</v>
      </c>
      <c r="DB6" s="266" t="str">
        <f>IF(AU6="Poor Alignment with Stream","0.05",IF(AV6="Poor Alignment with Stream","0.05","0"))</f>
        <v>0</v>
      </c>
      <c r="DC6" s="266" t="str">
        <f>IF(AU6="Breaks Inside Culvert","0.05",IF(AV6="Breaks Inside Culvert","0.05","0"))</f>
        <v>0</v>
      </c>
      <c r="DD6" s="266" t="str">
        <f>IF(AU6="Fill Eroding","0.05",IF(AV6="Fill Eroding","0.05","0"))</f>
        <v>0</v>
      </c>
      <c r="DE6" s="266" t="str">
        <f>IF(AU6="Water Flowing Under Culvert","0.1",IF(AV6="Water Flowing Under Culvert","0.1","0"))</f>
        <v>0</v>
      </c>
      <c r="DF6" s="266" t="str">
        <f>IF(AU6="Bottom Rusted Through","0.05",IF(AV6="Bottom Rusted Through","0.05","0"))</f>
        <v>0</v>
      </c>
      <c r="DG6" s="266" t="str">
        <f>IF(AU6="Debris Plugging Inlet","0.05",IF(AV6="Debris Plugging Inlet","0.05","0"))</f>
        <v>0</v>
      </c>
      <c r="DH6" s="267" t="s">
        <v>752</v>
      </c>
    </row>
    <row r="7" spans="1:112" s="268" customFormat="1" ht="12" customHeight="1">
      <c r="A7" s="268" t="s">
        <v>509</v>
      </c>
      <c r="B7" s="269" t="s">
        <v>133</v>
      </c>
      <c r="C7" s="270">
        <v>21.6</v>
      </c>
      <c r="D7" s="269" t="s">
        <v>510</v>
      </c>
      <c r="E7" s="268" t="s">
        <v>332</v>
      </c>
      <c r="F7" s="268" t="s">
        <v>332</v>
      </c>
      <c r="G7" s="268" t="s">
        <v>332</v>
      </c>
      <c r="H7" s="268" t="s">
        <v>134</v>
      </c>
      <c r="I7" s="268" t="s">
        <v>95</v>
      </c>
      <c r="J7" s="268" t="s">
        <v>95</v>
      </c>
      <c r="K7" s="268" t="s">
        <v>95</v>
      </c>
      <c r="L7" s="268" t="s">
        <v>95</v>
      </c>
      <c r="M7" s="268" t="s">
        <v>95</v>
      </c>
      <c r="N7" s="268" t="s">
        <v>95</v>
      </c>
      <c r="O7" s="268" t="s">
        <v>95</v>
      </c>
      <c r="P7" s="268" t="s">
        <v>95</v>
      </c>
      <c r="Q7" s="268" t="s">
        <v>95</v>
      </c>
      <c r="R7" s="268" t="s">
        <v>95</v>
      </c>
      <c r="S7" s="268" t="s">
        <v>95</v>
      </c>
      <c r="T7" s="268" t="s">
        <v>95</v>
      </c>
      <c r="U7" s="268" t="s">
        <v>95</v>
      </c>
      <c r="V7" s="268" t="s">
        <v>95</v>
      </c>
      <c r="W7" s="268" t="s">
        <v>95</v>
      </c>
      <c r="X7" s="268" t="s">
        <v>95</v>
      </c>
      <c r="Y7" s="271">
        <v>45.47779</v>
      </c>
      <c r="Z7" s="271">
        <v>-116.93112</v>
      </c>
      <c r="AA7" s="268" t="s">
        <v>96</v>
      </c>
      <c r="AB7" s="268" t="s">
        <v>97</v>
      </c>
      <c r="AC7" s="268" t="s">
        <v>180</v>
      </c>
      <c r="AD7" s="268" t="s">
        <v>119</v>
      </c>
      <c r="AE7" s="268" t="s">
        <v>241</v>
      </c>
      <c r="AF7" s="272">
        <v>38278</v>
      </c>
      <c r="AG7" s="273">
        <v>0.46458333333333335</v>
      </c>
      <c r="AH7" s="268" t="s">
        <v>100</v>
      </c>
      <c r="AI7" s="268">
        <v>2</v>
      </c>
      <c r="AJ7" s="268">
        <v>2</v>
      </c>
      <c r="AK7" s="268">
        <v>2</v>
      </c>
      <c r="AL7" s="268">
        <v>0</v>
      </c>
      <c r="AM7" s="268">
        <v>0</v>
      </c>
      <c r="AN7" s="268" t="s">
        <v>505</v>
      </c>
      <c r="AO7" s="268" t="s">
        <v>506</v>
      </c>
      <c r="AP7" s="268" t="s">
        <v>202</v>
      </c>
      <c r="AR7" s="268" t="s">
        <v>103</v>
      </c>
      <c r="AT7" s="268" t="s">
        <v>104</v>
      </c>
      <c r="AU7" s="268" t="s">
        <v>95</v>
      </c>
      <c r="AV7" s="268" t="s">
        <v>95</v>
      </c>
      <c r="AX7" s="274" t="s">
        <v>511</v>
      </c>
      <c r="AY7" s="268" t="s">
        <v>512</v>
      </c>
      <c r="BA7" s="268">
        <v>1</v>
      </c>
      <c r="BB7" s="268">
        <v>1</v>
      </c>
      <c r="BC7" s="268">
        <v>1</v>
      </c>
      <c r="BD7" s="268">
        <v>1</v>
      </c>
      <c r="BH7" s="268">
        <v>10</v>
      </c>
      <c r="BI7" s="268">
        <v>22</v>
      </c>
      <c r="BJ7" s="268">
        <v>26.2</v>
      </c>
      <c r="BK7" s="268">
        <v>21.9</v>
      </c>
      <c r="BL7" s="268">
        <v>22.6</v>
      </c>
      <c r="BM7" s="268">
        <v>26.3</v>
      </c>
      <c r="BN7" s="268">
        <v>16.2</v>
      </c>
      <c r="BQ7" s="268">
        <v>3.18</v>
      </c>
      <c r="BR7" s="268">
        <v>3.2</v>
      </c>
      <c r="BS7" s="268">
        <v>7.96</v>
      </c>
      <c r="BT7" s="268">
        <v>6.35</v>
      </c>
      <c r="BU7" s="268">
        <v>3.15</v>
      </c>
      <c r="BV7" s="268">
        <v>-3.15</v>
      </c>
      <c r="BW7" s="268">
        <v>22.64</v>
      </c>
      <c r="BX7" s="268">
        <v>0.44</v>
      </c>
      <c r="BY7" s="268">
        <v>3.15</v>
      </c>
      <c r="BZ7" s="268">
        <v>-3.17</v>
      </c>
      <c r="CA7" s="268">
        <v>1.61</v>
      </c>
      <c r="CB7" s="268">
        <v>0.51</v>
      </c>
      <c r="CC7" s="268">
        <v>0.09</v>
      </c>
      <c r="CD7" s="268" t="s">
        <v>110</v>
      </c>
      <c r="CE7" s="268" t="s">
        <v>111</v>
      </c>
      <c r="CF7" s="268" t="s">
        <v>110</v>
      </c>
      <c r="CG7" s="268" t="s">
        <v>147</v>
      </c>
      <c r="CI7" s="276" t="str">
        <f>IF(CD7="Red","Red",IF(CD7="Green","Green",IF(CD7="Grey","Grey",IF(AH7="Bridge","Bridge",IF(AH7="Ford","Ford",IF(AH7="Open Bottom","Open Bottom",IF(AH7="Other","Other","Green")))))))</f>
        <v>Red</v>
      </c>
      <c r="CJ7" s="276" t="str">
        <f t="shared" si="1"/>
        <v>Red</v>
      </c>
      <c r="CK7" s="276" t="str">
        <f>IF(AH7="Bridge","Bridge",IF(AH7="Ford","Ford",IF(AH7="Circular","Circular",IF(AH7="Squashed Pipe-Arch","Squashed Pipe-Arch",IF(AH7="Open-Bottom","Open Bottom Arch",IF(AH7="Other","Other","Other"))))))</f>
        <v>Other</v>
      </c>
      <c r="CL7" s="276" t="b">
        <f>IF(AND(CI7&lt;&gt;"Red",CN7="Yes"),"Yes")</f>
        <v>0</v>
      </c>
      <c r="CN7" s="268" t="s">
        <v>103</v>
      </c>
      <c r="CP7" s="268" t="s">
        <v>113</v>
      </c>
      <c r="CQ7" s="268" t="s">
        <v>241</v>
      </c>
      <c r="CR7" s="283">
        <v>0.056394</v>
      </c>
      <c r="CS7" s="279">
        <f>IF(AND(CR7&gt;0,CR7&lt;=1),1,IF(AND(CR7&gt;1,CR7&lt;=2),2,IF(AND(CR7&gt;2,CR7&lt;=4),3,IF(AND(CR7&gt;4,CR7&lt;=6),4,IF(AND(CR7&gt;6,CR7&lt;=8),5,IF(AND(CR7&gt;8,CR7&lt;=10),6,IF(AND(CR7&gt;10),7,)))))))</f>
        <v>1</v>
      </c>
      <c r="CT7" s="279" t="str">
        <f t="shared" si="5"/>
        <v>1</v>
      </c>
      <c r="CU7" s="279" t="str">
        <f t="shared" si="6"/>
        <v>1</v>
      </c>
      <c r="CV7" s="266">
        <v>1</v>
      </c>
      <c r="CW7" s="266">
        <f>1+DB7+DC7+DD7+DE7+DF7+DG7</f>
        <v>1</v>
      </c>
      <c r="CX7" s="266">
        <v>3</v>
      </c>
      <c r="CY7" s="280"/>
      <c r="CZ7" s="281">
        <f>CS7*((CT7*1.5)+(1.5*CU7))*CX7*CW7</f>
        <v>9</v>
      </c>
      <c r="DA7" s="279" t="s">
        <v>693</v>
      </c>
      <c r="DB7" s="266" t="str">
        <f>IF(AU7="Poor Alignment with Stream","0.05",IF(AV7="Poor Alignment with Stream","0.05","0"))</f>
        <v>0</v>
      </c>
      <c r="DC7" s="266" t="str">
        <f>IF(AU7="Breaks Inside Culvert","0.05",IF(AV7="Breaks Inside Culvert","0.05","0"))</f>
        <v>0</v>
      </c>
      <c r="DD7" s="266" t="str">
        <f>IF(AU7="Fill Eroding","0.05",IF(AV7="Fill Eroding","0.05","0"))</f>
        <v>0</v>
      </c>
      <c r="DE7" s="266" t="str">
        <f>IF(AU7="Water Flowing Under Culvert","0.1",IF(AV7="Water Flowing Under Culvert","0.1","0"))</f>
        <v>0</v>
      </c>
      <c r="DF7" s="266" t="str">
        <f>IF(AU7="Bottom Rusted Through","0.05",IF(AV7="Bottom Rusted Through","0.05","0"))</f>
        <v>0</v>
      </c>
      <c r="DG7" s="266" t="str">
        <f>IF(AU7="Debris Plugging Inlet","0.05",IF(AV7="Debris Plugging Inlet","0.05","0"))</f>
        <v>0</v>
      </c>
      <c r="DH7" s="267" t="s">
        <v>752</v>
      </c>
    </row>
    <row r="8" spans="1:125" ht="12.75">
      <c r="A8" s="38" t="s">
        <v>554</v>
      </c>
      <c r="B8" s="39">
        <v>3900</v>
      </c>
      <c r="C8" s="40">
        <v>1.9</v>
      </c>
      <c r="D8" s="39" t="s">
        <v>133</v>
      </c>
      <c r="E8" s="38" t="s">
        <v>93</v>
      </c>
      <c r="F8" s="38" t="s">
        <v>151</v>
      </c>
      <c r="G8" s="38" t="s">
        <v>151</v>
      </c>
      <c r="H8" s="38" t="s">
        <v>134</v>
      </c>
      <c r="I8" s="38" t="s">
        <v>95</v>
      </c>
      <c r="J8" s="38" t="s">
        <v>95</v>
      </c>
      <c r="K8" s="38" t="s">
        <v>95</v>
      </c>
      <c r="L8" s="38" t="s">
        <v>95</v>
      </c>
      <c r="M8" s="38" t="s">
        <v>95</v>
      </c>
      <c r="N8" s="38" t="s">
        <v>95</v>
      </c>
      <c r="O8" s="38" t="s">
        <v>95</v>
      </c>
      <c r="P8" s="38" t="s">
        <v>95</v>
      </c>
      <c r="Q8" s="38" t="s">
        <v>95</v>
      </c>
      <c r="R8" s="38" t="s">
        <v>95</v>
      </c>
      <c r="S8" s="38" t="s">
        <v>95</v>
      </c>
      <c r="T8" s="38" t="s">
        <v>95</v>
      </c>
      <c r="U8" s="38" t="s">
        <v>95</v>
      </c>
      <c r="V8" s="38" t="s">
        <v>95</v>
      </c>
      <c r="W8" s="38" t="s">
        <v>95</v>
      </c>
      <c r="X8" s="38" t="s">
        <v>95</v>
      </c>
      <c r="Y8" s="41">
        <v>45.31445</v>
      </c>
      <c r="Z8" s="41">
        <v>-117.08422</v>
      </c>
      <c r="AA8" s="38" t="s">
        <v>96</v>
      </c>
      <c r="AB8" s="38" t="s">
        <v>97</v>
      </c>
      <c r="AC8" s="38" t="s">
        <v>119</v>
      </c>
      <c r="AD8" s="38" t="s">
        <v>99</v>
      </c>
      <c r="AE8" s="38"/>
      <c r="AF8" s="42">
        <v>38307</v>
      </c>
      <c r="AG8" s="43">
        <v>0.4576388888888889</v>
      </c>
      <c r="AH8" s="38" t="s">
        <v>143</v>
      </c>
      <c r="AI8" s="38">
        <v>1</v>
      </c>
      <c r="AJ8" s="38">
        <v>1</v>
      </c>
      <c r="AK8" s="38">
        <v>0</v>
      </c>
      <c r="AL8" s="38">
        <v>0</v>
      </c>
      <c r="AM8" s="38">
        <v>0</v>
      </c>
      <c r="AN8" s="38" t="s">
        <v>202</v>
      </c>
      <c r="AO8" s="38" t="s">
        <v>95</v>
      </c>
      <c r="AP8" s="38" t="s">
        <v>95</v>
      </c>
      <c r="AQ8" s="38"/>
      <c r="AR8" s="38" t="s">
        <v>103</v>
      </c>
      <c r="AS8" s="38"/>
      <c r="AT8" s="38" t="s">
        <v>104</v>
      </c>
      <c r="AU8" s="38" t="s">
        <v>310</v>
      </c>
      <c r="AV8" s="38" t="s">
        <v>194</v>
      </c>
      <c r="AW8" s="38"/>
      <c r="AX8" s="44" t="s">
        <v>555</v>
      </c>
      <c r="AY8" s="38" t="s">
        <v>556</v>
      </c>
      <c r="AZ8" s="45" t="s">
        <v>184</v>
      </c>
      <c r="BA8" s="38"/>
      <c r="BB8" s="38"/>
      <c r="BC8" s="38"/>
      <c r="BD8" s="38"/>
      <c r="BE8" s="38"/>
      <c r="BF8" s="38"/>
      <c r="BG8" s="38"/>
      <c r="BH8" s="38">
        <v>6</v>
      </c>
      <c r="BI8" s="38">
        <v>40.5</v>
      </c>
      <c r="BJ8" s="38">
        <v>31.1</v>
      </c>
      <c r="BK8" s="38">
        <v>23.6</v>
      </c>
      <c r="BL8" s="38">
        <v>18.3</v>
      </c>
      <c r="BM8" s="38">
        <v>33.2</v>
      </c>
      <c r="BN8" s="38">
        <v>30.8</v>
      </c>
      <c r="BO8" s="38">
        <v>4.31</v>
      </c>
      <c r="BP8" s="38" t="s">
        <v>557</v>
      </c>
      <c r="BQ8" s="38">
        <v>10.88</v>
      </c>
      <c r="BR8" s="38">
        <v>12.76</v>
      </c>
      <c r="BS8" s="38">
        <v>14.52</v>
      </c>
      <c r="BT8" s="38">
        <v>13.3</v>
      </c>
      <c r="BU8" s="38">
        <v>4.31</v>
      </c>
      <c r="BV8" s="38">
        <v>0</v>
      </c>
      <c r="BW8" s="38">
        <v>27.4</v>
      </c>
      <c r="BX8" s="38">
        <v>0.22</v>
      </c>
      <c r="BY8" s="38">
        <v>0.54</v>
      </c>
      <c r="BZ8" s="38">
        <v>-2.42</v>
      </c>
      <c r="CA8" s="38">
        <v>1.22</v>
      </c>
      <c r="CB8" s="38">
        <v>2.26</v>
      </c>
      <c r="CC8" s="38">
        <v>4.64</v>
      </c>
      <c r="CD8" s="38" t="s">
        <v>110</v>
      </c>
      <c r="CE8" s="38" t="s">
        <v>111</v>
      </c>
      <c r="CF8" s="38" t="s">
        <v>110</v>
      </c>
      <c r="CG8" s="38" t="s">
        <v>139</v>
      </c>
      <c r="CH8" s="38"/>
      <c r="CI8" s="89" t="str">
        <f t="shared" si="0"/>
        <v>Red</v>
      </c>
      <c r="CJ8" s="89" t="str">
        <f aca="true" t="shared" si="16" ref="CJ8:CJ20">IF(CI8="Red","Red",IF(CI8="Green","Green",IF(CI8="Grey","Grey",IF(CL8="False","Green",IF(CL8="Yes","Red","Green")))))</f>
        <v>Red</v>
      </c>
      <c r="CK8" s="89" t="str">
        <f t="shared" si="2"/>
        <v>Circular</v>
      </c>
      <c r="CL8" s="89" t="b">
        <f t="shared" si="3"/>
        <v>0</v>
      </c>
      <c r="CM8" s="38"/>
      <c r="CN8" s="38" t="s">
        <v>103</v>
      </c>
      <c r="CO8" s="38"/>
      <c r="CP8" t="s">
        <v>113</v>
      </c>
      <c r="CQ8" t="s">
        <v>115</v>
      </c>
      <c r="CR8" s="87">
        <v>6.48746</v>
      </c>
      <c r="CS8" s="72">
        <f t="shared" si="4"/>
        <v>5</v>
      </c>
      <c r="CT8" s="72" t="str">
        <f>IF(CD8="Red","1",IF(CD8="Grey","0.5","0"))</f>
        <v>1</v>
      </c>
      <c r="CU8" s="72" t="str">
        <f>IF(CF8="Red","1",IF(CF8="Grey","0.5","0"))</f>
        <v>1</v>
      </c>
      <c r="CV8" s="88">
        <v>2</v>
      </c>
      <c r="CW8" s="73">
        <f t="shared" si="7"/>
        <v>1.05</v>
      </c>
      <c r="CX8" s="73">
        <v>3</v>
      </c>
      <c r="CY8" s="74"/>
      <c r="CZ8" s="75">
        <f t="shared" si="8"/>
        <v>47.25</v>
      </c>
      <c r="DA8" s="72" t="str">
        <f t="shared" si="9"/>
        <v>High</v>
      </c>
      <c r="DB8" s="73" t="str">
        <f t="shared" si="10"/>
        <v>0</v>
      </c>
      <c r="DC8" s="73" t="str">
        <f t="shared" si="11"/>
        <v>0.05</v>
      </c>
      <c r="DD8" s="73" t="str">
        <f t="shared" si="12"/>
        <v>0</v>
      </c>
      <c r="DE8" s="73" t="str">
        <f t="shared" si="13"/>
        <v>0</v>
      </c>
      <c r="DF8" s="73" t="str">
        <f t="shared" si="14"/>
        <v>0</v>
      </c>
      <c r="DG8" s="73" t="str">
        <f t="shared" si="15"/>
        <v>0</v>
      </c>
      <c r="DH8" s="82"/>
      <c r="DI8" s="46"/>
      <c r="DJ8" s="46"/>
      <c r="DK8" s="46"/>
      <c r="DL8" s="46"/>
      <c r="DM8" s="46"/>
      <c r="DN8" s="46"/>
      <c r="DO8" s="46"/>
      <c r="DP8" s="46"/>
      <c r="DQ8" s="46"/>
      <c r="DR8" s="46"/>
      <c r="DS8" s="46"/>
      <c r="DT8" s="46"/>
      <c r="DU8" s="46"/>
    </row>
    <row r="9" spans="1:125" ht="12.75">
      <c r="A9" t="s">
        <v>90</v>
      </c>
      <c r="B9" s="6" t="s">
        <v>91</v>
      </c>
      <c r="C9" s="7">
        <v>0.1</v>
      </c>
      <c r="D9" s="6" t="s">
        <v>92</v>
      </c>
      <c r="E9" t="s">
        <v>93</v>
      </c>
      <c r="F9" t="s">
        <v>93</v>
      </c>
      <c r="G9" t="s">
        <v>93</v>
      </c>
      <c r="H9" t="s">
        <v>94</v>
      </c>
      <c r="I9" t="s">
        <v>95</v>
      </c>
      <c r="J9" t="s">
        <v>95</v>
      </c>
      <c r="K9" t="s">
        <v>95</v>
      </c>
      <c r="L9" t="s">
        <v>95</v>
      </c>
      <c r="M9" t="s">
        <v>95</v>
      </c>
      <c r="N9" t="s">
        <v>95</v>
      </c>
      <c r="O9" t="s">
        <v>95</v>
      </c>
      <c r="P9" t="s">
        <v>95</v>
      </c>
      <c r="Q9" t="s">
        <v>95</v>
      </c>
      <c r="R9" t="s">
        <v>95</v>
      </c>
      <c r="S9" t="s">
        <v>95</v>
      </c>
      <c r="T9" t="s">
        <v>95</v>
      </c>
      <c r="U9" t="s">
        <v>95</v>
      </c>
      <c r="V9" t="s">
        <v>95</v>
      </c>
      <c r="W9" t="s">
        <v>95</v>
      </c>
      <c r="X9" t="s">
        <v>95</v>
      </c>
      <c r="Y9" s="8">
        <v>45.17009</v>
      </c>
      <c r="Z9" s="8">
        <v>-117.08739</v>
      </c>
      <c r="AA9" t="s">
        <v>96</v>
      </c>
      <c r="AB9" t="s">
        <v>97</v>
      </c>
      <c r="AC9" t="s">
        <v>98</v>
      </c>
      <c r="AD9" t="s">
        <v>99</v>
      </c>
      <c r="AF9" s="9">
        <v>38224</v>
      </c>
      <c r="AG9" s="10">
        <v>0.44236111111111115</v>
      </c>
      <c r="AH9" t="s">
        <v>100</v>
      </c>
      <c r="AI9">
        <v>1</v>
      </c>
      <c r="AJ9">
        <v>1</v>
      </c>
      <c r="AK9">
        <v>0</v>
      </c>
      <c r="AL9">
        <v>0</v>
      </c>
      <c r="AM9">
        <v>0</v>
      </c>
      <c r="AN9" t="s">
        <v>101</v>
      </c>
      <c r="AO9" t="s">
        <v>95</v>
      </c>
      <c r="AP9" t="s">
        <v>95</v>
      </c>
      <c r="AQ9" t="s">
        <v>102</v>
      </c>
      <c r="AR9" t="s">
        <v>103</v>
      </c>
      <c r="AT9" t="s">
        <v>104</v>
      </c>
      <c r="AU9" t="s">
        <v>105</v>
      </c>
      <c r="AV9" t="s">
        <v>95</v>
      </c>
      <c r="AW9" t="s">
        <v>106</v>
      </c>
      <c r="AX9" s="11" t="s">
        <v>107</v>
      </c>
      <c r="BA9">
        <v>1</v>
      </c>
      <c r="BB9">
        <v>1</v>
      </c>
      <c r="BC9">
        <v>1</v>
      </c>
      <c r="BD9">
        <v>1</v>
      </c>
      <c r="BE9" t="s">
        <v>108</v>
      </c>
      <c r="BH9">
        <v>24.8</v>
      </c>
      <c r="BI9">
        <v>18</v>
      </c>
      <c r="BJ9">
        <v>44.2</v>
      </c>
      <c r="BK9">
        <v>41.9</v>
      </c>
      <c r="BL9">
        <v>33.4</v>
      </c>
      <c r="BM9">
        <v>35.7</v>
      </c>
      <c r="BN9">
        <v>38.7</v>
      </c>
      <c r="BO9">
        <v>3.93</v>
      </c>
      <c r="BP9" t="s">
        <v>109</v>
      </c>
      <c r="BQ9">
        <v>9.66</v>
      </c>
      <c r="BR9">
        <v>10.99</v>
      </c>
      <c r="BS9">
        <v>17.29</v>
      </c>
      <c r="BT9">
        <v>14.42</v>
      </c>
      <c r="BU9">
        <v>3.93</v>
      </c>
      <c r="BV9">
        <v>0</v>
      </c>
      <c r="BW9">
        <v>38.78</v>
      </c>
      <c r="BX9">
        <v>0.64</v>
      </c>
      <c r="BY9">
        <v>3.43</v>
      </c>
      <c r="BZ9">
        <v>-4.76</v>
      </c>
      <c r="CA9">
        <v>2.87</v>
      </c>
      <c r="CB9">
        <v>0.84</v>
      </c>
      <c r="CC9">
        <v>7.39</v>
      </c>
      <c r="CD9" t="s">
        <v>110</v>
      </c>
      <c r="CE9" t="s">
        <v>111</v>
      </c>
      <c r="CF9" t="s">
        <v>110</v>
      </c>
      <c r="CG9" t="s">
        <v>112</v>
      </c>
      <c r="CI9" s="89" t="str">
        <f t="shared" si="0"/>
        <v>Red</v>
      </c>
      <c r="CJ9" s="89" t="str">
        <f t="shared" si="16"/>
        <v>Red</v>
      </c>
      <c r="CK9" s="89" t="str">
        <f t="shared" si="2"/>
        <v>Other</v>
      </c>
      <c r="CL9" s="89" t="b">
        <f t="shared" si="3"/>
        <v>0</v>
      </c>
      <c r="CM9" s="46"/>
      <c r="CN9" t="s">
        <v>113</v>
      </c>
      <c r="CO9" t="s">
        <v>114</v>
      </c>
      <c r="CP9" t="s">
        <v>113</v>
      </c>
      <c r="CQ9" t="s">
        <v>115</v>
      </c>
      <c r="CR9" s="71">
        <v>18.6442</v>
      </c>
      <c r="CS9" s="72">
        <f t="shared" si="4"/>
        <v>7</v>
      </c>
      <c r="CT9" s="72" t="str">
        <f>IF(CD9="Red","1",IF(CD9="Grey","0.5","0"))</f>
        <v>1</v>
      </c>
      <c r="CU9" s="72" t="str">
        <f>IF(CF9="Red","1",IF(CF9="Grey","0.5","0"))</f>
        <v>1</v>
      </c>
      <c r="CV9" s="73">
        <v>2</v>
      </c>
      <c r="CW9" s="73">
        <f t="shared" si="7"/>
        <v>1.05</v>
      </c>
      <c r="CX9" s="73">
        <v>2</v>
      </c>
      <c r="CY9" s="74"/>
      <c r="CZ9" s="75">
        <f t="shared" si="8"/>
        <v>44.1</v>
      </c>
      <c r="DA9" s="72" t="str">
        <f t="shared" si="9"/>
        <v>High</v>
      </c>
      <c r="DB9" s="73" t="str">
        <f t="shared" si="10"/>
        <v>0</v>
      </c>
      <c r="DC9" s="73" t="str">
        <f t="shared" si="11"/>
        <v>0</v>
      </c>
      <c r="DD9" s="73" t="str">
        <f t="shared" si="12"/>
        <v>0</v>
      </c>
      <c r="DE9" s="73" t="str">
        <f t="shared" si="13"/>
        <v>0</v>
      </c>
      <c r="DF9" s="73" t="str">
        <f t="shared" si="14"/>
        <v>0</v>
      </c>
      <c r="DG9" s="73" t="str">
        <f t="shared" si="15"/>
        <v>0.05</v>
      </c>
      <c r="DH9" s="73"/>
      <c r="DI9" s="46"/>
      <c r="DJ9" s="46"/>
      <c r="DK9" s="46"/>
      <c r="DL9" s="46"/>
      <c r="DM9" s="46"/>
      <c r="DO9" s="46"/>
      <c r="DP9" s="46"/>
      <c r="DQ9" s="46"/>
      <c r="DR9" s="46"/>
      <c r="DS9" s="46"/>
      <c r="DT9" s="46"/>
      <c r="DU9" s="46"/>
    </row>
    <row r="10" spans="1:112" ht="12.75">
      <c r="A10" s="92" t="s">
        <v>618</v>
      </c>
      <c r="B10" s="137">
        <v>3920</v>
      </c>
      <c r="C10" s="138">
        <v>4.7</v>
      </c>
      <c r="D10" s="137" t="s">
        <v>716</v>
      </c>
      <c r="E10" s="136" t="s">
        <v>93</v>
      </c>
      <c r="F10" s="136" t="s">
        <v>93</v>
      </c>
      <c r="G10" s="136" t="s">
        <v>93</v>
      </c>
      <c r="H10" s="136" t="s">
        <v>698</v>
      </c>
      <c r="I10" s="136" t="s">
        <v>134</v>
      </c>
      <c r="J10" s="136" t="s">
        <v>95</v>
      </c>
      <c r="K10" s="136" t="s">
        <v>95</v>
      </c>
      <c r="L10" s="136" t="s">
        <v>95</v>
      </c>
      <c r="M10" s="136" t="s">
        <v>95</v>
      </c>
      <c r="N10" s="136" t="s">
        <v>95</v>
      </c>
      <c r="O10" s="136" t="s">
        <v>95</v>
      </c>
      <c r="P10" s="136" t="s">
        <v>95</v>
      </c>
      <c r="Q10" s="136" t="s">
        <v>95</v>
      </c>
      <c r="R10" s="136" t="s">
        <v>95</v>
      </c>
      <c r="S10" s="136" t="s">
        <v>95</v>
      </c>
      <c r="T10" s="136" t="s">
        <v>95</v>
      </c>
      <c r="U10" s="136" t="s">
        <v>95</v>
      </c>
      <c r="V10" s="136" t="s">
        <v>95</v>
      </c>
      <c r="W10" s="136" t="s">
        <v>95</v>
      </c>
      <c r="X10" s="136" t="s">
        <v>95</v>
      </c>
      <c r="Y10" s="139">
        <v>45.27826</v>
      </c>
      <c r="Z10" s="139">
        <v>-117.13096</v>
      </c>
      <c r="AA10" s="136" t="s">
        <v>96</v>
      </c>
      <c r="AB10" s="136" t="s">
        <v>97</v>
      </c>
      <c r="AC10" s="136" t="s">
        <v>99</v>
      </c>
      <c r="AD10" s="136" t="s">
        <v>119</v>
      </c>
      <c r="AE10" s="136"/>
      <c r="AF10" s="140">
        <v>38252</v>
      </c>
      <c r="AG10" s="141">
        <v>0.6625</v>
      </c>
      <c r="AH10" s="136" t="s">
        <v>143</v>
      </c>
      <c r="AI10" s="136">
        <v>1</v>
      </c>
      <c r="AJ10" s="136">
        <v>1</v>
      </c>
      <c r="AK10" s="136">
        <v>0</v>
      </c>
      <c r="AL10" s="136">
        <v>0</v>
      </c>
      <c r="AM10" s="136">
        <v>0</v>
      </c>
      <c r="AN10" s="136" t="s">
        <v>100</v>
      </c>
      <c r="AO10" s="136" t="s">
        <v>95</v>
      </c>
      <c r="AP10" s="136" t="s">
        <v>95</v>
      </c>
      <c r="AQ10" s="136"/>
      <c r="AR10" s="136"/>
      <c r="AS10" s="136"/>
      <c r="AT10" s="136"/>
      <c r="AU10" s="136"/>
      <c r="AV10" s="136"/>
      <c r="AW10" s="136"/>
      <c r="AX10" s="142"/>
      <c r="AY10" s="136"/>
      <c r="AZ10" s="136"/>
      <c r="BA10" s="136"/>
      <c r="BB10" s="136"/>
      <c r="BC10" s="136"/>
      <c r="BD10" s="136"/>
      <c r="BE10" s="136"/>
      <c r="BF10" s="136"/>
      <c r="BG10" s="136"/>
      <c r="BH10" s="136">
        <v>7.6</v>
      </c>
      <c r="BI10" s="136">
        <v>59</v>
      </c>
      <c r="BJ10" s="136">
        <v>12.2</v>
      </c>
      <c r="BK10" s="136">
        <v>15.3</v>
      </c>
      <c r="BL10" s="136">
        <v>14</v>
      </c>
      <c r="BM10" s="136">
        <v>15.4</v>
      </c>
      <c r="BN10" s="136">
        <v>11.3</v>
      </c>
      <c r="BO10" s="136">
        <v>8.17</v>
      </c>
      <c r="BP10" s="136" t="s">
        <v>713</v>
      </c>
      <c r="BQ10" s="136">
        <v>12.96</v>
      </c>
      <c r="BR10" s="136">
        <v>17.56</v>
      </c>
      <c r="BS10" s="136">
        <v>19.14</v>
      </c>
      <c r="BT10" s="136">
        <v>17.38</v>
      </c>
      <c r="BU10" s="136">
        <v>8.17</v>
      </c>
      <c r="BV10" s="136">
        <v>0</v>
      </c>
      <c r="BW10" s="1">
        <v>13.64</v>
      </c>
      <c r="BX10" s="1">
        <v>0.56</v>
      </c>
      <c r="BY10" s="1">
        <v>-0.18</v>
      </c>
      <c r="BZ10" s="1">
        <v>-4.42</v>
      </c>
      <c r="CA10" s="1">
        <v>1.76</v>
      </c>
      <c r="CB10" s="1">
        <v>-9.78</v>
      </c>
      <c r="CC10" s="1">
        <v>7.8</v>
      </c>
      <c r="CD10" s="136" t="s">
        <v>110</v>
      </c>
      <c r="CE10" s="136" t="s">
        <v>138</v>
      </c>
      <c r="CF10" s="136" t="s">
        <v>110</v>
      </c>
      <c r="CG10" s="136" t="s">
        <v>139</v>
      </c>
      <c r="CH10" s="136"/>
      <c r="CI10" s="89" t="str">
        <f t="shared" si="0"/>
        <v>Red</v>
      </c>
      <c r="CJ10" s="89" t="str">
        <f t="shared" si="16"/>
        <v>Red</v>
      </c>
      <c r="CK10" s="89" t="str">
        <f t="shared" si="2"/>
        <v>Circular</v>
      </c>
      <c r="CL10" s="89" t="b">
        <f t="shared" si="3"/>
        <v>0</v>
      </c>
      <c r="CM10" s="136"/>
      <c r="CN10" s="136" t="s">
        <v>113</v>
      </c>
      <c r="CO10" s="136" t="s">
        <v>712</v>
      </c>
      <c r="CP10" s="136" t="s">
        <v>113</v>
      </c>
      <c r="CQ10" s="136" t="s">
        <v>241</v>
      </c>
      <c r="CR10" s="106">
        <v>15.4182</v>
      </c>
      <c r="CS10" s="107">
        <f t="shared" si="4"/>
        <v>7</v>
      </c>
      <c r="CT10" s="72" t="str">
        <f>IF(CD10="Red","1",IF(CD10="Grey","0.5","0"))</f>
        <v>1</v>
      </c>
      <c r="CU10" s="72" t="str">
        <f>IF(CF10="Red","1",IF(CF10="Grey","0.5","0"))</f>
        <v>1</v>
      </c>
      <c r="CV10" s="105">
        <v>4</v>
      </c>
      <c r="CW10" s="105">
        <f t="shared" si="7"/>
        <v>1</v>
      </c>
      <c r="CX10" s="105">
        <v>2</v>
      </c>
      <c r="CY10" s="108"/>
      <c r="CZ10" s="109">
        <f t="shared" si="8"/>
        <v>42</v>
      </c>
      <c r="DA10" s="72" t="str">
        <f t="shared" si="9"/>
        <v>High</v>
      </c>
      <c r="DB10" s="73" t="str">
        <f t="shared" si="10"/>
        <v>0</v>
      </c>
      <c r="DC10" s="73" t="str">
        <f t="shared" si="11"/>
        <v>0</v>
      </c>
      <c r="DD10" s="73" t="str">
        <f t="shared" si="12"/>
        <v>0</v>
      </c>
      <c r="DE10" s="73" t="str">
        <f t="shared" si="13"/>
        <v>0</v>
      </c>
      <c r="DF10" s="73" t="str">
        <f t="shared" si="14"/>
        <v>0</v>
      </c>
      <c r="DG10" s="73" t="str">
        <f t="shared" si="15"/>
        <v>0</v>
      </c>
      <c r="DH10" s="288" t="s">
        <v>734</v>
      </c>
    </row>
    <row r="11" spans="1:125" ht="12.75">
      <c r="A11" t="s">
        <v>200</v>
      </c>
      <c r="B11" s="6">
        <v>3920</v>
      </c>
      <c r="C11" s="7">
        <v>12.2</v>
      </c>
      <c r="D11" s="6" t="s">
        <v>201</v>
      </c>
      <c r="E11" t="s">
        <v>93</v>
      </c>
      <c r="F11" t="s">
        <v>93</v>
      </c>
      <c r="G11" t="s">
        <v>93</v>
      </c>
      <c r="H11" t="s">
        <v>91</v>
      </c>
      <c r="I11" t="s">
        <v>95</v>
      </c>
      <c r="J11" t="s">
        <v>95</v>
      </c>
      <c r="K11" t="s">
        <v>95</v>
      </c>
      <c r="L11" t="s">
        <v>95</v>
      </c>
      <c r="M11" t="s">
        <v>95</v>
      </c>
      <c r="N11" t="s">
        <v>95</v>
      </c>
      <c r="O11" t="s">
        <v>95</v>
      </c>
      <c r="P11" t="s">
        <v>95</v>
      </c>
      <c r="Q11" t="s">
        <v>95</v>
      </c>
      <c r="R11" t="s">
        <v>95</v>
      </c>
      <c r="S11" t="s">
        <v>95</v>
      </c>
      <c r="T11" t="s">
        <v>95</v>
      </c>
      <c r="U11" t="s">
        <v>95</v>
      </c>
      <c r="V11" t="s">
        <v>95</v>
      </c>
      <c r="W11" t="s">
        <v>95</v>
      </c>
      <c r="X11" t="s">
        <v>95</v>
      </c>
      <c r="Y11" s="8">
        <v>45.23383</v>
      </c>
      <c r="Z11" s="8">
        <v>-117.0866</v>
      </c>
      <c r="AA11" t="s">
        <v>96</v>
      </c>
      <c r="AB11" t="s">
        <v>97</v>
      </c>
      <c r="AC11" t="s">
        <v>119</v>
      </c>
      <c r="AD11" t="s">
        <v>99</v>
      </c>
      <c r="AE11" t="s">
        <v>115</v>
      </c>
      <c r="AF11" s="9">
        <v>38243</v>
      </c>
      <c r="AG11" s="10">
        <v>0.5743055555555555</v>
      </c>
      <c r="AH11" t="s">
        <v>100</v>
      </c>
      <c r="AI11">
        <v>1</v>
      </c>
      <c r="AJ11">
        <v>1</v>
      </c>
      <c r="AK11">
        <v>0</v>
      </c>
      <c r="AL11">
        <v>0</v>
      </c>
      <c r="AM11">
        <v>0</v>
      </c>
      <c r="AN11" t="s">
        <v>202</v>
      </c>
      <c r="AO11" t="s">
        <v>95</v>
      </c>
      <c r="AP11" t="s">
        <v>95</v>
      </c>
      <c r="AR11" t="s">
        <v>113</v>
      </c>
      <c r="AS11" t="s">
        <v>203</v>
      </c>
      <c r="AT11" t="s">
        <v>145</v>
      </c>
      <c r="AU11" t="s">
        <v>163</v>
      </c>
      <c r="AV11" t="s">
        <v>95</v>
      </c>
      <c r="AW11" t="s">
        <v>204</v>
      </c>
      <c r="AX11" s="11" t="s">
        <v>205</v>
      </c>
      <c r="AY11" t="s">
        <v>206</v>
      </c>
      <c r="BA11">
        <v>1</v>
      </c>
      <c r="BB11">
        <v>1</v>
      </c>
      <c r="BC11">
        <v>1</v>
      </c>
      <c r="BD11">
        <v>1</v>
      </c>
      <c r="BH11">
        <v>6</v>
      </c>
      <c r="BI11">
        <v>42.5</v>
      </c>
      <c r="BJ11">
        <v>13.3</v>
      </c>
      <c r="BK11">
        <v>14.1</v>
      </c>
      <c r="BL11">
        <v>23.5</v>
      </c>
      <c r="BM11">
        <v>18.2</v>
      </c>
      <c r="BN11">
        <v>22.5</v>
      </c>
      <c r="BO11">
        <v>5.41</v>
      </c>
      <c r="BP11" t="s">
        <v>207</v>
      </c>
      <c r="BQ11">
        <v>8.91</v>
      </c>
      <c r="BR11">
        <v>12.2</v>
      </c>
      <c r="BU11">
        <v>5.41</v>
      </c>
      <c r="BV11">
        <v>0</v>
      </c>
      <c r="BW11">
        <v>18.32</v>
      </c>
      <c r="BX11">
        <v>0.33</v>
      </c>
      <c r="BY11">
        <v>-12.2</v>
      </c>
      <c r="BZ11">
        <v>8.91</v>
      </c>
      <c r="CA11">
        <v>0</v>
      </c>
      <c r="CB11">
        <v>0</v>
      </c>
      <c r="CC11">
        <v>7.74</v>
      </c>
      <c r="CD11" t="s">
        <v>110</v>
      </c>
      <c r="CE11" t="s">
        <v>138</v>
      </c>
      <c r="CF11" t="s">
        <v>110</v>
      </c>
      <c r="CG11" t="s">
        <v>139</v>
      </c>
      <c r="CI11" s="89" t="str">
        <f t="shared" si="0"/>
        <v>Red</v>
      </c>
      <c r="CJ11" s="89" t="str">
        <f t="shared" si="16"/>
        <v>Red</v>
      </c>
      <c r="CK11" s="89" t="str">
        <f t="shared" si="2"/>
        <v>Other</v>
      </c>
      <c r="CL11" s="89" t="b">
        <f t="shared" si="3"/>
        <v>0</v>
      </c>
      <c r="CN11" t="s">
        <v>113</v>
      </c>
      <c r="CO11" t="s">
        <v>208</v>
      </c>
      <c r="CP11" t="s">
        <v>113</v>
      </c>
      <c r="CQ11" t="s">
        <v>115</v>
      </c>
      <c r="CR11" s="71">
        <v>7.78423</v>
      </c>
      <c r="CS11" s="72">
        <f t="shared" si="4"/>
        <v>5</v>
      </c>
      <c r="CT11" s="72" t="str">
        <f>IF(CD11="Red","1",IF(CD11="Grey","0.5","0"))</f>
        <v>1</v>
      </c>
      <c r="CU11" s="72" t="str">
        <f>IF(CF11="Red","1",IF(CF11="Grey","0.5","0"))</f>
        <v>1</v>
      </c>
      <c r="CV11" s="73">
        <v>5</v>
      </c>
      <c r="CW11" s="73">
        <f t="shared" si="7"/>
        <v>1.1</v>
      </c>
      <c r="CX11" s="73">
        <v>2</v>
      </c>
      <c r="CY11" s="74"/>
      <c r="CZ11" s="75">
        <f t="shared" si="8"/>
        <v>33</v>
      </c>
      <c r="DA11" s="72" t="str">
        <f t="shared" si="9"/>
        <v>High</v>
      </c>
      <c r="DB11" s="73" t="str">
        <f t="shared" si="10"/>
        <v>0</v>
      </c>
      <c r="DC11" s="73" t="str">
        <f t="shared" si="11"/>
        <v>0</v>
      </c>
      <c r="DD11" s="73" t="str">
        <f t="shared" si="12"/>
        <v>0</v>
      </c>
      <c r="DE11" s="73" t="str">
        <f t="shared" si="13"/>
        <v>0.1</v>
      </c>
      <c r="DF11" s="73" t="str">
        <f t="shared" si="14"/>
        <v>0</v>
      </c>
      <c r="DG11" s="73" t="str">
        <f t="shared" si="15"/>
        <v>0</v>
      </c>
      <c r="DH11" s="73"/>
      <c r="DI11" s="46"/>
      <c r="DJ11" s="46"/>
      <c r="DK11" s="46"/>
      <c r="DL11" s="46"/>
      <c r="DM11" s="46"/>
      <c r="DN11" s="46"/>
      <c r="DO11" s="46"/>
      <c r="DP11" s="46"/>
      <c r="DQ11" s="46"/>
      <c r="DR11" s="46"/>
      <c r="DS11" s="46"/>
      <c r="DT11" s="46"/>
      <c r="DU11" s="46"/>
    </row>
    <row r="12" spans="1:112" ht="12.75">
      <c r="A12" t="s">
        <v>192</v>
      </c>
      <c r="B12" s="6">
        <v>3920</v>
      </c>
      <c r="C12" s="7">
        <v>12.2</v>
      </c>
      <c r="D12" s="6" t="s">
        <v>133</v>
      </c>
      <c r="E12" t="s">
        <v>93</v>
      </c>
      <c r="F12" t="s">
        <v>93</v>
      </c>
      <c r="G12" t="s">
        <v>93</v>
      </c>
      <c r="H12" t="s">
        <v>100</v>
      </c>
      <c r="I12" t="s">
        <v>95</v>
      </c>
      <c r="J12" t="s">
        <v>95</v>
      </c>
      <c r="K12" t="s">
        <v>95</v>
      </c>
      <c r="L12" t="s">
        <v>95</v>
      </c>
      <c r="M12" t="s">
        <v>95</v>
      </c>
      <c r="N12" t="s">
        <v>95</v>
      </c>
      <c r="O12" t="s">
        <v>95</v>
      </c>
      <c r="P12" t="s">
        <v>95</v>
      </c>
      <c r="Q12" t="s">
        <v>95</v>
      </c>
      <c r="R12" t="s">
        <v>95</v>
      </c>
      <c r="S12" t="s">
        <v>95</v>
      </c>
      <c r="T12" t="s">
        <v>95</v>
      </c>
      <c r="U12" t="s">
        <v>95</v>
      </c>
      <c r="V12" t="s">
        <v>95</v>
      </c>
      <c r="W12" t="s">
        <v>95</v>
      </c>
      <c r="X12" t="s">
        <v>95</v>
      </c>
      <c r="Y12" s="8">
        <v>45.23383</v>
      </c>
      <c r="Z12" s="8">
        <v>-117.0866</v>
      </c>
      <c r="AA12" t="s">
        <v>96</v>
      </c>
      <c r="AB12" t="s">
        <v>97</v>
      </c>
      <c r="AC12" t="s">
        <v>98</v>
      </c>
      <c r="AD12" t="s">
        <v>99</v>
      </c>
      <c r="AE12" t="s">
        <v>193</v>
      </c>
      <c r="AF12" s="9">
        <v>38243</v>
      </c>
      <c r="AG12" s="10">
        <v>0.5458333333333333</v>
      </c>
      <c r="AH12" t="s">
        <v>120</v>
      </c>
      <c r="AI12">
        <v>1</v>
      </c>
      <c r="AJ12">
        <v>2</v>
      </c>
      <c r="AK12">
        <v>1</v>
      </c>
      <c r="AL12">
        <v>0</v>
      </c>
      <c r="AM12">
        <v>0</v>
      </c>
      <c r="AN12" t="s">
        <v>121</v>
      </c>
      <c r="AO12" t="s">
        <v>95</v>
      </c>
      <c r="AP12" t="s">
        <v>95</v>
      </c>
      <c r="AR12" t="s">
        <v>103</v>
      </c>
      <c r="AT12" t="s">
        <v>145</v>
      </c>
      <c r="AU12" t="s">
        <v>194</v>
      </c>
      <c r="AV12" t="s">
        <v>95</v>
      </c>
      <c r="AW12" t="s">
        <v>195</v>
      </c>
      <c r="AX12" s="11" t="s">
        <v>196</v>
      </c>
      <c r="AY12" t="s">
        <v>197</v>
      </c>
      <c r="BA12">
        <v>1</v>
      </c>
      <c r="BB12">
        <v>1</v>
      </c>
      <c r="BC12">
        <v>1</v>
      </c>
      <c r="BD12">
        <v>1</v>
      </c>
      <c r="BH12">
        <v>5.8</v>
      </c>
      <c r="BI12">
        <v>42.8</v>
      </c>
      <c r="BJ12">
        <v>13.3</v>
      </c>
      <c r="BK12">
        <v>14.1</v>
      </c>
      <c r="BL12">
        <v>23.5</v>
      </c>
      <c r="BM12">
        <v>18.2</v>
      </c>
      <c r="BN12">
        <v>22.5</v>
      </c>
      <c r="BO12">
        <v>5.41</v>
      </c>
      <c r="BP12" t="s">
        <v>198</v>
      </c>
      <c r="BQ12">
        <v>10.31</v>
      </c>
      <c r="BR12">
        <v>12.67</v>
      </c>
      <c r="BS12">
        <v>0</v>
      </c>
      <c r="BU12">
        <v>5.41</v>
      </c>
      <c r="BV12">
        <v>0</v>
      </c>
      <c r="BW12">
        <v>18.32</v>
      </c>
      <c r="BX12">
        <v>0.32</v>
      </c>
      <c r="BY12">
        <v>-12.67</v>
      </c>
      <c r="BZ12">
        <v>10.31</v>
      </c>
      <c r="CA12">
        <v>0</v>
      </c>
      <c r="CB12">
        <v>0</v>
      </c>
      <c r="CC12">
        <v>5.51</v>
      </c>
      <c r="CD12" t="s">
        <v>110</v>
      </c>
      <c r="CE12" t="s">
        <v>138</v>
      </c>
      <c r="CF12" t="s">
        <v>110</v>
      </c>
      <c r="CG12" t="s">
        <v>139</v>
      </c>
      <c r="CI12" s="89" t="str">
        <f t="shared" si="0"/>
        <v>Red</v>
      </c>
      <c r="CJ12" s="89" t="str">
        <f t="shared" si="16"/>
        <v>Red</v>
      </c>
      <c r="CK12" s="89" t="str">
        <f t="shared" si="2"/>
        <v>Squashed Pipe-Arch</v>
      </c>
      <c r="CL12" s="89" t="b">
        <f t="shared" si="3"/>
        <v>0</v>
      </c>
      <c r="CN12" t="s">
        <v>113</v>
      </c>
      <c r="CO12" t="s">
        <v>199</v>
      </c>
      <c r="CP12" t="s">
        <v>113</v>
      </c>
      <c r="CQ12" t="s">
        <v>115</v>
      </c>
      <c r="CR12" s="71">
        <v>7.78423</v>
      </c>
      <c r="CS12" s="72">
        <f t="shared" si="4"/>
        <v>5</v>
      </c>
      <c r="CT12" s="72" t="str">
        <f>IF(CD12="Red","1",IF(CD12="Grey","0.5","0"))</f>
        <v>1</v>
      </c>
      <c r="CU12" s="72" t="str">
        <f>IF(CF12="Red","1",IF(CF12="Grey","0.5","0"))</f>
        <v>1</v>
      </c>
      <c r="CV12" s="73">
        <v>5</v>
      </c>
      <c r="CW12" s="73">
        <f t="shared" si="7"/>
        <v>1.05</v>
      </c>
      <c r="CX12" s="73">
        <v>2</v>
      </c>
      <c r="CY12" s="74"/>
      <c r="CZ12" s="75">
        <f t="shared" si="8"/>
        <v>31.5</v>
      </c>
      <c r="DA12" s="72" t="str">
        <f t="shared" si="9"/>
        <v>High</v>
      </c>
      <c r="DB12" s="73" t="str">
        <f t="shared" si="10"/>
        <v>0</v>
      </c>
      <c r="DC12" s="73" t="str">
        <f t="shared" si="11"/>
        <v>0.05</v>
      </c>
      <c r="DD12" s="73" t="str">
        <f t="shared" si="12"/>
        <v>0</v>
      </c>
      <c r="DE12" s="73" t="str">
        <f t="shared" si="13"/>
        <v>0</v>
      </c>
      <c r="DF12" s="73" t="str">
        <f t="shared" si="14"/>
        <v>0</v>
      </c>
      <c r="DG12" s="73" t="str">
        <f t="shared" si="15"/>
        <v>0</v>
      </c>
      <c r="DH12" s="73"/>
    </row>
    <row r="13" spans="1:112" ht="12.75">
      <c r="A13" s="58" t="s">
        <v>644</v>
      </c>
      <c r="B13" s="59" t="s">
        <v>265</v>
      </c>
      <c r="C13" s="60">
        <v>1</v>
      </c>
      <c r="D13" s="59" t="s">
        <v>133</v>
      </c>
      <c r="E13" s="61" t="s">
        <v>151</v>
      </c>
      <c r="F13" s="61" t="s">
        <v>151</v>
      </c>
      <c r="G13" s="61" t="s">
        <v>151</v>
      </c>
      <c r="H13" s="61" t="s">
        <v>259</v>
      </c>
      <c r="I13" s="61" t="s">
        <v>95</v>
      </c>
      <c r="J13" s="61" t="s">
        <v>95</v>
      </c>
      <c r="K13" s="61" t="s">
        <v>95</v>
      </c>
      <c r="L13" s="61" t="s">
        <v>95</v>
      </c>
      <c r="M13" s="61" t="s">
        <v>95</v>
      </c>
      <c r="N13" s="61" t="s">
        <v>95</v>
      </c>
      <c r="O13" s="61" t="s">
        <v>95</v>
      </c>
      <c r="P13" s="61" t="s">
        <v>95</v>
      </c>
      <c r="Q13" s="61" t="s">
        <v>95</v>
      </c>
      <c r="R13" s="61" t="s">
        <v>95</v>
      </c>
      <c r="S13" s="61" t="s">
        <v>95</v>
      </c>
      <c r="T13" s="61" t="s">
        <v>95</v>
      </c>
      <c r="U13" s="61" t="s">
        <v>95</v>
      </c>
      <c r="V13" s="61" t="s">
        <v>95</v>
      </c>
      <c r="W13" s="61" t="s">
        <v>95</v>
      </c>
      <c r="X13" s="61" t="s">
        <v>95</v>
      </c>
      <c r="Y13" s="62">
        <v>45.55285</v>
      </c>
      <c r="Z13" s="62">
        <v>-116.87076</v>
      </c>
      <c r="AA13" s="61" t="s">
        <v>96</v>
      </c>
      <c r="AB13" s="61" t="s">
        <v>97</v>
      </c>
      <c r="AC13" s="61" t="s">
        <v>98</v>
      </c>
      <c r="AD13" s="61" t="s">
        <v>616</v>
      </c>
      <c r="AE13" s="61"/>
      <c r="AF13" s="63">
        <v>38869</v>
      </c>
      <c r="AG13" s="64">
        <v>0.4583333333333333</v>
      </c>
      <c r="AH13" s="61" t="s">
        <v>100</v>
      </c>
      <c r="AI13" s="61">
        <v>1</v>
      </c>
      <c r="AJ13" s="61">
        <v>8</v>
      </c>
      <c r="AK13" s="61">
        <v>0</v>
      </c>
      <c r="AL13" s="61">
        <v>0</v>
      </c>
      <c r="AM13" s="61">
        <v>0</v>
      </c>
      <c r="AN13" s="46" t="s">
        <v>202</v>
      </c>
      <c r="AO13" s="46" t="s">
        <v>95</v>
      </c>
      <c r="AP13" s="46" t="s">
        <v>95</v>
      </c>
      <c r="AQ13" s="46"/>
      <c r="AR13" s="46" t="s">
        <v>95</v>
      </c>
      <c r="AS13" s="61"/>
      <c r="AT13" s="46" t="s">
        <v>104</v>
      </c>
      <c r="AU13" s="46" t="s">
        <v>95</v>
      </c>
      <c r="AV13" s="46" t="s">
        <v>95</v>
      </c>
      <c r="AW13" s="61"/>
      <c r="AX13" s="65" t="s">
        <v>617</v>
      </c>
      <c r="AY13" s="61"/>
      <c r="AZ13" s="61"/>
      <c r="BA13" s="46">
        <v>1</v>
      </c>
      <c r="BB13" s="46">
        <v>1</v>
      </c>
      <c r="BC13" s="46">
        <v>1</v>
      </c>
      <c r="BD13" s="46">
        <v>1</v>
      </c>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t="s">
        <v>110</v>
      </c>
      <c r="CE13" s="61" t="s">
        <v>111</v>
      </c>
      <c r="CF13" s="61" t="s">
        <v>110</v>
      </c>
      <c r="CG13" s="61" t="s">
        <v>112</v>
      </c>
      <c r="CH13" s="61"/>
      <c r="CI13" s="89" t="str">
        <f t="shared" si="0"/>
        <v>Red</v>
      </c>
      <c r="CJ13" s="89" t="str">
        <f t="shared" si="16"/>
        <v>Red</v>
      </c>
      <c r="CK13" s="89" t="str">
        <f t="shared" si="2"/>
        <v>Other</v>
      </c>
      <c r="CL13" s="89" t="b">
        <f t="shared" si="3"/>
        <v>0</v>
      </c>
      <c r="CM13" s="61"/>
      <c r="CN13" s="61" t="s">
        <v>103</v>
      </c>
      <c r="CO13" s="61"/>
      <c r="CP13" s="46" t="s">
        <v>113</v>
      </c>
      <c r="CQ13" s="46" t="s">
        <v>115</v>
      </c>
      <c r="CR13" s="81">
        <v>47.1882</v>
      </c>
      <c r="CS13" s="72">
        <f t="shared" si="4"/>
        <v>7</v>
      </c>
      <c r="CT13" s="72" t="str">
        <f aca="true" t="shared" si="17" ref="CT13:CT23">IF(CD13="Red","1",IF(CD13="Grey","0.5","0"))</f>
        <v>1</v>
      </c>
      <c r="CU13" s="72" t="str">
        <f aca="true" t="shared" si="18" ref="CU13:CU23">IF(CF13="Red","1",IF(CF13="Grey","0.5","0"))</f>
        <v>1</v>
      </c>
      <c r="CV13" s="88">
        <v>1</v>
      </c>
      <c r="CW13" s="73">
        <f t="shared" si="7"/>
        <v>1</v>
      </c>
      <c r="CX13" s="73">
        <v>1</v>
      </c>
      <c r="CY13" s="74"/>
      <c r="CZ13" s="75">
        <f t="shared" si="8"/>
        <v>21</v>
      </c>
      <c r="DA13" s="72" t="str">
        <f t="shared" si="9"/>
        <v>High</v>
      </c>
      <c r="DB13" s="73" t="str">
        <f t="shared" si="10"/>
        <v>0</v>
      </c>
      <c r="DC13" s="73" t="str">
        <f t="shared" si="11"/>
        <v>0</v>
      </c>
      <c r="DD13" s="73" t="str">
        <f t="shared" si="12"/>
        <v>0</v>
      </c>
      <c r="DE13" s="73" t="str">
        <f t="shared" si="13"/>
        <v>0</v>
      </c>
      <c r="DF13" s="73" t="str">
        <f t="shared" si="14"/>
        <v>0</v>
      </c>
      <c r="DG13" s="73" t="str">
        <f t="shared" si="15"/>
        <v>0</v>
      </c>
      <c r="DH13" s="267" t="s">
        <v>750</v>
      </c>
    </row>
    <row r="14" spans="1:112" ht="12.75">
      <c r="A14" s="58" t="s">
        <v>645</v>
      </c>
      <c r="B14" s="59" t="s">
        <v>265</v>
      </c>
      <c r="C14" s="60">
        <v>1</v>
      </c>
      <c r="D14" s="59" t="s">
        <v>133</v>
      </c>
      <c r="E14" s="61" t="s">
        <v>151</v>
      </c>
      <c r="F14" s="61" t="s">
        <v>151</v>
      </c>
      <c r="G14" s="61" t="s">
        <v>151</v>
      </c>
      <c r="H14" s="61" t="s">
        <v>259</v>
      </c>
      <c r="I14" s="61" t="s">
        <v>95</v>
      </c>
      <c r="J14" s="61" t="s">
        <v>95</v>
      </c>
      <c r="K14" s="61" t="s">
        <v>95</v>
      </c>
      <c r="L14" s="61" t="s">
        <v>95</v>
      </c>
      <c r="M14" s="61" t="s">
        <v>95</v>
      </c>
      <c r="N14" s="61" t="s">
        <v>95</v>
      </c>
      <c r="O14" s="61" t="s">
        <v>95</v>
      </c>
      <c r="P14" s="61" t="s">
        <v>95</v>
      </c>
      <c r="Q14" s="61" t="s">
        <v>95</v>
      </c>
      <c r="R14" s="61" t="s">
        <v>95</v>
      </c>
      <c r="S14" s="61" t="s">
        <v>95</v>
      </c>
      <c r="T14" s="61" t="s">
        <v>95</v>
      </c>
      <c r="U14" s="61" t="s">
        <v>95</v>
      </c>
      <c r="V14" s="61" t="s">
        <v>95</v>
      </c>
      <c r="W14" s="61" t="s">
        <v>95</v>
      </c>
      <c r="X14" s="61" t="s">
        <v>95</v>
      </c>
      <c r="Y14" s="62">
        <v>45.55285</v>
      </c>
      <c r="Z14" s="62">
        <v>-116.87076</v>
      </c>
      <c r="AA14" s="61" t="s">
        <v>96</v>
      </c>
      <c r="AB14" s="61" t="s">
        <v>97</v>
      </c>
      <c r="AC14" s="61" t="s">
        <v>98</v>
      </c>
      <c r="AD14" s="61" t="s">
        <v>616</v>
      </c>
      <c r="AE14" s="61"/>
      <c r="AF14" s="63">
        <v>38869</v>
      </c>
      <c r="AG14" s="64">
        <v>0.4583333333333333</v>
      </c>
      <c r="AH14" s="61" t="s">
        <v>100</v>
      </c>
      <c r="AI14" s="61">
        <v>2</v>
      </c>
      <c r="AJ14" s="66">
        <v>8</v>
      </c>
      <c r="AK14" s="61">
        <v>0</v>
      </c>
      <c r="AL14" s="61">
        <v>0</v>
      </c>
      <c r="AM14" s="61">
        <v>0</v>
      </c>
      <c r="AN14" s="46" t="s">
        <v>202</v>
      </c>
      <c r="AO14" s="46" t="s">
        <v>95</v>
      </c>
      <c r="AP14" s="46" t="s">
        <v>95</v>
      </c>
      <c r="AQ14" s="46"/>
      <c r="AR14" s="46" t="s">
        <v>103</v>
      </c>
      <c r="AS14" s="61"/>
      <c r="AT14" s="46" t="s">
        <v>104</v>
      </c>
      <c r="AU14" s="46" t="s">
        <v>95</v>
      </c>
      <c r="AV14" s="46" t="s">
        <v>95</v>
      </c>
      <c r="AW14" s="61"/>
      <c r="AX14" s="65" t="s">
        <v>617</v>
      </c>
      <c r="AY14" s="61"/>
      <c r="AZ14" s="61"/>
      <c r="BA14" s="46">
        <v>1</v>
      </c>
      <c r="BB14" s="46">
        <v>1</v>
      </c>
      <c r="BC14" s="46">
        <v>1</v>
      </c>
      <c r="BD14" s="46">
        <v>1</v>
      </c>
      <c r="BE14" s="61"/>
      <c r="BF14" s="61"/>
      <c r="BG14" s="61"/>
      <c r="BH14" s="61"/>
      <c r="BI14" s="61"/>
      <c r="BJ14" s="61"/>
      <c r="BK14" s="61"/>
      <c r="BL14" s="61"/>
      <c r="BM14" s="61"/>
      <c r="BN14" s="61"/>
      <c r="BO14" s="46">
        <v>4.87</v>
      </c>
      <c r="BP14" s="46" t="s">
        <v>176</v>
      </c>
      <c r="BQ14" s="46">
        <v>4.87</v>
      </c>
      <c r="BR14" s="46">
        <v>4.87</v>
      </c>
      <c r="BS14" s="46">
        <v>6</v>
      </c>
      <c r="BT14" s="46">
        <v>5.27</v>
      </c>
      <c r="BU14" s="46">
        <v>4.88</v>
      </c>
      <c r="BV14" s="46">
        <v>-0.01</v>
      </c>
      <c r="BW14" s="61"/>
      <c r="BX14" s="61"/>
      <c r="BY14" s="61"/>
      <c r="BZ14" s="61"/>
      <c r="CA14" s="61"/>
      <c r="CB14" s="61"/>
      <c r="CC14" s="61"/>
      <c r="CD14" s="61" t="s">
        <v>110</v>
      </c>
      <c r="CE14" s="61" t="s">
        <v>111</v>
      </c>
      <c r="CF14" s="61" t="s">
        <v>110</v>
      </c>
      <c r="CG14" s="61" t="s">
        <v>112</v>
      </c>
      <c r="CH14" s="61"/>
      <c r="CI14" s="89" t="str">
        <f t="shared" si="0"/>
        <v>Red</v>
      </c>
      <c r="CJ14" s="89" t="str">
        <f t="shared" si="16"/>
        <v>Red</v>
      </c>
      <c r="CK14" s="89" t="str">
        <f t="shared" si="2"/>
        <v>Other</v>
      </c>
      <c r="CL14" s="89" t="b">
        <f t="shared" si="3"/>
        <v>0</v>
      </c>
      <c r="CM14" s="61"/>
      <c r="CN14" s="61" t="s">
        <v>103</v>
      </c>
      <c r="CO14" s="61"/>
      <c r="CP14" s="46" t="s">
        <v>113</v>
      </c>
      <c r="CQ14" s="46" t="s">
        <v>115</v>
      </c>
      <c r="CR14" s="81">
        <v>47.1882</v>
      </c>
      <c r="CS14" s="72">
        <f t="shared" si="4"/>
        <v>7</v>
      </c>
      <c r="CT14" s="72" t="str">
        <f t="shared" si="17"/>
        <v>1</v>
      </c>
      <c r="CU14" s="72" t="str">
        <f t="shared" si="18"/>
        <v>1</v>
      </c>
      <c r="CV14" s="73">
        <v>1</v>
      </c>
      <c r="CW14" s="73">
        <f t="shared" si="7"/>
        <v>1</v>
      </c>
      <c r="CX14" s="73">
        <v>1</v>
      </c>
      <c r="CY14" s="74"/>
      <c r="CZ14" s="75">
        <f t="shared" si="8"/>
        <v>21</v>
      </c>
      <c r="DA14" s="72" t="str">
        <f t="shared" si="9"/>
        <v>High</v>
      </c>
      <c r="DB14" s="73" t="str">
        <f t="shared" si="10"/>
        <v>0</v>
      </c>
      <c r="DC14" s="73" t="str">
        <f t="shared" si="11"/>
        <v>0</v>
      </c>
      <c r="DD14" s="73" t="str">
        <f t="shared" si="12"/>
        <v>0</v>
      </c>
      <c r="DE14" s="73" t="str">
        <f t="shared" si="13"/>
        <v>0</v>
      </c>
      <c r="DF14" s="73" t="str">
        <f t="shared" si="14"/>
        <v>0</v>
      </c>
      <c r="DG14" s="73" t="str">
        <f t="shared" si="15"/>
        <v>0</v>
      </c>
      <c r="DH14" s="267" t="s">
        <v>750</v>
      </c>
    </row>
    <row r="15" spans="1:112" ht="12.75">
      <c r="A15" s="58" t="s">
        <v>646</v>
      </c>
      <c r="B15" s="59" t="s">
        <v>265</v>
      </c>
      <c r="C15" s="60">
        <v>1</v>
      </c>
      <c r="D15" s="59" t="s">
        <v>133</v>
      </c>
      <c r="E15" s="61" t="s">
        <v>151</v>
      </c>
      <c r="F15" s="61" t="s">
        <v>151</v>
      </c>
      <c r="G15" s="61" t="s">
        <v>151</v>
      </c>
      <c r="H15" s="61" t="s">
        <v>259</v>
      </c>
      <c r="I15" s="61" t="s">
        <v>95</v>
      </c>
      <c r="J15" s="61" t="s">
        <v>95</v>
      </c>
      <c r="K15" s="61" t="s">
        <v>95</v>
      </c>
      <c r="L15" s="61" t="s">
        <v>95</v>
      </c>
      <c r="M15" s="61" t="s">
        <v>95</v>
      </c>
      <c r="N15" s="61" t="s">
        <v>95</v>
      </c>
      <c r="O15" s="61" t="s">
        <v>95</v>
      </c>
      <c r="P15" s="61" t="s">
        <v>95</v>
      </c>
      <c r="Q15" s="61" t="s">
        <v>95</v>
      </c>
      <c r="R15" s="61" t="s">
        <v>95</v>
      </c>
      <c r="S15" s="61" t="s">
        <v>95</v>
      </c>
      <c r="T15" s="61" t="s">
        <v>95</v>
      </c>
      <c r="U15" s="61" t="s">
        <v>95</v>
      </c>
      <c r="V15" s="61" t="s">
        <v>95</v>
      </c>
      <c r="W15" s="61" t="s">
        <v>95</v>
      </c>
      <c r="X15" s="61" t="s">
        <v>95</v>
      </c>
      <c r="Y15" s="62">
        <v>45.55285</v>
      </c>
      <c r="Z15" s="62">
        <v>-116.87076</v>
      </c>
      <c r="AA15" s="61" t="s">
        <v>96</v>
      </c>
      <c r="AB15" s="61" t="s">
        <v>97</v>
      </c>
      <c r="AC15" s="61" t="s">
        <v>98</v>
      </c>
      <c r="AD15" s="61" t="s">
        <v>616</v>
      </c>
      <c r="AE15" s="61"/>
      <c r="AF15" s="63">
        <v>38869</v>
      </c>
      <c r="AG15" s="64">
        <v>0.4583333333333333</v>
      </c>
      <c r="AH15" s="61" t="s">
        <v>100</v>
      </c>
      <c r="AI15" s="61">
        <v>3</v>
      </c>
      <c r="AJ15" s="66">
        <v>8</v>
      </c>
      <c r="AK15" s="61">
        <v>0</v>
      </c>
      <c r="AL15" s="61">
        <v>0</v>
      </c>
      <c r="AM15" s="61">
        <v>0</v>
      </c>
      <c r="AN15" s="46" t="s">
        <v>202</v>
      </c>
      <c r="AO15" s="46" t="s">
        <v>95</v>
      </c>
      <c r="AP15" s="46" t="s">
        <v>95</v>
      </c>
      <c r="AQ15" s="46"/>
      <c r="AR15" s="46" t="s">
        <v>103</v>
      </c>
      <c r="AS15" s="61"/>
      <c r="AT15" s="46" t="s">
        <v>104</v>
      </c>
      <c r="AU15" s="46" t="s">
        <v>95</v>
      </c>
      <c r="AV15" s="46" t="s">
        <v>95</v>
      </c>
      <c r="AW15" s="61"/>
      <c r="AX15" s="65" t="s">
        <v>617</v>
      </c>
      <c r="AY15" s="61"/>
      <c r="AZ15" s="61"/>
      <c r="BA15" s="46">
        <v>1</v>
      </c>
      <c r="BB15" s="46">
        <v>1</v>
      </c>
      <c r="BC15" s="46">
        <v>1</v>
      </c>
      <c r="BD15" s="46">
        <v>1</v>
      </c>
      <c r="BE15" s="61"/>
      <c r="BF15" s="61"/>
      <c r="BG15" s="61"/>
      <c r="BH15" s="61"/>
      <c r="BI15" s="61"/>
      <c r="BJ15" s="61"/>
      <c r="BK15" s="61"/>
      <c r="BL15" s="61"/>
      <c r="BM15" s="61"/>
      <c r="BN15" s="61"/>
      <c r="BO15" s="46">
        <v>4.87</v>
      </c>
      <c r="BP15" s="46" t="s">
        <v>176</v>
      </c>
      <c r="BQ15" s="46">
        <v>5.27</v>
      </c>
      <c r="BR15" s="46">
        <v>5.27</v>
      </c>
      <c r="BS15" s="46">
        <v>8.56</v>
      </c>
      <c r="BT15" s="46">
        <v>6.33</v>
      </c>
      <c r="BU15" s="46">
        <v>4.88</v>
      </c>
      <c r="BV15" s="46">
        <v>-0.01</v>
      </c>
      <c r="BW15" s="61"/>
      <c r="BX15" s="61"/>
      <c r="BY15" s="61"/>
      <c r="BZ15" s="61"/>
      <c r="CA15" s="61"/>
      <c r="CB15" s="61"/>
      <c r="CC15" s="61"/>
      <c r="CD15" s="61" t="s">
        <v>110</v>
      </c>
      <c r="CE15" s="61" t="s">
        <v>111</v>
      </c>
      <c r="CF15" s="61" t="s">
        <v>110</v>
      </c>
      <c r="CG15" s="61" t="s">
        <v>112</v>
      </c>
      <c r="CH15" s="61"/>
      <c r="CI15" s="89" t="str">
        <f t="shared" si="0"/>
        <v>Red</v>
      </c>
      <c r="CJ15" s="89" t="str">
        <f t="shared" si="16"/>
        <v>Red</v>
      </c>
      <c r="CK15" s="89" t="str">
        <f t="shared" si="2"/>
        <v>Other</v>
      </c>
      <c r="CL15" s="89" t="b">
        <f t="shared" si="3"/>
        <v>0</v>
      </c>
      <c r="CM15" s="61"/>
      <c r="CN15" s="61" t="s">
        <v>103</v>
      </c>
      <c r="CO15" s="61"/>
      <c r="CP15" s="46" t="s">
        <v>113</v>
      </c>
      <c r="CQ15" s="46" t="s">
        <v>115</v>
      </c>
      <c r="CR15" s="81">
        <v>47.1882</v>
      </c>
      <c r="CS15" s="72">
        <f t="shared" si="4"/>
        <v>7</v>
      </c>
      <c r="CT15" s="72" t="str">
        <f t="shared" si="17"/>
        <v>1</v>
      </c>
      <c r="CU15" s="72" t="str">
        <f t="shared" si="18"/>
        <v>1</v>
      </c>
      <c r="CV15" s="88">
        <v>1</v>
      </c>
      <c r="CW15" s="73">
        <f t="shared" si="7"/>
        <v>1</v>
      </c>
      <c r="CX15" s="73">
        <v>1</v>
      </c>
      <c r="CY15" s="74"/>
      <c r="CZ15" s="75">
        <f t="shared" si="8"/>
        <v>21</v>
      </c>
      <c r="DA15" s="72" t="str">
        <f t="shared" si="9"/>
        <v>High</v>
      </c>
      <c r="DB15" s="73" t="str">
        <f t="shared" si="10"/>
        <v>0</v>
      </c>
      <c r="DC15" s="73" t="str">
        <f t="shared" si="11"/>
        <v>0</v>
      </c>
      <c r="DD15" s="73" t="str">
        <f t="shared" si="12"/>
        <v>0</v>
      </c>
      <c r="DE15" s="73" t="str">
        <f t="shared" si="13"/>
        <v>0</v>
      </c>
      <c r="DF15" s="73" t="str">
        <f t="shared" si="14"/>
        <v>0</v>
      </c>
      <c r="DG15" s="73" t="str">
        <f t="shared" si="15"/>
        <v>0</v>
      </c>
      <c r="DH15" s="267" t="s">
        <v>750</v>
      </c>
    </row>
    <row r="16" spans="1:112" ht="12.75">
      <c r="A16" s="58" t="s">
        <v>647</v>
      </c>
      <c r="B16" s="59" t="s">
        <v>265</v>
      </c>
      <c r="C16" s="60">
        <v>1</v>
      </c>
      <c r="D16" s="59" t="s">
        <v>133</v>
      </c>
      <c r="E16" s="61" t="s">
        <v>151</v>
      </c>
      <c r="F16" s="61" t="s">
        <v>151</v>
      </c>
      <c r="G16" s="61" t="s">
        <v>151</v>
      </c>
      <c r="H16" s="61" t="s">
        <v>259</v>
      </c>
      <c r="I16" s="61" t="s">
        <v>95</v>
      </c>
      <c r="J16" s="61" t="s">
        <v>95</v>
      </c>
      <c r="K16" s="61" t="s">
        <v>95</v>
      </c>
      <c r="L16" s="61" t="s">
        <v>95</v>
      </c>
      <c r="M16" s="61" t="s">
        <v>95</v>
      </c>
      <c r="N16" s="61" t="s">
        <v>95</v>
      </c>
      <c r="O16" s="61" t="s">
        <v>95</v>
      </c>
      <c r="P16" s="61" t="s">
        <v>95</v>
      </c>
      <c r="Q16" s="61" t="s">
        <v>95</v>
      </c>
      <c r="R16" s="61" t="s">
        <v>95</v>
      </c>
      <c r="S16" s="61" t="s">
        <v>95</v>
      </c>
      <c r="T16" s="61" t="s">
        <v>95</v>
      </c>
      <c r="U16" s="61" t="s">
        <v>95</v>
      </c>
      <c r="V16" s="61" t="s">
        <v>95</v>
      </c>
      <c r="W16" s="61" t="s">
        <v>95</v>
      </c>
      <c r="X16" s="61" t="s">
        <v>95</v>
      </c>
      <c r="Y16" s="62">
        <v>45.55285</v>
      </c>
      <c r="Z16" s="62">
        <v>-116.87076</v>
      </c>
      <c r="AA16" s="61" t="s">
        <v>96</v>
      </c>
      <c r="AB16" s="61" t="s">
        <v>97</v>
      </c>
      <c r="AC16" s="61" t="s">
        <v>98</v>
      </c>
      <c r="AD16" s="61" t="s">
        <v>616</v>
      </c>
      <c r="AE16" s="61"/>
      <c r="AF16" s="63">
        <v>38869</v>
      </c>
      <c r="AG16" s="64">
        <v>0.4583333333333333</v>
      </c>
      <c r="AH16" s="61" t="s">
        <v>100</v>
      </c>
      <c r="AI16" s="61">
        <v>4</v>
      </c>
      <c r="AJ16" s="66">
        <v>8</v>
      </c>
      <c r="AK16" s="61">
        <v>0</v>
      </c>
      <c r="AL16" s="61">
        <v>0</v>
      </c>
      <c r="AM16" s="61">
        <v>0</v>
      </c>
      <c r="AN16" s="46" t="s">
        <v>202</v>
      </c>
      <c r="AO16" s="46" t="s">
        <v>95</v>
      </c>
      <c r="AP16" s="46" t="s">
        <v>95</v>
      </c>
      <c r="AQ16" s="46"/>
      <c r="AR16" s="46" t="s">
        <v>103</v>
      </c>
      <c r="AS16" s="61"/>
      <c r="AT16" s="46" t="s">
        <v>104</v>
      </c>
      <c r="AU16" s="46" t="s">
        <v>95</v>
      </c>
      <c r="AV16" s="46" t="s">
        <v>95</v>
      </c>
      <c r="AW16" s="61"/>
      <c r="AX16" s="65" t="s">
        <v>617</v>
      </c>
      <c r="AY16" s="61"/>
      <c r="AZ16" s="61"/>
      <c r="BA16" s="46">
        <v>1</v>
      </c>
      <c r="BB16" s="46">
        <v>1</v>
      </c>
      <c r="BC16" s="46">
        <v>1</v>
      </c>
      <c r="BD16" s="46">
        <v>1</v>
      </c>
      <c r="BE16" s="61"/>
      <c r="BF16" s="61"/>
      <c r="BG16" s="61"/>
      <c r="BH16" s="61"/>
      <c r="BI16" s="61"/>
      <c r="BJ16" s="61"/>
      <c r="BK16" s="61"/>
      <c r="BL16" s="61"/>
      <c r="BM16" s="61"/>
      <c r="BN16" s="61"/>
      <c r="BO16" s="46">
        <v>4.87</v>
      </c>
      <c r="BP16" s="46" t="s">
        <v>176</v>
      </c>
      <c r="BQ16" s="46">
        <v>6.33</v>
      </c>
      <c r="BR16" s="46">
        <v>6.33</v>
      </c>
      <c r="BS16" s="46">
        <v>10.03</v>
      </c>
      <c r="BT16" s="46">
        <v>7.42</v>
      </c>
      <c r="BU16" s="46">
        <v>4.88</v>
      </c>
      <c r="BV16" s="46">
        <v>-0.01</v>
      </c>
      <c r="BW16" s="61"/>
      <c r="BX16" s="61"/>
      <c r="BY16" s="61"/>
      <c r="BZ16" s="61"/>
      <c r="CA16" s="61"/>
      <c r="CB16" s="61"/>
      <c r="CC16" s="61"/>
      <c r="CD16" s="61" t="s">
        <v>110</v>
      </c>
      <c r="CE16" s="61" t="s">
        <v>111</v>
      </c>
      <c r="CF16" s="61" t="s">
        <v>110</v>
      </c>
      <c r="CG16" s="61" t="s">
        <v>112</v>
      </c>
      <c r="CH16" s="61"/>
      <c r="CI16" s="89" t="str">
        <f t="shared" si="0"/>
        <v>Red</v>
      </c>
      <c r="CJ16" s="89" t="str">
        <f t="shared" si="16"/>
        <v>Red</v>
      </c>
      <c r="CK16" s="89" t="str">
        <f t="shared" si="2"/>
        <v>Other</v>
      </c>
      <c r="CL16" s="89" t="b">
        <f t="shared" si="3"/>
        <v>0</v>
      </c>
      <c r="CM16" s="61"/>
      <c r="CN16" s="61" t="s">
        <v>103</v>
      </c>
      <c r="CO16" s="61"/>
      <c r="CP16" s="46" t="s">
        <v>113</v>
      </c>
      <c r="CQ16" s="46" t="s">
        <v>115</v>
      </c>
      <c r="CR16" s="81">
        <v>47.1882</v>
      </c>
      <c r="CS16" s="72">
        <f t="shared" si="4"/>
        <v>7</v>
      </c>
      <c r="CT16" s="72" t="str">
        <f t="shared" si="17"/>
        <v>1</v>
      </c>
      <c r="CU16" s="72" t="str">
        <f t="shared" si="18"/>
        <v>1</v>
      </c>
      <c r="CV16" s="73">
        <v>1</v>
      </c>
      <c r="CW16" s="73">
        <f t="shared" si="7"/>
        <v>1</v>
      </c>
      <c r="CX16" s="73">
        <v>1</v>
      </c>
      <c r="CY16" s="74"/>
      <c r="CZ16" s="75">
        <f t="shared" si="8"/>
        <v>21</v>
      </c>
      <c r="DA16" s="72" t="str">
        <f t="shared" si="9"/>
        <v>High</v>
      </c>
      <c r="DB16" s="73" t="str">
        <f t="shared" si="10"/>
        <v>0</v>
      </c>
      <c r="DC16" s="73" t="str">
        <f t="shared" si="11"/>
        <v>0</v>
      </c>
      <c r="DD16" s="73" t="str">
        <f t="shared" si="12"/>
        <v>0</v>
      </c>
      <c r="DE16" s="73" t="str">
        <f t="shared" si="13"/>
        <v>0</v>
      </c>
      <c r="DF16" s="73" t="str">
        <f t="shared" si="14"/>
        <v>0</v>
      </c>
      <c r="DG16" s="73" t="str">
        <f t="shared" si="15"/>
        <v>0</v>
      </c>
      <c r="DH16" s="267" t="s">
        <v>750</v>
      </c>
    </row>
    <row r="17" spans="1:112" ht="12.75">
      <c r="A17" s="58" t="s">
        <v>648</v>
      </c>
      <c r="B17" s="59" t="s">
        <v>265</v>
      </c>
      <c r="C17" s="60">
        <v>1</v>
      </c>
      <c r="D17" s="59" t="s">
        <v>133</v>
      </c>
      <c r="E17" s="61" t="s">
        <v>151</v>
      </c>
      <c r="F17" s="61" t="s">
        <v>151</v>
      </c>
      <c r="G17" s="61" t="s">
        <v>151</v>
      </c>
      <c r="H17" s="61" t="s">
        <v>259</v>
      </c>
      <c r="I17" s="61" t="s">
        <v>95</v>
      </c>
      <c r="J17" s="61" t="s">
        <v>95</v>
      </c>
      <c r="K17" s="61" t="s">
        <v>95</v>
      </c>
      <c r="L17" s="61" t="s">
        <v>95</v>
      </c>
      <c r="M17" s="61" t="s">
        <v>95</v>
      </c>
      <c r="N17" s="61" t="s">
        <v>95</v>
      </c>
      <c r="O17" s="61" t="s">
        <v>95</v>
      </c>
      <c r="P17" s="61" t="s">
        <v>95</v>
      </c>
      <c r="Q17" s="61" t="s">
        <v>95</v>
      </c>
      <c r="R17" s="61" t="s">
        <v>95</v>
      </c>
      <c r="S17" s="61" t="s">
        <v>95</v>
      </c>
      <c r="T17" s="61" t="s">
        <v>95</v>
      </c>
      <c r="U17" s="61" t="s">
        <v>95</v>
      </c>
      <c r="V17" s="61" t="s">
        <v>95</v>
      </c>
      <c r="W17" s="61" t="s">
        <v>95</v>
      </c>
      <c r="X17" s="61" t="s">
        <v>95</v>
      </c>
      <c r="Y17" s="62">
        <v>45.55285</v>
      </c>
      <c r="Z17" s="62">
        <v>-116.87076</v>
      </c>
      <c r="AA17" s="61" t="s">
        <v>96</v>
      </c>
      <c r="AB17" s="61" t="s">
        <v>97</v>
      </c>
      <c r="AC17" s="61" t="s">
        <v>98</v>
      </c>
      <c r="AD17" s="61" t="s">
        <v>616</v>
      </c>
      <c r="AE17" s="61"/>
      <c r="AF17" s="63">
        <v>38869</v>
      </c>
      <c r="AG17" s="64">
        <v>0.4583333333333333</v>
      </c>
      <c r="AH17" s="61" t="s">
        <v>100</v>
      </c>
      <c r="AI17" s="61">
        <v>5</v>
      </c>
      <c r="AJ17" s="66">
        <v>8</v>
      </c>
      <c r="AK17" s="61">
        <v>0</v>
      </c>
      <c r="AL17" s="61">
        <v>0</v>
      </c>
      <c r="AM17" s="61">
        <v>0</v>
      </c>
      <c r="AN17" s="46" t="s">
        <v>202</v>
      </c>
      <c r="AO17" s="46" t="s">
        <v>95</v>
      </c>
      <c r="AP17" s="46" t="s">
        <v>95</v>
      </c>
      <c r="AQ17" s="46"/>
      <c r="AR17" s="46" t="s">
        <v>103</v>
      </c>
      <c r="AS17" s="61"/>
      <c r="AT17" s="46" t="s">
        <v>104</v>
      </c>
      <c r="AU17" s="46" t="s">
        <v>95</v>
      </c>
      <c r="AV17" s="46" t="s">
        <v>95</v>
      </c>
      <c r="AW17" s="61"/>
      <c r="AX17" s="65" t="s">
        <v>617</v>
      </c>
      <c r="AY17" s="61"/>
      <c r="AZ17" s="61"/>
      <c r="BA17" s="46">
        <v>1</v>
      </c>
      <c r="BB17" s="46">
        <v>1</v>
      </c>
      <c r="BC17" s="46">
        <v>1</v>
      </c>
      <c r="BD17" s="46">
        <v>1</v>
      </c>
      <c r="BE17" s="61"/>
      <c r="BF17" s="61"/>
      <c r="BG17" s="61"/>
      <c r="BH17" s="61"/>
      <c r="BI17" s="61"/>
      <c r="BJ17" s="61"/>
      <c r="BK17" s="61"/>
      <c r="BL17" s="61"/>
      <c r="BM17" s="61"/>
      <c r="BN17" s="61"/>
      <c r="BO17" s="46">
        <v>4.87</v>
      </c>
      <c r="BP17" s="46" t="s">
        <v>176</v>
      </c>
      <c r="BQ17" s="46">
        <v>7.42</v>
      </c>
      <c r="BR17" s="46">
        <v>7.42</v>
      </c>
      <c r="BS17" s="46">
        <v>10.04</v>
      </c>
      <c r="BT17" s="46">
        <v>8.58</v>
      </c>
      <c r="BU17" s="46">
        <v>4.88</v>
      </c>
      <c r="BV17" s="46">
        <v>-0.01</v>
      </c>
      <c r="BW17" s="61"/>
      <c r="BX17" s="61"/>
      <c r="BY17" s="61"/>
      <c r="BZ17" s="61"/>
      <c r="CA17" s="61"/>
      <c r="CB17" s="61"/>
      <c r="CC17" s="61"/>
      <c r="CD17" s="61" t="s">
        <v>110</v>
      </c>
      <c r="CE17" s="61" t="s">
        <v>111</v>
      </c>
      <c r="CF17" s="61" t="s">
        <v>110</v>
      </c>
      <c r="CG17" s="61" t="s">
        <v>112</v>
      </c>
      <c r="CH17" s="61"/>
      <c r="CI17" s="89" t="str">
        <f t="shared" si="0"/>
        <v>Red</v>
      </c>
      <c r="CJ17" s="89" t="str">
        <f t="shared" si="16"/>
        <v>Red</v>
      </c>
      <c r="CK17" s="89" t="str">
        <f t="shared" si="2"/>
        <v>Other</v>
      </c>
      <c r="CL17" s="89" t="b">
        <f t="shared" si="3"/>
        <v>0</v>
      </c>
      <c r="CM17" s="61"/>
      <c r="CN17" s="61" t="s">
        <v>103</v>
      </c>
      <c r="CO17" s="61"/>
      <c r="CP17" s="46" t="s">
        <v>113</v>
      </c>
      <c r="CQ17" s="46" t="s">
        <v>115</v>
      </c>
      <c r="CR17" s="81">
        <v>47.1882</v>
      </c>
      <c r="CS17" s="72">
        <f t="shared" si="4"/>
        <v>7</v>
      </c>
      <c r="CT17" s="72" t="str">
        <f t="shared" si="17"/>
        <v>1</v>
      </c>
      <c r="CU17" s="72" t="str">
        <f t="shared" si="18"/>
        <v>1</v>
      </c>
      <c r="CV17" s="88">
        <v>1</v>
      </c>
      <c r="CW17" s="73">
        <f t="shared" si="7"/>
        <v>1</v>
      </c>
      <c r="CX17" s="73">
        <v>1</v>
      </c>
      <c r="CY17" s="74"/>
      <c r="CZ17" s="75">
        <f t="shared" si="8"/>
        <v>21</v>
      </c>
      <c r="DA17" s="72" t="str">
        <f t="shared" si="9"/>
        <v>High</v>
      </c>
      <c r="DB17" s="73" t="str">
        <f t="shared" si="10"/>
        <v>0</v>
      </c>
      <c r="DC17" s="73" t="str">
        <f t="shared" si="11"/>
        <v>0</v>
      </c>
      <c r="DD17" s="73" t="str">
        <f t="shared" si="12"/>
        <v>0</v>
      </c>
      <c r="DE17" s="73" t="str">
        <f t="shared" si="13"/>
        <v>0</v>
      </c>
      <c r="DF17" s="73" t="str">
        <f t="shared" si="14"/>
        <v>0</v>
      </c>
      <c r="DG17" s="73" t="str">
        <f t="shared" si="15"/>
        <v>0</v>
      </c>
      <c r="DH17" s="267" t="s">
        <v>750</v>
      </c>
    </row>
    <row r="18" spans="1:112" ht="13.5" customHeight="1">
      <c r="A18" s="58" t="s">
        <v>649</v>
      </c>
      <c r="B18" s="59" t="s">
        <v>265</v>
      </c>
      <c r="C18" s="60">
        <v>1</v>
      </c>
      <c r="D18" s="59" t="s">
        <v>133</v>
      </c>
      <c r="E18" s="61" t="s">
        <v>151</v>
      </c>
      <c r="F18" s="61" t="s">
        <v>151</v>
      </c>
      <c r="G18" s="61" t="s">
        <v>151</v>
      </c>
      <c r="H18" s="61" t="s">
        <v>259</v>
      </c>
      <c r="I18" s="61" t="s">
        <v>95</v>
      </c>
      <c r="J18" s="61" t="s">
        <v>95</v>
      </c>
      <c r="K18" s="61" t="s">
        <v>95</v>
      </c>
      <c r="L18" s="61" t="s">
        <v>95</v>
      </c>
      <c r="M18" s="61" t="s">
        <v>95</v>
      </c>
      <c r="N18" s="61" t="s">
        <v>95</v>
      </c>
      <c r="O18" s="61" t="s">
        <v>95</v>
      </c>
      <c r="P18" s="61" t="s">
        <v>95</v>
      </c>
      <c r="Q18" s="61" t="s">
        <v>95</v>
      </c>
      <c r="R18" s="61" t="s">
        <v>95</v>
      </c>
      <c r="S18" s="61" t="s">
        <v>95</v>
      </c>
      <c r="T18" s="61" t="s">
        <v>95</v>
      </c>
      <c r="U18" s="61" t="s">
        <v>95</v>
      </c>
      <c r="V18" s="61" t="s">
        <v>95</v>
      </c>
      <c r="W18" s="61" t="s">
        <v>95</v>
      </c>
      <c r="X18" s="61" t="s">
        <v>95</v>
      </c>
      <c r="Y18" s="62">
        <v>45.55285</v>
      </c>
      <c r="Z18" s="62">
        <v>-116.87076</v>
      </c>
      <c r="AA18" s="61" t="s">
        <v>96</v>
      </c>
      <c r="AB18" s="61" t="s">
        <v>97</v>
      </c>
      <c r="AC18" s="61" t="s">
        <v>98</v>
      </c>
      <c r="AD18" s="61" t="s">
        <v>616</v>
      </c>
      <c r="AE18" s="61"/>
      <c r="AF18" s="63">
        <v>38869</v>
      </c>
      <c r="AG18" s="64">
        <v>0.4583333333333333</v>
      </c>
      <c r="AH18" s="61" t="s">
        <v>100</v>
      </c>
      <c r="AI18" s="61">
        <v>6</v>
      </c>
      <c r="AJ18" s="66">
        <v>8</v>
      </c>
      <c r="AK18" s="61">
        <v>0</v>
      </c>
      <c r="AL18" s="61">
        <v>0</v>
      </c>
      <c r="AM18" s="61">
        <v>0</v>
      </c>
      <c r="AN18" s="46" t="s">
        <v>202</v>
      </c>
      <c r="AO18" s="46" t="s">
        <v>95</v>
      </c>
      <c r="AP18" s="46" t="s">
        <v>95</v>
      </c>
      <c r="AQ18" s="46"/>
      <c r="AR18" s="46" t="s">
        <v>103</v>
      </c>
      <c r="AS18" s="61"/>
      <c r="AT18" s="46" t="s">
        <v>104</v>
      </c>
      <c r="AU18" s="46" t="s">
        <v>95</v>
      </c>
      <c r="AV18" s="46" t="s">
        <v>95</v>
      </c>
      <c r="AW18" s="61"/>
      <c r="AX18" s="65" t="s">
        <v>617</v>
      </c>
      <c r="AY18" s="61"/>
      <c r="AZ18" s="61"/>
      <c r="BA18" s="46">
        <v>1</v>
      </c>
      <c r="BB18" s="46">
        <v>1</v>
      </c>
      <c r="BC18" s="46">
        <v>1</v>
      </c>
      <c r="BD18" s="46">
        <v>1</v>
      </c>
      <c r="BE18" s="61"/>
      <c r="BF18" s="61"/>
      <c r="BG18" s="61"/>
      <c r="BH18" s="61"/>
      <c r="BI18" s="61"/>
      <c r="BJ18" s="61"/>
      <c r="BK18" s="61"/>
      <c r="BL18" s="61"/>
      <c r="BM18" s="61"/>
      <c r="BN18" s="61"/>
      <c r="BO18" s="46">
        <v>4.87</v>
      </c>
      <c r="BP18" s="46" t="s">
        <v>176</v>
      </c>
      <c r="BQ18" s="46">
        <v>8.58</v>
      </c>
      <c r="BR18" s="46">
        <v>8.58</v>
      </c>
      <c r="BS18" s="46">
        <v>12.08</v>
      </c>
      <c r="BT18" s="46">
        <v>9.55</v>
      </c>
      <c r="BU18" s="46">
        <v>4.88</v>
      </c>
      <c r="BV18" s="46">
        <v>-0.01</v>
      </c>
      <c r="BW18" s="61"/>
      <c r="BX18" s="61"/>
      <c r="BY18" s="61"/>
      <c r="BZ18" s="61"/>
      <c r="CA18" s="61"/>
      <c r="CB18" s="61"/>
      <c r="CC18" s="61"/>
      <c r="CD18" s="61" t="s">
        <v>110</v>
      </c>
      <c r="CE18" s="61" t="s">
        <v>111</v>
      </c>
      <c r="CF18" s="61" t="s">
        <v>110</v>
      </c>
      <c r="CG18" s="61" t="s">
        <v>112</v>
      </c>
      <c r="CH18" s="61"/>
      <c r="CI18" s="89" t="str">
        <f t="shared" si="0"/>
        <v>Red</v>
      </c>
      <c r="CJ18" s="89" t="str">
        <f t="shared" si="16"/>
        <v>Red</v>
      </c>
      <c r="CK18" s="89" t="str">
        <f t="shared" si="2"/>
        <v>Other</v>
      </c>
      <c r="CL18" s="89" t="b">
        <f t="shared" si="3"/>
        <v>0</v>
      </c>
      <c r="CM18" s="61"/>
      <c r="CN18" s="61" t="s">
        <v>103</v>
      </c>
      <c r="CO18" s="61"/>
      <c r="CP18" s="46" t="s">
        <v>113</v>
      </c>
      <c r="CQ18" s="46" t="s">
        <v>115</v>
      </c>
      <c r="CR18" s="81">
        <v>47.1882</v>
      </c>
      <c r="CS18" s="72">
        <f t="shared" si="4"/>
        <v>7</v>
      </c>
      <c r="CT18" s="72" t="str">
        <f t="shared" si="17"/>
        <v>1</v>
      </c>
      <c r="CU18" s="72" t="str">
        <f t="shared" si="18"/>
        <v>1</v>
      </c>
      <c r="CV18" s="73">
        <v>1</v>
      </c>
      <c r="CW18" s="73">
        <f t="shared" si="7"/>
        <v>1</v>
      </c>
      <c r="CX18" s="73">
        <v>1</v>
      </c>
      <c r="CY18" s="74"/>
      <c r="CZ18" s="75">
        <f t="shared" si="8"/>
        <v>21</v>
      </c>
      <c r="DA18" s="72" t="str">
        <f t="shared" si="9"/>
        <v>High</v>
      </c>
      <c r="DB18" s="73" t="str">
        <f t="shared" si="10"/>
        <v>0</v>
      </c>
      <c r="DC18" s="73" t="str">
        <f t="shared" si="11"/>
        <v>0</v>
      </c>
      <c r="DD18" s="73" t="str">
        <f t="shared" si="12"/>
        <v>0</v>
      </c>
      <c r="DE18" s="73" t="str">
        <f t="shared" si="13"/>
        <v>0</v>
      </c>
      <c r="DF18" s="73" t="str">
        <f t="shared" si="14"/>
        <v>0</v>
      </c>
      <c r="DG18" s="73" t="str">
        <f t="shared" si="15"/>
        <v>0</v>
      </c>
      <c r="DH18" s="267" t="s">
        <v>750</v>
      </c>
    </row>
    <row r="19" spans="1:112" s="268" customFormat="1" ht="15" customHeight="1">
      <c r="A19" s="58" t="s">
        <v>650</v>
      </c>
      <c r="B19" s="59" t="s">
        <v>265</v>
      </c>
      <c r="C19" s="60">
        <v>1</v>
      </c>
      <c r="D19" s="59" t="s">
        <v>133</v>
      </c>
      <c r="E19" s="61" t="s">
        <v>151</v>
      </c>
      <c r="F19" s="61" t="s">
        <v>151</v>
      </c>
      <c r="G19" s="61" t="s">
        <v>151</v>
      </c>
      <c r="H19" s="61" t="s">
        <v>259</v>
      </c>
      <c r="I19" s="61" t="s">
        <v>95</v>
      </c>
      <c r="J19" s="61" t="s">
        <v>95</v>
      </c>
      <c r="K19" s="61" t="s">
        <v>95</v>
      </c>
      <c r="L19" s="61" t="s">
        <v>95</v>
      </c>
      <c r="M19" s="61" t="s">
        <v>95</v>
      </c>
      <c r="N19" s="61" t="s">
        <v>95</v>
      </c>
      <c r="O19" s="61" t="s">
        <v>95</v>
      </c>
      <c r="P19" s="61" t="s">
        <v>95</v>
      </c>
      <c r="Q19" s="61" t="s">
        <v>95</v>
      </c>
      <c r="R19" s="61" t="s">
        <v>95</v>
      </c>
      <c r="S19" s="61" t="s">
        <v>95</v>
      </c>
      <c r="T19" s="61" t="s">
        <v>95</v>
      </c>
      <c r="U19" s="61" t="s">
        <v>95</v>
      </c>
      <c r="V19" s="61" t="s">
        <v>95</v>
      </c>
      <c r="W19" s="61" t="s">
        <v>95</v>
      </c>
      <c r="X19" s="61" t="s">
        <v>95</v>
      </c>
      <c r="Y19" s="62">
        <v>45.55285</v>
      </c>
      <c r="Z19" s="62">
        <v>-116.87076</v>
      </c>
      <c r="AA19" s="61" t="s">
        <v>96</v>
      </c>
      <c r="AB19" s="61" t="s">
        <v>97</v>
      </c>
      <c r="AC19" s="61" t="s">
        <v>98</v>
      </c>
      <c r="AD19" s="61" t="s">
        <v>616</v>
      </c>
      <c r="AE19" s="61"/>
      <c r="AF19" s="63">
        <v>38869</v>
      </c>
      <c r="AG19" s="64">
        <v>0.4583333333333333</v>
      </c>
      <c r="AH19" s="61" t="s">
        <v>100</v>
      </c>
      <c r="AI19" s="61">
        <v>7</v>
      </c>
      <c r="AJ19" s="66">
        <v>8</v>
      </c>
      <c r="AK19" s="61">
        <v>0</v>
      </c>
      <c r="AL19" s="61">
        <v>0</v>
      </c>
      <c r="AM19" s="61">
        <v>0</v>
      </c>
      <c r="AN19" s="46" t="s">
        <v>202</v>
      </c>
      <c r="AO19" s="46" t="s">
        <v>95</v>
      </c>
      <c r="AP19" s="46" t="s">
        <v>95</v>
      </c>
      <c r="AQ19" s="46"/>
      <c r="AR19" s="46" t="s">
        <v>103</v>
      </c>
      <c r="AS19" s="61"/>
      <c r="AT19" s="46" t="s">
        <v>104</v>
      </c>
      <c r="AU19" s="46" t="s">
        <v>95</v>
      </c>
      <c r="AV19" s="46" t="s">
        <v>95</v>
      </c>
      <c r="AW19" s="61"/>
      <c r="AX19" s="65" t="s">
        <v>617</v>
      </c>
      <c r="AY19" s="61"/>
      <c r="AZ19" s="61"/>
      <c r="BA19" s="46">
        <v>1</v>
      </c>
      <c r="BB19" s="46">
        <v>1</v>
      </c>
      <c r="BC19" s="46">
        <v>1</v>
      </c>
      <c r="BD19" s="46">
        <v>1</v>
      </c>
      <c r="BE19" s="61"/>
      <c r="BF19" s="61"/>
      <c r="BG19" s="61"/>
      <c r="BH19" s="61"/>
      <c r="BI19" s="61"/>
      <c r="BJ19" s="61"/>
      <c r="BK19" s="61"/>
      <c r="BL19" s="61"/>
      <c r="BM19" s="61"/>
      <c r="BN19" s="61"/>
      <c r="BO19" s="46">
        <v>4.87</v>
      </c>
      <c r="BP19" s="46" t="s">
        <v>176</v>
      </c>
      <c r="BQ19" s="46">
        <v>9.55</v>
      </c>
      <c r="BR19" s="46">
        <v>9.55</v>
      </c>
      <c r="BS19" s="46">
        <v>12.09</v>
      </c>
      <c r="BT19" s="46">
        <v>10.54</v>
      </c>
      <c r="BU19" s="46">
        <v>4.88</v>
      </c>
      <c r="BV19" s="46">
        <v>-0.01</v>
      </c>
      <c r="BW19" s="61"/>
      <c r="BX19" s="61"/>
      <c r="BY19" s="61"/>
      <c r="BZ19" s="61"/>
      <c r="CA19" s="61"/>
      <c r="CB19" s="61"/>
      <c r="CC19" s="61"/>
      <c r="CD19" s="61" t="s">
        <v>110</v>
      </c>
      <c r="CE19" s="61" t="s">
        <v>111</v>
      </c>
      <c r="CF19" s="61" t="s">
        <v>110</v>
      </c>
      <c r="CG19" s="61" t="s">
        <v>112</v>
      </c>
      <c r="CH19" s="61"/>
      <c r="CI19" s="89" t="str">
        <f t="shared" si="0"/>
        <v>Red</v>
      </c>
      <c r="CJ19" s="89" t="str">
        <f t="shared" si="16"/>
        <v>Red</v>
      </c>
      <c r="CK19" s="89" t="str">
        <f t="shared" si="2"/>
        <v>Other</v>
      </c>
      <c r="CL19" s="89" t="b">
        <f t="shared" si="3"/>
        <v>0</v>
      </c>
      <c r="CM19" s="61"/>
      <c r="CN19" s="61" t="s">
        <v>103</v>
      </c>
      <c r="CO19" s="61"/>
      <c r="CP19" s="46" t="s">
        <v>113</v>
      </c>
      <c r="CQ19" s="46" t="s">
        <v>115</v>
      </c>
      <c r="CR19" s="81">
        <v>47.1882</v>
      </c>
      <c r="CS19" s="72">
        <f t="shared" si="4"/>
        <v>7</v>
      </c>
      <c r="CT19" s="72" t="str">
        <f t="shared" si="17"/>
        <v>1</v>
      </c>
      <c r="CU19" s="72" t="str">
        <f t="shared" si="18"/>
        <v>1</v>
      </c>
      <c r="CV19" s="88">
        <v>1</v>
      </c>
      <c r="CW19" s="73">
        <f t="shared" si="7"/>
        <v>1</v>
      </c>
      <c r="CX19" s="73">
        <v>1</v>
      </c>
      <c r="CY19" s="74"/>
      <c r="CZ19" s="75">
        <f t="shared" si="8"/>
        <v>21</v>
      </c>
      <c r="DA19" s="72" t="str">
        <f t="shared" si="9"/>
        <v>High</v>
      </c>
      <c r="DB19" s="73" t="str">
        <f t="shared" si="10"/>
        <v>0</v>
      </c>
      <c r="DC19" s="73" t="str">
        <f t="shared" si="11"/>
        <v>0</v>
      </c>
      <c r="DD19" s="73" t="str">
        <f t="shared" si="12"/>
        <v>0</v>
      </c>
      <c r="DE19" s="73" t="str">
        <f t="shared" si="13"/>
        <v>0</v>
      </c>
      <c r="DF19" s="73" t="str">
        <f t="shared" si="14"/>
        <v>0</v>
      </c>
      <c r="DG19" s="73" t="str">
        <f t="shared" si="15"/>
        <v>0</v>
      </c>
      <c r="DH19" s="267" t="s">
        <v>750</v>
      </c>
    </row>
    <row r="20" spans="1:112" ht="12.75">
      <c r="A20" s="58" t="s">
        <v>651</v>
      </c>
      <c r="B20" s="59" t="s">
        <v>265</v>
      </c>
      <c r="C20" s="60">
        <v>2</v>
      </c>
      <c r="D20" s="59" t="s">
        <v>133</v>
      </c>
      <c r="E20" s="61" t="s">
        <v>151</v>
      </c>
      <c r="F20" s="61" t="s">
        <v>151</v>
      </c>
      <c r="G20" s="61" t="s">
        <v>151</v>
      </c>
      <c r="H20" s="61" t="s">
        <v>259</v>
      </c>
      <c r="I20" s="61" t="s">
        <v>95</v>
      </c>
      <c r="J20" s="61" t="s">
        <v>95</v>
      </c>
      <c r="K20" s="61" t="s">
        <v>95</v>
      </c>
      <c r="L20" s="61" t="s">
        <v>95</v>
      </c>
      <c r="M20" s="61" t="s">
        <v>95</v>
      </c>
      <c r="N20" s="61" t="s">
        <v>95</v>
      </c>
      <c r="O20" s="61" t="s">
        <v>95</v>
      </c>
      <c r="P20" s="61" t="s">
        <v>95</v>
      </c>
      <c r="Q20" s="61" t="s">
        <v>95</v>
      </c>
      <c r="R20" s="61" t="s">
        <v>95</v>
      </c>
      <c r="S20" s="61" t="s">
        <v>95</v>
      </c>
      <c r="T20" s="61" t="s">
        <v>95</v>
      </c>
      <c r="U20" s="61" t="s">
        <v>95</v>
      </c>
      <c r="V20" s="61" t="s">
        <v>95</v>
      </c>
      <c r="W20" s="61" t="s">
        <v>95</v>
      </c>
      <c r="X20" s="61" t="s">
        <v>95</v>
      </c>
      <c r="Y20" s="62">
        <v>45.55285</v>
      </c>
      <c r="Z20" s="62">
        <v>-116.87076</v>
      </c>
      <c r="AA20" s="61" t="s">
        <v>96</v>
      </c>
      <c r="AB20" s="61" t="s">
        <v>625</v>
      </c>
      <c r="AC20" s="61" t="s">
        <v>98</v>
      </c>
      <c r="AD20" s="61" t="s">
        <v>616</v>
      </c>
      <c r="AE20" s="67"/>
      <c r="AF20" s="63">
        <v>38869</v>
      </c>
      <c r="AG20" s="64">
        <v>0.4583333333333333</v>
      </c>
      <c r="AH20" s="61" t="s">
        <v>100</v>
      </c>
      <c r="AI20" s="61">
        <v>8</v>
      </c>
      <c r="AJ20" s="66">
        <v>8</v>
      </c>
      <c r="AK20" s="61">
        <v>0</v>
      </c>
      <c r="AL20" s="61">
        <v>0</v>
      </c>
      <c r="AM20" s="61">
        <v>0</v>
      </c>
      <c r="AN20" s="46" t="s">
        <v>202</v>
      </c>
      <c r="AO20" s="46" t="s">
        <v>95</v>
      </c>
      <c r="AP20" s="46" t="s">
        <v>95</v>
      </c>
      <c r="AQ20" s="46"/>
      <c r="AR20" s="46" t="s">
        <v>103</v>
      </c>
      <c r="AS20" s="67"/>
      <c r="AT20" s="46" t="s">
        <v>104</v>
      </c>
      <c r="AU20" s="46" t="s">
        <v>95</v>
      </c>
      <c r="AV20" s="46" t="s">
        <v>95</v>
      </c>
      <c r="AW20" s="67"/>
      <c r="AX20" s="65" t="s">
        <v>617</v>
      </c>
      <c r="AY20" s="67"/>
      <c r="AZ20" s="67"/>
      <c r="BA20" s="46">
        <v>1</v>
      </c>
      <c r="BB20" s="46">
        <v>1</v>
      </c>
      <c r="BC20" s="46">
        <v>1</v>
      </c>
      <c r="BD20" s="46">
        <v>1</v>
      </c>
      <c r="BE20" s="67"/>
      <c r="BF20" s="67"/>
      <c r="BG20" s="67"/>
      <c r="BH20" s="67"/>
      <c r="BI20" s="67"/>
      <c r="BJ20" s="67"/>
      <c r="BK20" s="67"/>
      <c r="BL20" s="67"/>
      <c r="BM20" s="67"/>
      <c r="BN20" s="67"/>
      <c r="BO20" s="46">
        <v>4.87</v>
      </c>
      <c r="BP20" s="46" t="s">
        <v>176</v>
      </c>
      <c r="BQ20" s="46">
        <v>10.54</v>
      </c>
      <c r="BR20" s="46">
        <v>10.54</v>
      </c>
      <c r="BS20" s="46">
        <v>12.09</v>
      </c>
      <c r="BT20" s="46">
        <v>11.34</v>
      </c>
      <c r="BU20" s="46">
        <v>4.88</v>
      </c>
      <c r="BV20" s="46">
        <v>-0.01</v>
      </c>
      <c r="BW20" s="67"/>
      <c r="BX20" s="67"/>
      <c r="BY20" s="67"/>
      <c r="BZ20" s="67"/>
      <c r="CA20" s="67"/>
      <c r="CB20" s="67"/>
      <c r="CC20" s="67"/>
      <c r="CD20" s="61" t="s">
        <v>110</v>
      </c>
      <c r="CE20" s="61" t="s">
        <v>626</v>
      </c>
      <c r="CF20" s="61" t="s">
        <v>110</v>
      </c>
      <c r="CG20" s="61" t="s">
        <v>112</v>
      </c>
      <c r="CH20" s="67"/>
      <c r="CI20" s="89" t="str">
        <f t="shared" si="0"/>
        <v>Red</v>
      </c>
      <c r="CJ20" s="89" t="str">
        <f t="shared" si="16"/>
        <v>Red</v>
      </c>
      <c r="CK20" s="89" t="str">
        <f t="shared" si="2"/>
        <v>Other</v>
      </c>
      <c r="CL20" s="89" t="b">
        <f t="shared" si="3"/>
        <v>0</v>
      </c>
      <c r="CM20" s="67"/>
      <c r="CN20" s="61" t="s">
        <v>103</v>
      </c>
      <c r="CO20" s="67"/>
      <c r="CP20" s="46" t="s">
        <v>113</v>
      </c>
      <c r="CQ20" s="46" t="s">
        <v>115</v>
      </c>
      <c r="CR20" s="81">
        <v>47.1882</v>
      </c>
      <c r="CS20" s="72">
        <f t="shared" si="4"/>
        <v>7</v>
      </c>
      <c r="CT20" s="72" t="str">
        <f t="shared" si="17"/>
        <v>1</v>
      </c>
      <c r="CU20" s="72" t="str">
        <f t="shared" si="18"/>
        <v>1</v>
      </c>
      <c r="CV20" s="73">
        <v>1</v>
      </c>
      <c r="CW20" s="73">
        <f t="shared" si="7"/>
        <v>1</v>
      </c>
      <c r="CX20" s="73">
        <v>1</v>
      </c>
      <c r="CY20" s="74"/>
      <c r="CZ20" s="75">
        <f t="shared" si="8"/>
        <v>21</v>
      </c>
      <c r="DA20" s="72" t="str">
        <f t="shared" si="9"/>
        <v>High</v>
      </c>
      <c r="DB20" s="73" t="str">
        <f t="shared" si="10"/>
        <v>0</v>
      </c>
      <c r="DC20" s="73" t="str">
        <f t="shared" si="11"/>
        <v>0</v>
      </c>
      <c r="DD20" s="73" t="str">
        <f t="shared" si="12"/>
        <v>0</v>
      </c>
      <c r="DE20" s="73" t="str">
        <f t="shared" si="13"/>
        <v>0</v>
      </c>
      <c r="DF20" s="73" t="str">
        <f t="shared" si="14"/>
        <v>0</v>
      </c>
      <c r="DG20" s="73" t="str">
        <f t="shared" si="15"/>
        <v>0</v>
      </c>
      <c r="DH20" s="267" t="s">
        <v>750</v>
      </c>
    </row>
    <row r="21" spans="1:112" ht="12.75" customHeight="1">
      <c r="A21" s="268" t="s">
        <v>339</v>
      </c>
      <c r="B21" s="269" t="s">
        <v>340</v>
      </c>
      <c r="C21" s="270">
        <v>0.03</v>
      </c>
      <c r="D21" s="269" t="s">
        <v>133</v>
      </c>
      <c r="E21" s="268" t="s">
        <v>151</v>
      </c>
      <c r="F21" s="268" t="s">
        <v>151</v>
      </c>
      <c r="G21" s="268" t="s">
        <v>151</v>
      </c>
      <c r="H21" s="268" t="s">
        <v>302</v>
      </c>
      <c r="I21" s="268" t="s">
        <v>95</v>
      </c>
      <c r="J21" s="268" t="s">
        <v>95</v>
      </c>
      <c r="K21" s="268" t="s">
        <v>95</v>
      </c>
      <c r="L21" s="268" t="s">
        <v>95</v>
      </c>
      <c r="M21" s="268" t="s">
        <v>95</v>
      </c>
      <c r="N21" s="268" t="s">
        <v>95</v>
      </c>
      <c r="O21" s="268" t="s">
        <v>95</v>
      </c>
      <c r="P21" s="268" t="s">
        <v>95</v>
      </c>
      <c r="Q21" s="268" t="s">
        <v>95</v>
      </c>
      <c r="R21" s="268" t="s">
        <v>95</v>
      </c>
      <c r="S21" s="268" t="s">
        <v>95</v>
      </c>
      <c r="T21" s="268" t="s">
        <v>95</v>
      </c>
      <c r="U21" s="268" t="s">
        <v>95</v>
      </c>
      <c r="V21" s="268" t="s">
        <v>95</v>
      </c>
      <c r="W21" s="268" t="s">
        <v>95</v>
      </c>
      <c r="X21" s="268" t="s">
        <v>95</v>
      </c>
      <c r="Y21" s="271">
        <v>45.46725</v>
      </c>
      <c r="Z21" s="271">
        <v>-116.97191</v>
      </c>
      <c r="AA21" s="268" t="s">
        <v>96</v>
      </c>
      <c r="AB21" s="268" t="s">
        <v>97</v>
      </c>
      <c r="AC21" s="268" t="s">
        <v>99</v>
      </c>
      <c r="AD21" s="268" t="s">
        <v>119</v>
      </c>
      <c r="AE21" s="268" t="s">
        <v>231</v>
      </c>
      <c r="AF21" s="272">
        <v>38260</v>
      </c>
      <c r="AG21" s="273">
        <v>0.4138888888888889</v>
      </c>
      <c r="AH21" s="268" t="s">
        <v>143</v>
      </c>
      <c r="AI21" s="268">
        <v>1</v>
      </c>
      <c r="AJ21" s="268">
        <v>1</v>
      </c>
      <c r="AK21" s="268">
        <v>0</v>
      </c>
      <c r="AL21" s="268">
        <v>0</v>
      </c>
      <c r="AM21" s="268">
        <v>0</v>
      </c>
      <c r="AN21" s="268" t="s">
        <v>144</v>
      </c>
      <c r="AO21" s="268" t="s">
        <v>95</v>
      </c>
      <c r="AP21" s="268" t="s">
        <v>95</v>
      </c>
      <c r="AQ21" s="268"/>
      <c r="AR21" s="268" t="s">
        <v>103</v>
      </c>
      <c r="AS21" s="268"/>
      <c r="AT21" s="268" t="s">
        <v>104</v>
      </c>
      <c r="AU21" s="268" t="s">
        <v>163</v>
      </c>
      <c r="AV21" s="268" t="s">
        <v>182</v>
      </c>
      <c r="AW21" s="275" t="s">
        <v>341</v>
      </c>
      <c r="AX21" s="274"/>
      <c r="AY21" s="268"/>
      <c r="AZ21" s="268"/>
      <c r="BA21" s="268">
        <v>1</v>
      </c>
      <c r="BB21" s="268">
        <v>1</v>
      </c>
      <c r="BC21" s="268">
        <v>1</v>
      </c>
      <c r="BD21" s="268">
        <v>1</v>
      </c>
      <c r="BE21" s="268" t="s">
        <v>342</v>
      </c>
      <c r="BF21" s="268"/>
      <c r="BG21" s="268"/>
      <c r="BH21" s="268">
        <v>3</v>
      </c>
      <c r="BI21" s="268">
        <v>25.4</v>
      </c>
      <c r="BJ21" s="268">
        <v>9.2</v>
      </c>
      <c r="BK21" s="268">
        <v>8.8</v>
      </c>
      <c r="BL21" s="268">
        <v>11.4</v>
      </c>
      <c r="BM21" s="268">
        <v>11.3</v>
      </c>
      <c r="BN21" s="268">
        <v>14.2</v>
      </c>
      <c r="BO21" s="268">
        <v>5</v>
      </c>
      <c r="BP21" s="268" t="s">
        <v>176</v>
      </c>
      <c r="BQ21" s="268">
        <v>7.41</v>
      </c>
      <c r="BR21" s="268">
        <v>8.65</v>
      </c>
      <c r="BS21" s="268">
        <v>8.95</v>
      </c>
      <c r="BT21" s="268">
        <v>8.74</v>
      </c>
      <c r="BU21" s="268">
        <v>5</v>
      </c>
      <c r="BV21" s="268">
        <v>0</v>
      </c>
      <c r="BW21" s="268">
        <v>10.98</v>
      </c>
      <c r="BX21" s="268">
        <v>0.27</v>
      </c>
      <c r="BY21" s="268">
        <v>0.09</v>
      </c>
      <c r="BZ21" s="268">
        <v>-1.33</v>
      </c>
      <c r="CA21" s="268">
        <v>0.21</v>
      </c>
      <c r="CB21" s="268">
        <v>2.33</v>
      </c>
      <c r="CC21" s="268">
        <v>4.88</v>
      </c>
      <c r="CD21" s="268" t="s">
        <v>110</v>
      </c>
      <c r="CE21" s="268" t="s">
        <v>138</v>
      </c>
      <c r="CF21" s="268" t="s">
        <v>110</v>
      </c>
      <c r="CG21" s="268" t="s">
        <v>139</v>
      </c>
      <c r="CH21" s="268" t="s">
        <v>343</v>
      </c>
      <c r="CI21" s="276" t="str">
        <f t="shared" si="0"/>
        <v>Red</v>
      </c>
      <c r="CJ21" s="276" t="str">
        <f aca="true" t="shared" si="19" ref="CJ21:CJ49">IF(CI21="Red","Red",IF(CI21="Green","Green",IF(CI21="Grey","Grey",IF(CL21="False","Green",IF(CL21="Yes","Red","Green")))))</f>
        <v>Red</v>
      </c>
      <c r="CK21" s="276" t="str">
        <f t="shared" si="2"/>
        <v>Circular</v>
      </c>
      <c r="CL21" s="276" t="b">
        <f t="shared" si="3"/>
        <v>0</v>
      </c>
      <c r="CM21" s="268"/>
      <c r="CN21" s="268" t="s">
        <v>113</v>
      </c>
      <c r="CO21" s="268" t="s">
        <v>344</v>
      </c>
      <c r="CP21" s="268" t="s">
        <v>113</v>
      </c>
      <c r="CQ21" s="268" t="s">
        <v>231</v>
      </c>
      <c r="CR21" s="283">
        <f>3.9457+0.011631</f>
        <v>3.957331</v>
      </c>
      <c r="CS21" s="279">
        <f t="shared" si="4"/>
        <v>3</v>
      </c>
      <c r="CT21" s="279" t="str">
        <f t="shared" si="17"/>
        <v>1</v>
      </c>
      <c r="CU21" s="279" t="str">
        <f t="shared" si="18"/>
        <v>1</v>
      </c>
      <c r="CV21" s="284">
        <v>3</v>
      </c>
      <c r="CW21" s="266">
        <f t="shared" si="7"/>
        <v>1.1500000000000001</v>
      </c>
      <c r="CX21" s="266">
        <v>1</v>
      </c>
      <c r="CY21" s="280"/>
      <c r="CZ21" s="281">
        <f t="shared" si="8"/>
        <v>10.350000000000001</v>
      </c>
      <c r="DA21" s="279" t="s">
        <v>693</v>
      </c>
      <c r="DB21" s="266" t="str">
        <f t="shared" si="10"/>
        <v>0.05</v>
      </c>
      <c r="DC21" s="266" t="str">
        <f t="shared" si="11"/>
        <v>0</v>
      </c>
      <c r="DD21" s="266" t="str">
        <f t="shared" si="12"/>
        <v>0</v>
      </c>
      <c r="DE21" s="266" t="str">
        <f t="shared" si="13"/>
        <v>0.1</v>
      </c>
      <c r="DF21" s="266" t="str">
        <f t="shared" si="14"/>
        <v>0</v>
      </c>
      <c r="DG21" s="266" t="str">
        <f t="shared" si="15"/>
        <v>0</v>
      </c>
      <c r="DH21" s="267" t="s">
        <v>725</v>
      </c>
    </row>
    <row r="22" spans="1:112" ht="12" customHeight="1">
      <c r="A22" s="268" t="s">
        <v>334</v>
      </c>
      <c r="B22" s="269" t="s">
        <v>335</v>
      </c>
      <c r="C22" s="270">
        <v>0.01</v>
      </c>
      <c r="D22" s="269" t="s">
        <v>133</v>
      </c>
      <c r="E22" s="268" t="s">
        <v>151</v>
      </c>
      <c r="F22" s="268" t="s">
        <v>151</v>
      </c>
      <c r="G22" s="268" t="s">
        <v>151</v>
      </c>
      <c r="H22" s="268" t="s">
        <v>302</v>
      </c>
      <c r="I22" s="268" t="s">
        <v>95</v>
      </c>
      <c r="J22" s="268" t="s">
        <v>95</v>
      </c>
      <c r="K22" s="268" t="s">
        <v>95</v>
      </c>
      <c r="L22" s="268" t="s">
        <v>95</v>
      </c>
      <c r="M22" s="268" t="s">
        <v>95</v>
      </c>
      <c r="N22" s="268" t="s">
        <v>95</v>
      </c>
      <c r="O22" s="268" t="s">
        <v>95</v>
      </c>
      <c r="P22" s="268" t="s">
        <v>95</v>
      </c>
      <c r="Q22" s="268" t="s">
        <v>95</v>
      </c>
      <c r="R22" s="268" t="s">
        <v>95</v>
      </c>
      <c r="S22" s="268" t="s">
        <v>95</v>
      </c>
      <c r="T22" s="268" t="s">
        <v>95</v>
      </c>
      <c r="U22" s="268" t="s">
        <v>95</v>
      </c>
      <c r="V22" s="268" t="s">
        <v>95</v>
      </c>
      <c r="W22" s="268" t="s">
        <v>95</v>
      </c>
      <c r="X22" s="268" t="s">
        <v>95</v>
      </c>
      <c r="Y22" s="271">
        <v>45.46692</v>
      </c>
      <c r="Z22" s="271">
        <v>-116.97107</v>
      </c>
      <c r="AA22" s="268" t="s">
        <v>96</v>
      </c>
      <c r="AB22" s="268" t="s">
        <v>97</v>
      </c>
      <c r="AC22" s="268" t="s">
        <v>99</v>
      </c>
      <c r="AD22" s="268" t="s">
        <v>119</v>
      </c>
      <c r="AE22" s="268" t="s">
        <v>231</v>
      </c>
      <c r="AF22" s="272">
        <v>38260</v>
      </c>
      <c r="AG22" s="273">
        <v>0.3993055555555556</v>
      </c>
      <c r="AH22" s="268" t="s">
        <v>143</v>
      </c>
      <c r="AI22" s="268">
        <v>1</v>
      </c>
      <c r="AJ22" s="268">
        <v>1</v>
      </c>
      <c r="AK22" s="268">
        <v>0</v>
      </c>
      <c r="AL22" s="268">
        <v>0</v>
      </c>
      <c r="AM22" s="268">
        <v>0</v>
      </c>
      <c r="AN22" s="268" t="s">
        <v>100</v>
      </c>
      <c r="AO22" s="268" t="s">
        <v>144</v>
      </c>
      <c r="AP22" s="268" t="s">
        <v>95</v>
      </c>
      <c r="AQ22" s="268" t="s">
        <v>336</v>
      </c>
      <c r="AR22" s="268" t="s">
        <v>103</v>
      </c>
      <c r="AS22" s="268"/>
      <c r="AT22" s="268" t="s">
        <v>145</v>
      </c>
      <c r="AU22" s="268" t="s">
        <v>123</v>
      </c>
      <c r="AV22" s="268" t="s">
        <v>95</v>
      </c>
      <c r="AW22" s="268"/>
      <c r="AX22" s="274" t="s">
        <v>337</v>
      </c>
      <c r="AY22" s="268"/>
      <c r="AZ22" s="268"/>
      <c r="BA22" s="268">
        <v>1</v>
      </c>
      <c r="BB22" s="268">
        <v>1</v>
      </c>
      <c r="BC22" s="268">
        <v>1</v>
      </c>
      <c r="BD22" s="268">
        <v>1</v>
      </c>
      <c r="BE22" s="268"/>
      <c r="BF22" s="268"/>
      <c r="BG22" s="268"/>
      <c r="BH22" s="268">
        <v>3.1</v>
      </c>
      <c r="BI22" s="268">
        <v>42.2</v>
      </c>
      <c r="BJ22" s="268">
        <v>9.2</v>
      </c>
      <c r="BK22" s="268">
        <v>8.8</v>
      </c>
      <c r="BL22" s="268">
        <v>11.4</v>
      </c>
      <c r="BM22" s="268">
        <v>11.3</v>
      </c>
      <c r="BN22" s="268">
        <v>14.2</v>
      </c>
      <c r="BO22" s="268">
        <v>3.3</v>
      </c>
      <c r="BP22" s="268" t="s">
        <v>176</v>
      </c>
      <c r="BQ22" s="268">
        <v>6.52</v>
      </c>
      <c r="BR22" s="268">
        <v>7.28</v>
      </c>
      <c r="BS22" s="268"/>
      <c r="BT22" s="268"/>
      <c r="BU22" s="268">
        <v>3.3</v>
      </c>
      <c r="BV22" s="268">
        <v>0</v>
      </c>
      <c r="BW22" s="268">
        <v>10.98</v>
      </c>
      <c r="BX22" s="268">
        <v>0.28</v>
      </c>
      <c r="BY22" s="268">
        <v>-7.28</v>
      </c>
      <c r="BZ22" s="268">
        <v>6.52</v>
      </c>
      <c r="CA22" s="268">
        <v>0</v>
      </c>
      <c r="CB22" s="268">
        <v>0</v>
      </c>
      <c r="CC22" s="268">
        <v>1.8</v>
      </c>
      <c r="CD22" s="268" t="s">
        <v>110</v>
      </c>
      <c r="CE22" s="268" t="s">
        <v>138</v>
      </c>
      <c r="CF22" s="268" t="s">
        <v>110</v>
      </c>
      <c r="CG22" s="268" t="s">
        <v>147</v>
      </c>
      <c r="CH22" s="268" t="s">
        <v>338</v>
      </c>
      <c r="CI22" s="276" t="str">
        <f t="shared" si="0"/>
        <v>Red</v>
      </c>
      <c r="CJ22" s="276" t="str">
        <f t="shared" si="19"/>
        <v>Red</v>
      </c>
      <c r="CK22" s="276" t="str">
        <f t="shared" si="2"/>
        <v>Circular</v>
      </c>
      <c r="CL22" s="276" t="b">
        <f t="shared" si="3"/>
        <v>0</v>
      </c>
      <c r="CM22" s="268"/>
      <c r="CN22" s="268" t="s">
        <v>103</v>
      </c>
      <c r="CO22" s="268"/>
      <c r="CP22" s="268" t="s">
        <v>113</v>
      </c>
      <c r="CQ22" s="268" t="s">
        <v>231</v>
      </c>
      <c r="CR22" s="282">
        <v>0.041374</v>
      </c>
      <c r="CS22" s="279">
        <f t="shared" si="4"/>
        <v>1</v>
      </c>
      <c r="CT22" s="279" t="str">
        <f t="shared" si="17"/>
        <v>1</v>
      </c>
      <c r="CU22" s="279" t="str">
        <f t="shared" si="18"/>
        <v>1</v>
      </c>
      <c r="CV22" s="266">
        <v>2</v>
      </c>
      <c r="CW22" s="266">
        <f t="shared" si="7"/>
        <v>1</v>
      </c>
      <c r="CX22" s="266">
        <v>1</v>
      </c>
      <c r="CY22" s="280"/>
      <c r="CZ22" s="281">
        <f t="shared" si="8"/>
        <v>3</v>
      </c>
      <c r="DA22" s="279" t="s">
        <v>693</v>
      </c>
      <c r="DB22" s="266" t="str">
        <f t="shared" si="10"/>
        <v>0</v>
      </c>
      <c r="DC22" s="266" t="str">
        <f t="shared" si="11"/>
        <v>0</v>
      </c>
      <c r="DD22" s="266" t="str">
        <f t="shared" si="12"/>
        <v>0</v>
      </c>
      <c r="DE22" s="266" t="str">
        <f t="shared" si="13"/>
        <v>0</v>
      </c>
      <c r="DF22" s="266" t="str">
        <f t="shared" si="14"/>
        <v>0</v>
      </c>
      <c r="DG22" s="266" t="str">
        <f t="shared" si="15"/>
        <v>0</v>
      </c>
      <c r="DH22" s="267" t="s">
        <v>725</v>
      </c>
    </row>
    <row r="23" spans="1:125" ht="12.75">
      <c r="A23" t="s">
        <v>392</v>
      </c>
      <c r="B23" s="6" t="s">
        <v>393</v>
      </c>
      <c r="C23" s="7">
        <v>1.8</v>
      </c>
      <c r="D23" s="6" t="s">
        <v>394</v>
      </c>
      <c r="E23" t="s">
        <v>151</v>
      </c>
      <c r="F23" t="s">
        <v>151</v>
      </c>
      <c r="G23" t="s">
        <v>151</v>
      </c>
      <c r="H23" t="s">
        <v>259</v>
      </c>
      <c r="I23" t="s">
        <v>95</v>
      </c>
      <c r="J23" t="s">
        <v>95</v>
      </c>
      <c r="K23" t="s">
        <v>95</v>
      </c>
      <c r="L23" t="s">
        <v>95</v>
      </c>
      <c r="M23" t="s">
        <v>95</v>
      </c>
      <c r="N23" t="s">
        <v>95</v>
      </c>
      <c r="O23" t="s">
        <v>95</v>
      </c>
      <c r="P23" t="s">
        <v>95</v>
      </c>
      <c r="Q23" t="s">
        <v>95</v>
      </c>
      <c r="R23" t="s">
        <v>95</v>
      </c>
      <c r="S23" t="s">
        <v>95</v>
      </c>
      <c r="T23" t="s">
        <v>95</v>
      </c>
      <c r="U23" t="s">
        <v>95</v>
      </c>
      <c r="V23" t="s">
        <v>95</v>
      </c>
      <c r="W23" t="s">
        <v>95</v>
      </c>
      <c r="X23" t="s">
        <v>95</v>
      </c>
      <c r="Y23" s="8">
        <v>45.57615</v>
      </c>
      <c r="Z23" s="8">
        <v>-116.96734</v>
      </c>
      <c r="AA23" t="s">
        <v>96</v>
      </c>
      <c r="AB23" t="s">
        <v>97</v>
      </c>
      <c r="AC23" t="s">
        <v>99</v>
      </c>
      <c r="AD23" t="s">
        <v>180</v>
      </c>
      <c r="AF23" s="9">
        <v>38273</v>
      </c>
      <c r="AG23" s="10">
        <v>0.59375</v>
      </c>
      <c r="AH23" t="s">
        <v>143</v>
      </c>
      <c r="AI23">
        <v>1</v>
      </c>
      <c r="AJ23">
        <v>1</v>
      </c>
      <c r="AK23">
        <v>0</v>
      </c>
      <c r="AL23">
        <v>0</v>
      </c>
      <c r="AM23">
        <v>1</v>
      </c>
      <c r="AN23" t="s">
        <v>144</v>
      </c>
      <c r="AO23" t="s">
        <v>95</v>
      </c>
      <c r="AP23" t="s">
        <v>95</v>
      </c>
      <c r="AR23" t="s">
        <v>103</v>
      </c>
      <c r="AT23" t="s">
        <v>104</v>
      </c>
      <c r="AU23" t="s">
        <v>123</v>
      </c>
      <c r="AV23" t="s">
        <v>95</v>
      </c>
      <c r="AX23" s="11" t="s">
        <v>395</v>
      </c>
      <c r="AY23" t="s">
        <v>396</v>
      </c>
      <c r="BA23">
        <v>1</v>
      </c>
      <c r="BB23">
        <v>1</v>
      </c>
      <c r="BC23">
        <v>1</v>
      </c>
      <c r="BD23">
        <v>1</v>
      </c>
      <c r="BH23">
        <v>3</v>
      </c>
      <c r="BI23">
        <v>24</v>
      </c>
      <c r="BJ23">
        <v>7.3</v>
      </c>
      <c r="BK23">
        <v>9.6</v>
      </c>
      <c r="BL23">
        <v>8.9</v>
      </c>
      <c r="BM23">
        <v>8.6</v>
      </c>
      <c r="BN23">
        <v>5.1</v>
      </c>
      <c r="BO23">
        <v>4.64</v>
      </c>
      <c r="BP23" t="s">
        <v>185</v>
      </c>
      <c r="BQ23">
        <v>7.52</v>
      </c>
      <c r="BR23">
        <v>7.67</v>
      </c>
      <c r="BU23">
        <v>4.64</v>
      </c>
      <c r="BV23">
        <v>0</v>
      </c>
      <c r="BW23">
        <v>7.9</v>
      </c>
      <c r="BX23">
        <v>0.38</v>
      </c>
      <c r="BY23">
        <v>-7.67</v>
      </c>
      <c r="BZ23">
        <v>7.52</v>
      </c>
      <c r="CA23">
        <v>0</v>
      </c>
      <c r="CB23">
        <v>0</v>
      </c>
      <c r="CC23">
        <v>0.63</v>
      </c>
      <c r="CD23" t="s">
        <v>110</v>
      </c>
      <c r="CE23" t="s">
        <v>147</v>
      </c>
      <c r="CF23" t="s">
        <v>110</v>
      </c>
      <c r="CG23" t="s">
        <v>147</v>
      </c>
      <c r="CI23" s="89" t="str">
        <f t="shared" si="0"/>
        <v>Red</v>
      </c>
      <c r="CJ23" s="89" t="str">
        <f t="shared" si="19"/>
        <v>Red</v>
      </c>
      <c r="CK23" s="89" t="str">
        <f t="shared" si="2"/>
        <v>Circular</v>
      </c>
      <c r="CL23" s="89" t="b">
        <f t="shared" si="3"/>
        <v>0</v>
      </c>
      <c r="CN23" t="s">
        <v>103</v>
      </c>
      <c r="CP23" t="s">
        <v>113</v>
      </c>
      <c r="CQ23" t="s">
        <v>231</v>
      </c>
      <c r="CR23" s="87">
        <v>6.52139</v>
      </c>
      <c r="CS23" s="72">
        <f t="shared" si="4"/>
        <v>5</v>
      </c>
      <c r="CT23" s="72" t="str">
        <f t="shared" si="17"/>
        <v>1</v>
      </c>
      <c r="CU23" s="72" t="str">
        <f t="shared" si="18"/>
        <v>1</v>
      </c>
      <c r="CV23" s="88">
        <v>2</v>
      </c>
      <c r="CW23" s="73">
        <f t="shared" si="7"/>
        <v>1</v>
      </c>
      <c r="CX23" s="73">
        <v>1</v>
      </c>
      <c r="CY23" s="74"/>
      <c r="CZ23" s="75">
        <f t="shared" si="8"/>
        <v>15</v>
      </c>
      <c r="DA23" s="72" t="str">
        <f>IF(AND(CZ23&gt;0,CZ23&lt;10),"Beneficial",IF(AND(CZ23&gt;=10,CZ23&lt;20),"Medium",IF(AND(CZ23&gt;=20),"High",)))</f>
        <v>Medium</v>
      </c>
      <c r="DB23" s="73" t="str">
        <f t="shared" si="10"/>
        <v>0</v>
      </c>
      <c r="DC23" s="73" t="str">
        <f t="shared" si="11"/>
        <v>0</v>
      </c>
      <c r="DD23" s="73" t="str">
        <f t="shared" si="12"/>
        <v>0</v>
      </c>
      <c r="DE23" s="73" t="str">
        <f t="shared" si="13"/>
        <v>0</v>
      </c>
      <c r="DF23" s="73" t="str">
        <f t="shared" si="14"/>
        <v>0</v>
      </c>
      <c r="DG23" s="73" t="str">
        <f t="shared" si="15"/>
        <v>0</v>
      </c>
      <c r="DH23" s="82"/>
      <c r="DI23" s="46"/>
      <c r="DJ23" s="46"/>
      <c r="DK23" s="46"/>
      <c r="DL23" s="46"/>
      <c r="DM23" s="46"/>
      <c r="DN23" s="46"/>
      <c r="DO23" s="46"/>
      <c r="DP23" s="46"/>
      <c r="DQ23" s="46"/>
      <c r="DR23" s="46"/>
      <c r="DS23" s="46"/>
      <c r="DT23" s="46"/>
      <c r="DU23" s="46"/>
    </row>
    <row r="24" spans="1:112" ht="12.75">
      <c r="A24" t="s">
        <v>306</v>
      </c>
      <c r="B24" s="6" t="s">
        <v>307</v>
      </c>
      <c r="C24" s="7">
        <v>2.3</v>
      </c>
      <c r="D24" s="6" t="s">
        <v>133</v>
      </c>
      <c r="E24" t="s">
        <v>151</v>
      </c>
      <c r="F24" t="s">
        <v>151</v>
      </c>
      <c r="G24" t="s">
        <v>151</v>
      </c>
      <c r="H24" t="s">
        <v>302</v>
      </c>
      <c r="I24" t="s">
        <v>95</v>
      </c>
      <c r="J24" t="s">
        <v>95</v>
      </c>
      <c r="K24" t="s">
        <v>95</v>
      </c>
      <c r="L24" t="s">
        <v>95</v>
      </c>
      <c r="M24" t="s">
        <v>95</v>
      </c>
      <c r="N24" t="s">
        <v>95</v>
      </c>
      <c r="O24" t="s">
        <v>95</v>
      </c>
      <c r="P24" t="s">
        <v>95</v>
      </c>
      <c r="Q24" t="s">
        <v>95</v>
      </c>
      <c r="R24" t="s">
        <v>95</v>
      </c>
      <c r="S24" t="s">
        <v>95</v>
      </c>
      <c r="T24" t="s">
        <v>95</v>
      </c>
      <c r="U24" t="s">
        <v>95</v>
      </c>
      <c r="V24" t="s">
        <v>95</v>
      </c>
      <c r="W24" t="s">
        <v>95</v>
      </c>
      <c r="X24" t="s">
        <v>95</v>
      </c>
      <c r="Y24" s="8">
        <v>45.47328</v>
      </c>
      <c r="Z24" s="8">
        <v>-117.0107</v>
      </c>
      <c r="AA24" t="s">
        <v>96</v>
      </c>
      <c r="AB24" t="s">
        <v>97</v>
      </c>
      <c r="AC24" t="s">
        <v>98</v>
      </c>
      <c r="AD24" t="s">
        <v>119</v>
      </c>
      <c r="AE24" t="s">
        <v>308</v>
      </c>
      <c r="AF24" s="9">
        <v>38259</v>
      </c>
      <c r="AG24" s="10">
        <v>0.43402777777777773</v>
      </c>
      <c r="AH24" t="s">
        <v>143</v>
      </c>
      <c r="AI24">
        <v>2</v>
      </c>
      <c r="AJ24">
        <v>2</v>
      </c>
      <c r="AK24">
        <v>0</v>
      </c>
      <c r="AL24">
        <v>0</v>
      </c>
      <c r="AM24">
        <v>0</v>
      </c>
      <c r="AN24" t="s">
        <v>101</v>
      </c>
      <c r="AO24" t="s">
        <v>309</v>
      </c>
      <c r="AP24" t="s">
        <v>95</v>
      </c>
      <c r="AR24" t="s">
        <v>103</v>
      </c>
      <c r="AT24" t="s">
        <v>145</v>
      </c>
      <c r="AU24" t="s">
        <v>123</v>
      </c>
      <c r="AV24" t="s">
        <v>310</v>
      </c>
      <c r="AW24" t="s">
        <v>311</v>
      </c>
      <c r="AX24" s="11" t="s">
        <v>312</v>
      </c>
      <c r="BA24">
        <v>1</v>
      </c>
      <c r="BB24">
        <v>1</v>
      </c>
      <c r="BC24">
        <v>1</v>
      </c>
      <c r="BD24">
        <v>1</v>
      </c>
      <c r="BH24">
        <v>3.7</v>
      </c>
      <c r="BI24">
        <v>30</v>
      </c>
      <c r="BO24">
        <v>3.17</v>
      </c>
      <c r="BP24" t="s">
        <v>313</v>
      </c>
      <c r="BQ24">
        <v>12.68</v>
      </c>
      <c r="BR24">
        <v>13.14</v>
      </c>
      <c r="BS24">
        <v>14.98</v>
      </c>
      <c r="BT24">
        <v>14.85</v>
      </c>
      <c r="BU24">
        <v>3.17</v>
      </c>
      <c r="BV24">
        <v>0</v>
      </c>
      <c r="BW24">
        <v>0</v>
      </c>
      <c r="BX24">
        <v>0</v>
      </c>
      <c r="BY24">
        <v>1.71</v>
      </c>
      <c r="BZ24">
        <v>-2.17</v>
      </c>
      <c r="CA24">
        <v>0.13</v>
      </c>
      <c r="CB24">
        <v>0.08</v>
      </c>
      <c r="CC24">
        <v>1.53</v>
      </c>
      <c r="CD24" t="s">
        <v>110</v>
      </c>
      <c r="CE24" t="s">
        <v>111</v>
      </c>
      <c r="CF24" t="s">
        <v>110</v>
      </c>
      <c r="CG24" t="s">
        <v>112</v>
      </c>
      <c r="CH24" t="s">
        <v>314</v>
      </c>
      <c r="CI24" s="89" t="str">
        <f>IF(CD24="Red","Red",IF(CD24="Green","Green",IF(CD24="Grey","Grey",IF(AH24="Bridge","Bridge",IF(AH24="Ford","Ford",IF(AH24="Open Bottom","Open Bottom",IF(AH24="Other","Other","Green")))))))</f>
        <v>Red</v>
      </c>
      <c r="CJ24" s="89" t="str">
        <f>IF(CI24="Red","Red",IF(CI24="Green","Green",IF(CI24="Grey","Grey",IF(CL24="False","Green",IF(CL24="Yes","Red","Green")))))</f>
        <v>Red</v>
      </c>
      <c r="CK24" s="89" t="str">
        <f>IF(AH24="Bridge","Bridge",IF(AH24="Ford","Ford",IF(AH24="Circular","Circular",IF(AH24="Squashed Pipe-Arch","Squashed Pipe-Arch",IF(AH24="Open-Bottom","Open Bottom Arch",IF(AH24="Other","Other","Other"))))))</f>
        <v>Circular</v>
      </c>
      <c r="CL24" s="89" t="b">
        <f>IF(AND(CI24&lt;&gt;"Red",CN24="Yes"),"Yes")</f>
        <v>0</v>
      </c>
      <c r="CN24" t="s">
        <v>103</v>
      </c>
      <c r="CP24" t="s">
        <v>113</v>
      </c>
      <c r="CQ24" t="s">
        <v>231</v>
      </c>
      <c r="CR24" s="81">
        <v>1.33272</v>
      </c>
      <c r="CS24" s="72">
        <f>IF(AND(CR24&gt;0,CR24&lt;=1),1,IF(AND(CR24&gt;1,CR24&lt;=2),2,IF(AND(CR24&gt;2,CR24&lt;=4),3,IF(AND(CR24&gt;4,CR24&lt;=6),4,IF(AND(CR24&gt;6,CR24&lt;=8),5,IF(AND(CR24&gt;8,CR24&lt;=10),6,IF(AND(CR24&gt;10),7,)))))))</f>
        <v>2</v>
      </c>
      <c r="CT24" s="72" t="str">
        <f>IF(CD24="Red","1",IF(CD24="Grey","0.5","0"))</f>
        <v>1</v>
      </c>
      <c r="CU24" s="72" t="str">
        <f>IF(CF24="Red","1",IF(CF24="Grey","0.5","0"))</f>
        <v>1</v>
      </c>
      <c r="CV24" s="88">
        <v>4</v>
      </c>
      <c r="CW24" s="73">
        <f>1+DB24+DC24+DD24+DE24+DF24+DG24</f>
        <v>1</v>
      </c>
      <c r="CX24" s="73">
        <v>1</v>
      </c>
      <c r="CY24" s="74"/>
      <c r="CZ24" s="75">
        <f>CS24*((CT24*1.5)+(1.5*CU24))*CX24*CW24</f>
        <v>6</v>
      </c>
      <c r="DA24" s="72" t="str">
        <f>IF(AND(CZ24&gt;0,CZ24&lt;10),"Beneficial",IF(AND(CZ24&gt;=10,CZ24&lt;20),"Medium",IF(AND(CZ24&gt;=20),"High",)))</f>
        <v>Beneficial</v>
      </c>
      <c r="DB24" s="73" t="str">
        <f>IF(AU24="Poor Alignment with Stream","0.05",IF(AV24="Poor Alignment with Stream","0.05","0"))</f>
        <v>0</v>
      </c>
      <c r="DC24" s="73" t="str">
        <f>IF(AU24="Breaks Inside Culvert","0.05",IF(AV24="Breaks Inside Culvert","0.05","0"))</f>
        <v>0</v>
      </c>
      <c r="DD24" s="73" t="str">
        <f>IF(AU24="Fill Eroding","0.05",IF(AV24="Fill Eroding","0.05","0"))</f>
        <v>0</v>
      </c>
      <c r="DE24" s="73" t="str">
        <f>IF(AU24="Water Flowing Under Culvert","0.1",IF(AV24="Water Flowing Under Culvert","0.1","0"))</f>
        <v>0</v>
      </c>
      <c r="DF24" s="73" t="str">
        <f>IF(AU24="Bottom Rusted Through","0.05",IF(AV24="Bottom Rusted Through","0.05","0"))</f>
        <v>0</v>
      </c>
      <c r="DG24" s="73" t="str">
        <f>IF(AU24="Debris Plugging Inlet","0.05",IF(AV24="Debris Plugging Inlet","0.05","0"))</f>
        <v>0</v>
      </c>
      <c r="DH24" s="82"/>
    </row>
    <row r="25" spans="1:112" ht="13.5" customHeight="1">
      <c r="A25" s="268" t="s">
        <v>345</v>
      </c>
      <c r="B25" s="269" t="s">
        <v>346</v>
      </c>
      <c r="C25" s="270">
        <v>0.3</v>
      </c>
      <c r="D25" s="269" t="s">
        <v>133</v>
      </c>
      <c r="E25" s="268" t="s">
        <v>151</v>
      </c>
      <c r="F25" s="268" t="s">
        <v>151</v>
      </c>
      <c r="G25" s="268" t="s">
        <v>151</v>
      </c>
      <c r="H25" s="268" t="s">
        <v>91</v>
      </c>
      <c r="I25" s="268" t="s">
        <v>95</v>
      </c>
      <c r="J25" s="268" t="s">
        <v>95</v>
      </c>
      <c r="K25" s="268" t="s">
        <v>95</v>
      </c>
      <c r="L25" s="268" t="s">
        <v>95</v>
      </c>
      <c r="M25" s="268" t="s">
        <v>95</v>
      </c>
      <c r="N25" s="268" t="s">
        <v>95</v>
      </c>
      <c r="O25" s="268" t="s">
        <v>95</v>
      </c>
      <c r="P25" s="268" t="s">
        <v>95</v>
      </c>
      <c r="Q25" s="268" t="s">
        <v>95</v>
      </c>
      <c r="R25" s="268" t="s">
        <v>95</v>
      </c>
      <c r="S25" s="268" t="s">
        <v>95</v>
      </c>
      <c r="T25" s="268" t="s">
        <v>95</v>
      </c>
      <c r="U25" s="268" t="s">
        <v>95</v>
      </c>
      <c r="V25" s="268" t="s">
        <v>95</v>
      </c>
      <c r="W25" s="268" t="s">
        <v>95</v>
      </c>
      <c r="X25" s="268" t="s">
        <v>95</v>
      </c>
      <c r="Y25" s="271">
        <v>45.46732</v>
      </c>
      <c r="Z25" s="271">
        <v>-116.9773</v>
      </c>
      <c r="AA25" s="268" t="s">
        <v>96</v>
      </c>
      <c r="AB25" s="268" t="s">
        <v>97</v>
      </c>
      <c r="AC25" s="268" t="s">
        <v>99</v>
      </c>
      <c r="AD25" s="268" t="s">
        <v>119</v>
      </c>
      <c r="AE25" s="268" t="s">
        <v>231</v>
      </c>
      <c r="AF25" s="272">
        <v>38260</v>
      </c>
      <c r="AG25" s="273">
        <v>0.46319444444444446</v>
      </c>
      <c r="AH25" s="268" t="s">
        <v>143</v>
      </c>
      <c r="AI25" s="268">
        <v>1</v>
      </c>
      <c r="AJ25" s="268">
        <v>1</v>
      </c>
      <c r="AK25" s="268">
        <v>0</v>
      </c>
      <c r="AL25" s="268">
        <v>0</v>
      </c>
      <c r="AM25" s="268">
        <v>0</v>
      </c>
      <c r="AN25" s="268" t="s">
        <v>144</v>
      </c>
      <c r="AO25" s="268" t="s">
        <v>95</v>
      </c>
      <c r="AP25" s="268" t="s">
        <v>95</v>
      </c>
      <c r="AQ25" s="268"/>
      <c r="AR25" s="268" t="s">
        <v>103</v>
      </c>
      <c r="AS25" s="268"/>
      <c r="AT25" s="268" t="s">
        <v>104</v>
      </c>
      <c r="AU25" s="268" t="s">
        <v>123</v>
      </c>
      <c r="AV25" s="268" t="s">
        <v>95</v>
      </c>
      <c r="AW25" s="268"/>
      <c r="AX25" s="274" t="s">
        <v>347</v>
      </c>
      <c r="AY25" s="268"/>
      <c r="AZ25" s="268"/>
      <c r="BA25" s="268">
        <v>1</v>
      </c>
      <c r="BB25" s="268">
        <v>1</v>
      </c>
      <c r="BC25" s="268">
        <v>1</v>
      </c>
      <c r="BD25" s="268">
        <v>1</v>
      </c>
      <c r="BE25" s="268"/>
      <c r="BF25" s="268"/>
      <c r="BG25" s="268"/>
      <c r="BH25" s="268">
        <v>1.7</v>
      </c>
      <c r="BI25" s="268">
        <v>21.6</v>
      </c>
      <c r="BJ25" s="268">
        <v>7.4</v>
      </c>
      <c r="BK25" s="268">
        <v>5.8</v>
      </c>
      <c r="BL25" s="268">
        <v>6.9</v>
      </c>
      <c r="BM25" s="268">
        <v>5.3</v>
      </c>
      <c r="BN25" s="268">
        <v>6.6</v>
      </c>
      <c r="BO25" s="268">
        <v>3.63</v>
      </c>
      <c r="BP25" s="268" t="s">
        <v>348</v>
      </c>
      <c r="BQ25" s="268">
        <v>5.32</v>
      </c>
      <c r="BR25" s="268">
        <v>7.33</v>
      </c>
      <c r="BS25" s="268"/>
      <c r="BT25" s="268"/>
      <c r="BU25" s="268">
        <v>3.63</v>
      </c>
      <c r="BV25" s="268">
        <v>0</v>
      </c>
      <c r="BW25" s="268">
        <v>6.4</v>
      </c>
      <c r="BX25" s="268">
        <v>0.27</v>
      </c>
      <c r="BY25" s="268">
        <v>-7.33</v>
      </c>
      <c r="BZ25" s="268">
        <v>5.32</v>
      </c>
      <c r="CA25" s="268">
        <v>0</v>
      </c>
      <c r="CB25" s="268">
        <v>0</v>
      </c>
      <c r="CC25" s="268">
        <v>9.31</v>
      </c>
      <c r="CD25" s="268" t="s">
        <v>110</v>
      </c>
      <c r="CE25" s="268" t="s">
        <v>138</v>
      </c>
      <c r="CF25" s="268" t="s">
        <v>110</v>
      </c>
      <c r="CG25" s="268" t="s">
        <v>139</v>
      </c>
      <c r="CH25" s="268" t="s">
        <v>349</v>
      </c>
      <c r="CI25" s="276" t="str">
        <f t="shared" si="0"/>
        <v>Red</v>
      </c>
      <c r="CJ25" s="276" t="str">
        <f t="shared" si="19"/>
        <v>Red</v>
      </c>
      <c r="CK25" s="276" t="str">
        <f t="shared" si="2"/>
        <v>Circular</v>
      </c>
      <c r="CL25" s="276" t="b">
        <f t="shared" si="3"/>
        <v>0</v>
      </c>
      <c r="CM25" s="268"/>
      <c r="CN25" s="268" t="s">
        <v>103</v>
      </c>
      <c r="CO25" s="268"/>
      <c r="CP25" s="268" t="s">
        <v>113</v>
      </c>
      <c r="CQ25" s="268" t="s">
        <v>241</v>
      </c>
      <c r="CR25" s="282">
        <v>5.08684</v>
      </c>
      <c r="CS25" s="279">
        <f t="shared" si="4"/>
        <v>4</v>
      </c>
      <c r="CT25" s="279" t="str">
        <f>IF(CD25="Red","1",IF(CD25="Grey","0.5","0"))</f>
        <v>1</v>
      </c>
      <c r="CU25" s="279" t="str">
        <f>IF(CF25="Red","1",IF(CF25="Grey","0.5","0"))</f>
        <v>1</v>
      </c>
      <c r="CV25" s="266">
        <v>4</v>
      </c>
      <c r="CW25" s="266">
        <f t="shared" si="7"/>
        <v>1</v>
      </c>
      <c r="CX25" s="266">
        <v>1</v>
      </c>
      <c r="CY25" s="280"/>
      <c r="CZ25" s="281">
        <f t="shared" si="8"/>
        <v>12</v>
      </c>
      <c r="DA25" s="279" t="s">
        <v>671</v>
      </c>
      <c r="DB25" s="266" t="str">
        <f t="shared" si="10"/>
        <v>0</v>
      </c>
      <c r="DC25" s="266" t="str">
        <f t="shared" si="11"/>
        <v>0</v>
      </c>
      <c r="DD25" s="266" t="str">
        <f t="shared" si="12"/>
        <v>0</v>
      </c>
      <c r="DE25" s="266" t="str">
        <f t="shared" si="13"/>
        <v>0</v>
      </c>
      <c r="DF25" s="266" t="str">
        <f t="shared" si="14"/>
        <v>0</v>
      </c>
      <c r="DG25" s="266" t="str">
        <f t="shared" si="15"/>
        <v>0</v>
      </c>
      <c r="DH25" s="267" t="s">
        <v>728</v>
      </c>
    </row>
    <row r="26" spans="1:112" s="268" customFormat="1" ht="12.75">
      <c r="A26" t="s">
        <v>249</v>
      </c>
      <c r="B26" s="6">
        <v>170</v>
      </c>
      <c r="C26" s="7">
        <v>0.5</v>
      </c>
      <c r="D26" s="6" t="s">
        <v>221</v>
      </c>
      <c r="E26" t="s">
        <v>93</v>
      </c>
      <c r="F26" t="s">
        <v>93</v>
      </c>
      <c r="G26" t="s">
        <v>93</v>
      </c>
      <c r="H26" t="s">
        <v>91</v>
      </c>
      <c r="I26" t="s">
        <v>95</v>
      </c>
      <c r="J26" t="s">
        <v>95</v>
      </c>
      <c r="K26" t="s">
        <v>95</v>
      </c>
      <c r="L26" t="s">
        <v>95</v>
      </c>
      <c r="M26" t="s">
        <v>95</v>
      </c>
      <c r="N26" t="s">
        <v>95</v>
      </c>
      <c r="O26" t="s">
        <v>95</v>
      </c>
      <c r="P26" t="s">
        <v>95</v>
      </c>
      <c r="Q26" t="s">
        <v>95</v>
      </c>
      <c r="R26" t="s">
        <v>95</v>
      </c>
      <c r="S26" t="s">
        <v>95</v>
      </c>
      <c r="T26" t="s">
        <v>95</v>
      </c>
      <c r="U26" t="s">
        <v>95</v>
      </c>
      <c r="V26" t="s">
        <v>95</v>
      </c>
      <c r="W26" t="s">
        <v>95</v>
      </c>
      <c r="X26" t="s">
        <v>95</v>
      </c>
      <c r="Y26" s="8">
        <v>45.1637</v>
      </c>
      <c r="Z26" s="8">
        <v>-117.03246</v>
      </c>
      <c r="AA26" t="s">
        <v>96</v>
      </c>
      <c r="AB26" t="s">
        <v>97</v>
      </c>
      <c r="AC26" t="s">
        <v>99</v>
      </c>
      <c r="AD26" t="s">
        <v>119</v>
      </c>
      <c r="AE26" t="s">
        <v>231</v>
      </c>
      <c r="AF26" s="9">
        <v>38245</v>
      </c>
      <c r="AG26" s="10">
        <v>0.576388888888889</v>
      </c>
      <c r="AH26" t="s">
        <v>143</v>
      </c>
      <c r="AI26">
        <v>1</v>
      </c>
      <c r="AJ26">
        <v>1</v>
      </c>
      <c r="AK26">
        <v>0</v>
      </c>
      <c r="AL26">
        <v>0</v>
      </c>
      <c r="AM26">
        <v>0</v>
      </c>
      <c r="AN26" t="s">
        <v>202</v>
      </c>
      <c r="AO26" t="s">
        <v>95</v>
      </c>
      <c r="AP26" t="s">
        <v>95</v>
      </c>
      <c r="AQ26"/>
      <c r="AR26" t="s">
        <v>103</v>
      </c>
      <c r="AS26"/>
      <c r="AT26" t="s">
        <v>104</v>
      </c>
      <c r="AU26" t="s">
        <v>123</v>
      </c>
      <c r="AV26" t="s">
        <v>182</v>
      </c>
      <c r="AW26"/>
      <c r="AX26" s="11"/>
      <c r="AY26"/>
      <c r="AZ26"/>
      <c r="BA26">
        <v>1</v>
      </c>
      <c r="BB26">
        <v>1</v>
      </c>
      <c r="BC26">
        <v>1</v>
      </c>
      <c r="BD26">
        <v>1</v>
      </c>
      <c r="BE26"/>
      <c r="BF26"/>
      <c r="BG26"/>
      <c r="BH26">
        <v>3</v>
      </c>
      <c r="BI26">
        <v>24.3</v>
      </c>
      <c r="BJ26">
        <v>7</v>
      </c>
      <c r="BK26">
        <v>7.8</v>
      </c>
      <c r="BL26">
        <v>7.1</v>
      </c>
      <c r="BM26">
        <v>5.2</v>
      </c>
      <c r="BN26">
        <v>5.6</v>
      </c>
      <c r="BO26">
        <v>4.97</v>
      </c>
      <c r="BP26" t="s">
        <v>185</v>
      </c>
      <c r="BQ26">
        <v>7.79</v>
      </c>
      <c r="BR26">
        <v>8.42</v>
      </c>
      <c r="BS26">
        <v>9.6</v>
      </c>
      <c r="BT26">
        <v>8.35</v>
      </c>
      <c r="BU26">
        <v>4.97</v>
      </c>
      <c r="BV26">
        <v>0</v>
      </c>
      <c r="BW26">
        <v>6.54</v>
      </c>
      <c r="BX26">
        <v>0.46</v>
      </c>
      <c r="BY26">
        <v>-0.07</v>
      </c>
      <c r="BZ26">
        <v>-0.56</v>
      </c>
      <c r="CA26">
        <v>1.25</v>
      </c>
      <c r="CB26">
        <v>-17.86</v>
      </c>
      <c r="CC26">
        <v>2.59</v>
      </c>
      <c r="CD26" t="s">
        <v>110</v>
      </c>
      <c r="CE26" t="s">
        <v>138</v>
      </c>
      <c r="CF26" t="s">
        <v>110</v>
      </c>
      <c r="CG26" t="s">
        <v>139</v>
      </c>
      <c r="CH26" t="s">
        <v>250</v>
      </c>
      <c r="CI26" s="89" t="str">
        <f t="shared" si="0"/>
        <v>Red</v>
      </c>
      <c r="CJ26" s="89" t="str">
        <f t="shared" si="19"/>
        <v>Red</v>
      </c>
      <c r="CK26" s="89" t="str">
        <f t="shared" si="2"/>
        <v>Circular</v>
      </c>
      <c r="CL26" s="89" t="b">
        <f t="shared" si="3"/>
        <v>0</v>
      </c>
      <c r="CM26"/>
      <c r="CN26" t="s">
        <v>113</v>
      </c>
      <c r="CO26" t="s">
        <v>251</v>
      </c>
      <c r="CP26" t="s">
        <v>113</v>
      </c>
      <c r="CQ26" t="s">
        <v>231</v>
      </c>
      <c r="CR26" s="81">
        <v>2.00669</v>
      </c>
      <c r="CS26" s="72">
        <f t="shared" si="4"/>
        <v>3</v>
      </c>
      <c r="CT26" s="72" t="str">
        <f>IF(CD26="Red","1",IF(CD26="Grey","0.5","0"))</f>
        <v>1</v>
      </c>
      <c r="CU26" s="72" t="str">
        <f>IF(CF26="Red","1",IF(CF26="Grey","0.5","0"))</f>
        <v>1</v>
      </c>
      <c r="CV26" s="73">
        <v>2</v>
      </c>
      <c r="CW26" s="73">
        <f t="shared" si="7"/>
        <v>1.05</v>
      </c>
      <c r="CX26" s="73">
        <v>1</v>
      </c>
      <c r="CY26" s="74"/>
      <c r="CZ26" s="75">
        <f t="shared" si="8"/>
        <v>9.450000000000001</v>
      </c>
      <c r="DA26" s="72" t="str">
        <f aca="true" t="shared" si="20" ref="DA26:DA56">IF(AND(CZ26&gt;0,CZ26&lt;10),"Beneficial",IF(AND(CZ26&gt;=10,CZ26&lt;20),"Medium",IF(AND(CZ26&gt;=20),"High",)))</f>
        <v>Beneficial</v>
      </c>
      <c r="DB26" s="73" t="str">
        <f t="shared" si="10"/>
        <v>0.05</v>
      </c>
      <c r="DC26" s="73" t="str">
        <f t="shared" si="11"/>
        <v>0</v>
      </c>
      <c r="DD26" s="73" t="str">
        <f t="shared" si="12"/>
        <v>0</v>
      </c>
      <c r="DE26" s="73" t="str">
        <f t="shared" si="13"/>
        <v>0</v>
      </c>
      <c r="DF26" s="73" t="str">
        <f t="shared" si="14"/>
        <v>0</v>
      </c>
      <c r="DG26" s="73" t="str">
        <f t="shared" si="15"/>
        <v>0</v>
      </c>
      <c r="DH26" s="267" t="s">
        <v>754</v>
      </c>
    </row>
    <row r="27" spans="1:112" s="268" customFormat="1" ht="12.75" customHeight="1">
      <c r="A27" t="s">
        <v>171</v>
      </c>
      <c r="B27" s="6" t="s">
        <v>172</v>
      </c>
      <c r="C27" s="7">
        <v>0.3</v>
      </c>
      <c r="D27" s="6">
        <v>3940</v>
      </c>
      <c r="E27" t="s">
        <v>93</v>
      </c>
      <c r="F27" t="s">
        <v>151</v>
      </c>
      <c r="G27" t="s">
        <v>151</v>
      </c>
      <c r="H27" t="s">
        <v>161</v>
      </c>
      <c r="I27" t="s">
        <v>95</v>
      </c>
      <c r="J27" t="s">
        <v>95</v>
      </c>
      <c r="K27" t="s">
        <v>95</v>
      </c>
      <c r="L27" t="s">
        <v>95</v>
      </c>
      <c r="M27" t="s">
        <v>95</v>
      </c>
      <c r="N27" t="s">
        <v>95</v>
      </c>
      <c r="O27" t="s">
        <v>95</v>
      </c>
      <c r="P27" t="s">
        <v>95</v>
      </c>
      <c r="Q27" t="s">
        <v>95</v>
      </c>
      <c r="R27" t="s">
        <v>95</v>
      </c>
      <c r="S27" t="s">
        <v>95</v>
      </c>
      <c r="T27" t="s">
        <v>95</v>
      </c>
      <c r="U27" t="s">
        <v>95</v>
      </c>
      <c r="V27" t="s">
        <v>95</v>
      </c>
      <c r="W27" t="s">
        <v>95</v>
      </c>
      <c r="X27" t="s">
        <v>95</v>
      </c>
      <c r="Y27" s="8">
        <v>45.29848</v>
      </c>
      <c r="Z27" s="8">
        <v>-116.98729</v>
      </c>
      <c r="AA27" t="s">
        <v>96</v>
      </c>
      <c r="AB27" t="s">
        <v>97</v>
      </c>
      <c r="AC27" t="s">
        <v>98</v>
      </c>
      <c r="AD27" t="s">
        <v>99</v>
      </c>
      <c r="AE27" t="s">
        <v>119</v>
      </c>
      <c r="AF27" s="9">
        <v>38229</v>
      </c>
      <c r="AG27" s="10">
        <v>0.6236111111111111</v>
      </c>
      <c r="AH27" t="s">
        <v>120</v>
      </c>
      <c r="AI27">
        <v>1</v>
      </c>
      <c r="AJ27">
        <v>1</v>
      </c>
      <c r="AK27">
        <v>0</v>
      </c>
      <c r="AL27">
        <v>0</v>
      </c>
      <c r="AM27">
        <v>0</v>
      </c>
      <c r="AN27" t="s">
        <v>144</v>
      </c>
      <c r="AO27" t="s">
        <v>95</v>
      </c>
      <c r="AP27" t="s">
        <v>95</v>
      </c>
      <c r="AQ27"/>
      <c r="AR27" t="s">
        <v>95</v>
      </c>
      <c r="AS27"/>
      <c r="AT27" t="s">
        <v>173</v>
      </c>
      <c r="AU27" t="s">
        <v>123</v>
      </c>
      <c r="AV27" t="s">
        <v>95</v>
      </c>
      <c r="AW27"/>
      <c r="AX27" s="11"/>
      <c r="AY27"/>
      <c r="AZ27"/>
      <c r="BA27">
        <v>1</v>
      </c>
      <c r="BB27">
        <v>1</v>
      </c>
      <c r="BC27">
        <v>1</v>
      </c>
      <c r="BD27">
        <v>1</v>
      </c>
      <c r="BE27" t="s">
        <v>174</v>
      </c>
      <c r="BF27" t="s">
        <v>175</v>
      </c>
      <c r="BG27"/>
      <c r="BH27">
        <v>9.3</v>
      </c>
      <c r="BI27">
        <v>33.7</v>
      </c>
      <c r="BJ27">
        <v>11.6</v>
      </c>
      <c r="BK27">
        <v>9.8</v>
      </c>
      <c r="BL27">
        <v>12.1</v>
      </c>
      <c r="BM27">
        <v>9.9</v>
      </c>
      <c r="BN27">
        <v>9.4</v>
      </c>
      <c r="BO27">
        <v>4.72</v>
      </c>
      <c r="BP27" t="s">
        <v>176</v>
      </c>
      <c r="BQ27">
        <v>10.73</v>
      </c>
      <c r="BR27">
        <v>11.96</v>
      </c>
      <c r="BS27">
        <v>0</v>
      </c>
      <c r="BT27"/>
      <c r="BU27">
        <v>4.73</v>
      </c>
      <c r="BV27">
        <v>-0.01</v>
      </c>
      <c r="BW27">
        <v>10.56</v>
      </c>
      <c r="BX27">
        <v>0.88</v>
      </c>
      <c r="BY27">
        <v>-11.96</v>
      </c>
      <c r="BZ27">
        <v>10.73</v>
      </c>
      <c r="CA27">
        <v>0</v>
      </c>
      <c r="CB27">
        <v>0</v>
      </c>
      <c r="CC27">
        <v>3.65</v>
      </c>
      <c r="CD27" t="s">
        <v>110</v>
      </c>
      <c r="CE27" t="s">
        <v>138</v>
      </c>
      <c r="CF27" t="s">
        <v>110</v>
      </c>
      <c r="CG27" t="s">
        <v>112</v>
      </c>
      <c r="CH27" t="s">
        <v>177</v>
      </c>
      <c r="CI27" s="89" t="str">
        <f t="shared" si="0"/>
        <v>Red</v>
      </c>
      <c r="CJ27" s="89" t="str">
        <f t="shared" si="19"/>
        <v>Red</v>
      </c>
      <c r="CK27" s="89" t="str">
        <f t="shared" si="2"/>
        <v>Squashed Pipe-Arch</v>
      </c>
      <c r="CL27" s="89" t="b">
        <f t="shared" si="3"/>
        <v>0</v>
      </c>
      <c r="CM27"/>
      <c r="CN27" t="s">
        <v>103</v>
      </c>
      <c r="CO27"/>
      <c r="CP27" t="s">
        <v>113</v>
      </c>
      <c r="CQ27" t="s">
        <v>115</v>
      </c>
      <c r="CR27" s="71">
        <v>3.88279</v>
      </c>
      <c r="CS27" s="72">
        <f t="shared" si="4"/>
        <v>3</v>
      </c>
      <c r="CT27" s="85">
        <v>1</v>
      </c>
      <c r="CU27" s="85">
        <v>1</v>
      </c>
      <c r="CV27" s="73"/>
      <c r="CW27" s="73">
        <f t="shared" si="7"/>
        <v>1</v>
      </c>
      <c r="CX27" s="266">
        <v>1</v>
      </c>
      <c r="CY27" s="74"/>
      <c r="CZ27" s="75">
        <f t="shared" si="8"/>
        <v>9</v>
      </c>
      <c r="DA27" s="72" t="str">
        <f t="shared" si="20"/>
        <v>Beneficial</v>
      </c>
      <c r="DB27" s="73" t="str">
        <f t="shared" si="10"/>
        <v>0</v>
      </c>
      <c r="DC27" s="73" t="str">
        <f t="shared" si="11"/>
        <v>0</v>
      </c>
      <c r="DD27" s="73" t="str">
        <f t="shared" si="12"/>
        <v>0</v>
      </c>
      <c r="DE27" s="73" t="str">
        <f t="shared" si="13"/>
        <v>0</v>
      </c>
      <c r="DF27" s="73" t="str">
        <f t="shared" si="14"/>
        <v>0</v>
      </c>
      <c r="DG27" s="73" t="str">
        <f t="shared" si="15"/>
        <v>0</v>
      </c>
      <c r="DH27" s="266" t="s">
        <v>731</v>
      </c>
    </row>
    <row r="28" spans="1:112" ht="12.75">
      <c r="A28" t="s">
        <v>209</v>
      </c>
      <c r="B28" s="6">
        <v>3920</v>
      </c>
      <c r="C28" s="7">
        <v>11.2</v>
      </c>
      <c r="D28" s="6" t="s">
        <v>133</v>
      </c>
      <c r="E28" t="s">
        <v>93</v>
      </c>
      <c r="F28" t="s">
        <v>93</v>
      </c>
      <c r="G28" t="s">
        <v>93</v>
      </c>
      <c r="H28" t="s">
        <v>100</v>
      </c>
      <c r="I28" t="s">
        <v>95</v>
      </c>
      <c r="J28" t="s">
        <v>95</v>
      </c>
      <c r="K28" t="s">
        <v>95</v>
      </c>
      <c r="L28" t="s">
        <v>95</v>
      </c>
      <c r="M28" t="s">
        <v>95</v>
      </c>
      <c r="N28" t="s">
        <v>95</v>
      </c>
      <c r="O28" t="s">
        <v>95</v>
      </c>
      <c r="P28" t="s">
        <v>95</v>
      </c>
      <c r="Q28" t="s">
        <v>95</v>
      </c>
      <c r="R28" t="s">
        <v>95</v>
      </c>
      <c r="S28" t="s">
        <v>95</v>
      </c>
      <c r="T28" t="s">
        <v>95</v>
      </c>
      <c r="U28" t="s">
        <v>95</v>
      </c>
      <c r="V28" t="s">
        <v>95</v>
      </c>
      <c r="W28" t="s">
        <v>95</v>
      </c>
      <c r="X28" t="s">
        <v>95</v>
      </c>
      <c r="Y28" s="8">
        <v>45.24325</v>
      </c>
      <c r="Z28" s="8">
        <v>-117.09719</v>
      </c>
      <c r="AA28" t="s">
        <v>96</v>
      </c>
      <c r="AB28" t="s">
        <v>97</v>
      </c>
      <c r="AC28" t="s">
        <v>98</v>
      </c>
      <c r="AD28" t="s">
        <v>99</v>
      </c>
      <c r="AE28" t="s">
        <v>193</v>
      </c>
      <c r="AF28" s="9">
        <v>38243</v>
      </c>
      <c r="AG28" s="10">
        <v>0.6298611111111111</v>
      </c>
      <c r="AH28" t="s">
        <v>143</v>
      </c>
      <c r="AI28">
        <v>1</v>
      </c>
      <c r="AJ28">
        <v>1</v>
      </c>
      <c r="AK28">
        <v>0</v>
      </c>
      <c r="AL28">
        <v>0</v>
      </c>
      <c r="AM28">
        <v>0</v>
      </c>
      <c r="AN28" t="s">
        <v>202</v>
      </c>
      <c r="AO28" t="s">
        <v>95</v>
      </c>
      <c r="AP28" t="s">
        <v>95</v>
      </c>
      <c r="AQ28" t="s">
        <v>210</v>
      </c>
      <c r="AR28" t="s">
        <v>103</v>
      </c>
      <c r="AT28" t="s">
        <v>104</v>
      </c>
      <c r="AU28" t="s">
        <v>123</v>
      </c>
      <c r="AV28" t="s">
        <v>95</v>
      </c>
      <c r="AX28" s="11"/>
      <c r="BA28">
        <v>1</v>
      </c>
      <c r="BB28">
        <v>1</v>
      </c>
      <c r="BC28">
        <v>1</v>
      </c>
      <c r="BD28">
        <v>1</v>
      </c>
      <c r="BH28">
        <v>3.5</v>
      </c>
      <c r="BI28">
        <v>36</v>
      </c>
      <c r="BJ28">
        <v>11</v>
      </c>
      <c r="BK28">
        <v>7</v>
      </c>
      <c r="BL28">
        <v>11.1</v>
      </c>
      <c r="BM28">
        <v>7.7</v>
      </c>
      <c r="BN28">
        <v>6.2</v>
      </c>
      <c r="BO28">
        <v>6.89</v>
      </c>
      <c r="BP28" t="s">
        <v>211</v>
      </c>
      <c r="BQ28">
        <v>10.5</v>
      </c>
      <c r="BR28">
        <v>12.99</v>
      </c>
      <c r="BS28">
        <v>14.71</v>
      </c>
      <c r="BT28">
        <v>13.21</v>
      </c>
      <c r="BU28">
        <v>6.9</v>
      </c>
      <c r="BV28">
        <v>-0.01</v>
      </c>
      <c r="BW28">
        <v>8.6</v>
      </c>
      <c r="BX28">
        <v>0.41</v>
      </c>
      <c r="BY28">
        <v>0.22</v>
      </c>
      <c r="BZ28">
        <v>-2.71</v>
      </c>
      <c r="CA28">
        <v>1.5</v>
      </c>
      <c r="CB28">
        <v>6.82</v>
      </c>
      <c r="CC28">
        <v>6.92</v>
      </c>
      <c r="CD28" t="s">
        <v>110</v>
      </c>
      <c r="CE28" t="s">
        <v>138</v>
      </c>
      <c r="CF28" t="s">
        <v>110</v>
      </c>
      <c r="CG28" t="s">
        <v>139</v>
      </c>
      <c r="CI28" s="89" t="str">
        <f t="shared" si="0"/>
        <v>Red</v>
      </c>
      <c r="CJ28" s="89" t="str">
        <f t="shared" si="19"/>
        <v>Red</v>
      </c>
      <c r="CK28" s="89" t="str">
        <f t="shared" si="2"/>
        <v>Circular</v>
      </c>
      <c r="CL28" s="89" t="b">
        <f t="shared" si="3"/>
        <v>0</v>
      </c>
      <c r="CN28" t="s">
        <v>103</v>
      </c>
      <c r="CP28" t="s">
        <v>113</v>
      </c>
      <c r="CQ28" t="s">
        <v>115</v>
      </c>
      <c r="CR28" s="76">
        <v>3.40957</v>
      </c>
      <c r="CS28" s="77">
        <f t="shared" si="4"/>
        <v>3</v>
      </c>
      <c r="CT28" s="72" t="str">
        <f aca="true" t="shared" si="21" ref="CT28:CT40">IF(CD28="Red","1",IF(CD28="Grey","0.5","0"))</f>
        <v>1</v>
      </c>
      <c r="CU28" s="72" t="str">
        <f aca="true" t="shared" si="22" ref="CU28:CU40">IF(CF28="Red","1",IF(CF28="Grey","0.5","0"))</f>
        <v>1</v>
      </c>
      <c r="CV28" s="78">
        <v>5</v>
      </c>
      <c r="CW28" s="78">
        <f t="shared" si="7"/>
        <v>1</v>
      </c>
      <c r="CX28" s="250">
        <v>0.5</v>
      </c>
      <c r="CY28" s="79"/>
      <c r="CZ28" s="80">
        <f t="shared" si="8"/>
        <v>4.5</v>
      </c>
      <c r="DA28" s="72" t="str">
        <f t="shared" si="20"/>
        <v>Beneficial</v>
      </c>
      <c r="DB28" s="73" t="str">
        <f t="shared" si="10"/>
        <v>0</v>
      </c>
      <c r="DC28" s="73" t="str">
        <f t="shared" si="11"/>
        <v>0</v>
      </c>
      <c r="DD28" s="73" t="str">
        <f t="shared" si="12"/>
        <v>0</v>
      </c>
      <c r="DE28" s="73" t="str">
        <f t="shared" si="13"/>
        <v>0</v>
      </c>
      <c r="DF28" s="73" t="str">
        <f t="shared" si="14"/>
        <v>0</v>
      </c>
      <c r="DG28" s="73" t="str">
        <f t="shared" si="15"/>
        <v>0</v>
      </c>
      <c r="DH28" s="288" t="s">
        <v>735</v>
      </c>
    </row>
    <row r="29" spans="1:112" s="268" customFormat="1" ht="12.75">
      <c r="A29" t="s">
        <v>366</v>
      </c>
      <c r="B29" s="6" t="s">
        <v>367</v>
      </c>
      <c r="C29" s="7">
        <v>0.02</v>
      </c>
      <c r="D29" s="6" t="s">
        <v>357</v>
      </c>
      <c r="E29" t="s">
        <v>151</v>
      </c>
      <c r="F29" t="s">
        <v>151</v>
      </c>
      <c r="G29" t="s">
        <v>151</v>
      </c>
      <c r="H29" t="s">
        <v>91</v>
      </c>
      <c r="I29" t="s">
        <v>95</v>
      </c>
      <c r="J29" t="s">
        <v>95</v>
      </c>
      <c r="K29" t="s">
        <v>95</v>
      </c>
      <c r="L29" t="s">
        <v>95</v>
      </c>
      <c r="M29" t="s">
        <v>95</v>
      </c>
      <c r="N29" t="s">
        <v>95</v>
      </c>
      <c r="O29" t="s">
        <v>95</v>
      </c>
      <c r="P29" t="s">
        <v>95</v>
      </c>
      <c r="Q29" t="s">
        <v>95</v>
      </c>
      <c r="R29" t="s">
        <v>95</v>
      </c>
      <c r="S29" t="s">
        <v>95</v>
      </c>
      <c r="T29" t="s">
        <v>95</v>
      </c>
      <c r="U29" t="s">
        <v>95</v>
      </c>
      <c r="V29" t="s">
        <v>95</v>
      </c>
      <c r="W29" t="s">
        <v>95</v>
      </c>
      <c r="X29" t="s">
        <v>95</v>
      </c>
      <c r="Y29" s="8">
        <v>45.46898</v>
      </c>
      <c r="Z29" s="8">
        <v>-117.02541</v>
      </c>
      <c r="AA29" t="s">
        <v>96</v>
      </c>
      <c r="AB29" t="s">
        <v>97</v>
      </c>
      <c r="AC29" t="s">
        <v>99</v>
      </c>
      <c r="AD29" t="s">
        <v>119</v>
      </c>
      <c r="AE29" t="s">
        <v>231</v>
      </c>
      <c r="AF29" s="9">
        <v>38260</v>
      </c>
      <c r="AG29" s="10">
        <v>0.5979166666666667</v>
      </c>
      <c r="AH29" t="s">
        <v>143</v>
      </c>
      <c r="AI29">
        <v>1</v>
      </c>
      <c r="AJ29">
        <v>1</v>
      </c>
      <c r="AK29">
        <v>0</v>
      </c>
      <c r="AL29">
        <v>0</v>
      </c>
      <c r="AM29">
        <v>0</v>
      </c>
      <c r="AN29" t="s">
        <v>144</v>
      </c>
      <c r="AO29" t="s">
        <v>95</v>
      </c>
      <c r="AP29" t="s">
        <v>95</v>
      </c>
      <c r="AQ29"/>
      <c r="AR29" t="s">
        <v>103</v>
      </c>
      <c r="AS29"/>
      <c r="AT29" t="s">
        <v>173</v>
      </c>
      <c r="AU29" t="s">
        <v>123</v>
      </c>
      <c r="AV29" t="s">
        <v>95</v>
      </c>
      <c r="AW29"/>
      <c r="AX29" s="11"/>
      <c r="AY29"/>
      <c r="AZ29"/>
      <c r="BA29">
        <v>1</v>
      </c>
      <c r="BB29">
        <v>1</v>
      </c>
      <c r="BC29">
        <v>1</v>
      </c>
      <c r="BD29">
        <v>1</v>
      </c>
      <c r="BE29"/>
      <c r="BF29"/>
      <c r="BG29"/>
      <c r="BH29">
        <v>8.1</v>
      </c>
      <c r="BI29">
        <v>24.9</v>
      </c>
      <c r="BJ29">
        <v>16.9</v>
      </c>
      <c r="BK29">
        <v>17.4</v>
      </c>
      <c r="BL29">
        <v>13.2</v>
      </c>
      <c r="BM29">
        <v>10.5</v>
      </c>
      <c r="BN29">
        <v>18.6</v>
      </c>
      <c r="BO29">
        <v>6.33</v>
      </c>
      <c r="BP29" t="s">
        <v>368</v>
      </c>
      <c r="BQ29">
        <v>13.64</v>
      </c>
      <c r="BR29">
        <v>14</v>
      </c>
      <c r="BS29"/>
      <c r="BT29"/>
      <c r="BU29">
        <v>6.33</v>
      </c>
      <c r="BV29">
        <v>0</v>
      </c>
      <c r="BW29">
        <v>15.32</v>
      </c>
      <c r="BX29">
        <v>0.53</v>
      </c>
      <c r="BY29">
        <v>-14</v>
      </c>
      <c r="BZ29">
        <v>13.64</v>
      </c>
      <c r="CA29">
        <v>0</v>
      </c>
      <c r="CB29">
        <v>0</v>
      </c>
      <c r="CC29">
        <v>1.45</v>
      </c>
      <c r="CD29" t="s">
        <v>110</v>
      </c>
      <c r="CE29" t="s">
        <v>138</v>
      </c>
      <c r="CF29" t="s">
        <v>131</v>
      </c>
      <c r="CG29" t="s">
        <v>95</v>
      </c>
      <c r="CH29" t="s">
        <v>369</v>
      </c>
      <c r="CI29" s="89" t="str">
        <f t="shared" si="0"/>
        <v>Red</v>
      </c>
      <c r="CJ29" s="89" t="str">
        <f t="shared" si="19"/>
        <v>Red</v>
      </c>
      <c r="CK29" s="89" t="str">
        <f t="shared" si="2"/>
        <v>Circular</v>
      </c>
      <c r="CL29" s="89" t="b">
        <f t="shared" si="3"/>
        <v>0</v>
      </c>
      <c r="CM29"/>
      <c r="CN29" t="s">
        <v>103</v>
      </c>
      <c r="CO29"/>
      <c r="CP29" t="s">
        <v>113</v>
      </c>
      <c r="CQ29" t="s">
        <v>241</v>
      </c>
      <c r="CR29" s="81">
        <v>15.3479</v>
      </c>
      <c r="CS29" s="72">
        <f t="shared" si="4"/>
        <v>7</v>
      </c>
      <c r="CT29" s="72" t="str">
        <f t="shared" si="21"/>
        <v>1</v>
      </c>
      <c r="CU29" s="72" t="str">
        <f t="shared" si="22"/>
        <v>0</v>
      </c>
      <c r="CV29" s="73">
        <v>6</v>
      </c>
      <c r="CW29" s="73">
        <f t="shared" si="7"/>
        <v>1</v>
      </c>
      <c r="CX29" s="250">
        <v>0.5</v>
      </c>
      <c r="CY29" s="74"/>
      <c r="CZ29" s="75">
        <f t="shared" si="8"/>
        <v>5.25</v>
      </c>
      <c r="DA29" s="72" t="str">
        <f t="shared" si="20"/>
        <v>Beneficial</v>
      </c>
      <c r="DB29" s="73" t="str">
        <f t="shared" si="10"/>
        <v>0</v>
      </c>
      <c r="DC29" s="73" t="str">
        <f t="shared" si="11"/>
        <v>0</v>
      </c>
      <c r="DD29" s="73" t="str">
        <f t="shared" si="12"/>
        <v>0</v>
      </c>
      <c r="DE29" s="73" t="str">
        <f t="shared" si="13"/>
        <v>0</v>
      </c>
      <c r="DF29" s="73" t="str">
        <f t="shared" si="14"/>
        <v>0</v>
      </c>
      <c r="DG29" s="73" t="str">
        <f t="shared" si="15"/>
        <v>0</v>
      </c>
      <c r="DH29" s="82"/>
    </row>
    <row r="30" spans="1:112" ht="12.75">
      <c r="A30" t="s">
        <v>116</v>
      </c>
      <c r="B30" s="6" t="s">
        <v>117</v>
      </c>
      <c r="C30" s="7">
        <v>2.3</v>
      </c>
      <c r="D30" s="6" t="s">
        <v>118</v>
      </c>
      <c r="E30" t="s">
        <v>93</v>
      </c>
      <c r="F30" t="s">
        <v>93</v>
      </c>
      <c r="G30" t="s">
        <v>93</v>
      </c>
      <c r="H30" t="s">
        <v>94</v>
      </c>
      <c r="I30" t="s">
        <v>95</v>
      </c>
      <c r="J30" t="s">
        <v>95</v>
      </c>
      <c r="K30" t="s">
        <v>95</v>
      </c>
      <c r="L30" t="s">
        <v>95</v>
      </c>
      <c r="M30" t="s">
        <v>95</v>
      </c>
      <c r="N30" t="s">
        <v>95</v>
      </c>
      <c r="O30" t="s">
        <v>95</v>
      </c>
      <c r="P30" t="s">
        <v>95</v>
      </c>
      <c r="Q30" t="s">
        <v>95</v>
      </c>
      <c r="R30" t="s">
        <v>95</v>
      </c>
      <c r="S30" t="s">
        <v>95</v>
      </c>
      <c r="T30" t="s">
        <v>95</v>
      </c>
      <c r="U30" t="s">
        <v>95</v>
      </c>
      <c r="V30" t="s">
        <v>95</v>
      </c>
      <c r="W30" t="s">
        <v>95</v>
      </c>
      <c r="X30" t="s">
        <v>95</v>
      </c>
      <c r="Y30" s="8">
        <v>45.16985</v>
      </c>
      <c r="Z30" s="8">
        <v>-117.09024</v>
      </c>
      <c r="AA30" t="s">
        <v>96</v>
      </c>
      <c r="AB30" t="s">
        <v>97</v>
      </c>
      <c r="AC30" t="s">
        <v>99</v>
      </c>
      <c r="AD30" t="s">
        <v>119</v>
      </c>
      <c r="AF30" s="9">
        <v>38224</v>
      </c>
      <c r="AG30" s="10">
        <v>0.5298611111111111</v>
      </c>
      <c r="AH30" t="s">
        <v>120</v>
      </c>
      <c r="AI30">
        <v>1</v>
      </c>
      <c r="AJ30">
        <v>1</v>
      </c>
      <c r="AK30">
        <v>0</v>
      </c>
      <c r="AL30">
        <v>0</v>
      </c>
      <c r="AM30">
        <v>0</v>
      </c>
      <c r="AN30" t="s">
        <v>121</v>
      </c>
      <c r="AO30" t="s">
        <v>95</v>
      </c>
      <c r="AP30" t="s">
        <v>95</v>
      </c>
      <c r="AQ30" t="s">
        <v>122</v>
      </c>
      <c r="AR30" t="s">
        <v>103</v>
      </c>
      <c r="AT30" t="s">
        <v>104</v>
      </c>
      <c r="AU30" t="s">
        <v>123</v>
      </c>
      <c r="AV30" t="s">
        <v>95</v>
      </c>
      <c r="AX30" s="11" t="s">
        <v>124</v>
      </c>
      <c r="AY30" t="s">
        <v>125</v>
      </c>
      <c r="BA30">
        <v>1</v>
      </c>
      <c r="BB30">
        <v>1</v>
      </c>
      <c r="BC30">
        <v>1</v>
      </c>
      <c r="BD30">
        <v>1</v>
      </c>
      <c r="BH30">
        <v>4.7</v>
      </c>
      <c r="BI30">
        <v>35.7</v>
      </c>
      <c r="BJ30">
        <v>17.8</v>
      </c>
      <c r="BK30">
        <v>12.3</v>
      </c>
      <c r="BL30">
        <v>13.7</v>
      </c>
      <c r="BM30">
        <v>13.4</v>
      </c>
      <c r="BN30">
        <v>16.8</v>
      </c>
      <c r="BO30">
        <v>3.68</v>
      </c>
      <c r="BP30" t="s">
        <v>126</v>
      </c>
      <c r="BQ30">
        <v>8.27</v>
      </c>
      <c r="BR30">
        <v>12.14</v>
      </c>
      <c r="BS30">
        <v>16.5</v>
      </c>
      <c r="BT30">
        <v>16.98</v>
      </c>
      <c r="BU30">
        <v>3.68</v>
      </c>
      <c r="BV30">
        <v>0</v>
      </c>
      <c r="BW30">
        <v>14.8</v>
      </c>
      <c r="BX30">
        <v>0.32</v>
      </c>
      <c r="BY30">
        <v>4.84</v>
      </c>
      <c r="BZ30">
        <v>-8.71</v>
      </c>
      <c r="CA30">
        <v>-0.48</v>
      </c>
      <c r="CB30">
        <v>-0.1</v>
      </c>
      <c r="CC30">
        <v>10.84</v>
      </c>
      <c r="CD30" t="s">
        <v>110</v>
      </c>
      <c r="CE30" t="s">
        <v>111</v>
      </c>
      <c r="CF30" t="s">
        <v>110</v>
      </c>
      <c r="CG30" t="s">
        <v>112</v>
      </c>
      <c r="CH30" t="s">
        <v>127</v>
      </c>
      <c r="CI30" s="89" t="str">
        <f t="shared" si="0"/>
        <v>Red</v>
      </c>
      <c r="CJ30" s="89" t="str">
        <f t="shared" si="19"/>
        <v>Red</v>
      </c>
      <c r="CK30" s="89" t="str">
        <f t="shared" si="2"/>
        <v>Squashed Pipe-Arch</v>
      </c>
      <c r="CL30" s="89" t="b">
        <f t="shared" si="3"/>
        <v>0</v>
      </c>
      <c r="CN30" t="s">
        <v>103</v>
      </c>
      <c r="CO30" t="s">
        <v>128</v>
      </c>
      <c r="CP30" t="s">
        <v>113</v>
      </c>
      <c r="CQ30" t="s">
        <v>115</v>
      </c>
      <c r="CR30" s="76">
        <v>3.07363</v>
      </c>
      <c r="CS30" s="77">
        <f t="shared" si="4"/>
        <v>3</v>
      </c>
      <c r="CT30" s="72" t="str">
        <f t="shared" si="21"/>
        <v>1</v>
      </c>
      <c r="CU30" s="72" t="str">
        <f t="shared" si="22"/>
        <v>1</v>
      </c>
      <c r="CV30" s="78">
        <v>3</v>
      </c>
      <c r="CW30" s="78">
        <f t="shared" si="7"/>
        <v>1</v>
      </c>
      <c r="CX30" s="250">
        <v>0.5</v>
      </c>
      <c r="CY30" s="79"/>
      <c r="CZ30" s="80">
        <f t="shared" si="8"/>
        <v>4.5</v>
      </c>
      <c r="DA30" s="72" t="str">
        <f t="shared" si="20"/>
        <v>Beneficial</v>
      </c>
      <c r="DB30" s="73" t="str">
        <f t="shared" si="10"/>
        <v>0</v>
      </c>
      <c r="DC30" s="73" t="str">
        <f t="shared" si="11"/>
        <v>0</v>
      </c>
      <c r="DD30" s="73" t="str">
        <f t="shared" si="12"/>
        <v>0</v>
      </c>
      <c r="DE30" s="73" t="str">
        <f t="shared" si="13"/>
        <v>0</v>
      </c>
      <c r="DF30" s="73" t="str">
        <f t="shared" si="14"/>
        <v>0</v>
      </c>
      <c r="DG30" s="73" t="str">
        <f t="shared" si="15"/>
        <v>0</v>
      </c>
      <c r="DH30" s="78"/>
    </row>
    <row r="31" spans="1:112" ht="12.75">
      <c r="A31" t="s">
        <v>141</v>
      </c>
      <c r="B31" s="6" t="s">
        <v>142</v>
      </c>
      <c r="C31" s="7">
        <v>0.1</v>
      </c>
      <c r="D31" s="6">
        <v>3900</v>
      </c>
      <c r="E31" t="s">
        <v>93</v>
      </c>
      <c r="F31" t="s">
        <v>93</v>
      </c>
      <c r="G31" t="s">
        <v>93</v>
      </c>
      <c r="H31" t="s">
        <v>134</v>
      </c>
      <c r="I31" t="s">
        <v>95</v>
      </c>
      <c r="J31" t="s">
        <v>95</v>
      </c>
      <c r="K31" t="s">
        <v>95</v>
      </c>
      <c r="L31" t="s">
        <v>95</v>
      </c>
      <c r="M31" t="s">
        <v>95</v>
      </c>
      <c r="N31" t="s">
        <v>95</v>
      </c>
      <c r="O31" t="s">
        <v>95</v>
      </c>
      <c r="P31" t="s">
        <v>95</v>
      </c>
      <c r="Q31" t="s">
        <v>95</v>
      </c>
      <c r="R31" t="s">
        <v>95</v>
      </c>
      <c r="S31" t="s">
        <v>95</v>
      </c>
      <c r="T31" t="s">
        <v>95</v>
      </c>
      <c r="U31" t="s">
        <v>95</v>
      </c>
      <c r="V31" t="s">
        <v>95</v>
      </c>
      <c r="W31" t="s">
        <v>95</v>
      </c>
      <c r="X31" t="s">
        <v>95</v>
      </c>
      <c r="Y31" s="8">
        <v>45.2655</v>
      </c>
      <c r="Z31" s="8">
        <v>-117.08858</v>
      </c>
      <c r="AA31" t="s">
        <v>96</v>
      </c>
      <c r="AB31" t="s">
        <v>97</v>
      </c>
      <c r="AC31" t="s">
        <v>119</v>
      </c>
      <c r="AD31" t="s">
        <v>99</v>
      </c>
      <c r="AF31" s="9">
        <v>38224</v>
      </c>
      <c r="AG31" s="10">
        <v>0.6548611111111111</v>
      </c>
      <c r="AH31" t="s">
        <v>143</v>
      </c>
      <c r="AI31">
        <v>1</v>
      </c>
      <c r="AJ31">
        <v>1</v>
      </c>
      <c r="AK31">
        <v>0</v>
      </c>
      <c r="AL31">
        <v>0</v>
      </c>
      <c r="AM31">
        <v>0</v>
      </c>
      <c r="AN31" t="s">
        <v>144</v>
      </c>
      <c r="AO31" t="s">
        <v>95</v>
      </c>
      <c r="AP31" t="s">
        <v>95</v>
      </c>
      <c r="AR31" t="s">
        <v>95</v>
      </c>
      <c r="AT31" t="s">
        <v>145</v>
      </c>
      <c r="AU31" t="s">
        <v>123</v>
      </c>
      <c r="AV31" t="s">
        <v>95</v>
      </c>
      <c r="AX31" s="11"/>
      <c r="BA31">
        <v>1</v>
      </c>
      <c r="BB31">
        <v>1</v>
      </c>
      <c r="BC31">
        <v>1</v>
      </c>
      <c r="BD31">
        <v>1</v>
      </c>
      <c r="BH31">
        <v>6.4</v>
      </c>
      <c r="BI31">
        <v>46.4</v>
      </c>
      <c r="BJ31">
        <v>16.5</v>
      </c>
      <c r="BK31">
        <v>15.1</v>
      </c>
      <c r="BL31">
        <v>12.4</v>
      </c>
      <c r="BM31">
        <v>15.3</v>
      </c>
      <c r="BN31">
        <v>15.4</v>
      </c>
      <c r="BO31">
        <v>5.45</v>
      </c>
      <c r="BP31" t="s">
        <v>146</v>
      </c>
      <c r="BQ31">
        <v>11.66</v>
      </c>
      <c r="BR31">
        <v>11.72</v>
      </c>
      <c r="BS31">
        <v>11.72</v>
      </c>
      <c r="BT31">
        <v>11.2</v>
      </c>
      <c r="BU31">
        <v>5.44</v>
      </c>
      <c r="BV31">
        <v>0.01</v>
      </c>
      <c r="BW31">
        <v>14.94</v>
      </c>
      <c r="BX31">
        <v>0.43</v>
      </c>
      <c r="BY31">
        <v>-0.52</v>
      </c>
      <c r="BZ31">
        <v>0.46</v>
      </c>
      <c r="CA31">
        <v>0.52</v>
      </c>
      <c r="CB31">
        <v>-1</v>
      </c>
      <c r="CC31">
        <v>0.13</v>
      </c>
      <c r="CD31" t="s">
        <v>110</v>
      </c>
      <c r="CE31" t="s">
        <v>147</v>
      </c>
      <c r="CF31" t="s">
        <v>131</v>
      </c>
      <c r="CG31" t="s">
        <v>147</v>
      </c>
      <c r="CI31" s="89" t="str">
        <f t="shared" si="0"/>
        <v>Red</v>
      </c>
      <c r="CJ31" s="89" t="str">
        <f t="shared" si="19"/>
        <v>Red</v>
      </c>
      <c r="CK31" s="89" t="str">
        <f t="shared" si="2"/>
        <v>Circular</v>
      </c>
      <c r="CL31" s="89" t="b">
        <f t="shared" si="3"/>
        <v>0</v>
      </c>
      <c r="CN31" t="s">
        <v>103</v>
      </c>
      <c r="CP31" t="s">
        <v>113</v>
      </c>
      <c r="CQ31" t="s">
        <v>115</v>
      </c>
      <c r="CR31" s="71">
        <v>3.806</v>
      </c>
      <c r="CS31" s="72">
        <f t="shared" si="4"/>
        <v>3</v>
      </c>
      <c r="CT31" s="72" t="str">
        <f t="shared" si="21"/>
        <v>1</v>
      </c>
      <c r="CU31" s="72" t="str">
        <f t="shared" si="22"/>
        <v>0</v>
      </c>
      <c r="CV31" s="73">
        <v>3</v>
      </c>
      <c r="CW31" s="73">
        <f t="shared" si="7"/>
        <v>1</v>
      </c>
      <c r="CX31" s="73">
        <v>2</v>
      </c>
      <c r="CY31" s="74"/>
      <c r="CZ31" s="75">
        <f t="shared" si="8"/>
        <v>9</v>
      </c>
      <c r="DA31" s="72" t="str">
        <f t="shared" si="20"/>
        <v>Beneficial</v>
      </c>
      <c r="DB31" s="73" t="str">
        <f t="shared" si="10"/>
        <v>0</v>
      </c>
      <c r="DC31" s="73" t="str">
        <f t="shared" si="11"/>
        <v>0</v>
      </c>
      <c r="DD31" s="73" t="str">
        <f t="shared" si="12"/>
        <v>0</v>
      </c>
      <c r="DE31" s="73" t="str">
        <f t="shared" si="13"/>
        <v>0</v>
      </c>
      <c r="DF31" s="73" t="str">
        <f t="shared" si="14"/>
        <v>0</v>
      </c>
      <c r="DG31" s="73" t="str">
        <f t="shared" si="15"/>
        <v>0</v>
      </c>
      <c r="DH31" s="267" t="s">
        <v>726</v>
      </c>
    </row>
    <row r="32" spans="1:112" s="143" customFormat="1" ht="12.75">
      <c r="A32" s="92" t="s">
        <v>623</v>
      </c>
      <c r="B32" s="93">
        <v>3900100</v>
      </c>
      <c r="C32" s="93"/>
      <c r="D32" s="94" t="s">
        <v>133</v>
      </c>
      <c r="E32" s="21" t="s">
        <v>93</v>
      </c>
      <c r="F32" s="21" t="s">
        <v>93</v>
      </c>
      <c r="G32" s="21" t="s">
        <v>93</v>
      </c>
      <c r="H32" s="94" t="s">
        <v>658</v>
      </c>
      <c r="I32" s="95" t="s">
        <v>94</v>
      </c>
      <c r="J32" s="95" t="s">
        <v>95</v>
      </c>
      <c r="K32" s="95" t="s">
        <v>95</v>
      </c>
      <c r="L32" s="95" t="s">
        <v>95</v>
      </c>
      <c r="M32" s="95" t="s">
        <v>95</v>
      </c>
      <c r="N32" s="95" t="s">
        <v>95</v>
      </c>
      <c r="O32" s="95" t="s">
        <v>95</v>
      </c>
      <c r="P32" s="95" t="s">
        <v>95</v>
      </c>
      <c r="Q32" s="95" t="s">
        <v>95</v>
      </c>
      <c r="R32" s="95" t="s">
        <v>95</v>
      </c>
      <c r="S32" s="95" t="s">
        <v>95</v>
      </c>
      <c r="T32" s="95" t="s">
        <v>95</v>
      </c>
      <c r="U32" s="95" t="s">
        <v>95</v>
      </c>
      <c r="V32" s="95" t="s">
        <v>95</v>
      </c>
      <c r="W32" s="95" t="s">
        <v>95</v>
      </c>
      <c r="X32" s="95" t="s">
        <v>95</v>
      </c>
      <c r="Y32" s="96">
        <v>45.16957178416666</v>
      </c>
      <c r="Z32" s="96">
        <v>-117.07697138972222</v>
      </c>
      <c r="AA32" s="95" t="s">
        <v>96</v>
      </c>
      <c r="AB32" s="95" t="s">
        <v>668</v>
      </c>
      <c r="AC32" s="95" t="s">
        <v>98</v>
      </c>
      <c r="AD32" s="95"/>
      <c r="AE32" s="97"/>
      <c r="AF32" s="98"/>
      <c r="AG32" s="99"/>
      <c r="AH32" s="21" t="s">
        <v>143</v>
      </c>
      <c r="AI32" s="21">
        <v>1</v>
      </c>
      <c r="AJ32" s="21">
        <v>1</v>
      </c>
      <c r="AK32" s="21">
        <v>0</v>
      </c>
      <c r="AL32" s="21">
        <v>0</v>
      </c>
      <c r="AM32" s="21">
        <v>0</v>
      </c>
      <c r="AN32" s="21" t="s">
        <v>202</v>
      </c>
      <c r="AO32" s="21" t="s">
        <v>95</v>
      </c>
      <c r="AP32" s="21" t="s">
        <v>95</v>
      </c>
      <c r="AQ32" s="21"/>
      <c r="AR32" s="21"/>
      <c r="AS32" s="97"/>
      <c r="AT32" s="21" t="s">
        <v>104</v>
      </c>
      <c r="AU32" s="21" t="s">
        <v>359</v>
      </c>
      <c r="AV32" s="21" t="s">
        <v>163</v>
      </c>
      <c r="AW32" s="95" t="s">
        <v>670</v>
      </c>
      <c r="AX32" s="21" t="s">
        <v>659</v>
      </c>
      <c r="AY32" s="97"/>
      <c r="AZ32" s="97"/>
      <c r="BA32" s="21"/>
      <c r="BB32" s="21"/>
      <c r="BC32" s="21"/>
      <c r="BD32" s="21"/>
      <c r="BE32" s="97"/>
      <c r="BF32" s="97"/>
      <c r="BG32" s="97"/>
      <c r="BH32" s="97"/>
      <c r="BI32" s="97"/>
      <c r="BJ32" s="97"/>
      <c r="BK32" s="97"/>
      <c r="BL32" s="97"/>
      <c r="BM32" s="97"/>
      <c r="BN32" s="97"/>
      <c r="BO32" s="21"/>
      <c r="BP32" s="21"/>
      <c r="BQ32" s="21"/>
      <c r="BR32" s="21"/>
      <c r="BS32" s="21"/>
      <c r="BT32" s="21"/>
      <c r="BU32" s="21"/>
      <c r="BV32" s="21"/>
      <c r="BW32" s="97"/>
      <c r="BX32" s="23">
        <v>0.3</v>
      </c>
      <c r="BY32" s="23">
        <v>2.4</v>
      </c>
      <c r="BZ32" s="97"/>
      <c r="CA32" s="97"/>
      <c r="CB32" s="97"/>
      <c r="CC32" s="93">
        <v>5.5</v>
      </c>
      <c r="CD32" s="95" t="s">
        <v>110</v>
      </c>
      <c r="CE32" s="95" t="s">
        <v>665</v>
      </c>
      <c r="CF32" s="95" t="s">
        <v>110</v>
      </c>
      <c r="CG32" s="95" t="s">
        <v>112</v>
      </c>
      <c r="CH32" s="97"/>
      <c r="CI32" s="101" t="str">
        <f t="shared" si="0"/>
        <v>Red</v>
      </c>
      <c r="CJ32" s="101" t="str">
        <f t="shared" si="19"/>
        <v>Red</v>
      </c>
      <c r="CK32" s="101" t="str">
        <f t="shared" si="2"/>
        <v>Circular</v>
      </c>
      <c r="CL32" s="101" t="b">
        <f t="shared" si="3"/>
        <v>0</v>
      </c>
      <c r="CM32" s="97"/>
      <c r="CN32" s="95" t="s">
        <v>103</v>
      </c>
      <c r="CO32" s="97"/>
      <c r="CP32" s="21" t="s">
        <v>113</v>
      </c>
      <c r="CQ32" s="21" t="s">
        <v>115</v>
      </c>
      <c r="CR32" s="106">
        <v>1.82959</v>
      </c>
      <c r="CS32" s="107">
        <f t="shared" si="4"/>
        <v>2</v>
      </c>
      <c r="CT32" s="72" t="str">
        <f t="shared" si="21"/>
        <v>1</v>
      </c>
      <c r="CU32" s="72" t="str">
        <f t="shared" si="22"/>
        <v>1</v>
      </c>
      <c r="CV32" s="105">
        <v>2</v>
      </c>
      <c r="CW32" s="105">
        <f t="shared" si="7"/>
        <v>1.1500000000000001</v>
      </c>
      <c r="CX32" s="250">
        <v>0.5</v>
      </c>
      <c r="CY32" s="108"/>
      <c r="CZ32" s="109">
        <f t="shared" si="8"/>
        <v>3.45</v>
      </c>
      <c r="DA32" s="72" t="str">
        <f t="shared" si="20"/>
        <v>Beneficial</v>
      </c>
      <c r="DB32" s="73" t="str">
        <f t="shared" si="10"/>
        <v>0</v>
      </c>
      <c r="DC32" s="73" t="str">
        <f t="shared" si="11"/>
        <v>0</v>
      </c>
      <c r="DD32" s="73" t="str">
        <f t="shared" si="12"/>
        <v>0.05</v>
      </c>
      <c r="DE32" s="73" t="str">
        <f t="shared" si="13"/>
        <v>0.1</v>
      </c>
      <c r="DF32" s="73" t="str">
        <f t="shared" si="14"/>
        <v>0</v>
      </c>
      <c r="DG32" s="73" t="str">
        <f t="shared" si="15"/>
        <v>0</v>
      </c>
      <c r="DH32" s="105"/>
    </row>
    <row r="33" spans="1:112" s="143" customFormat="1" ht="12.75">
      <c r="A33" t="s">
        <v>281</v>
      </c>
      <c r="B33" s="6" t="s">
        <v>257</v>
      </c>
      <c r="C33" s="7">
        <v>5</v>
      </c>
      <c r="D33" s="6" t="s">
        <v>270</v>
      </c>
      <c r="E33" t="s">
        <v>226</v>
      </c>
      <c r="F33" t="s">
        <v>151</v>
      </c>
      <c r="G33" t="s">
        <v>151</v>
      </c>
      <c r="H33" t="s">
        <v>271</v>
      </c>
      <c r="I33" t="s">
        <v>95</v>
      </c>
      <c r="J33" t="s">
        <v>95</v>
      </c>
      <c r="K33" t="s">
        <v>95</v>
      </c>
      <c r="L33" t="s">
        <v>95</v>
      </c>
      <c r="M33" t="s">
        <v>95</v>
      </c>
      <c r="N33" t="s">
        <v>95</v>
      </c>
      <c r="O33" t="s">
        <v>95</v>
      </c>
      <c r="P33" t="s">
        <v>95</v>
      </c>
      <c r="Q33" t="s">
        <v>95</v>
      </c>
      <c r="R33" t="s">
        <v>95</v>
      </c>
      <c r="S33" t="s">
        <v>95</v>
      </c>
      <c r="T33" t="s">
        <v>95</v>
      </c>
      <c r="U33" t="s">
        <v>95</v>
      </c>
      <c r="V33" t="s">
        <v>95</v>
      </c>
      <c r="W33" t="s">
        <v>95</v>
      </c>
      <c r="X33" t="s">
        <v>95</v>
      </c>
      <c r="Y33" s="8">
        <v>45.55181</v>
      </c>
      <c r="Z33" s="8">
        <v>-116.93091</v>
      </c>
      <c r="AA33" t="s">
        <v>96</v>
      </c>
      <c r="AB33" t="s">
        <v>97</v>
      </c>
      <c r="AC33" t="s">
        <v>99</v>
      </c>
      <c r="AD33" t="s">
        <v>119</v>
      </c>
      <c r="AE33" t="s">
        <v>231</v>
      </c>
      <c r="AF33" s="9">
        <v>38272</v>
      </c>
      <c r="AG33" s="10">
        <v>0.5465277777777778</v>
      </c>
      <c r="AH33" t="s">
        <v>120</v>
      </c>
      <c r="AI33">
        <v>1</v>
      </c>
      <c r="AJ33">
        <v>1</v>
      </c>
      <c r="AK33">
        <v>0</v>
      </c>
      <c r="AL33">
        <v>0</v>
      </c>
      <c r="AM33">
        <v>0</v>
      </c>
      <c r="AN33" t="s">
        <v>101</v>
      </c>
      <c r="AO33" t="s">
        <v>95</v>
      </c>
      <c r="AP33" t="s">
        <v>95</v>
      </c>
      <c r="AQ33" t="s">
        <v>282</v>
      </c>
      <c r="AR33" t="s">
        <v>103</v>
      </c>
      <c r="AS33"/>
      <c r="AT33" t="s">
        <v>104</v>
      </c>
      <c r="AU33" t="s">
        <v>163</v>
      </c>
      <c r="AV33" t="s">
        <v>95</v>
      </c>
      <c r="AW33"/>
      <c r="AX33" s="11"/>
      <c r="AY33"/>
      <c r="AZ33"/>
      <c r="BA33">
        <v>1</v>
      </c>
      <c r="BB33">
        <v>1</v>
      </c>
      <c r="BC33">
        <v>1</v>
      </c>
      <c r="BD33">
        <v>1</v>
      </c>
      <c r="BE33"/>
      <c r="BF33"/>
      <c r="BG33"/>
      <c r="BH33">
        <v>4.8</v>
      </c>
      <c r="BI33">
        <v>29.6</v>
      </c>
      <c r="BJ33">
        <v>9.4</v>
      </c>
      <c r="BK33">
        <v>5.4</v>
      </c>
      <c r="BL33">
        <v>6</v>
      </c>
      <c r="BM33">
        <v>8.8</v>
      </c>
      <c r="BN33">
        <v>6.4</v>
      </c>
      <c r="BO33">
        <v>4.31</v>
      </c>
      <c r="BP33" t="s">
        <v>283</v>
      </c>
      <c r="BQ33">
        <v>7.12</v>
      </c>
      <c r="BR33">
        <v>10.43</v>
      </c>
      <c r="BS33"/>
      <c r="BT33"/>
      <c r="BU33">
        <v>4.3</v>
      </c>
      <c r="BV33">
        <v>0.01</v>
      </c>
      <c r="BW33">
        <v>7.2</v>
      </c>
      <c r="BX33">
        <v>0.67</v>
      </c>
      <c r="BY33">
        <v>-10.43</v>
      </c>
      <c r="BZ33">
        <v>7.12</v>
      </c>
      <c r="CA33">
        <v>0</v>
      </c>
      <c r="CB33">
        <v>0</v>
      </c>
      <c r="CC33">
        <v>11.18</v>
      </c>
      <c r="CD33" t="s">
        <v>110</v>
      </c>
      <c r="CE33" t="s">
        <v>138</v>
      </c>
      <c r="CF33" t="s">
        <v>110</v>
      </c>
      <c r="CG33" t="s">
        <v>139</v>
      </c>
      <c r="CH33" t="s">
        <v>284</v>
      </c>
      <c r="CI33" s="89" t="str">
        <f t="shared" si="0"/>
        <v>Red</v>
      </c>
      <c r="CJ33" s="89" t="str">
        <f t="shared" si="19"/>
        <v>Red</v>
      </c>
      <c r="CK33" s="89" t="str">
        <f t="shared" si="2"/>
        <v>Squashed Pipe-Arch</v>
      </c>
      <c r="CL33" s="89" t="b">
        <f t="shared" si="3"/>
        <v>0</v>
      </c>
      <c r="CM33"/>
      <c r="CN33" t="s">
        <v>103</v>
      </c>
      <c r="CO33"/>
      <c r="CP33" t="s">
        <v>113</v>
      </c>
      <c r="CQ33" t="s">
        <v>193</v>
      </c>
      <c r="CR33" s="87">
        <v>1.08223</v>
      </c>
      <c r="CS33" s="72">
        <f t="shared" si="4"/>
        <v>2</v>
      </c>
      <c r="CT33" s="72" t="str">
        <f t="shared" si="21"/>
        <v>1</v>
      </c>
      <c r="CU33" s="72" t="str">
        <f t="shared" si="22"/>
        <v>1</v>
      </c>
      <c r="CV33" s="88">
        <v>2</v>
      </c>
      <c r="CW33" s="73">
        <f t="shared" si="7"/>
        <v>1.1</v>
      </c>
      <c r="CX33" s="250">
        <v>0.5</v>
      </c>
      <c r="CY33" s="74"/>
      <c r="CZ33" s="75">
        <f t="shared" si="8"/>
        <v>3.3000000000000003</v>
      </c>
      <c r="DA33" s="72" t="str">
        <f t="shared" si="20"/>
        <v>Beneficial</v>
      </c>
      <c r="DB33" s="73" t="str">
        <f t="shared" si="10"/>
        <v>0</v>
      </c>
      <c r="DC33" s="73" t="str">
        <f t="shared" si="11"/>
        <v>0</v>
      </c>
      <c r="DD33" s="73" t="str">
        <f t="shared" si="12"/>
        <v>0</v>
      </c>
      <c r="DE33" s="73" t="str">
        <f t="shared" si="13"/>
        <v>0.1</v>
      </c>
      <c r="DF33" s="73" t="str">
        <f t="shared" si="14"/>
        <v>0</v>
      </c>
      <c r="DG33" s="73" t="str">
        <f t="shared" si="15"/>
        <v>0</v>
      </c>
      <c r="DH33" s="82"/>
    </row>
    <row r="34" spans="1:112" ht="12.75">
      <c r="A34" s="92" t="s">
        <v>624</v>
      </c>
      <c r="B34" s="93">
        <v>3900140</v>
      </c>
      <c r="C34" s="93"/>
      <c r="D34" s="94" t="s">
        <v>133</v>
      </c>
      <c r="E34" s="21" t="s">
        <v>93</v>
      </c>
      <c r="F34" s="21" t="s">
        <v>93</v>
      </c>
      <c r="G34" s="21" t="s">
        <v>93</v>
      </c>
      <c r="H34" s="94" t="s">
        <v>660</v>
      </c>
      <c r="I34" s="95" t="s">
        <v>94</v>
      </c>
      <c r="J34" s="95" t="s">
        <v>95</v>
      </c>
      <c r="K34" s="95" t="s">
        <v>95</v>
      </c>
      <c r="L34" s="95" t="s">
        <v>95</v>
      </c>
      <c r="M34" s="95" t="s">
        <v>95</v>
      </c>
      <c r="N34" s="95" t="s">
        <v>95</v>
      </c>
      <c r="O34" s="95" t="s">
        <v>95</v>
      </c>
      <c r="P34" s="95" t="s">
        <v>95</v>
      </c>
      <c r="Q34" s="95" t="s">
        <v>95</v>
      </c>
      <c r="R34" s="95" t="s">
        <v>95</v>
      </c>
      <c r="S34" s="95" t="s">
        <v>95</v>
      </c>
      <c r="T34" s="95" t="s">
        <v>95</v>
      </c>
      <c r="U34" s="95" t="s">
        <v>95</v>
      </c>
      <c r="V34" s="95" t="s">
        <v>95</v>
      </c>
      <c r="W34" s="95" t="s">
        <v>95</v>
      </c>
      <c r="X34" s="95" t="s">
        <v>95</v>
      </c>
      <c r="Y34" s="96">
        <v>45.225849083611116</v>
      </c>
      <c r="Z34" s="96">
        <v>-117.00592500055555</v>
      </c>
      <c r="AA34" s="95" t="s">
        <v>96</v>
      </c>
      <c r="AB34" s="95" t="s">
        <v>669</v>
      </c>
      <c r="AC34" s="95" t="s">
        <v>98</v>
      </c>
      <c r="AD34" s="95"/>
      <c r="AE34" s="97"/>
      <c r="AF34" s="98"/>
      <c r="AG34" s="99"/>
      <c r="AH34" s="21" t="s">
        <v>143</v>
      </c>
      <c r="AI34" s="21">
        <v>1</v>
      </c>
      <c r="AJ34" s="21">
        <v>1</v>
      </c>
      <c r="AK34" s="21">
        <v>0</v>
      </c>
      <c r="AL34" s="21">
        <v>0</v>
      </c>
      <c r="AM34" s="21">
        <v>0</v>
      </c>
      <c r="AN34" s="21" t="s">
        <v>202</v>
      </c>
      <c r="AO34" s="21" t="s">
        <v>95</v>
      </c>
      <c r="AP34" s="21" t="s">
        <v>95</v>
      </c>
      <c r="AQ34" s="21"/>
      <c r="AR34" s="21"/>
      <c r="AS34" s="97"/>
      <c r="AT34" s="21" t="s">
        <v>104</v>
      </c>
      <c r="AU34" s="21" t="s">
        <v>359</v>
      </c>
      <c r="AV34" s="21" t="s">
        <v>95</v>
      </c>
      <c r="AW34" s="97"/>
      <c r="AX34" s="21" t="s">
        <v>661</v>
      </c>
      <c r="AY34" s="97"/>
      <c r="AZ34" s="97"/>
      <c r="BA34" s="21"/>
      <c r="BB34" s="21"/>
      <c r="BC34" s="21"/>
      <c r="BD34" s="21"/>
      <c r="BE34" s="97"/>
      <c r="BF34" s="97"/>
      <c r="BG34" s="97"/>
      <c r="BH34" s="97"/>
      <c r="BI34" s="97"/>
      <c r="BJ34" s="97"/>
      <c r="BK34" s="97"/>
      <c r="BL34" s="97"/>
      <c r="BM34" s="97"/>
      <c r="BN34" s="97"/>
      <c r="BO34" s="21"/>
      <c r="BP34" s="21"/>
      <c r="BQ34" s="21"/>
      <c r="BR34" s="21"/>
      <c r="BS34" s="21"/>
      <c r="BT34" s="21"/>
      <c r="BU34" s="21"/>
      <c r="BV34" s="21"/>
      <c r="BW34" s="97"/>
      <c r="BX34" s="23">
        <v>0.34</v>
      </c>
      <c r="BY34" s="23">
        <v>0.93</v>
      </c>
      <c r="BZ34" s="97"/>
      <c r="CA34" s="97"/>
      <c r="CB34" s="97"/>
      <c r="CC34" s="93">
        <v>10.6</v>
      </c>
      <c r="CD34" s="95" t="s">
        <v>110</v>
      </c>
      <c r="CE34" s="95" t="s">
        <v>665</v>
      </c>
      <c r="CF34" s="95" t="s">
        <v>110</v>
      </c>
      <c r="CG34" s="95" t="s">
        <v>112</v>
      </c>
      <c r="CH34" s="97"/>
      <c r="CI34" s="101" t="str">
        <f t="shared" si="0"/>
        <v>Red</v>
      </c>
      <c r="CJ34" s="101" t="str">
        <f t="shared" si="19"/>
        <v>Red</v>
      </c>
      <c r="CK34" s="101" t="str">
        <f t="shared" si="2"/>
        <v>Circular</v>
      </c>
      <c r="CL34" s="101" t="b">
        <f t="shared" si="3"/>
        <v>0</v>
      </c>
      <c r="CM34" s="97"/>
      <c r="CN34" s="95" t="s">
        <v>103</v>
      </c>
      <c r="CO34" s="97"/>
      <c r="CP34" s="21" t="s">
        <v>113</v>
      </c>
      <c r="CQ34" s="21" t="s">
        <v>115</v>
      </c>
      <c r="CR34" s="106">
        <v>1.75345</v>
      </c>
      <c r="CS34" s="107">
        <f t="shared" si="4"/>
        <v>2</v>
      </c>
      <c r="CT34" s="72" t="str">
        <f t="shared" si="21"/>
        <v>1</v>
      </c>
      <c r="CU34" s="72" t="str">
        <f t="shared" si="22"/>
        <v>1</v>
      </c>
      <c r="CV34" s="105">
        <v>2</v>
      </c>
      <c r="CW34" s="105">
        <f t="shared" si="7"/>
        <v>1.05</v>
      </c>
      <c r="CX34" s="105">
        <v>1</v>
      </c>
      <c r="CY34" s="108"/>
      <c r="CZ34" s="109">
        <f t="shared" si="8"/>
        <v>6.300000000000001</v>
      </c>
      <c r="DA34" s="72" t="str">
        <f t="shared" si="20"/>
        <v>Beneficial</v>
      </c>
      <c r="DB34" s="73" t="str">
        <f t="shared" si="10"/>
        <v>0</v>
      </c>
      <c r="DC34" s="73" t="str">
        <f t="shared" si="11"/>
        <v>0</v>
      </c>
      <c r="DD34" s="73" t="str">
        <f t="shared" si="12"/>
        <v>0.05</v>
      </c>
      <c r="DE34" s="73" t="str">
        <f t="shared" si="13"/>
        <v>0</v>
      </c>
      <c r="DF34" s="73" t="str">
        <f t="shared" si="14"/>
        <v>0</v>
      </c>
      <c r="DG34" s="73" t="str">
        <f t="shared" si="15"/>
        <v>0</v>
      </c>
      <c r="DH34" s="105"/>
    </row>
    <row r="35" spans="1:112" ht="12.75" customHeight="1">
      <c r="A35" t="s">
        <v>132</v>
      </c>
      <c r="B35" s="6">
        <v>3900</v>
      </c>
      <c r="C35" s="7">
        <v>7.5</v>
      </c>
      <c r="D35" s="6" t="s">
        <v>133</v>
      </c>
      <c r="E35" t="s">
        <v>93</v>
      </c>
      <c r="F35" t="s">
        <v>93</v>
      </c>
      <c r="G35" t="s">
        <v>93</v>
      </c>
      <c r="H35" t="s">
        <v>134</v>
      </c>
      <c r="I35" t="s">
        <v>95</v>
      </c>
      <c r="J35" t="s">
        <v>95</v>
      </c>
      <c r="K35" t="s">
        <v>95</v>
      </c>
      <c r="L35" t="s">
        <v>95</v>
      </c>
      <c r="M35" t="s">
        <v>95</v>
      </c>
      <c r="N35" t="s">
        <v>95</v>
      </c>
      <c r="O35" t="s">
        <v>95</v>
      </c>
      <c r="P35" t="s">
        <v>95</v>
      </c>
      <c r="Q35" t="s">
        <v>95</v>
      </c>
      <c r="R35" t="s">
        <v>95</v>
      </c>
      <c r="S35" t="s">
        <v>95</v>
      </c>
      <c r="T35" t="s">
        <v>95</v>
      </c>
      <c r="U35" t="s">
        <v>95</v>
      </c>
      <c r="V35" t="s">
        <v>95</v>
      </c>
      <c r="W35" t="s">
        <v>95</v>
      </c>
      <c r="X35" t="s">
        <v>95</v>
      </c>
      <c r="Y35" s="8">
        <v>45.23574</v>
      </c>
      <c r="Z35" s="8">
        <v>-117.08416</v>
      </c>
      <c r="AA35" t="s">
        <v>96</v>
      </c>
      <c r="AB35" t="s">
        <v>97</v>
      </c>
      <c r="AC35" t="s">
        <v>119</v>
      </c>
      <c r="AD35" t="s">
        <v>99</v>
      </c>
      <c r="AF35" s="9">
        <v>38224</v>
      </c>
      <c r="AG35" s="10">
        <v>0.6</v>
      </c>
      <c r="AH35" t="s">
        <v>100</v>
      </c>
      <c r="AI35">
        <v>1</v>
      </c>
      <c r="AJ35">
        <v>1</v>
      </c>
      <c r="AK35">
        <v>0</v>
      </c>
      <c r="AL35">
        <v>0</v>
      </c>
      <c r="AM35">
        <v>0</v>
      </c>
      <c r="AN35" t="s">
        <v>95</v>
      </c>
      <c r="AO35" t="s">
        <v>95</v>
      </c>
      <c r="AP35" t="s">
        <v>95</v>
      </c>
      <c r="AQ35" t="s">
        <v>135</v>
      </c>
      <c r="AR35" t="s">
        <v>95</v>
      </c>
      <c r="AT35" t="s">
        <v>104</v>
      </c>
      <c r="AU35" t="s">
        <v>95</v>
      </c>
      <c r="AV35" t="s">
        <v>95</v>
      </c>
      <c r="AX35" s="11" t="s">
        <v>136</v>
      </c>
      <c r="BA35">
        <v>1</v>
      </c>
      <c r="BB35">
        <v>1</v>
      </c>
      <c r="BC35">
        <v>1</v>
      </c>
      <c r="BD35">
        <v>1</v>
      </c>
      <c r="BH35">
        <v>10</v>
      </c>
      <c r="BI35">
        <v>11</v>
      </c>
      <c r="BO35">
        <v>4.83</v>
      </c>
      <c r="BP35" t="s">
        <v>137</v>
      </c>
      <c r="BQ35">
        <v>9.61</v>
      </c>
      <c r="BR35">
        <v>10.25</v>
      </c>
      <c r="BT35">
        <v>0</v>
      </c>
      <c r="BU35">
        <v>4.83</v>
      </c>
      <c r="BV35">
        <v>0</v>
      </c>
      <c r="BW35">
        <v>0</v>
      </c>
      <c r="BX35">
        <v>0</v>
      </c>
      <c r="BY35">
        <v>-10.25</v>
      </c>
      <c r="BZ35">
        <v>9.61</v>
      </c>
      <c r="CA35">
        <v>0</v>
      </c>
      <c r="CB35">
        <v>0</v>
      </c>
      <c r="CC35">
        <v>5.82</v>
      </c>
      <c r="CD35" t="s">
        <v>110</v>
      </c>
      <c r="CE35" t="s">
        <v>138</v>
      </c>
      <c r="CF35" t="s">
        <v>110</v>
      </c>
      <c r="CG35" t="s">
        <v>139</v>
      </c>
      <c r="CI35" s="89" t="str">
        <f t="shared" si="0"/>
        <v>Red</v>
      </c>
      <c r="CJ35" s="89" t="str">
        <f t="shared" si="19"/>
        <v>Red</v>
      </c>
      <c r="CK35" s="89" t="str">
        <f t="shared" si="2"/>
        <v>Other</v>
      </c>
      <c r="CL35" s="89" t="b">
        <f t="shared" si="3"/>
        <v>0</v>
      </c>
      <c r="CN35" t="s">
        <v>113</v>
      </c>
      <c r="CO35" t="s">
        <v>140</v>
      </c>
      <c r="CP35" t="s">
        <v>113</v>
      </c>
      <c r="CQ35" t="s">
        <v>115</v>
      </c>
      <c r="CR35" s="81">
        <v>0.321331</v>
      </c>
      <c r="CS35" s="72">
        <f t="shared" si="4"/>
        <v>1</v>
      </c>
      <c r="CT35" s="72" t="str">
        <f t="shared" si="21"/>
        <v>1</v>
      </c>
      <c r="CU35" s="72" t="str">
        <f t="shared" si="22"/>
        <v>1</v>
      </c>
      <c r="CV35" s="73">
        <v>4</v>
      </c>
      <c r="CW35" s="73">
        <f t="shared" si="7"/>
        <v>1</v>
      </c>
      <c r="CX35" s="73">
        <v>2</v>
      </c>
      <c r="CY35" s="74"/>
      <c r="CZ35" s="75">
        <f t="shared" si="8"/>
        <v>6</v>
      </c>
      <c r="DA35" s="385" t="s">
        <v>693</v>
      </c>
      <c r="DB35" s="73" t="str">
        <f t="shared" si="10"/>
        <v>0</v>
      </c>
      <c r="DC35" s="73" t="str">
        <f t="shared" si="11"/>
        <v>0</v>
      </c>
      <c r="DD35" s="73" t="str">
        <f t="shared" si="12"/>
        <v>0</v>
      </c>
      <c r="DE35" s="73" t="str">
        <f t="shared" si="13"/>
        <v>0</v>
      </c>
      <c r="DF35" s="73" t="str">
        <f t="shared" si="14"/>
        <v>0</v>
      </c>
      <c r="DG35" s="73" t="str">
        <f t="shared" si="15"/>
        <v>0</v>
      </c>
      <c r="DH35" s="267" t="s">
        <v>725</v>
      </c>
    </row>
    <row r="36" spans="1:112" s="268" customFormat="1" ht="12.75">
      <c r="A36" t="s">
        <v>214</v>
      </c>
      <c r="B36" s="6" t="s">
        <v>215</v>
      </c>
      <c r="C36" s="7">
        <v>2.3</v>
      </c>
      <c r="D36" s="6">
        <v>3915</v>
      </c>
      <c r="E36" t="s">
        <v>93</v>
      </c>
      <c r="F36" t="s">
        <v>93</v>
      </c>
      <c r="G36" t="s">
        <v>93</v>
      </c>
      <c r="H36" t="s">
        <v>91</v>
      </c>
      <c r="I36" t="s">
        <v>95</v>
      </c>
      <c r="J36" t="s">
        <v>95</v>
      </c>
      <c r="K36" t="s">
        <v>95</v>
      </c>
      <c r="L36" t="s">
        <v>95</v>
      </c>
      <c r="M36" t="s">
        <v>95</v>
      </c>
      <c r="N36" t="s">
        <v>95</v>
      </c>
      <c r="O36" t="s">
        <v>95</v>
      </c>
      <c r="P36" t="s">
        <v>95</v>
      </c>
      <c r="Q36" t="s">
        <v>95</v>
      </c>
      <c r="R36" t="s">
        <v>95</v>
      </c>
      <c r="S36" t="s">
        <v>95</v>
      </c>
      <c r="T36" t="s">
        <v>95</v>
      </c>
      <c r="U36" t="s">
        <v>95</v>
      </c>
      <c r="V36" t="s">
        <v>95</v>
      </c>
      <c r="W36" t="s">
        <v>95</v>
      </c>
      <c r="X36" t="s">
        <v>95</v>
      </c>
      <c r="Y36" s="8">
        <v>45.2605</v>
      </c>
      <c r="Z36" s="8">
        <v>-117.03548</v>
      </c>
      <c r="AA36" t="s">
        <v>96</v>
      </c>
      <c r="AB36" t="s">
        <v>97</v>
      </c>
      <c r="AC36" t="s">
        <v>98</v>
      </c>
      <c r="AD36" t="s">
        <v>99</v>
      </c>
      <c r="AE36" t="s">
        <v>216</v>
      </c>
      <c r="AF36" s="9">
        <v>38244</v>
      </c>
      <c r="AG36" s="10">
        <v>0.5215277777777778</v>
      </c>
      <c r="AH36" t="s">
        <v>143</v>
      </c>
      <c r="AI36">
        <v>1</v>
      </c>
      <c r="AJ36">
        <v>1</v>
      </c>
      <c r="AK36">
        <v>0</v>
      </c>
      <c r="AL36">
        <v>0</v>
      </c>
      <c r="AM36">
        <v>0</v>
      </c>
      <c r="AN36" t="s">
        <v>144</v>
      </c>
      <c r="AO36" t="s">
        <v>95</v>
      </c>
      <c r="AP36" t="s">
        <v>95</v>
      </c>
      <c r="AQ36"/>
      <c r="AR36" t="s">
        <v>103</v>
      </c>
      <c r="AS36"/>
      <c r="AT36" t="s">
        <v>104</v>
      </c>
      <c r="AU36" t="s">
        <v>123</v>
      </c>
      <c r="AV36" t="s">
        <v>95</v>
      </c>
      <c r="AW36"/>
      <c r="AX36" s="11" t="s">
        <v>217</v>
      </c>
      <c r="AY36"/>
      <c r="AZ36"/>
      <c r="BA36">
        <v>1</v>
      </c>
      <c r="BB36">
        <v>1</v>
      </c>
      <c r="BC36">
        <v>0</v>
      </c>
      <c r="BD36">
        <v>1</v>
      </c>
      <c r="BE36"/>
      <c r="BF36"/>
      <c r="BG36"/>
      <c r="BH36">
        <v>3</v>
      </c>
      <c r="BI36">
        <v>52.7</v>
      </c>
      <c r="BJ36">
        <v>6.7</v>
      </c>
      <c r="BK36">
        <v>8.5</v>
      </c>
      <c r="BL36">
        <v>6.8</v>
      </c>
      <c r="BM36">
        <v>5.8</v>
      </c>
      <c r="BN36">
        <v>8.5</v>
      </c>
      <c r="BO36">
        <v>8.91</v>
      </c>
      <c r="BP36" t="s">
        <v>218</v>
      </c>
      <c r="BQ36">
        <v>11.97</v>
      </c>
      <c r="BR36">
        <v>15.72</v>
      </c>
      <c r="BS36">
        <v>15.72</v>
      </c>
      <c r="BT36">
        <v>14.88</v>
      </c>
      <c r="BU36">
        <v>8.91</v>
      </c>
      <c r="BV36">
        <v>0</v>
      </c>
      <c r="BW36">
        <v>7.26</v>
      </c>
      <c r="BX36">
        <v>0.41</v>
      </c>
      <c r="BY36">
        <v>-0.84</v>
      </c>
      <c r="BZ36">
        <v>-2.91</v>
      </c>
      <c r="CA36">
        <v>0.84</v>
      </c>
      <c r="CB36">
        <v>-1</v>
      </c>
      <c r="CC36">
        <v>7.12</v>
      </c>
      <c r="CD36" t="s">
        <v>110</v>
      </c>
      <c r="CE36" t="s">
        <v>138</v>
      </c>
      <c r="CF36" t="s">
        <v>110</v>
      </c>
      <c r="CG36" t="s">
        <v>139</v>
      </c>
      <c r="CH36"/>
      <c r="CI36" s="89" t="str">
        <f t="shared" si="0"/>
        <v>Red</v>
      </c>
      <c r="CJ36" s="89" t="str">
        <f t="shared" si="19"/>
        <v>Red</v>
      </c>
      <c r="CK36" s="89" t="str">
        <f t="shared" si="2"/>
        <v>Circular</v>
      </c>
      <c r="CL36" s="89" t="b">
        <f t="shared" si="3"/>
        <v>0</v>
      </c>
      <c r="CM36"/>
      <c r="CN36" t="s">
        <v>103</v>
      </c>
      <c r="CO36"/>
      <c r="CP36" t="s">
        <v>113</v>
      </c>
      <c r="CQ36" t="s">
        <v>115</v>
      </c>
      <c r="CR36" s="71">
        <v>1.06738</v>
      </c>
      <c r="CS36" s="72">
        <f t="shared" si="4"/>
        <v>2</v>
      </c>
      <c r="CT36" s="72" t="str">
        <f t="shared" si="21"/>
        <v>1</v>
      </c>
      <c r="CU36" s="72" t="str">
        <f t="shared" si="22"/>
        <v>1</v>
      </c>
      <c r="CV36" s="73">
        <v>3</v>
      </c>
      <c r="CW36" s="73">
        <f t="shared" si="7"/>
        <v>1</v>
      </c>
      <c r="CX36" s="250">
        <v>0.5</v>
      </c>
      <c r="CY36" s="74"/>
      <c r="CZ36" s="75">
        <f t="shared" si="8"/>
        <v>3</v>
      </c>
      <c r="DA36" s="72" t="str">
        <f t="shared" si="20"/>
        <v>Beneficial</v>
      </c>
      <c r="DB36" s="73" t="str">
        <f t="shared" si="10"/>
        <v>0</v>
      </c>
      <c r="DC36" s="73" t="str">
        <f t="shared" si="11"/>
        <v>0</v>
      </c>
      <c r="DD36" s="73" t="str">
        <f t="shared" si="12"/>
        <v>0</v>
      </c>
      <c r="DE36" s="73" t="str">
        <f t="shared" si="13"/>
        <v>0</v>
      </c>
      <c r="DF36" s="73" t="str">
        <f t="shared" si="14"/>
        <v>0</v>
      </c>
      <c r="DG36" s="73" t="str">
        <f t="shared" si="15"/>
        <v>0</v>
      </c>
      <c r="DH36" s="266" t="s">
        <v>727</v>
      </c>
    </row>
    <row r="37" spans="1:112" ht="12.75">
      <c r="A37" t="s">
        <v>260</v>
      </c>
      <c r="B37" s="6" t="s">
        <v>257</v>
      </c>
      <c r="C37" s="7">
        <v>1</v>
      </c>
      <c r="D37" s="6" t="s">
        <v>261</v>
      </c>
      <c r="E37" t="s">
        <v>226</v>
      </c>
      <c r="F37" t="s">
        <v>151</v>
      </c>
      <c r="G37" t="s">
        <v>151</v>
      </c>
      <c r="H37" t="s">
        <v>91</v>
      </c>
      <c r="I37" t="s">
        <v>95</v>
      </c>
      <c r="J37" t="s">
        <v>95</v>
      </c>
      <c r="K37" t="s">
        <v>95</v>
      </c>
      <c r="L37" t="s">
        <v>95</v>
      </c>
      <c r="M37" t="s">
        <v>95</v>
      </c>
      <c r="N37" t="s">
        <v>95</v>
      </c>
      <c r="O37" t="s">
        <v>95</v>
      </c>
      <c r="P37" t="s">
        <v>95</v>
      </c>
      <c r="Q37" t="s">
        <v>95</v>
      </c>
      <c r="R37" t="s">
        <v>95</v>
      </c>
      <c r="S37" t="s">
        <v>95</v>
      </c>
      <c r="T37" t="s">
        <v>95</v>
      </c>
      <c r="U37" t="s">
        <v>95</v>
      </c>
      <c r="V37" t="s">
        <v>95</v>
      </c>
      <c r="W37" t="s">
        <v>95</v>
      </c>
      <c r="X37" t="s">
        <v>95</v>
      </c>
      <c r="Y37" s="8">
        <v>45.5603</v>
      </c>
      <c r="Z37" s="8">
        <v>-116.88666</v>
      </c>
      <c r="AA37" t="s">
        <v>96</v>
      </c>
      <c r="AB37" t="s">
        <v>97</v>
      </c>
      <c r="AC37" t="s">
        <v>99</v>
      </c>
      <c r="AD37" t="s">
        <v>119</v>
      </c>
      <c r="AE37" t="s">
        <v>231</v>
      </c>
      <c r="AF37" s="9">
        <v>38272</v>
      </c>
      <c r="AG37" s="10">
        <v>0.4298611111111111</v>
      </c>
      <c r="AH37" t="s">
        <v>143</v>
      </c>
      <c r="AI37">
        <v>1</v>
      </c>
      <c r="AJ37">
        <v>1</v>
      </c>
      <c r="AK37">
        <v>0</v>
      </c>
      <c r="AL37">
        <v>0</v>
      </c>
      <c r="AM37">
        <v>0</v>
      </c>
      <c r="AN37" t="s">
        <v>101</v>
      </c>
      <c r="AO37" t="s">
        <v>95</v>
      </c>
      <c r="AP37" t="s">
        <v>95</v>
      </c>
      <c r="AR37" t="s">
        <v>103</v>
      </c>
      <c r="AT37" t="s">
        <v>173</v>
      </c>
      <c r="AU37" t="s">
        <v>123</v>
      </c>
      <c r="AV37" t="s">
        <v>95</v>
      </c>
      <c r="AX37" s="11" t="s">
        <v>262</v>
      </c>
      <c r="BA37">
        <v>1</v>
      </c>
      <c r="BB37">
        <v>1</v>
      </c>
      <c r="BC37">
        <v>1</v>
      </c>
      <c r="BD37">
        <v>1</v>
      </c>
      <c r="BH37">
        <v>1.8</v>
      </c>
      <c r="BI37">
        <v>40.2</v>
      </c>
      <c r="BJ37">
        <v>5.5</v>
      </c>
      <c r="BK37">
        <v>6.8</v>
      </c>
      <c r="BL37">
        <v>5.2</v>
      </c>
      <c r="BM37">
        <v>5.9</v>
      </c>
      <c r="BN37">
        <v>5.8</v>
      </c>
      <c r="BO37">
        <v>7.18</v>
      </c>
      <c r="BP37" t="s">
        <v>176</v>
      </c>
      <c r="BQ37">
        <v>9.06</v>
      </c>
      <c r="BR37">
        <v>11.28</v>
      </c>
      <c r="BS37">
        <v>11.62</v>
      </c>
      <c r="BT37">
        <v>11.43</v>
      </c>
      <c r="BU37">
        <v>7.17</v>
      </c>
      <c r="BV37">
        <v>0.01</v>
      </c>
      <c r="BW37">
        <v>5.84</v>
      </c>
      <c r="BX37">
        <v>0.31</v>
      </c>
      <c r="BY37">
        <v>0.15</v>
      </c>
      <c r="BZ37">
        <v>-2.37</v>
      </c>
      <c r="CA37">
        <v>0.19</v>
      </c>
      <c r="CB37">
        <v>1.27</v>
      </c>
      <c r="CC37">
        <v>5.52</v>
      </c>
      <c r="CD37" t="s">
        <v>110</v>
      </c>
      <c r="CE37" t="s">
        <v>147</v>
      </c>
      <c r="CF37" t="s">
        <v>110</v>
      </c>
      <c r="CG37" t="s">
        <v>139</v>
      </c>
      <c r="CI37" s="89" t="str">
        <f t="shared" si="0"/>
        <v>Red</v>
      </c>
      <c r="CJ37" s="89" t="str">
        <f t="shared" si="19"/>
        <v>Red</v>
      </c>
      <c r="CK37" s="89" t="str">
        <f t="shared" si="2"/>
        <v>Circular</v>
      </c>
      <c r="CL37" s="89" t="b">
        <f t="shared" si="3"/>
        <v>0</v>
      </c>
      <c r="CN37" t="s">
        <v>113</v>
      </c>
      <c r="CO37" t="s">
        <v>263</v>
      </c>
      <c r="CP37" t="s">
        <v>113</v>
      </c>
      <c r="CQ37" t="s">
        <v>231</v>
      </c>
      <c r="CR37" s="87">
        <v>1.36922</v>
      </c>
      <c r="CS37" s="72">
        <f t="shared" si="4"/>
        <v>2</v>
      </c>
      <c r="CT37" s="72" t="str">
        <f t="shared" si="21"/>
        <v>1</v>
      </c>
      <c r="CU37" s="72" t="str">
        <f t="shared" si="22"/>
        <v>1</v>
      </c>
      <c r="CV37" s="88">
        <v>2</v>
      </c>
      <c r="CW37" s="73">
        <f t="shared" si="7"/>
        <v>1</v>
      </c>
      <c r="CX37" s="73">
        <v>1</v>
      </c>
      <c r="CY37" s="74"/>
      <c r="CZ37" s="75">
        <f t="shared" si="8"/>
        <v>6</v>
      </c>
      <c r="DA37" s="72" t="str">
        <f t="shared" si="20"/>
        <v>Beneficial</v>
      </c>
      <c r="DB37" s="73" t="str">
        <f t="shared" si="10"/>
        <v>0</v>
      </c>
      <c r="DC37" s="73" t="str">
        <f t="shared" si="11"/>
        <v>0</v>
      </c>
      <c r="DD37" s="73" t="str">
        <f t="shared" si="12"/>
        <v>0</v>
      </c>
      <c r="DE37" s="73" t="str">
        <f t="shared" si="13"/>
        <v>0</v>
      </c>
      <c r="DF37" s="73" t="str">
        <f t="shared" si="14"/>
        <v>0</v>
      </c>
      <c r="DG37" s="73" t="str">
        <f t="shared" si="15"/>
        <v>0</v>
      </c>
      <c r="DH37" s="82"/>
    </row>
    <row r="38" spans="1:112" ht="12.75">
      <c r="A38" s="92" t="s">
        <v>621</v>
      </c>
      <c r="B38" s="93">
        <v>3900000</v>
      </c>
      <c r="C38" s="93"/>
      <c r="D38" s="94" t="s">
        <v>133</v>
      </c>
      <c r="E38" s="21" t="s">
        <v>93</v>
      </c>
      <c r="F38" s="21" t="s">
        <v>93</v>
      </c>
      <c r="G38" s="21" t="s">
        <v>93</v>
      </c>
      <c r="H38" s="94" t="s">
        <v>655</v>
      </c>
      <c r="I38" s="21" t="s">
        <v>134</v>
      </c>
      <c r="J38" s="95" t="s">
        <v>95</v>
      </c>
      <c r="K38" s="95" t="s">
        <v>95</v>
      </c>
      <c r="L38" s="95" t="s">
        <v>95</v>
      </c>
      <c r="M38" s="95" t="s">
        <v>95</v>
      </c>
      <c r="N38" s="95" t="s">
        <v>95</v>
      </c>
      <c r="O38" s="95" t="s">
        <v>95</v>
      </c>
      <c r="P38" s="95" t="s">
        <v>95</v>
      </c>
      <c r="Q38" s="95" t="s">
        <v>95</v>
      </c>
      <c r="R38" s="95" t="s">
        <v>95</v>
      </c>
      <c r="S38" s="95" t="s">
        <v>95</v>
      </c>
      <c r="T38" s="95" t="s">
        <v>95</v>
      </c>
      <c r="U38" s="95" t="s">
        <v>95</v>
      </c>
      <c r="V38" s="95" t="s">
        <v>95</v>
      </c>
      <c r="W38" s="95" t="s">
        <v>95</v>
      </c>
      <c r="X38" s="95" t="s">
        <v>95</v>
      </c>
      <c r="Y38" s="96">
        <v>45.20149601333333</v>
      </c>
      <c r="Z38" s="96">
        <v>-117.07047602833333</v>
      </c>
      <c r="AA38" s="95" t="s">
        <v>96</v>
      </c>
      <c r="AB38" s="95" t="s">
        <v>666</v>
      </c>
      <c r="AC38" s="95" t="s">
        <v>98</v>
      </c>
      <c r="AD38" s="95"/>
      <c r="AE38" s="97"/>
      <c r="AF38" s="98"/>
      <c r="AG38" s="99"/>
      <c r="AH38" s="21" t="s">
        <v>143</v>
      </c>
      <c r="AI38" s="21">
        <v>1</v>
      </c>
      <c r="AJ38" s="21">
        <v>1</v>
      </c>
      <c r="AK38" s="21">
        <v>0</v>
      </c>
      <c r="AL38" s="21">
        <v>0</v>
      </c>
      <c r="AM38" s="21">
        <v>0</v>
      </c>
      <c r="AN38" s="21" t="s">
        <v>95</v>
      </c>
      <c r="AO38" s="21" t="s">
        <v>95</v>
      </c>
      <c r="AP38" s="21" t="s">
        <v>95</v>
      </c>
      <c r="AQ38" s="21"/>
      <c r="AR38" s="21"/>
      <c r="AS38" s="97"/>
      <c r="AT38" s="21" t="s">
        <v>104</v>
      </c>
      <c r="AU38" s="21" t="s">
        <v>95</v>
      </c>
      <c r="AV38" s="21" t="s">
        <v>95</v>
      </c>
      <c r="AW38" s="97"/>
      <c r="AX38" s="100"/>
      <c r="AY38" s="97"/>
      <c r="AZ38" s="97"/>
      <c r="BA38" s="21"/>
      <c r="BB38" s="21"/>
      <c r="BC38" s="21"/>
      <c r="BD38" s="21"/>
      <c r="BE38" s="97"/>
      <c r="BF38" s="97"/>
      <c r="BG38" s="97"/>
      <c r="BH38" s="97"/>
      <c r="BI38" s="97"/>
      <c r="BJ38" s="97"/>
      <c r="BK38" s="97"/>
      <c r="BL38" s="97"/>
      <c r="BM38" s="97"/>
      <c r="BN38" s="97"/>
      <c r="BO38" s="21"/>
      <c r="BP38" s="21"/>
      <c r="BQ38" s="21"/>
      <c r="BR38" s="21"/>
      <c r="BS38" s="21"/>
      <c r="BT38" s="21"/>
      <c r="BU38" s="21"/>
      <c r="BV38" s="21"/>
      <c r="BW38" s="97"/>
      <c r="BX38" s="23">
        <v>1.03</v>
      </c>
      <c r="BY38" s="23">
        <v>0.05</v>
      </c>
      <c r="BZ38" s="97"/>
      <c r="CA38" s="97"/>
      <c r="CB38" s="97"/>
      <c r="CC38" s="93">
        <v>6.1</v>
      </c>
      <c r="CD38" s="21" t="s">
        <v>110</v>
      </c>
      <c r="CE38" s="21" t="s">
        <v>138</v>
      </c>
      <c r="CF38" s="21" t="s">
        <v>110</v>
      </c>
      <c r="CG38" s="21" t="s">
        <v>139</v>
      </c>
      <c r="CH38" s="97"/>
      <c r="CI38" s="101" t="str">
        <f t="shared" si="0"/>
        <v>Red</v>
      </c>
      <c r="CJ38" s="101" t="str">
        <f t="shared" si="19"/>
        <v>Red</v>
      </c>
      <c r="CK38" s="101" t="str">
        <f t="shared" si="2"/>
        <v>Circular</v>
      </c>
      <c r="CL38" s="101" t="b">
        <f t="shared" si="3"/>
        <v>0</v>
      </c>
      <c r="CM38" s="97"/>
      <c r="CN38" s="95" t="s">
        <v>103</v>
      </c>
      <c r="CO38" s="97"/>
      <c r="CP38" s="21" t="s">
        <v>113</v>
      </c>
      <c r="CQ38" s="21" t="s">
        <v>115</v>
      </c>
      <c r="CR38" s="106">
        <v>0.291839</v>
      </c>
      <c r="CS38" s="107">
        <f t="shared" si="4"/>
        <v>1</v>
      </c>
      <c r="CT38" s="72" t="str">
        <f t="shared" si="21"/>
        <v>1</v>
      </c>
      <c r="CU38" s="72" t="str">
        <f t="shared" si="22"/>
        <v>1</v>
      </c>
      <c r="CV38" s="105">
        <v>2</v>
      </c>
      <c r="CW38" s="105">
        <f t="shared" si="7"/>
        <v>1</v>
      </c>
      <c r="CX38" s="250">
        <v>0.5</v>
      </c>
      <c r="CY38" s="108"/>
      <c r="CZ38" s="109">
        <f t="shared" si="8"/>
        <v>1.5</v>
      </c>
      <c r="DA38" s="72" t="str">
        <f t="shared" si="20"/>
        <v>Beneficial</v>
      </c>
      <c r="DB38" s="73" t="str">
        <f t="shared" si="10"/>
        <v>0</v>
      </c>
      <c r="DC38" s="73" t="str">
        <f t="shared" si="11"/>
        <v>0</v>
      </c>
      <c r="DD38" s="73" t="str">
        <f t="shared" si="12"/>
        <v>0</v>
      </c>
      <c r="DE38" s="73" t="str">
        <f t="shared" si="13"/>
        <v>0</v>
      </c>
      <c r="DF38" s="73" t="str">
        <f t="shared" si="14"/>
        <v>0</v>
      </c>
      <c r="DG38" s="73" t="str">
        <f t="shared" si="15"/>
        <v>0</v>
      </c>
      <c r="DH38" s="105"/>
    </row>
    <row r="39" spans="1:112" ht="12.75">
      <c r="A39" s="92" t="s">
        <v>622</v>
      </c>
      <c r="B39" s="93">
        <v>3900060</v>
      </c>
      <c r="C39" s="93"/>
      <c r="D39" s="94" t="s">
        <v>133</v>
      </c>
      <c r="E39" s="21" t="s">
        <v>93</v>
      </c>
      <c r="F39" s="21" t="s">
        <v>93</v>
      </c>
      <c r="G39" s="21" t="s">
        <v>93</v>
      </c>
      <c r="H39" s="94" t="s">
        <v>657</v>
      </c>
      <c r="I39" s="95" t="s">
        <v>656</v>
      </c>
      <c r="J39" s="95" t="s">
        <v>95</v>
      </c>
      <c r="K39" s="95" t="s">
        <v>95</v>
      </c>
      <c r="L39" s="95" t="s">
        <v>95</v>
      </c>
      <c r="M39" s="95" t="s">
        <v>95</v>
      </c>
      <c r="N39" s="95" t="s">
        <v>95</v>
      </c>
      <c r="O39" s="95" t="s">
        <v>95</v>
      </c>
      <c r="P39" s="95" t="s">
        <v>95</v>
      </c>
      <c r="Q39" s="95" t="s">
        <v>95</v>
      </c>
      <c r="R39" s="95" t="s">
        <v>95</v>
      </c>
      <c r="S39" s="95" t="s">
        <v>95</v>
      </c>
      <c r="T39" s="95" t="s">
        <v>95</v>
      </c>
      <c r="U39" s="95" t="s">
        <v>95</v>
      </c>
      <c r="V39" s="95" t="s">
        <v>95</v>
      </c>
      <c r="W39" s="95" t="s">
        <v>95</v>
      </c>
      <c r="X39" s="95" t="s">
        <v>95</v>
      </c>
      <c r="Y39" s="104">
        <v>45.19702612166666</v>
      </c>
      <c r="Z39" s="104">
        <v>-117.07137363194444</v>
      </c>
      <c r="AA39" s="95" t="s">
        <v>96</v>
      </c>
      <c r="AB39" s="95" t="s">
        <v>667</v>
      </c>
      <c r="AC39" s="95" t="s">
        <v>98</v>
      </c>
      <c r="AD39" s="95"/>
      <c r="AE39" s="97"/>
      <c r="AF39" s="98"/>
      <c r="AG39" s="99"/>
      <c r="AH39" s="21" t="s">
        <v>143</v>
      </c>
      <c r="AI39" s="21">
        <v>1</v>
      </c>
      <c r="AJ39" s="21">
        <v>1</v>
      </c>
      <c r="AK39" s="21">
        <v>0</v>
      </c>
      <c r="AL39" s="21">
        <v>0</v>
      </c>
      <c r="AM39" s="21">
        <v>0</v>
      </c>
      <c r="AN39" s="21" t="s">
        <v>95</v>
      </c>
      <c r="AO39" s="21" t="s">
        <v>95</v>
      </c>
      <c r="AP39" s="21" t="s">
        <v>95</v>
      </c>
      <c r="AQ39" s="21"/>
      <c r="AR39" s="21"/>
      <c r="AS39" s="97"/>
      <c r="AT39" s="21" t="s">
        <v>104</v>
      </c>
      <c r="AU39" s="21" t="s">
        <v>95</v>
      </c>
      <c r="AV39" s="21" t="s">
        <v>95</v>
      </c>
      <c r="AW39" s="97"/>
      <c r="AX39" s="100"/>
      <c r="AY39" s="97"/>
      <c r="AZ39" s="97"/>
      <c r="BA39" s="21"/>
      <c r="BB39" s="21"/>
      <c r="BC39" s="21"/>
      <c r="BD39" s="21"/>
      <c r="BE39" s="97"/>
      <c r="BF39" s="97"/>
      <c r="BG39" s="97"/>
      <c r="BH39" s="97"/>
      <c r="BI39" s="97"/>
      <c r="BJ39" s="97"/>
      <c r="BK39" s="97"/>
      <c r="BL39" s="97"/>
      <c r="BM39" s="97"/>
      <c r="BN39" s="97"/>
      <c r="BO39" s="21"/>
      <c r="BP39" s="21"/>
      <c r="BQ39" s="21"/>
      <c r="BR39" s="21"/>
      <c r="BS39" s="21"/>
      <c r="BT39" s="21"/>
      <c r="BU39" s="21"/>
      <c r="BV39" s="21"/>
      <c r="BW39" s="97"/>
      <c r="BX39" s="155">
        <v>0.45</v>
      </c>
      <c r="BY39" s="155" t="s">
        <v>652</v>
      </c>
      <c r="BZ39" s="97"/>
      <c r="CA39" s="97"/>
      <c r="CB39" s="97"/>
      <c r="CC39" s="93">
        <v>13.6</v>
      </c>
      <c r="CD39" s="21" t="s">
        <v>110</v>
      </c>
      <c r="CE39" s="21" t="s">
        <v>138</v>
      </c>
      <c r="CF39" s="21" t="s">
        <v>110</v>
      </c>
      <c r="CG39" s="21" t="s">
        <v>139</v>
      </c>
      <c r="CH39" s="97"/>
      <c r="CI39" s="101" t="str">
        <f t="shared" si="0"/>
        <v>Red</v>
      </c>
      <c r="CJ39" s="101" t="str">
        <f t="shared" si="19"/>
        <v>Red</v>
      </c>
      <c r="CK39" s="101" t="str">
        <f t="shared" si="2"/>
        <v>Circular</v>
      </c>
      <c r="CL39" s="101" t="b">
        <f t="shared" si="3"/>
        <v>0</v>
      </c>
      <c r="CM39" s="97"/>
      <c r="CN39" s="95" t="s">
        <v>103</v>
      </c>
      <c r="CO39" s="97"/>
      <c r="CP39" s="21" t="s">
        <v>113</v>
      </c>
      <c r="CQ39" s="21" t="s">
        <v>115</v>
      </c>
      <c r="CR39" s="106">
        <v>0.2033725</v>
      </c>
      <c r="CS39" s="107">
        <f t="shared" si="4"/>
        <v>1</v>
      </c>
      <c r="CT39" s="72" t="str">
        <f t="shared" si="21"/>
        <v>1</v>
      </c>
      <c r="CU39" s="72" t="str">
        <f t="shared" si="22"/>
        <v>1</v>
      </c>
      <c r="CV39" s="105">
        <v>2</v>
      </c>
      <c r="CW39" s="105">
        <f t="shared" si="7"/>
        <v>1</v>
      </c>
      <c r="CX39" s="250">
        <v>0.5</v>
      </c>
      <c r="CY39" s="108"/>
      <c r="CZ39" s="109">
        <f t="shared" si="8"/>
        <v>1.5</v>
      </c>
      <c r="DA39" s="72" t="str">
        <f t="shared" si="20"/>
        <v>Beneficial</v>
      </c>
      <c r="DB39" s="73" t="str">
        <f t="shared" si="10"/>
        <v>0</v>
      </c>
      <c r="DC39" s="73" t="str">
        <f t="shared" si="11"/>
        <v>0</v>
      </c>
      <c r="DD39" s="73" t="str">
        <f t="shared" si="12"/>
        <v>0</v>
      </c>
      <c r="DE39" s="73" t="str">
        <f t="shared" si="13"/>
        <v>0</v>
      </c>
      <c r="DF39" s="73" t="str">
        <f t="shared" si="14"/>
        <v>0</v>
      </c>
      <c r="DG39" s="73" t="str">
        <f t="shared" si="15"/>
        <v>0</v>
      </c>
      <c r="DH39" s="105"/>
    </row>
    <row r="40" spans="1:112" ht="12.75">
      <c r="A40" t="s">
        <v>264</v>
      </c>
      <c r="B40" s="6" t="s">
        <v>257</v>
      </c>
      <c r="C40" s="7">
        <v>1.1</v>
      </c>
      <c r="D40" s="6" t="s">
        <v>265</v>
      </c>
      <c r="E40" t="s">
        <v>226</v>
      </c>
      <c r="F40" t="s">
        <v>151</v>
      </c>
      <c r="G40" t="s">
        <v>151</v>
      </c>
      <c r="H40" t="s">
        <v>91</v>
      </c>
      <c r="I40" t="s">
        <v>95</v>
      </c>
      <c r="J40" t="s">
        <v>95</v>
      </c>
      <c r="K40" t="s">
        <v>95</v>
      </c>
      <c r="L40" t="s">
        <v>95</v>
      </c>
      <c r="M40" t="s">
        <v>95</v>
      </c>
      <c r="N40" t="s">
        <v>95</v>
      </c>
      <c r="O40" t="s">
        <v>95</v>
      </c>
      <c r="P40" t="s">
        <v>95</v>
      </c>
      <c r="Q40" t="s">
        <v>95</v>
      </c>
      <c r="R40" t="s">
        <v>95</v>
      </c>
      <c r="S40" t="s">
        <v>95</v>
      </c>
      <c r="T40" t="s">
        <v>95</v>
      </c>
      <c r="U40" t="s">
        <v>95</v>
      </c>
      <c r="V40" t="s">
        <v>95</v>
      </c>
      <c r="W40" t="s">
        <v>95</v>
      </c>
      <c r="X40" t="s">
        <v>95</v>
      </c>
      <c r="Y40" s="8">
        <v>45.56135</v>
      </c>
      <c r="Z40" s="8">
        <v>-116.88882</v>
      </c>
      <c r="AA40" t="s">
        <v>96</v>
      </c>
      <c r="AB40" t="s">
        <v>97</v>
      </c>
      <c r="AC40" t="s">
        <v>99</v>
      </c>
      <c r="AD40" t="s">
        <v>119</v>
      </c>
      <c r="AE40" t="s">
        <v>231</v>
      </c>
      <c r="AF40" s="9">
        <v>38272</v>
      </c>
      <c r="AG40" s="10">
        <v>0.4583333333333333</v>
      </c>
      <c r="AH40" t="s">
        <v>143</v>
      </c>
      <c r="AI40">
        <v>1</v>
      </c>
      <c r="AJ40">
        <v>1</v>
      </c>
      <c r="AK40">
        <v>0</v>
      </c>
      <c r="AL40">
        <v>0</v>
      </c>
      <c r="AM40">
        <v>0</v>
      </c>
      <c r="AN40" t="s">
        <v>101</v>
      </c>
      <c r="AO40" t="s">
        <v>95</v>
      </c>
      <c r="AP40" t="s">
        <v>95</v>
      </c>
      <c r="AR40" t="s">
        <v>103</v>
      </c>
      <c r="AT40" t="s">
        <v>145</v>
      </c>
      <c r="AU40" t="s">
        <v>123</v>
      </c>
      <c r="AV40" t="s">
        <v>95</v>
      </c>
      <c r="AX40" s="11" t="s">
        <v>266</v>
      </c>
      <c r="BA40">
        <v>1</v>
      </c>
      <c r="BB40">
        <v>1</v>
      </c>
      <c r="BC40">
        <v>1</v>
      </c>
      <c r="BD40">
        <v>1</v>
      </c>
      <c r="BH40">
        <v>1.3</v>
      </c>
      <c r="BI40">
        <v>40</v>
      </c>
      <c r="BJ40">
        <v>5</v>
      </c>
      <c r="BK40">
        <v>6</v>
      </c>
      <c r="BL40">
        <v>5.2</v>
      </c>
      <c r="BM40">
        <v>6.4</v>
      </c>
      <c r="BN40">
        <v>6.2</v>
      </c>
      <c r="BO40">
        <v>5.72</v>
      </c>
      <c r="BP40" t="s">
        <v>176</v>
      </c>
      <c r="BQ40">
        <v>6.72</v>
      </c>
      <c r="BR40">
        <v>10.03</v>
      </c>
      <c r="BS40">
        <v>0</v>
      </c>
      <c r="BT40">
        <v>0</v>
      </c>
      <c r="BU40">
        <v>5.72</v>
      </c>
      <c r="BV40">
        <v>0</v>
      </c>
      <c r="BW40">
        <v>5.76</v>
      </c>
      <c r="BX40">
        <v>0.23</v>
      </c>
      <c r="BY40">
        <v>-10.03</v>
      </c>
      <c r="BZ40">
        <v>6.72</v>
      </c>
      <c r="CA40">
        <v>0</v>
      </c>
      <c r="CB40">
        <v>0</v>
      </c>
      <c r="CC40">
        <v>8.27</v>
      </c>
      <c r="CD40" t="s">
        <v>110</v>
      </c>
      <c r="CE40" t="s">
        <v>147</v>
      </c>
      <c r="CF40" t="s">
        <v>110</v>
      </c>
      <c r="CG40" t="s">
        <v>139</v>
      </c>
      <c r="CH40" t="s">
        <v>267</v>
      </c>
      <c r="CI40" s="89" t="str">
        <f t="shared" si="0"/>
        <v>Red</v>
      </c>
      <c r="CJ40" s="89" t="str">
        <f t="shared" si="19"/>
        <v>Red</v>
      </c>
      <c r="CK40" s="89" t="str">
        <f t="shared" si="2"/>
        <v>Circular</v>
      </c>
      <c r="CL40" s="89" t="b">
        <f t="shared" si="3"/>
        <v>0</v>
      </c>
      <c r="CN40" t="s">
        <v>103</v>
      </c>
      <c r="CP40" t="s">
        <v>113</v>
      </c>
      <c r="CQ40" t="s">
        <v>231</v>
      </c>
      <c r="CR40" s="81">
        <v>0.849736</v>
      </c>
      <c r="CS40" s="72">
        <f t="shared" si="4"/>
        <v>1</v>
      </c>
      <c r="CT40" s="72" t="str">
        <f t="shared" si="21"/>
        <v>1</v>
      </c>
      <c r="CU40" s="72" t="str">
        <f t="shared" si="22"/>
        <v>1</v>
      </c>
      <c r="CV40" s="73">
        <v>2</v>
      </c>
      <c r="CW40" s="73">
        <f t="shared" si="7"/>
        <v>1</v>
      </c>
      <c r="CX40" s="73">
        <v>1</v>
      </c>
      <c r="CY40" s="74"/>
      <c r="CZ40" s="75">
        <f t="shared" si="8"/>
        <v>3</v>
      </c>
      <c r="DA40" s="72" t="str">
        <f t="shared" si="20"/>
        <v>Beneficial</v>
      </c>
      <c r="DB40" s="73" t="str">
        <f t="shared" si="10"/>
        <v>0</v>
      </c>
      <c r="DC40" s="73" t="str">
        <f t="shared" si="11"/>
        <v>0</v>
      </c>
      <c r="DD40" s="73" t="str">
        <f t="shared" si="12"/>
        <v>0</v>
      </c>
      <c r="DE40" s="73" t="str">
        <f t="shared" si="13"/>
        <v>0</v>
      </c>
      <c r="DF40" s="73" t="str">
        <f t="shared" si="14"/>
        <v>0</v>
      </c>
      <c r="DG40" s="73" t="str">
        <f t="shared" si="15"/>
        <v>0</v>
      </c>
      <c r="DH40" s="82"/>
    </row>
    <row r="41" spans="1:112" s="46" customFormat="1" ht="12.75">
      <c r="A41" s="13" t="s">
        <v>236</v>
      </c>
      <c r="B41" s="14">
        <v>3925</v>
      </c>
      <c r="C41" s="15">
        <v>2.1</v>
      </c>
      <c r="D41" s="14" t="s">
        <v>221</v>
      </c>
      <c r="E41" s="13" t="s">
        <v>93</v>
      </c>
      <c r="F41" s="13" t="s">
        <v>93</v>
      </c>
      <c r="G41" s="13" t="s">
        <v>93</v>
      </c>
      <c r="H41" s="13" t="s">
        <v>237</v>
      </c>
      <c r="I41" s="13" t="s">
        <v>95</v>
      </c>
      <c r="J41" s="13" t="s">
        <v>95</v>
      </c>
      <c r="K41" s="13" t="s">
        <v>95</v>
      </c>
      <c r="L41" s="13" t="s">
        <v>95</v>
      </c>
      <c r="M41" s="13" t="s">
        <v>95</v>
      </c>
      <c r="N41" s="13" t="s">
        <v>95</v>
      </c>
      <c r="O41" s="13" t="s">
        <v>95</v>
      </c>
      <c r="P41" s="13" t="s">
        <v>95</v>
      </c>
      <c r="Q41" s="13" t="s">
        <v>95</v>
      </c>
      <c r="R41" s="13" t="s">
        <v>95</v>
      </c>
      <c r="S41" s="13" t="s">
        <v>95</v>
      </c>
      <c r="T41" s="13" t="s">
        <v>95</v>
      </c>
      <c r="U41" s="13" t="s">
        <v>95</v>
      </c>
      <c r="V41" s="13" t="s">
        <v>95</v>
      </c>
      <c r="W41" s="13" t="s">
        <v>95</v>
      </c>
      <c r="X41" s="13" t="s">
        <v>95</v>
      </c>
      <c r="Y41" s="16">
        <v>45.13503</v>
      </c>
      <c r="Z41" s="16">
        <v>-117.02113</v>
      </c>
      <c r="AA41" s="13" t="s">
        <v>96</v>
      </c>
      <c r="AB41" s="13" t="s">
        <v>97</v>
      </c>
      <c r="AC41" s="13" t="s">
        <v>119</v>
      </c>
      <c r="AD41" s="13" t="s">
        <v>99</v>
      </c>
      <c r="AE41" s="13" t="s">
        <v>231</v>
      </c>
      <c r="AF41" s="17">
        <v>38245</v>
      </c>
      <c r="AG41" s="18">
        <v>0.4222222222222222</v>
      </c>
      <c r="AH41" s="13" t="s">
        <v>143</v>
      </c>
      <c r="AI41" s="13">
        <v>1</v>
      </c>
      <c r="AJ41" s="13">
        <v>2</v>
      </c>
      <c r="AK41" s="13">
        <v>0</v>
      </c>
      <c r="AL41" s="13">
        <v>0</v>
      </c>
      <c r="AM41" s="13">
        <v>0</v>
      </c>
      <c r="AN41" s="13" t="s">
        <v>121</v>
      </c>
      <c r="AO41" s="13" t="s">
        <v>95</v>
      </c>
      <c r="AP41" s="13" t="s">
        <v>95</v>
      </c>
      <c r="AQ41" s="13"/>
      <c r="AR41" s="13" t="s">
        <v>95</v>
      </c>
      <c r="AS41" s="13"/>
      <c r="AT41" s="13" t="s">
        <v>145</v>
      </c>
      <c r="AU41" s="13" t="s">
        <v>123</v>
      </c>
      <c r="AV41" s="13" t="s">
        <v>95</v>
      </c>
      <c r="AW41" s="13"/>
      <c r="AX41" s="19" t="s">
        <v>238</v>
      </c>
      <c r="AY41" s="13" t="s">
        <v>239</v>
      </c>
      <c r="AZ41" s="20" t="s">
        <v>184</v>
      </c>
      <c r="BA41" s="13"/>
      <c r="BB41" s="13"/>
      <c r="BC41" s="13"/>
      <c r="BD41" s="13"/>
      <c r="BE41" s="13"/>
      <c r="BF41" s="13"/>
      <c r="BG41" s="13"/>
      <c r="BH41" s="13">
        <v>1.2</v>
      </c>
      <c r="BI41" s="13">
        <v>21.8</v>
      </c>
      <c r="BJ41" s="13">
        <v>4.8</v>
      </c>
      <c r="BK41" s="13">
        <v>3.9</v>
      </c>
      <c r="BL41" s="13">
        <v>3.5</v>
      </c>
      <c r="BM41" s="13">
        <v>3.2</v>
      </c>
      <c r="BN41" s="13">
        <v>5.1</v>
      </c>
      <c r="BO41" s="13">
        <v>4.12</v>
      </c>
      <c r="BP41" s="13" t="s">
        <v>207</v>
      </c>
      <c r="BQ41" s="13">
        <v>5.37</v>
      </c>
      <c r="BR41" s="13">
        <v>6.38</v>
      </c>
      <c r="BS41" s="13">
        <v>6.38</v>
      </c>
      <c r="BT41" s="13">
        <v>6.38</v>
      </c>
      <c r="BU41" s="13">
        <v>4.12</v>
      </c>
      <c r="BV41" s="13">
        <v>0</v>
      </c>
      <c r="BW41" s="13">
        <v>4.1</v>
      </c>
      <c r="BX41" s="13">
        <v>0.29</v>
      </c>
      <c r="BY41" s="13">
        <v>0</v>
      </c>
      <c r="BZ41" s="13">
        <v>-1.01</v>
      </c>
      <c r="CA41" s="13">
        <v>0</v>
      </c>
      <c r="CB41" s="13">
        <v>0</v>
      </c>
      <c r="CC41" s="13">
        <v>4.63</v>
      </c>
      <c r="CD41" s="13" t="s">
        <v>110</v>
      </c>
      <c r="CE41" s="13" t="s">
        <v>138</v>
      </c>
      <c r="CF41" s="13" t="s">
        <v>110</v>
      </c>
      <c r="CG41" s="13" t="s">
        <v>139</v>
      </c>
      <c r="CH41" s="13"/>
      <c r="CI41" s="89" t="str">
        <f t="shared" si="0"/>
        <v>Red</v>
      </c>
      <c r="CJ41" s="89" t="str">
        <f t="shared" si="19"/>
        <v>Red</v>
      </c>
      <c r="CK41" s="89" t="str">
        <f t="shared" si="2"/>
        <v>Circular</v>
      </c>
      <c r="CL41" s="89" t="b">
        <f t="shared" si="3"/>
        <v>0</v>
      </c>
      <c r="CM41" s="13"/>
      <c r="CN41" s="13" t="s">
        <v>113</v>
      </c>
      <c r="CO41" s="13" t="s">
        <v>240</v>
      </c>
      <c r="CP41" t="s">
        <v>113</v>
      </c>
      <c r="CQ41" t="s">
        <v>241</v>
      </c>
      <c r="CR41" s="87">
        <v>0.554564</v>
      </c>
      <c r="CS41" s="72">
        <f t="shared" si="4"/>
        <v>1</v>
      </c>
      <c r="CT41" s="72" t="str">
        <f aca="true" t="shared" si="23" ref="CT41:CT49">IF(CD41="Red","1",IF(CD41="Grey","0.5","0"))</f>
        <v>1</v>
      </c>
      <c r="CU41" s="72" t="str">
        <f aca="true" t="shared" si="24" ref="CU41:CU49">IF(CF41="Red","1",IF(CF41="Grey","0.5","0"))</f>
        <v>1</v>
      </c>
      <c r="CV41" s="88">
        <v>4</v>
      </c>
      <c r="CW41" s="73">
        <f t="shared" si="7"/>
        <v>1</v>
      </c>
      <c r="CX41" s="250">
        <v>0.5</v>
      </c>
      <c r="CY41" s="74"/>
      <c r="CZ41" s="75">
        <f t="shared" si="8"/>
        <v>1.5</v>
      </c>
      <c r="DA41" s="72" t="str">
        <f t="shared" si="20"/>
        <v>Beneficial</v>
      </c>
      <c r="DB41" s="73" t="str">
        <f t="shared" si="10"/>
        <v>0</v>
      </c>
      <c r="DC41" s="73" t="str">
        <f t="shared" si="11"/>
        <v>0</v>
      </c>
      <c r="DD41" s="73" t="str">
        <f t="shared" si="12"/>
        <v>0</v>
      </c>
      <c r="DE41" s="73" t="str">
        <f t="shared" si="13"/>
        <v>0</v>
      </c>
      <c r="DF41" s="73" t="str">
        <f t="shared" si="14"/>
        <v>0</v>
      </c>
      <c r="DG41" s="73" t="str">
        <f t="shared" si="15"/>
        <v>0</v>
      </c>
      <c r="DH41" s="82"/>
    </row>
    <row r="42" spans="1:112" s="61" customFormat="1" ht="12.75">
      <c r="A42" s="13" t="s">
        <v>242</v>
      </c>
      <c r="B42" s="14">
        <v>3925</v>
      </c>
      <c r="C42" s="15">
        <v>2.1</v>
      </c>
      <c r="D42" s="14" t="s">
        <v>221</v>
      </c>
      <c r="E42" s="13" t="s">
        <v>93</v>
      </c>
      <c r="F42" s="13" t="s">
        <v>93</v>
      </c>
      <c r="G42" s="13" t="s">
        <v>93</v>
      </c>
      <c r="H42" s="13" t="s">
        <v>237</v>
      </c>
      <c r="I42" s="13" t="s">
        <v>95</v>
      </c>
      <c r="J42" s="13" t="s">
        <v>95</v>
      </c>
      <c r="K42" s="13" t="s">
        <v>95</v>
      </c>
      <c r="L42" s="13" t="s">
        <v>95</v>
      </c>
      <c r="M42" s="13" t="s">
        <v>95</v>
      </c>
      <c r="N42" s="13" t="s">
        <v>95</v>
      </c>
      <c r="O42" s="13" t="s">
        <v>95</v>
      </c>
      <c r="P42" s="13" t="s">
        <v>95</v>
      </c>
      <c r="Q42" s="13" t="s">
        <v>95</v>
      </c>
      <c r="R42" s="13" t="s">
        <v>95</v>
      </c>
      <c r="S42" s="13" t="s">
        <v>95</v>
      </c>
      <c r="T42" s="13" t="s">
        <v>95</v>
      </c>
      <c r="U42" s="13" t="s">
        <v>95</v>
      </c>
      <c r="V42" s="13" t="s">
        <v>95</v>
      </c>
      <c r="W42" s="13" t="s">
        <v>95</v>
      </c>
      <c r="X42" s="13" t="s">
        <v>95</v>
      </c>
      <c r="Y42" s="16">
        <v>45.13503</v>
      </c>
      <c r="Z42" s="16">
        <v>-117.02113</v>
      </c>
      <c r="AA42" s="13" t="s">
        <v>96</v>
      </c>
      <c r="AB42" s="13" t="s">
        <v>97</v>
      </c>
      <c r="AC42" s="13" t="s">
        <v>119</v>
      </c>
      <c r="AD42" s="13" t="s">
        <v>180</v>
      </c>
      <c r="AE42" s="13" t="s">
        <v>241</v>
      </c>
      <c r="AF42" s="17">
        <v>38245</v>
      </c>
      <c r="AG42" s="18">
        <v>0.47222222222222227</v>
      </c>
      <c r="AH42" s="13" t="s">
        <v>143</v>
      </c>
      <c r="AI42" s="13">
        <v>2</v>
      </c>
      <c r="AJ42" s="13">
        <v>2</v>
      </c>
      <c r="AK42" s="13">
        <v>0</v>
      </c>
      <c r="AL42" s="13">
        <v>0</v>
      </c>
      <c r="AM42" s="13">
        <v>0</v>
      </c>
      <c r="AN42" s="13" t="s">
        <v>121</v>
      </c>
      <c r="AO42" s="13" t="s">
        <v>95</v>
      </c>
      <c r="AP42" s="13" t="s">
        <v>95</v>
      </c>
      <c r="AQ42" s="13"/>
      <c r="AR42" s="13" t="s">
        <v>103</v>
      </c>
      <c r="AS42" s="13"/>
      <c r="AT42" s="13" t="s">
        <v>145</v>
      </c>
      <c r="AU42" s="13" t="s">
        <v>123</v>
      </c>
      <c r="AV42" s="13" t="s">
        <v>95</v>
      </c>
      <c r="AW42" s="13"/>
      <c r="AX42" s="19"/>
      <c r="AY42" s="13"/>
      <c r="AZ42" s="20" t="s">
        <v>184</v>
      </c>
      <c r="BA42" s="13"/>
      <c r="BB42" s="13"/>
      <c r="BC42" s="13"/>
      <c r="BD42" s="13"/>
      <c r="BE42" s="13"/>
      <c r="BF42" s="13"/>
      <c r="BG42" s="13"/>
      <c r="BH42" s="13">
        <v>1.2</v>
      </c>
      <c r="BI42" s="13">
        <v>21.3</v>
      </c>
      <c r="BJ42" s="13">
        <v>4.8</v>
      </c>
      <c r="BK42" s="13">
        <v>3.9</v>
      </c>
      <c r="BL42" s="13">
        <v>3.5</v>
      </c>
      <c r="BM42" s="13">
        <v>3.2</v>
      </c>
      <c r="BN42" s="13">
        <v>5.1</v>
      </c>
      <c r="BO42" s="13">
        <v>4.12</v>
      </c>
      <c r="BP42" s="13" t="s">
        <v>207</v>
      </c>
      <c r="BQ42" s="13">
        <v>5.36</v>
      </c>
      <c r="BR42" s="13">
        <v>6.89</v>
      </c>
      <c r="BS42" s="13">
        <v>6.89</v>
      </c>
      <c r="BT42" s="13">
        <v>6.89</v>
      </c>
      <c r="BU42" s="13">
        <v>4.12</v>
      </c>
      <c r="BV42" s="13">
        <v>0</v>
      </c>
      <c r="BW42" s="13">
        <v>4.1</v>
      </c>
      <c r="BX42" s="13">
        <v>0.29</v>
      </c>
      <c r="BY42" s="13">
        <v>0</v>
      </c>
      <c r="BZ42" s="13">
        <v>-1.53</v>
      </c>
      <c r="CA42" s="13">
        <v>0</v>
      </c>
      <c r="CB42" s="13">
        <v>0</v>
      </c>
      <c r="CC42" s="13">
        <v>7.18</v>
      </c>
      <c r="CD42" s="13" t="s">
        <v>110</v>
      </c>
      <c r="CE42" s="13" t="s">
        <v>138</v>
      </c>
      <c r="CF42" s="13" t="s">
        <v>110</v>
      </c>
      <c r="CG42" s="13" t="s">
        <v>139</v>
      </c>
      <c r="CH42" s="13"/>
      <c r="CI42" s="89" t="str">
        <f t="shared" si="0"/>
        <v>Red</v>
      </c>
      <c r="CJ42" s="89" t="str">
        <f t="shared" si="19"/>
        <v>Red</v>
      </c>
      <c r="CK42" s="89" t="str">
        <f t="shared" si="2"/>
        <v>Circular</v>
      </c>
      <c r="CL42" s="89" t="b">
        <f t="shared" si="3"/>
        <v>0</v>
      </c>
      <c r="CM42" s="13"/>
      <c r="CN42" s="13" t="s">
        <v>113</v>
      </c>
      <c r="CO42" s="13" t="s">
        <v>243</v>
      </c>
      <c r="CP42" t="s">
        <v>113</v>
      </c>
      <c r="CQ42" t="s">
        <v>241</v>
      </c>
      <c r="CR42" s="87">
        <v>0.554564</v>
      </c>
      <c r="CS42" s="72">
        <f t="shared" si="4"/>
        <v>1</v>
      </c>
      <c r="CT42" s="72" t="str">
        <f t="shared" si="23"/>
        <v>1</v>
      </c>
      <c r="CU42" s="72" t="str">
        <f t="shared" si="24"/>
        <v>1</v>
      </c>
      <c r="CV42" s="73">
        <v>4</v>
      </c>
      <c r="CW42" s="73">
        <f t="shared" si="7"/>
        <v>1</v>
      </c>
      <c r="CX42" s="250">
        <v>0.5</v>
      </c>
      <c r="CY42" s="74"/>
      <c r="CZ42" s="75">
        <f t="shared" si="8"/>
        <v>1.5</v>
      </c>
      <c r="DA42" s="72" t="str">
        <f t="shared" si="20"/>
        <v>Beneficial</v>
      </c>
      <c r="DB42" s="73" t="str">
        <f t="shared" si="10"/>
        <v>0</v>
      </c>
      <c r="DC42" s="73" t="str">
        <f t="shared" si="11"/>
        <v>0</v>
      </c>
      <c r="DD42" s="73" t="str">
        <f t="shared" si="12"/>
        <v>0</v>
      </c>
      <c r="DE42" s="73" t="str">
        <f t="shared" si="13"/>
        <v>0</v>
      </c>
      <c r="DF42" s="73" t="str">
        <f t="shared" si="14"/>
        <v>0</v>
      </c>
      <c r="DG42" s="73" t="str">
        <f t="shared" si="15"/>
        <v>0</v>
      </c>
      <c r="DH42" s="82"/>
    </row>
    <row r="43" spans="1:112" s="61" customFormat="1" ht="12.75" customHeight="1">
      <c r="A43" t="s">
        <v>244</v>
      </c>
      <c r="B43" s="6">
        <v>3925</v>
      </c>
      <c r="C43" s="7">
        <v>1.8</v>
      </c>
      <c r="D43" s="6" t="s">
        <v>224</v>
      </c>
      <c r="E43" t="s">
        <v>93</v>
      </c>
      <c r="F43" t="s">
        <v>93</v>
      </c>
      <c r="G43" t="s">
        <v>93</v>
      </c>
      <c r="H43" t="s">
        <v>237</v>
      </c>
      <c r="I43" t="s">
        <v>95</v>
      </c>
      <c r="J43" t="s">
        <v>95</v>
      </c>
      <c r="K43" t="s">
        <v>95</v>
      </c>
      <c r="L43" t="s">
        <v>95</v>
      </c>
      <c r="M43" t="s">
        <v>95</v>
      </c>
      <c r="N43" t="s">
        <v>95</v>
      </c>
      <c r="O43" t="s">
        <v>95</v>
      </c>
      <c r="P43" t="s">
        <v>95</v>
      </c>
      <c r="Q43" t="s">
        <v>95</v>
      </c>
      <c r="R43" t="s">
        <v>95</v>
      </c>
      <c r="S43" t="s">
        <v>95</v>
      </c>
      <c r="T43" t="s">
        <v>95</v>
      </c>
      <c r="U43" t="s">
        <v>95</v>
      </c>
      <c r="V43" t="s">
        <v>95</v>
      </c>
      <c r="W43" t="s">
        <v>95</v>
      </c>
      <c r="X43" t="s">
        <v>95</v>
      </c>
      <c r="Y43" s="8">
        <v>45.13883</v>
      </c>
      <c r="Z43" s="8">
        <v>-117.02453</v>
      </c>
      <c r="AA43" t="s">
        <v>96</v>
      </c>
      <c r="AB43" t="s">
        <v>97</v>
      </c>
      <c r="AC43" t="s">
        <v>99</v>
      </c>
      <c r="AD43" t="s">
        <v>119</v>
      </c>
      <c r="AE43" t="s">
        <v>231</v>
      </c>
      <c r="AF43" s="9">
        <v>38245</v>
      </c>
      <c r="AG43" s="10">
        <v>0.5083333333333333</v>
      </c>
      <c r="AH43" t="s">
        <v>143</v>
      </c>
      <c r="AI43">
        <v>1</v>
      </c>
      <c r="AJ43">
        <v>1</v>
      </c>
      <c r="AK43">
        <v>0</v>
      </c>
      <c r="AL43">
        <v>0</v>
      </c>
      <c r="AM43">
        <v>0</v>
      </c>
      <c r="AN43" t="s">
        <v>144</v>
      </c>
      <c r="AO43" t="s">
        <v>95</v>
      </c>
      <c r="AP43" t="s">
        <v>95</v>
      </c>
      <c r="AQ43"/>
      <c r="AR43" t="s">
        <v>103</v>
      </c>
      <c r="AS43"/>
      <c r="AT43" t="s">
        <v>173</v>
      </c>
      <c r="AU43" t="s">
        <v>123</v>
      </c>
      <c r="AV43" t="s">
        <v>95</v>
      </c>
      <c r="AW43"/>
      <c r="AX43" s="11"/>
      <c r="AY43" t="s">
        <v>245</v>
      </c>
      <c r="AZ43"/>
      <c r="BA43">
        <v>1</v>
      </c>
      <c r="BB43">
        <v>1</v>
      </c>
      <c r="BC43">
        <v>1</v>
      </c>
      <c r="BD43">
        <v>1</v>
      </c>
      <c r="BE43"/>
      <c r="BF43"/>
      <c r="BG43"/>
      <c r="BH43">
        <v>2.9</v>
      </c>
      <c r="BI43">
        <v>18</v>
      </c>
      <c r="BJ43">
        <v>9</v>
      </c>
      <c r="BK43">
        <v>6.1</v>
      </c>
      <c r="BL43">
        <v>6.4</v>
      </c>
      <c r="BM43">
        <v>7.9</v>
      </c>
      <c r="BN43">
        <v>7.6</v>
      </c>
      <c r="BO43">
        <v>3.47</v>
      </c>
      <c r="BP43" t="s">
        <v>246</v>
      </c>
      <c r="BQ43">
        <v>5.78</v>
      </c>
      <c r="BR43">
        <v>6.22</v>
      </c>
      <c r="BS43">
        <v>0</v>
      </c>
      <c r="BT43">
        <v>0</v>
      </c>
      <c r="BU43">
        <v>3.47</v>
      </c>
      <c r="BV43">
        <v>0</v>
      </c>
      <c r="BW43">
        <v>7.4</v>
      </c>
      <c r="BX43">
        <v>0.39</v>
      </c>
      <c r="BY43">
        <v>-6.22</v>
      </c>
      <c r="BZ43">
        <v>5.78</v>
      </c>
      <c r="CA43">
        <v>0</v>
      </c>
      <c r="CB43">
        <v>0</v>
      </c>
      <c r="CC43">
        <v>2.44</v>
      </c>
      <c r="CD43" t="s">
        <v>110</v>
      </c>
      <c r="CE43" t="s">
        <v>138</v>
      </c>
      <c r="CF43" t="s">
        <v>110</v>
      </c>
      <c r="CG43" t="s">
        <v>139</v>
      </c>
      <c r="CH43"/>
      <c r="CI43" s="89" t="str">
        <f t="shared" si="0"/>
        <v>Red</v>
      </c>
      <c r="CJ43" s="89" t="str">
        <f t="shared" si="19"/>
        <v>Red</v>
      </c>
      <c r="CK43" s="89" t="str">
        <f t="shared" si="2"/>
        <v>Circular</v>
      </c>
      <c r="CL43" s="89" t="b">
        <f t="shared" si="3"/>
        <v>0</v>
      </c>
      <c r="CM43"/>
      <c r="CN43" t="s">
        <v>103</v>
      </c>
      <c r="CO43"/>
      <c r="CP43" t="s">
        <v>113</v>
      </c>
      <c r="CQ43" t="s">
        <v>231</v>
      </c>
      <c r="CR43" s="87">
        <v>0.638084</v>
      </c>
      <c r="CS43" s="72">
        <f t="shared" si="4"/>
        <v>1</v>
      </c>
      <c r="CT43" s="72" t="str">
        <f t="shared" si="23"/>
        <v>1</v>
      </c>
      <c r="CU43" s="72" t="str">
        <f t="shared" si="24"/>
        <v>1</v>
      </c>
      <c r="CV43" s="88">
        <v>3</v>
      </c>
      <c r="CW43" s="73">
        <f t="shared" si="7"/>
        <v>1</v>
      </c>
      <c r="CX43" s="250">
        <v>0.5</v>
      </c>
      <c r="CY43" s="74"/>
      <c r="CZ43" s="75">
        <f t="shared" si="8"/>
        <v>1.5</v>
      </c>
      <c r="DA43" s="72" t="str">
        <f t="shared" si="20"/>
        <v>Beneficial</v>
      </c>
      <c r="DB43" s="73" t="str">
        <f t="shared" si="10"/>
        <v>0</v>
      </c>
      <c r="DC43" s="73" t="str">
        <f t="shared" si="11"/>
        <v>0</v>
      </c>
      <c r="DD43" s="73" t="str">
        <f t="shared" si="12"/>
        <v>0</v>
      </c>
      <c r="DE43" s="73" t="str">
        <f t="shared" si="13"/>
        <v>0</v>
      </c>
      <c r="DF43" s="73" t="str">
        <f t="shared" si="14"/>
        <v>0</v>
      </c>
      <c r="DG43" s="73" t="str">
        <f t="shared" si="15"/>
        <v>0</v>
      </c>
      <c r="DH43" s="82"/>
    </row>
    <row r="44" spans="1:112" s="61" customFormat="1" ht="12.75" customHeight="1">
      <c r="A44" t="s">
        <v>285</v>
      </c>
      <c r="B44" s="6" t="s">
        <v>257</v>
      </c>
      <c r="C44" s="7">
        <v>6.1</v>
      </c>
      <c r="D44" s="6" t="s">
        <v>261</v>
      </c>
      <c r="E44" t="s">
        <v>226</v>
      </c>
      <c r="F44" t="s">
        <v>151</v>
      </c>
      <c r="G44" t="s">
        <v>151</v>
      </c>
      <c r="H44" t="s">
        <v>271</v>
      </c>
      <c r="I44" t="s">
        <v>95</v>
      </c>
      <c r="J44" t="s">
        <v>95</v>
      </c>
      <c r="K44" t="s">
        <v>95</v>
      </c>
      <c r="L44" t="s">
        <v>95</v>
      </c>
      <c r="M44" t="s">
        <v>95</v>
      </c>
      <c r="N44" t="s">
        <v>95</v>
      </c>
      <c r="O44" t="s">
        <v>95</v>
      </c>
      <c r="P44" t="s">
        <v>95</v>
      </c>
      <c r="Q44" t="s">
        <v>95</v>
      </c>
      <c r="R44" t="s">
        <v>95</v>
      </c>
      <c r="S44" t="s">
        <v>95</v>
      </c>
      <c r="T44" t="s">
        <v>95</v>
      </c>
      <c r="U44" t="s">
        <v>95</v>
      </c>
      <c r="V44" t="s">
        <v>95</v>
      </c>
      <c r="W44" t="s">
        <v>95</v>
      </c>
      <c r="X44" t="s">
        <v>95</v>
      </c>
      <c r="Y44" s="8">
        <v>45.54012</v>
      </c>
      <c r="Z44" s="8">
        <v>-116.92372</v>
      </c>
      <c r="AA44" t="s">
        <v>96</v>
      </c>
      <c r="AB44" t="s">
        <v>97</v>
      </c>
      <c r="AC44" t="s">
        <v>99</v>
      </c>
      <c r="AD44" t="s">
        <v>119</v>
      </c>
      <c r="AE44" t="s">
        <v>231</v>
      </c>
      <c r="AF44" s="9">
        <v>38272</v>
      </c>
      <c r="AG44" s="10">
        <v>0.5722222222222222</v>
      </c>
      <c r="AH44" t="s">
        <v>120</v>
      </c>
      <c r="AI44">
        <v>1</v>
      </c>
      <c r="AJ44">
        <v>1</v>
      </c>
      <c r="AK44">
        <v>0</v>
      </c>
      <c r="AL44">
        <v>0</v>
      </c>
      <c r="AM44">
        <v>0</v>
      </c>
      <c r="AN44" t="s">
        <v>202</v>
      </c>
      <c r="AO44" t="s">
        <v>95</v>
      </c>
      <c r="AP44" t="s">
        <v>95</v>
      </c>
      <c r="AQ44"/>
      <c r="AR44" t="s">
        <v>103</v>
      </c>
      <c r="AS44"/>
      <c r="AT44" t="s">
        <v>145</v>
      </c>
      <c r="AU44" t="s">
        <v>286</v>
      </c>
      <c r="AV44" t="s">
        <v>100</v>
      </c>
      <c r="AW44" t="s">
        <v>287</v>
      </c>
      <c r="AX44" s="11" t="s">
        <v>288</v>
      </c>
      <c r="AY44" s="12" t="s">
        <v>289</v>
      </c>
      <c r="AZ44" s="12"/>
      <c r="BA44">
        <v>1</v>
      </c>
      <c r="BB44">
        <v>1</v>
      </c>
      <c r="BC44">
        <v>1</v>
      </c>
      <c r="BD44">
        <v>1</v>
      </c>
      <c r="BE44"/>
      <c r="BF44" s="12"/>
      <c r="BG44" s="12"/>
      <c r="BH44">
        <v>1.2</v>
      </c>
      <c r="BI44">
        <v>23</v>
      </c>
      <c r="BJ44">
        <v>11</v>
      </c>
      <c r="BK44">
        <v>7.9</v>
      </c>
      <c r="BL44">
        <v>7.4</v>
      </c>
      <c r="BM44">
        <v>6.2</v>
      </c>
      <c r="BN44">
        <v>7.5</v>
      </c>
      <c r="BO44">
        <v>6.98</v>
      </c>
      <c r="BP44" t="s">
        <v>176</v>
      </c>
      <c r="BQ44">
        <v>7.49</v>
      </c>
      <c r="BR44">
        <v>7.54</v>
      </c>
      <c r="BS44">
        <v>8.02</v>
      </c>
      <c r="BT44">
        <v>7.84</v>
      </c>
      <c r="BU44">
        <v>6.99</v>
      </c>
      <c r="BV44">
        <v>-0.01</v>
      </c>
      <c r="BW44">
        <v>8</v>
      </c>
      <c r="BX44">
        <v>0.15</v>
      </c>
      <c r="BY44">
        <v>0.3</v>
      </c>
      <c r="BZ44">
        <v>-0.35</v>
      </c>
      <c r="CA44">
        <v>0.18</v>
      </c>
      <c r="CB44">
        <v>0.6</v>
      </c>
      <c r="CC44">
        <v>0.22</v>
      </c>
      <c r="CD44" t="s">
        <v>110</v>
      </c>
      <c r="CE44" t="s">
        <v>147</v>
      </c>
      <c r="CF44" t="s">
        <v>110</v>
      </c>
      <c r="CG44" t="s">
        <v>147</v>
      </c>
      <c r="CH44"/>
      <c r="CI44" s="89" t="str">
        <f t="shared" si="0"/>
        <v>Red</v>
      </c>
      <c r="CJ44" s="89" t="str">
        <f t="shared" si="19"/>
        <v>Red</v>
      </c>
      <c r="CK44" s="89" t="str">
        <f t="shared" si="2"/>
        <v>Squashed Pipe-Arch</v>
      </c>
      <c r="CL44" s="89" t="b">
        <f t="shared" si="3"/>
        <v>0</v>
      </c>
      <c r="CM44"/>
      <c r="CN44" t="s">
        <v>103</v>
      </c>
      <c r="CO44"/>
      <c r="CP44" t="s">
        <v>113</v>
      </c>
      <c r="CQ44" t="s">
        <v>231</v>
      </c>
      <c r="CR44" s="81">
        <v>0.949912</v>
      </c>
      <c r="CS44" s="72">
        <f t="shared" si="4"/>
        <v>1</v>
      </c>
      <c r="CT44" s="72" t="str">
        <f t="shared" si="23"/>
        <v>1</v>
      </c>
      <c r="CU44" s="72" t="str">
        <f t="shared" si="24"/>
        <v>1</v>
      </c>
      <c r="CV44" s="73">
        <v>3</v>
      </c>
      <c r="CW44" s="73">
        <f t="shared" si="7"/>
        <v>1</v>
      </c>
      <c r="CX44" s="250">
        <v>0.5</v>
      </c>
      <c r="CY44" s="74"/>
      <c r="CZ44" s="75">
        <f t="shared" si="8"/>
        <v>1.5</v>
      </c>
      <c r="DA44" s="72" t="str">
        <f t="shared" si="20"/>
        <v>Beneficial</v>
      </c>
      <c r="DB44" s="73" t="str">
        <f t="shared" si="10"/>
        <v>0</v>
      </c>
      <c r="DC44" s="73" t="str">
        <f t="shared" si="11"/>
        <v>0</v>
      </c>
      <c r="DD44" s="73" t="str">
        <f t="shared" si="12"/>
        <v>0</v>
      </c>
      <c r="DE44" s="73" t="str">
        <f t="shared" si="13"/>
        <v>0</v>
      </c>
      <c r="DF44" s="73" t="str">
        <f t="shared" si="14"/>
        <v>0</v>
      </c>
      <c r="DG44" s="73" t="str">
        <f t="shared" si="15"/>
        <v>0</v>
      </c>
      <c r="DH44" s="82"/>
    </row>
    <row r="45" spans="1:112" s="61" customFormat="1" ht="12.75" customHeight="1">
      <c r="A45" t="s">
        <v>294</v>
      </c>
      <c r="B45" s="6" t="s">
        <v>291</v>
      </c>
      <c r="C45" s="7">
        <v>0.6</v>
      </c>
      <c r="D45" s="6" t="s">
        <v>257</v>
      </c>
      <c r="E45" t="s">
        <v>226</v>
      </c>
      <c r="F45" t="s">
        <v>151</v>
      </c>
      <c r="G45" t="s">
        <v>151</v>
      </c>
      <c r="H45" t="s">
        <v>91</v>
      </c>
      <c r="I45" t="s">
        <v>95</v>
      </c>
      <c r="J45" t="s">
        <v>95</v>
      </c>
      <c r="K45" t="s">
        <v>95</v>
      </c>
      <c r="L45" t="s">
        <v>95</v>
      </c>
      <c r="M45" t="s">
        <v>95</v>
      </c>
      <c r="N45" t="s">
        <v>95</v>
      </c>
      <c r="O45" t="s">
        <v>95</v>
      </c>
      <c r="P45" t="s">
        <v>95</v>
      </c>
      <c r="Q45" t="s">
        <v>95</v>
      </c>
      <c r="R45" t="s">
        <v>95</v>
      </c>
      <c r="S45" t="s">
        <v>95</v>
      </c>
      <c r="T45" t="s">
        <v>95</v>
      </c>
      <c r="U45" t="s">
        <v>95</v>
      </c>
      <c r="V45" t="s">
        <v>95</v>
      </c>
      <c r="W45" t="s">
        <v>95</v>
      </c>
      <c r="X45" t="s">
        <v>95</v>
      </c>
      <c r="Y45" s="8">
        <v>45.54691</v>
      </c>
      <c r="Z45" s="8">
        <v>-116.97013</v>
      </c>
      <c r="AA45" t="s">
        <v>96</v>
      </c>
      <c r="AB45" t="s">
        <v>97</v>
      </c>
      <c r="AC45" t="s">
        <v>99</v>
      </c>
      <c r="AD45" t="s">
        <v>119</v>
      </c>
      <c r="AE45" t="s">
        <v>295</v>
      </c>
      <c r="AF45" s="9">
        <v>38272</v>
      </c>
      <c r="AG45" s="10">
        <v>0.6229166666666667</v>
      </c>
      <c r="AH45" t="s">
        <v>120</v>
      </c>
      <c r="AI45">
        <v>1</v>
      </c>
      <c r="AJ45">
        <v>1</v>
      </c>
      <c r="AK45">
        <v>0</v>
      </c>
      <c r="AL45">
        <v>0</v>
      </c>
      <c r="AM45">
        <v>0</v>
      </c>
      <c r="AN45" t="s">
        <v>144</v>
      </c>
      <c r="AO45" t="s">
        <v>95</v>
      </c>
      <c r="AP45" t="s">
        <v>95</v>
      </c>
      <c r="AQ45"/>
      <c r="AR45" t="s">
        <v>103</v>
      </c>
      <c r="AS45"/>
      <c r="AT45" t="s">
        <v>173</v>
      </c>
      <c r="AU45" t="s">
        <v>100</v>
      </c>
      <c r="AV45" t="s">
        <v>95</v>
      </c>
      <c r="AW45" t="s">
        <v>296</v>
      </c>
      <c r="AX45" s="11" t="s">
        <v>297</v>
      </c>
      <c r="AY45" t="s">
        <v>298</v>
      </c>
      <c r="AZ45"/>
      <c r="BA45">
        <v>1</v>
      </c>
      <c r="BB45">
        <v>1</v>
      </c>
      <c r="BC45">
        <v>1</v>
      </c>
      <c r="BD45">
        <v>1</v>
      </c>
      <c r="BE45"/>
      <c r="BF45"/>
      <c r="BG45"/>
      <c r="BH45">
        <v>1.5</v>
      </c>
      <c r="BI45">
        <v>16</v>
      </c>
      <c r="BJ45">
        <v>6.8</v>
      </c>
      <c r="BK45">
        <v>6.9</v>
      </c>
      <c r="BL45">
        <v>7.6</v>
      </c>
      <c r="BM45">
        <v>7.4</v>
      </c>
      <c r="BN45">
        <v>7.2</v>
      </c>
      <c r="BO45">
        <v>5.56</v>
      </c>
      <c r="BP45" t="s">
        <v>176</v>
      </c>
      <c r="BQ45">
        <v>6.76</v>
      </c>
      <c r="BR45">
        <v>6.58</v>
      </c>
      <c r="BS45"/>
      <c r="BT45"/>
      <c r="BU45">
        <v>5.56</v>
      </c>
      <c r="BV45">
        <v>0</v>
      </c>
      <c r="BW45">
        <v>7.18</v>
      </c>
      <c r="BX45">
        <v>0.21</v>
      </c>
      <c r="BY45">
        <v>-6.58</v>
      </c>
      <c r="BZ45">
        <v>6.76</v>
      </c>
      <c r="CA45">
        <v>0</v>
      </c>
      <c r="CB45">
        <v>0</v>
      </c>
      <c r="CC45">
        <v>-1.12</v>
      </c>
      <c r="CD45" t="s">
        <v>110</v>
      </c>
      <c r="CE45" t="s">
        <v>147</v>
      </c>
      <c r="CF45" t="s">
        <v>110</v>
      </c>
      <c r="CG45" t="s">
        <v>147</v>
      </c>
      <c r="CH45" t="s">
        <v>299</v>
      </c>
      <c r="CI45" s="89" t="str">
        <f t="shared" si="0"/>
        <v>Red</v>
      </c>
      <c r="CJ45" s="89" t="str">
        <f t="shared" si="19"/>
        <v>Red</v>
      </c>
      <c r="CK45" s="89" t="str">
        <f t="shared" si="2"/>
        <v>Squashed Pipe-Arch</v>
      </c>
      <c r="CL45" s="89" t="b">
        <f t="shared" si="3"/>
        <v>0</v>
      </c>
      <c r="CM45"/>
      <c r="CN45" t="s">
        <v>103</v>
      </c>
      <c r="CO45"/>
      <c r="CP45" t="s">
        <v>113</v>
      </c>
      <c r="CQ45" t="s">
        <v>231</v>
      </c>
      <c r="CR45" s="87">
        <v>0.789684</v>
      </c>
      <c r="CS45" s="72">
        <f t="shared" si="4"/>
        <v>1</v>
      </c>
      <c r="CT45" s="72" t="str">
        <f t="shared" si="23"/>
        <v>1</v>
      </c>
      <c r="CU45" s="72" t="str">
        <f t="shared" si="24"/>
        <v>1</v>
      </c>
      <c r="CV45" s="88">
        <v>3</v>
      </c>
      <c r="CW45" s="73">
        <f t="shared" si="7"/>
        <v>1</v>
      </c>
      <c r="CX45" s="250">
        <v>0.5</v>
      </c>
      <c r="CY45" s="74"/>
      <c r="CZ45" s="75">
        <f t="shared" si="8"/>
        <v>1.5</v>
      </c>
      <c r="DA45" s="72" t="str">
        <f t="shared" si="20"/>
        <v>Beneficial</v>
      </c>
      <c r="DB45" s="73" t="str">
        <f t="shared" si="10"/>
        <v>0</v>
      </c>
      <c r="DC45" s="73" t="str">
        <f t="shared" si="11"/>
        <v>0</v>
      </c>
      <c r="DD45" s="73" t="str">
        <f t="shared" si="12"/>
        <v>0</v>
      </c>
      <c r="DE45" s="73" t="str">
        <f t="shared" si="13"/>
        <v>0</v>
      </c>
      <c r="DF45" s="73" t="str">
        <f t="shared" si="14"/>
        <v>0</v>
      </c>
      <c r="DG45" s="73" t="str">
        <f t="shared" si="15"/>
        <v>0</v>
      </c>
      <c r="DH45" s="82"/>
    </row>
    <row r="46" spans="1:112" s="286" customFormat="1" ht="12.75" customHeight="1">
      <c r="A46" t="s">
        <v>321</v>
      </c>
      <c r="B46" s="6" t="s">
        <v>316</v>
      </c>
      <c r="C46" s="7">
        <v>0</v>
      </c>
      <c r="D46" s="6" t="s">
        <v>322</v>
      </c>
      <c r="E46" t="s">
        <v>151</v>
      </c>
      <c r="F46" t="s">
        <v>151</v>
      </c>
      <c r="G46" t="s">
        <v>151</v>
      </c>
      <c r="H46" t="s">
        <v>302</v>
      </c>
      <c r="I46" t="s">
        <v>95</v>
      </c>
      <c r="J46" t="s">
        <v>95</v>
      </c>
      <c r="K46" t="s">
        <v>95</v>
      </c>
      <c r="L46" t="s">
        <v>95</v>
      </c>
      <c r="M46" t="s">
        <v>95</v>
      </c>
      <c r="N46" t="s">
        <v>95</v>
      </c>
      <c r="O46" t="s">
        <v>95</v>
      </c>
      <c r="P46" t="s">
        <v>95</v>
      </c>
      <c r="Q46" t="s">
        <v>95</v>
      </c>
      <c r="R46" t="s">
        <v>95</v>
      </c>
      <c r="S46" t="s">
        <v>95</v>
      </c>
      <c r="T46" t="s">
        <v>95</v>
      </c>
      <c r="U46" t="s">
        <v>95</v>
      </c>
      <c r="V46" t="s">
        <v>95</v>
      </c>
      <c r="W46" t="s">
        <v>95</v>
      </c>
      <c r="X46" t="s">
        <v>95</v>
      </c>
      <c r="Y46" s="8">
        <v>45.47401</v>
      </c>
      <c r="Z46" s="8">
        <v>-117.01887</v>
      </c>
      <c r="AA46" t="s">
        <v>96</v>
      </c>
      <c r="AB46" t="s">
        <v>97</v>
      </c>
      <c r="AC46" t="s">
        <v>98</v>
      </c>
      <c r="AD46" t="s">
        <v>119</v>
      </c>
      <c r="AE46" t="s">
        <v>308</v>
      </c>
      <c r="AF46" s="9">
        <v>38259</v>
      </c>
      <c r="AG46" s="10">
        <v>0.4916666666666667</v>
      </c>
      <c r="AH46" t="s">
        <v>143</v>
      </c>
      <c r="AI46">
        <v>2</v>
      </c>
      <c r="AJ46">
        <v>2</v>
      </c>
      <c r="AK46">
        <v>0</v>
      </c>
      <c r="AL46">
        <v>0</v>
      </c>
      <c r="AM46">
        <v>0</v>
      </c>
      <c r="AN46" t="s">
        <v>144</v>
      </c>
      <c r="AO46" t="s">
        <v>95</v>
      </c>
      <c r="AP46" t="s">
        <v>95</v>
      </c>
      <c r="AQ46"/>
      <c r="AR46" t="s">
        <v>103</v>
      </c>
      <c r="AS46"/>
      <c r="AT46" t="s">
        <v>145</v>
      </c>
      <c r="AU46" t="s">
        <v>123</v>
      </c>
      <c r="AV46" t="s">
        <v>95</v>
      </c>
      <c r="AW46"/>
      <c r="AX46" s="11" t="s">
        <v>323</v>
      </c>
      <c r="AY46" t="s">
        <v>324</v>
      </c>
      <c r="AZ46"/>
      <c r="BA46">
        <v>1</v>
      </c>
      <c r="BB46">
        <v>1</v>
      </c>
      <c r="BC46">
        <v>1</v>
      </c>
      <c r="BD46">
        <v>1</v>
      </c>
      <c r="BE46"/>
      <c r="BF46"/>
      <c r="BG46"/>
      <c r="BH46">
        <v>2</v>
      </c>
      <c r="BI46">
        <v>182.5</v>
      </c>
      <c r="BJ46">
        <v>5.1</v>
      </c>
      <c r="BK46">
        <v>5.3</v>
      </c>
      <c r="BL46">
        <v>5</v>
      </c>
      <c r="BM46">
        <v>5.7</v>
      </c>
      <c r="BN46">
        <v>5.8</v>
      </c>
      <c r="BO46">
        <v>4.3</v>
      </c>
      <c r="BP46" t="s">
        <v>325</v>
      </c>
      <c r="BQ46">
        <v>8.42</v>
      </c>
      <c r="BR46">
        <v>15.62</v>
      </c>
      <c r="BS46">
        <v>15.8</v>
      </c>
      <c r="BT46">
        <v>15.89</v>
      </c>
      <c r="BU46">
        <v>4.3</v>
      </c>
      <c r="BV46">
        <v>0</v>
      </c>
      <c r="BW46">
        <v>5.38</v>
      </c>
      <c r="BX46">
        <v>0.37</v>
      </c>
      <c r="BY46">
        <v>0.27</v>
      </c>
      <c r="BZ46">
        <v>-7.47</v>
      </c>
      <c r="CA46">
        <v>-0.09</v>
      </c>
      <c r="CB46">
        <v>-0.33</v>
      </c>
      <c r="CC46">
        <v>3.95</v>
      </c>
      <c r="CD46" t="s">
        <v>110</v>
      </c>
      <c r="CE46" t="s">
        <v>138</v>
      </c>
      <c r="CF46" t="s">
        <v>110</v>
      </c>
      <c r="CG46" t="s">
        <v>139</v>
      </c>
      <c r="CH46"/>
      <c r="CI46" s="89" t="str">
        <f t="shared" si="0"/>
        <v>Red</v>
      </c>
      <c r="CJ46" s="89" t="str">
        <f t="shared" si="19"/>
        <v>Red</v>
      </c>
      <c r="CK46" s="89" t="str">
        <f t="shared" si="2"/>
        <v>Circular</v>
      </c>
      <c r="CL46" s="89" t="b">
        <f t="shared" si="3"/>
        <v>0</v>
      </c>
      <c r="CM46"/>
      <c r="CN46" t="s">
        <v>103</v>
      </c>
      <c r="CO46"/>
      <c r="CP46" t="s">
        <v>113</v>
      </c>
      <c r="CQ46" t="s">
        <v>241</v>
      </c>
      <c r="CR46" s="81">
        <v>0.173037</v>
      </c>
      <c r="CS46" s="72">
        <f t="shared" si="4"/>
        <v>1</v>
      </c>
      <c r="CT46" s="72" t="str">
        <f t="shared" si="23"/>
        <v>1</v>
      </c>
      <c r="CU46" s="72" t="str">
        <f t="shared" si="24"/>
        <v>1</v>
      </c>
      <c r="CV46" s="88">
        <v>5</v>
      </c>
      <c r="CW46" s="73">
        <f t="shared" si="7"/>
        <v>1</v>
      </c>
      <c r="CX46" s="73">
        <v>1</v>
      </c>
      <c r="CY46" s="74"/>
      <c r="CZ46" s="75">
        <f t="shared" si="8"/>
        <v>3</v>
      </c>
      <c r="DA46" s="72" t="str">
        <f t="shared" si="20"/>
        <v>Beneficial</v>
      </c>
      <c r="DB46" s="73" t="str">
        <f t="shared" si="10"/>
        <v>0</v>
      </c>
      <c r="DC46" s="73" t="str">
        <f t="shared" si="11"/>
        <v>0</v>
      </c>
      <c r="DD46" s="73" t="str">
        <f t="shared" si="12"/>
        <v>0</v>
      </c>
      <c r="DE46" s="73" t="str">
        <f t="shared" si="13"/>
        <v>0</v>
      </c>
      <c r="DF46" s="73" t="str">
        <f t="shared" si="14"/>
        <v>0</v>
      </c>
      <c r="DG46" s="73" t="str">
        <f t="shared" si="15"/>
        <v>0</v>
      </c>
      <c r="DH46" s="82"/>
    </row>
    <row r="47" spans="1:112" s="97" customFormat="1" ht="12.75" customHeight="1">
      <c r="A47" t="s">
        <v>315</v>
      </c>
      <c r="B47" s="6" t="s">
        <v>316</v>
      </c>
      <c r="C47" s="7">
        <v>0</v>
      </c>
      <c r="D47" s="6" t="s">
        <v>317</v>
      </c>
      <c r="E47" t="s">
        <v>151</v>
      </c>
      <c r="F47" t="s">
        <v>151</v>
      </c>
      <c r="G47" t="s">
        <v>151</v>
      </c>
      <c r="H47" t="s">
        <v>302</v>
      </c>
      <c r="I47" t="s">
        <v>95</v>
      </c>
      <c r="J47" t="s">
        <v>95</v>
      </c>
      <c r="K47" t="s">
        <v>95</v>
      </c>
      <c r="L47" t="s">
        <v>95</v>
      </c>
      <c r="M47" t="s">
        <v>95</v>
      </c>
      <c r="N47" t="s">
        <v>95</v>
      </c>
      <c r="O47" t="s">
        <v>95</v>
      </c>
      <c r="P47" t="s">
        <v>95</v>
      </c>
      <c r="Q47" t="s">
        <v>95</v>
      </c>
      <c r="R47" t="s">
        <v>95</v>
      </c>
      <c r="S47" t="s">
        <v>95</v>
      </c>
      <c r="T47" t="s">
        <v>95</v>
      </c>
      <c r="U47" t="s">
        <v>95</v>
      </c>
      <c r="V47" t="s">
        <v>95</v>
      </c>
      <c r="W47" t="s">
        <v>95</v>
      </c>
      <c r="X47" t="s">
        <v>95</v>
      </c>
      <c r="Y47" s="8">
        <v>45.47401</v>
      </c>
      <c r="Z47" s="8">
        <v>-117.01887</v>
      </c>
      <c r="AA47" t="s">
        <v>96</v>
      </c>
      <c r="AB47" t="s">
        <v>97</v>
      </c>
      <c r="AC47" t="s">
        <v>98</v>
      </c>
      <c r="AD47" t="s">
        <v>119</v>
      </c>
      <c r="AE47" t="s">
        <v>308</v>
      </c>
      <c r="AF47" s="9">
        <v>38259</v>
      </c>
      <c r="AG47" s="10">
        <v>0.47152777777777777</v>
      </c>
      <c r="AH47" t="s">
        <v>143</v>
      </c>
      <c r="AI47">
        <v>1</v>
      </c>
      <c r="AJ47">
        <v>2</v>
      </c>
      <c r="AK47">
        <v>0</v>
      </c>
      <c r="AL47">
        <v>0</v>
      </c>
      <c r="AM47">
        <v>1</v>
      </c>
      <c r="AN47" t="s">
        <v>144</v>
      </c>
      <c r="AO47" t="s">
        <v>95</v>
      </c>
      <c r="AP47" t="s">
        <v>95</v>
      </c>
      <c r="AQ47"/>
      <c r="AR47" t="s">
        <v>103</v>
      </c>
      <c r="AS47"/>
      <c r="AT47" t="s">
        <v>173</v>
      </c>
      <c r="AU47" t="s">
        <v>123</v>
      </c>
      <c r="AV47" t="s">
        <v>95</v>
      </c>
      <c r="AW47"/>
      <c r="AX47" s="11" t="s">
        <v>318</v>
      </c>
      <c r="AY47"/>
      <c r="AZ47"/>
      <c r="BA47">
        <v>1</v>
      </c>
      <c r="BB47">
        <v>1</v>
      </c>
      <c r="BC47">
        <v>1</v>
      </c>
      <c r="BD47">
        <v>1</v>
      </c>
      <c r="BE47"/>
      <c r="BF47"/>
      <c r="BG47"/>
      <c r="BH47">
        <v>2</v>
      </c>
      <c r="BI47">
        <v>39.2</v>
      </c>
      <c r="BJ47">
        <v>5.1</v>
      </c>
      <c r="BK47">
        <v>5.3</v>
      </c>
      <c r="BL47">
        <v>5</v>
      </c>
      <c r="BM47">
        <v>5.7</v>
      </c>
      <c r="BN47">
        <v>5.8</v>
      </c>
      <c r="BO47">
        <v>4.3</v>
      </c>
      <c r="BP47" t="s">
        <v>319</v>
      </c>
      <c r="BQ47">
        <v>5.54</v>
      </c>
      <c r="BR47">
        <v>6.54</v>
      </c>
      <c r="BS47">
        <v>0</v>
      </c>
      <c r="BT47"/>
      <c r="BU47">
        <v>4.3</v>
      </c>
      <c r="BV47">
        <v>0</v>
      </c>
      <c r="BW47">
        <v>5.38</v>
      </c>
      <c r="BX47" s="82">
        <v>0.37</v>
      </c>
      <c r="BY47" s="82">
        <v>-6.54</v>
      </c>
      <c r="BZ47">
        <v>5.54</v>
      </c>
      <c r="CA47">
        <v>0</v>
      </c>
      <c r="CB47">
        <v>0</v>
      </c>
      <c r="CC47" s="82">
        <v>2.55</v>
      </c>
      <c r="CD47" t="s">
        <v>110</v>
      </c>
      <c r="CE47" t="s">
        <v>138</v>
      </c>
      <c r="CF47" t="s">
        <v>95</v>
      </c>
      <c r="CG47" t="s">
        <v>139</v>
      </c>
      <c r="CH47"/>
      <c r="CI47" s="89" t="str">
        <f>IF(CD47="Red","Red",IF(CD47="Green","Green",IF(CD47="Grey","Grey",IF(AH47="Bridge","Bridge",IF(AH47="Ford","Ford",IF(AH47="Open Bottom","Open Bottom",IF(AH47="Other","Other","Green")))))))</f>
        <v>Red</v>
      </c>
      <c r="CJ47" s="89" t="str">
        <f>IF(CI47="Red","Red",IF(CI47="Green","Green",IF(CI47="Grey","Grey",IF(CL47="False","Green",IF(CL47="Yes","Red","Green")))))</f>
        <v>Red</v>
      </c>
      <c r="CK47" s="89" t="str">
        <f>IF(AH47="Bridge","Bridge",IF(AH47="Ford","Ford",IF(AH47="Circular","Circular",IF(AH47="Squashed Pipe-Arch","Squashed Pipe-Arch",IF(AH47="Open-Bottom","Open Bottom Arch",IF(AH47="Other","Other","Other"))))))</f>
        <v>Circular</v>
      </c>
      <c r="CL47" s="89" t="b">
        <f>IF(AND(CI47&lt;&gt;"Red",CN47="Yes"),"Yes")</f>
        <v>0</v>
      </c>
      <c r="CM47"/>
      <c r="CN47" t="s">
        <v>113</v>
      </c>
      <c r="CO47" t="s">
        <v>320</v>
      </c>
      <c r="CP47" t="s">
        <v>113</v>
      </c>
      <c r="CQ47" t="s">
        <v>193</v>
      </c>
      <c r="CR47" s="81">
        <v>0.173037</v>
      </c>
      <c r="CS47" s="72">
        <f>IF(AND(CR47&gt;0,CR47&lt;=1),1,IF(AND(CR47&gt;1,CR47&lt;=2),2,IF(AND(CR47&gt;2,CR47&lt;=4),3,IF(AND(CR47&gt;4,CR47&lt;=6),4,IF(AND(CR47&gt;6,CR47&lt;=8),5,IF(AND(CR47&gt;8,CR47&lt;=10),6,IF(AND(CR47&gt;10),7,)))))))</f>
        <v>1</v>
      </c>
      <c r="CT47" s="72" t="str">
        <f>IF(CD47="Red","1",IF(CD47="Grey","0.5","0"))</f>
        <v>1</v>
      </c>
      <c r="CU47" s="72" t="str">
        <f>IF(CF47="Red","1",IF(CF47="Grey","0.5","0"))</f>
        <v>0</v>
      </c>
      <c r="CV47" s="73">
        <v>5</v>
      </c>
      <c r="CW47" s="73">
        <f>1+DB47+DC47+DD47+DE47+DF47+DG47</f>
        <v>1</v>
      </c>
      <c r="CX47" s="73">
        <v>1</v>
      </c>
      <c r="CY47" s="74"/>
      <c r="CZ47" s="75">
        <f>CS47*((CT47*1.5)+(1.5*CU47))*CX47*CW47</f>
        <v>1.5</v>
      </c>
      <c r="DA47" s="72" t="str">
        <f>IF(AND(CZ47&gt;0,CZ47&lt;10),"Beneficial",IF(AND(CZ47&gt;=10,CZ47&lt;20),"Medium",IF(AND(CZ47&gt;=20),"High",)))</f>
        <v>Beneficial</v>
      </c>
      <c r="DB47" s="73" t="str">
        <f>IF(AU47="Poor Alignment with Stream","0.05",IF(AV47="Poor Alignment with Stream","0.05","0"))</f>
        <v>0</v>
      </c>
      <c r="DC47" s="73" t="str">
        <f>IF(AU47="Breaks Inside Culvert","0.05",IF(AV47="Breaks Inside Culvert","0.05","0"))</f>
        <v>0</v>
      </c>
      <c r="DD47" s="73" t="str">
        <f>IF(AU47="Fill Eroding","0.05",IF(AV47="Fill Eroding","0.05","0"))</f>
        <v>0</v>
      </c>
      <c r="DE47" s="73" t="str">
        <f>IF(AU47="Water Flowing Under Culvert","0.1",IF(AV47="Water Flowing Under Culvert","0.1","0"))</f>
        <v>0</v>
      </c>
      <c r="DF47" s="73" t="str">
        <f>IF(AU47="Bottom Rusted Through","0.05",IF(AV47="Bottom Rusted Through","0.05","0"))</f>
        <v>0</v>
      </c>
      <c r="DG47" s="73" t="str">
        <f>IF(AU47="Debris Plugging Inlet","0.05",IF(AV47="Debris Plugging Inlet","0.05","0"))</f>
        <v>0</v>
      </c>
      <c r="DH47" s="82"/>
    </row>
    <row r="48" spans="1:112" s="61" customFormat="1" ht="12.75" customHeight="1">
      <c r="A48" t="s">
        <v>372</v>
      </c>
      <c r="B48" s="6" t="s">
        <v>307</v>
      </c>
      <c r="C48" s="7">
        <v>0.2</v>
      </c>
      <c r="D48" s="6" t="s">
        <v>373</v>
      </c>
      <c r="E48" t="s">
        <v>151</v>
      </c>
      <c r="F48" t="s">
        <v>151</v>
      </c>
      <c r="G48" t="s">
        <v>151</v>
      </c>
      <c r="H48" t="s">
        <v>302</v>
      </c>
      <c r="I48" t="s">
        <v>95</v>
      </c>
      <c r="J48" t="s">
        <v>95</v>
      </c>
      <c r="K48" t="s">
        <v>95</v>
      </c>
      <c r="L48" t="s">
        <v>95</v>
      </c>
      <c r="M48" t="s">
        <v>95</v>
      </c>
      <c r="N48" t="s">
        <v>95</v>
      </c>
      <c r="O48" t="s">
        <v>95</v>
      </c>
      <c r="P48" t="s">
        <v>95</v>
      </c>
      <c r="Q48" t="s">
        <v>95</v>
      </c>
      <c r="R48" t="s">
        <v>95</v>
      </c>
      <c r="S48" t="s">
        <v>95</v>
      </c>
      <c r="T48" t="s">
        <v>95</v>
      </c>
      <c r="U48" t="s">
        <v>95</v>
      </c>
      <c r="V48" t="s">
        <v>95</v>
      </c>
      <c r="W48" t="s">
        <v>95</v>
      </c>
      <c r="X48" t="s">
        <v>95</v>
      </c>
      <c r="Y48" s="8">
        <v>45.47575</v>
      </c>
      <c r="Z48" s="8">
        <v>-117.02084</v>
      </c>
      <c r="AA48" t="s">
        <v>96</v>
      </c>
      <c r="AB48" t="s">
        <v>97</v>
      </c>
      <c r="AC48" t="s">
        <v>119</v>
      </c>
      <c r="AD48" t="s">
        <v>99</v>
      </c>
      <c r="AE48"/>
      <c r="AF48" s="9">
        <v>38264</v>
      </c>
      <c r="AG48" s="10">
        <v>0.36180555555555555</v>
      </c>
      <c r="AH48" t="s">
        <v>143</v>
      </c>
      <c r="AI48">
        <v>1</v>
      </c>
      <c r="AJ48">
        <v>1</v>
      </c>
      <c r="AK48">
        <v>0</v>
      </c>
      <c r="AL48">
        <v>0</v>
      </c>
      <c r="AM48">
        <v>0</v>
      </c>
      <c r="AN48" t="s">
        <v>100</v>
      </c>
      <c r="AO48" t="s">
        <v>95</v>
      </c>
      <c r="AP48" t="s">
        <v>95</v>
      </c>
      <c r="AQ48" t="s">
        <v>374</v>
      </c>
      <c r="AR48" t="s">
        <v>103</v>
      </c>
      <c r="AS48"/>
      <c r="AT48" t="s">
        <v>104</v>
      </c>
      <c r="AU48" t="s">
        <v>123</v>
      </c>
      <c r="AV48" t="s">
        <v>95</v>
      </c>
      <c r="AW48"/>
      <c r="AX48" s="11" t="s">
        <v>375</v>
      </c>
      <c r="AY48"/>
      <c r="AZ48"/>
      <c r="BA48">
        <v>1</v>
      </c>
      <c r="BB48">
        <v>1</v>
      </c>
      <c r="BC48">
        <v>1</v>
      </c>
      <c r="BD48">
        <v>1</v>
      </c>
      <c r="BE48" t="s">
        <v>376</v>
      </c>
      <c r="BF48"/>
      <c r="BG48"/>
      <c r="BH48">
        <v>1.6</v>
      </c>
      <c r="BI48">
        <v>52</v>
      </c>
      <c r="BJ48">
        <v>5.1</v>
      </c>
      <c r="BK48">
        <v>5.3</v>
      </c>
      <c r="BL48">
        <v>5</v>
      </c>
      <c r="BM48">
        <v>5.7</v>
      </c>
      <c r="BN48">
        <v>5.8</v>
      </c>
      <c r="BO48">
        <v>8.41</v>
      </c>
      <c r="BP48" t="s">
        <v>377</v>
      </c>
      <c r="BQ48">
        <v>10.92</v>
      </c>
      <c r="BR48">
        <v>14.01</v>
      </c>
      <c r="BS48"/>
      <c r="BT48"/>
      <c r="BU48">
        <v>8.41</v>
      </c>
      <c r="BV48">
        <v>0</v>
      </c>
      <c r="BW48">
        <v>5.38</v>
      </c>
      <c r="BX48">
        <v>0.3</v>
      </c>
      <c r="BY48">
        <v>-14.01</v>
      </c>
      <c r="BZ48">
        <v>10.92</v>
      </c>
      <c r="CA48">
        <v>0</v>
      </c>
      <c r="CB48">
        <v>0</v>
      </c>
      <c r="CC48">
        <v>5.94</v>
      </c>
      <c r="CD48" t="s">
        <v>110</v>
      </c>
      <c r="CE48" t="s">
        <v>147</v>
      </c>
      <c r="CF48" t="s">
        <v>110</v>
      </c>
      <c r="CG48" t="s">
        <v>147</v>
      </c>
      <c r="CH48"/>
      <c r="CI48" s="89" t="str">
        <f t="shared" si="0"/>
        <v>Red</v>
      </c>
      <c r="CJ48" s="89" t="str">
        <f t="shared" si="19"/>
        <v>Red</v>
      </c>
      <c r="CK48" s="89" t="str">
        <f t="shared" si="2"/>
        <v>Circular</v>
      </c>
      <c r="CL48" s="89" t="b">
        <f t="shared" si="3"/>
        <v>0</v>
      </c>
      <c r="CM48"/>
      <c r="CN48" t="s">
        <v>113</v>
      </c>
      <c r="CO48" t="s">
        <v>378</v>
      </c>
      <c r="CP48" t="s">
        <v>113</v>
      </c>
      <c r="CQ48" t="s">
        <v>241</v>
      </c>
      <c r="CR48" s="87">
        <v>0.164685</v>
      </c>
      <c r="CS48" s="72">
        <f t="shared" si="4"/>
        <v>1</v>
      </c>
      <c r="CT48" s="72" t="str">
        <f t="shared" si="23"/>
        <v>1</v>
      </c>
      <c r="CU48" s="72" t="str">
        <f t="shared" si="24"/>
        <v>1</v>
      </c>
      <c r="CV48" s="88">
        <v>6</v>
      </c>
      <c r="CW48" s="73">
        <f t="shared" si="7"/>
        <v>1</v>
      </c>
      <c r="CX48" s="250">
        <v>0.5</v>
      </c>
      <c r="CY48" s="74"/>
      <c r="CZ48" s="75">
        <f t="shared" si="8"/>
        <v>1.5</v>
      </c>
      <c r="DA48" s="72" t="str">
        <f t="shared" si="20"/>
        <v>Beneficial</v>
      </c>
      <c r="DB48" s="73" t="str">
        <f t="shared" si="10"/>
        <v>0</v>
      </c>
      <c r="DC48" s="73" t="str">
        <f t="shared" si="11"/>
        <v>0</v>
      </c>
      <c r="DD48" s="73" t="str">
        <f t="shared" si="12"/>
        <v>0</v>
      </c>
      <c r="DE48" s="73" t="str">
        <f t="shared" si="13"/>
        <v>0</v>
      </c>
      <c r="DF48" s="73" t="str">
        <f t="shared" si="14"/>
        <v>0</v>
      </c>
      <c r="DG48" s="73" t="str">
        <f t="shared" si="15"/>
        <v>0</v>
      </c>
      <c r="DH48" s="82"/>
    </row>
    <row r="49" spans="1:112" s="61" customFormat="1" ht="12.75" customHeight="1">
      <c r="A49" s="92" t="s">
        <v>619</v>
      </c>
      <c r="B49" s="93">
        <v>3920000</v>
      </c>
      <c r="C49" s="93"/>
      <c r="D49" s="94" t="s">
        <v>133</v>
      </c>
      <c r="E49" s="21" t="s">
        <v>93</v>
      </c>
      <c r="F49" s="21" t="s">
        <v>93</v>
      </c>
      <c r="G49" s="21" t="s">
        <v>93</v>
      </c>
      <c r="H49" s="94" t="s">
        <v>653</v>
      </c>
      <c r="I49" s="21" t="s">
        <v>134</v>
      </c>
      <c r="J49" s="95" t="s">
        <v>95</v>
      </c>
      <c r="K49" s="95" t="s">
        <v>95</v>
      </c>
      <c r="L49" s="95" t="s">
        <v>95</v>
      </c>
      <c r="M49" s="95" t="s">
        <v>95</v>
      </c>
      <c r="N49" s="95" t="s">
        <v>95</v>
      </c>
      <c r="O49" s="95" t="s">
        <v>95</v>
      </c>
      <c r="P49" s="95" t="s">
        <v>95</v>
      </c>
      <c r="Q49" s="95" t="s">
        <v>95</v>
      </c>
      <c r="R49" s="95" t="s">
        <v>95</v>
      </c>
      <c r="S49" s="95" t="s">
        <v>95</v>
      </c>
      <c r="T49" s="95" t="s">
        <v>95</v>
      </c>
      <c r="U49" s="95" t="s">
        <v>95</v>
      </c>
      <c r="V49" s="95" t="s">
        <v>95</v>
      </c>
      <c r="W49" s="95" t="s">
        <v>95</v>
      </c>
      <c r="X49" s="95" t="s">
        <v>95</v>
      </c>
      <c r="Y49" s="102">
        <v>45.263035324722225</v>
      </c>
      <c r="Z49" s="102">
        <v>-117.11516660055555</v>
      </c>
      <c r="AA49" s="95" t="s">
        <v>96</v>
      </c>
      <c r="AB49" s="95" t="s">
        <v>662</v>
      </c>
      <c r="AC49" s="95" t="s">
        <v>98</v>
      </c>
      <c r="AD49" s="95"/>
      <c r="AE49" s="97"/>
      <c r="AF49" s="98"/>
      <c r="AG49" s="99"/>
      <c r="AH49" s="21" t="s">
        <v>143</v>
      </c>
      <c r="AI49" s="21">
        <v>1</v>
      </c>
      <c r="AJ49" s="21">
        <v>1</v>
      </c>
      <c r="AK49" s="21">
        <v>0</v>
      </c>
      <c r="AL49" s="21">
        <v>0</v>
      </c>
      <c r="AM49" s="21">
        <v>0</v>
      </c>
      <c r="AN49" s="21" t="s">
        <v>202</v>
      </c>
      <c r="AO49" s="21" t="s">
        <v>95</v>
      </c>
      <c r="AP49" s="21" t="s">
        <v>95</v>
      </c>
      <c r="AQ49" s="21"/>
      <c r="AR49" s="21" t="s">
        <v>103</v>
      </c>
      <c r="AS49" s="97"/>
      <c r="AT49" s="21" t="s">
        <v>104</v>
      </c>
      <c r="AU49" s="21" t="s">
        <v>95</v>
      </c>
      <c r="AV49" s="21" t="s">
        <v>95</v>
      </c>
      <c r="AW49" s="97"/>
      <c r="AX49" s="103" t="s">
        <v>664</v>
      </c>
      <c r="AY49" s="97"/>
      <c r="AZ49" s="97"/>
      <c r="BA49" s="21"/>
      <c r="BB49" s="21"/>
      <c r="BC49" s="21"/>
      <c r="BD49" s="21"/>
      <c r="BE49" s="97"/>
      <c r="BF49" s="97"/>
      <c r="BG49" s="97"/>
      <c r="BH49" s="97"/>
      <c r="BI49" s="97"/>
      <c r="BJ49" s="97"/>
      <c r="BK49" s="97"/>
      <c r="BL49" s="97"/>
      <c r="BM49" s="97"/>
      <c r="BN49" s="97"/>
      <c r="BO49" s="21"/>
      <c r="BP49" s="21"/>
      <c r="BQ49" s="21"/>
      <c r="BR49" s="21"/>
      <c r="BS49" s="21"/>
      <c r="BT49" s="21"/>
      <c r="BU49" s="21"/>
      <c r="BV49" s="21"/>
      <c r="BW49" s="97"/>
      <c r="BX49" s="23">
        <v>0.51</v>
      </c>
      <c r="BY49" s="23">
        <v>0.86</v>
      </c>
      <c r="BZ49" s="97"/>
      <c r="CA49" s="97"/>
      <c r="CB49" s="97"/>
      <c r="CC49" s="156">
        <v>20.7</v>
      </c>
      <c r="CD49" s="95" t="s">
        <v>110</v>
      </c>
      <c r="CE49" s="95" t="s">
        <v>665</v>
      </c>
      <c r="CF49" s="95" t="s">
        <v>110</v>
      </c>
      <c r="CG49" s="95" t="s">
        <v>112</v>
      </c>
      <c r="CH49" s="97"/>
      <c r="CI49" s="101" t="str">
        <f t="shared" si="0"/>
        <v>Red</v>
      </c>
      <c r="CJ49" s="101" t="str">
        <f t="shared" si="19"/>
        <v>Red</v>
      </c>
      <c r="CK49" s="101" t="str">
        <f t="shared" si="2"/>
        <v>Circular</v>
      </c>
      <c r="CL49" s="101" t="b">
        <f t="shared" si="3"/>
        <v>0</v>
      </c>
      <c r="CM49" s="97"/>
      <c r="CN49" s="95" t="s">
        <v>103</v>
      </c>
      <c r="CO49" s="97"/>
      <c r="CP49" s="21" t="s">
        <v>113</v>
      </c>
      <c r="CQ49" s="21" t="s">
        <v>115</v>
      </c>
      <c r="CR49" s="106">
        <v>0.842532</v>
      </c>
      <c r="CS49" s="107">
        <f t="shared" si="4"/>
        <v>1</v>
      </c>
      <c r="CT49" s="72" t="str">
        <f t="shared" si="23"/>
        <v>1</v>
      </c>
      <c r="CU49" s="72" t="str">
        <f t="shared" si="24"/>
        <v>1</v>
      </c>
      <c r="CV49" s="105">
        <v>4</v>
      </c>
      <c r="CW49" s="105">
        <f t="shared" si="7"/>
        <v>1</v>
      </c>
      <c r="CX49" s="250">
        <v>0.5</v>
      </c>
      <c r="CY49" s="108"/>
      <c r="CZ49" s="109">
        <f t="shared" si="8"/>
        <v>1.5</v>
      </c>
      <c r="DA49" s="72" t="str">
        <f t="shared" si="20"/>
        <v>Beneficial</v>
      </c>
      <c r="DB49" s="73" t="str">
        <f t="shared" si="10"/>
        <v>0</v>
      </c>
      <c r="DC49" s="73" t="str">
        <f t="shared" si="11"/>
        <v>0</v>
      </c>
      <c r="DD49" s="73" t="str">
        <f t="shared" si="12"/>
        <v>0</v>
      </c>
      <c r="DE49" s="73" t="str">
        <f t="shared" si="13"/>
        <v>0</v>
      </c>
      <c r="DF49" s="73" t="str">
        <f t="shared" si="14"/>
        <v>0</v>
      </c>
      <c r="DG49" s="73" t="str">
        <f t="shared" si="15"/>
        <v>0</v>
      </c>
      <c r="DH49" s="288" t="s">
        <v>734</v>
      </c>
    </row>
    <row r="50" spans="1:112" s="61" customFormat="1" ht="12.75" customHeight="1">
      <c r="A50" s="92" t="s">
        <v>700</v>
      </c>
      <c r="B50" s="93"/>
      <c r="C50" s="93"/>
      <c r="D50" s="94"/>
      <c r="E50" s="21"/>
      <c r="F50" s="21"/>
      <c r="G50" s="21"/>
      <c r="H50" s="94" t="s">
        <v>653</v>
      </c>
      <c r="I50" s="21" t="s">
        <v>134</v>
      </c>
      <c r="J50" s="95"/>
      <c r="K50" s="95"/>
      <c r="L50" s="95"/>
      <c r="M50" s="95"/>
      <c r="N50" s="95"/>
      <c r="O50" s="95"/>
      <c r="P50" s="95"/>
      <c r="Q50" s="95"/>
      <c r="R50" s="95"/>
      <c r="S50" s="95"/>
      <c r="T50" s="95"/>
      <c r="U50" s="95"/>
      <c r="V50" s="95"/>
      <c r="W50" s="95"/>
      <c r="X50" s="95"/>
      <c r="Y50" s="102"/>
      <c r="Z50" s="102"/>
      <c r="AA50" s="95"/>
      <c r="AB50" s="95"/>
      <c r="AC50" s="95"/>
      <c r="AD50" s="95"/>
      <c r="AE50" s="97"/>
      <c r="AF50" s="98"/>
      <c r="AG50" s="99"/>
      <c r="AH50" s="21"/>
      <c r="AI50" s="21"/>
      <c r="AJ50" s="21"/>
      <c r="AK50" s="21"/>
      <c r="AL50" s="21"/>
      <c r="AM50" s="21"/>
      <c r="AN50" s="21"/>
      <c r="AO50" s="21"/>
      <c r="AP50" s="21"/>
      <c r="AQ50" s="21"/>
      <c r="AR50" s="21"/>
      <c r="AS50" s="97"/>
      <c r="AT50" s="21"/>
      <c r="AU50" s="21"/>
      <c r="AV50" s="21"/>
      <c r="AW50" s="97"/>
      <c r="AX50" s="103"/>
      <c r="AY50" s="97"/>
      <c r="AZ50" s="97"/>
      <c r="BA50" s="21"/>
      <c r="BB50" s="21"/>
      <c r="BC50" s="21"/>
      <c r="BD50" s="21"/>
      <c r="BE50" s="97"/>
      <c r="BF50" s="97"/>
      <c r="BG50" s="97"/>
      <c r="BH50" s="97"/>
      <c r="BI50" s="97"/>
      <c r="BJ50" s="97"/>
      <c r="BK50" s="97"/>
      <c r="BL50" s="97"/>
      <c r="BM50" s="97"/>
      <c r="BN50" s="97"/>
      <c r="BO50" s="21"/>
      <c r="BP50" s="21"/>
      <c r="BQ50" s="21"/>
      <c r="BR50" s="21"/>
      <c r="BS50" s="21"/>
      <c r="BT50" s="21"/>
      <c r="BU50" s="21"/>
      <c r="BV50" s="21"/>
      <c r="BW50" s="97"/>
      <c r="BX50" s="23"/>
      <c r="BY50" s="23"/>
      <c r="BZ50" s="97"/>
      <c r="CA50" s="97"/>
      <c r="CB50" s="97"/>
      <c r="CC50" s="156"/>
      <c r="CD50" s="95"/>
      <c r="CE50" s="95"/>
      <c r="CF50" s="95"/>
      <c r="CG50" s="95"/>
      <c r="CH50" s="97"/>
      <c r="CI50" s="101"/>
      <c r="CJ50" s="101"/>
      <c r="CK50" s="101"/>
      <c r="CL50" s="101"/>
      <c r="CM50" s="97"/>
      <c r="CN50" s="95"/>
      <c r="CO50" s="97"/>
      <c r="CP50" s="21"/>
      <c r="CQ50" s="21"/>
      <c r="CR50" s="106">
        <v>0.456456</v>
      </c>
      <c r="CS50" s="107">
        <f t="shared" si="4"/>
        <v>1</v>
      </c>
      <c r="CT50" s="72">
        <v>1</v>
      </c>
      <c r="CU50" s="72">
        <v>1</v>
      </c>
      <c r="CV50" s="105">
        <v>3</v>
      </c>
      <c r="CW50" s="105">
        <v>1</v>
      </c>
      <c r="CX50" s="105">
        <v>1</v>
      </c>
      <c r="CY50" s="108"/>
      <c r="CZ50" s="109">
        <f t="shared" si="8"/>
        <v>3</v>
      </c>
      <c r="DA50" s="72" t="str">
        <f t="shared" si="20"/>
        <v>Beneficial</v>
      </c>
      <c r="DB50" s="73" t="str">
        <f t="shared" si="10"/>
        <v>0</v>
      </c>
      <c r="DC50" s="73" t="str">
        <f t="shared" si="11"/>
        <v>0</v>
      </c>
      <c r="DD50" s="73" t="str">
        <f t="shared" si="12"/>
        <v>0</v>
      </c>
      <c r="DE50" s="73" t="str">
        <f t="shared" si="13"/>
        <v>0</v>
      </c>
      <c r="DF50" s="73" t="str">
        <f t="shared" si="14"/>
        <v>0</v>
      </c>
      <c r="DG50" s="73" t="str">
        <f t="shared" si="15"/>
        <v>0</v>
      </c>
      <c r="DH50" s="105"/>
    </row>
    <row r="51" spans="1:112" s="61" customFormat="1" ht="12.75" customHeight="1">
      <c r="A51" s="92" t="s">
        <v>701</v>
      </c>
      <c r="B51" s="93"/>
      <c r="C51" s="93"/>
      <c r="D51" s="94"/>
      <c r="E51" s="21"/>
      <c r="F51" s="21"/>
      <c r="G51" s="21"/>
      <c r="H51" s="94"/>
      <c r="I51" s="21"/>
      <c r="J51" s="95"/>
      <c r="K51" s="95"/>
      <c r="L51" s="95"/>
      <c r="M51" s="95"/>
      <c r="N51" s="95"/>
      <c r="O51" s="95"/>
      <c r="P51" s="95"/>
      <c r="Q51" s="95"/>
      <c r="R51" s="95"/>
      <c r="S51" s="95"/>
      <c r="T51" s="95"/>
      <c r="U51" s="95"/>
      <c r="V51" s="95"/>
      <c r="W51" s="95"/>
      <c r="X51" s="95"/>
      <c r="Y51" s="102"/>
      <c r="Z51" s="102"/>
      <c r="AA51" s="95"/>
      <c r="AB51" s="95"/>
      <c r="AC51" s="95"/>
      <c r="AD51" s="95"/>
      <c r="AE51" s="97"/>
      <c r="AF51" s="98"/>
      <c r="AG51" s="99"/>
      <c r="AH51" s="21"/>
      <c r="AI51" s="21"/>
      <c r="AJ51" s="21"/>
      <c r="AK51" s="21"/>
      <c r="AL51" s="21"/>
      <c r="AM51" s="21"/>
      <c r="AN51" s="21"/>
      <c r="AO51" s="21"/>
      <c r="AP51" s="21"/>
      <c r="AQ51" s="21"/>
      <c r="AR51" s="21"/>
      <c r="AS51" s="97"/>
      <c r="AT51" s="21"/>
      <c r="AU51" s="21"/>
      <c r="AV51" s="21"/>
      <c r="AW51" s="97"/>
      <c r="AX51" s="103"/>
      <c r="AY51" s="97"/>
      <c r="AZ51" s="97"/>
      <c r="BA51" s="21"/>
      <c r="BB51" s="21"/>
      <c r="BC51" s="21"/>
      <c r="BD51" s="21"/>
      <c r="BE51" s="97"/>
      <c r="BF51" s="97"/>
      <c r="BG51" s="97"/>
      <c r="BH51" s="97"/>
      <c r="BI51" s="97"/>
      <c r="BJ51" s="97"/>
      <c r="BK51" s="97"/>
      <c r="BL51" s="97"/>
      <c r="BM51" s="97"/>
      <c r="BN51" s="97"/>
      <c r="BO51" s="21"/>
      <c r="BP51" s="21"/>
      <c r="BQ51" s="21"/>
      <c r="BR51" s="21"/>
      <c r="BS51" s="21"/>
      <c r="BT51" s="21"/>
      <c r="BU51" s="21"/>
      <c r="BV51" s="21"/>
      <c r="BW51" s="97"/>
      <c r="BX51" s="23"/>
      <c r="BY51" s="23"/>
      <c r="BZ51" s="97"/>
      <c r="CA51" s="97"/>
      <c r="CB51" s="97"/>
      <c r="CC51" s="156"/>
      <c r="CD51" s="95"/>
      <c r="CE51" s="95"/>
      <c r="CF51" s="95"/>
      <c r="CG51" s="95"/>
      <c r="CH51" s="97"/>
      <c r="CI51" s="101"/>
      <c r="CJ51" s="101"/>
      <c r="CK51" s="101"/>
      <c r="CL51" s="101"/>
      <c r="CM51" s="97"/>
      <c r="CN51" s="95"/>
      <c r="CO51" s="97"/>
      <c r="CP51" s="21"/>
      <c r="CQ51" s="21"/>
      <c r="CR51" s="106">
        <v>0.048353</v>
      </c>
      <c r="CS51" s="107">
        <f t="shared" si="4"/>
        <v>1</v>
      </c>
      <c r="CT51" s="72">
        <v>1</v>
      </c>
      <c r="CU51" s="72">
        <v>1</v>
      </c>
      <c r="CV51" s="105">
        <v>3</v>
      </c>
      <c r="CW51" s="105">
        <v>1</v>
      </c>
      <c r="CX51" s="105">
        <v>1</v>
      </c>
      <c r="CY51" s="108"/>
      <c r="CZ51" s="109">
        <f t="shared" si="8"/>
        <v>3</v>
      </c>
      <c r="DA51" s="72" t="str">
        <f t="shared" si="20"/>
        <v>Beneficial</v>
      </c>
      <c r="DB51" s="73" t="str">
        <f t="shared" si="10"/>
        <v>0</v>
      </c>
      <c r="DC51" s="73" t="str">
        <f t="shared" si="11"/>
        <v>0</v>
      </c>
      <c r="DD51" s="73" t="str">
        <f t="shared" si="12"/>
        <v>0</v>
      </c>
      <c r="DE51" s="73" t="str">
        <f t="shared" si="13"/>
        <v>0</v>
      </c>
      <c r="DF51" s="73" t="str">
        <f t="shared" si="14"/>
        <v>0</v>
      </c>
      <c r="DG51" s="73" t="str">
        <f t="shared" si="15"/>
        <v>0</v>
      </c>
      <c r="DH51" s="105"/>
    </row>
    <row r="52" spans="1:112" s="61" customFormat="1" ht="12.75" customHeight="1">
      <c r="A52" s="92" t="s">
        <v>767</v>
      </c>
      <c r="B52" s="93"/>
      <c r="C52" s="93"/>
      <c r="D52" s="94"/>
      <c r="E52" s="21"/>
      <c r="F52" s="21"/>
      <c r="G52" s="21"/>
      <c r="H52" s="94"/>
      <c r="I52" s="21"/>
      <c r="J52" s="95"/>
      <c r="K52" s="95"/>
      <c r="L52" s="95"/>
      <c r="M52" s="95"/>
      <c r="N52" s="95"/>
      <c r="O52" s="95"/>
      <c r="P52" s="95"/>
      <c r="Q52" s="95"/>
      <c r="R52" s="95"/>
      <c r="S52" s="95"/>
      <c r="T52" s="95"/>
      <c r="U52" s="95"/>
      <c r="V52" s="95"/>
      <c r="W52" s="95"/>
      <c r="X52" s="95"/>
      <c r="Y52" s="102"/>
      <c r="Z52" s="102"/>
      <c r="AA52" s="95"/>
      <c r="AB52" s="95"/>
      <c r="AC52" s="95"/>
      <c r="AD52" s="95"/>
      <c r="AE52" s="97"/>
      <c r="AF52" s="98"/>
      <c r="AG52" s="99"/>
      <c r="AH52" s="21"/>
      <c r="AI52" s="21"/>
      <c r="AJ52" s="21"/>
      <c r="AK52" s="21"/>
      <c r="AL52" s="21"/>
      <c r="AM52" s="21"/>
      <c r="AN52" s="21"/>
      <c r="AO52" s="21"/>
      <c r="AP52" s="21"/>
      <c r="AQ52" s="21"/>
      <c r="AR52" s="21"/>
      <c r="AS52" s="97"/>
      <c r="AT52" s="21"/>
      <c r="AU52" s="21"/>
      <c r="AV52" s="21"/>
      <c r="AW52" s="97"/>
      <c r="AX52" s="103"/>
      <c r="AY52" s="97"/>
      <c r="AZ52" s="97"/>
      <c r="BA52" s="21"/>
      <c r="BB52" s="21"/>
      <c r="BC52" s="21"/>
      <c r="BD52" s="21"/>
      <c r="BE52" s="97"/>
      <c r="BF52" s="97"/>
      <c r="BG52" s="97"/>
      <c r="BH52" s="97"/>
      <c r="BI52" s="97"/>
      <c r="BJ52" s="97"/>
      <c r="BK52" s="97"/>
      <c r="BL52" s="97"/>
      <c r="BM52" s="97"/>
      <c r="BN52" s="97"/>
      <c r="BO52" s="21"/>
      <c r="BP52" s="21"/>
      <c r="BQ52" s="21"/>
      <c r="BR52" s="21"/>
      <c r="BS52" s="21"/>
      <c r="BT52" s="21"/>
      <c r="BU52" s="21"/>
      <c r="BV52" s="21"/>
      <c r="BW52" s="97"/>
      <c r="BX52" s="23"/>
      <c r="BY52" s="23"/>
      <c r="BZ52" s="97"/>
      <c r="CA52" s="97"/>
      <c r="CB52" s="97"/>
      <c r="CC52" s="156"/>
      <c r="CD52" s="95"/>
      <c r="CE52" s="95"/>
      <c r="CF52" s="95"/>
      <c r="CG52" s="95"/>
      <c r="CH52" s="97"/>
      <c r="CI52" s="101"/>
      <c r="CJ52" s="101"/>
      <c r="CK52" s="101"/>
      <c r="CL52" s="101"/>
      <c r="CM52" s="97"/>
      <c r="CN52" s="95"/>
      <c r="CO52" s="97"/>
      <c r="CP52" s="21"/>
      <c r="CQ52" s="21"/>
      <c r="CR52" s="106"/>
      <c r="CS52" s="107"/>
      <c r="CT52" s="72"/>
      <c r="CU52" s="72"/>
      <c r="CV52" s="105">
        <v>4</v>
      </c>
      <c r="CW52" s="105"/>
      <c r="CX52" s="105"/>
      <c r="CY52" s="108"/>
      <c r="CZ52" s="109">
        <v>3</v>
      </c>
      <c r="DA52" s="72" t="str">
        <f t="shared" si="20"/>
        <v>Beneficial</v>
      </c>
      <c r="DB52" s="73"/>
      <c r="DC52" s="73"/>
      <c r="DD52" s="73"/>
      <c r="DE52" s="73"/>
      <c r="DF52" s="73"/>
      <c r="DG52" s="73"/>
      <c r="DH52" s="105"/>
    </row>
    <row r="53" spans="1:112" s="61" customFormat="1" ht="12.75" customHeight="1">
      <c r="A53" s="92" t="s">
        <v>768</v>
      </c>
      <c r="B53" s="93"/>
      <c r="C53" s="93"/>
      <c r="D53" s="94"/>
      <c r="E53" s="21"/>
      <c r="F53" s="21"/>
      <c r="G53" s="21"/>
      <c r="H53" s="94"/>
      <c r="I53" s="21"/>
      <c r="J53" s="95"/>
      <c r="K53" s="95"/>
      <c r="L53" s="95"/>
      <c r="M53" s="95"/>
      <c r="N53" s="95"/>
      <c r="O53" s="95"/>
      <c r="P53" s="95"/>
      <c r="Q53" s="95"/>
      <c r="R53" s="95"/>
      <c r="S53" s="95"/>
      <c r="T53" s="95"/>
      <c r="U53" s="95"/>
      <c r="V53" s="95"/>
      <c r="W53" s="95"/>
      <c r="X53" s="95"/>
      <c r="Y53" s="102"/>
      <c r="Z53" s="102"/>
      <c r="AA53" s="95"/>
      <c r="AB53" s="95"/>
      <c r="AC53" s="95"/>
      <c r="AD53" s="95"/>
      <c r="AE53" s="97"/>
      <c r="AF53" s="98"/>
      <c r="AG53" s="99"/>
      <c r="AH53" s="21"/>
      <c r="AI53" s="21"/>
      <c r="AJ53" s="21"/>
      <c r="AK53" s="21"/>
      <c r="AL53" s="21"/>
      <c r="AM53" s="21"/>
      <c r="AN53" s="21"/>
      <c r="AO53" s="21"/>
      <c r="AP53" s="21"/>
      <c r="AQ53" s="21"/>
      <c r="AR53" s="21"/>
      <c r="AS53" s="97"/>
      <c r="AT53" s="21"/>
      <c r="AU53" s="21"/>
      <c r="AV53" s="21"/>
      <c r="AW53" s="97"/>
      <c r="AX53" s="103"/>
      <c r="AY53" s="97"/>
      <c r="AZ53" s="97"/>
      <c r="BA53" s="21"/>
      <c r="BB53" s="21"/>
      <c r="BC53" s="21"/>
      <c r="BD53" s="21"/>
      <c r="BE53" s="97"/>
      <c r="BF53" s="97"/>
      <c r="BG53" s="97"/>
      <c r="BH53" s="97"/>
      <c r="BI53" s="97"/>
      <c r="BJ53" s="97"/>
      <c r="BK53" s="97"/>
      <c r="BL53" s="97"/>
      <c r="BM53" s="97"/>
      <c r="BN53" s="97"/>
      <c r="BO53" s="21"/>
      <c r="BP53" s="21"/>
      <c r="BQ53" s="21"/>
      <c r="BR53" s="21"/>
      <c r="BS53" s="21"/>
      <c r="BT53" s="21"/>
      <c r="BU53" s="21"/>
      <c r="BV53" s="21"/>
      <c r="BW53" s="97"/>
      <c r="BX53" s="23"/>
      <c r="BY53" s="23"/>
      <c r="BZ53" s="97"/>
      <c r="CA53" s="97"/>
      <c r="CB53" s="97"/>
      <c r="CC53" s="156"/>
      <c r="CD53" s="95"/>
      <c r="CE53" s="95"/>
      <c r="CF53" s="95"/>
      <c r="CG53" s="95"/>
      <c r="CH53" s="97"/>
      <c r="CI53" s="101"/>
      <c r="CJ53" s="101"/>
      <c r="CK53" s="101"/>
      <c r="CL53" s="101"/>
      <c r="CM53" s="97"/>
      <c r="CN53" s="95"/>
      <c r="CO53" s="97"/>
      <c r="CP53" s="21"/>
      <c r="CQ53" s="21"/>
      <c r="CR53" s="106"/>
      <c r="CS53" s="107"/>
      <c r="CT53" s="72"/>
      <c r="CU53" s="72"/>
      <c r="CV53" s="105">
        <v>4</v>
      </c>
      <c r="CW53" s="105"/>
      <c r="CX53" s="105"/>
      <c r="CY53" s="108"/>
      <c r="CZ53" s="109">
        <v>3</v>
      </c>
      <c r="DA53" s="72" t="str">
        <f t="shared" si="20"/>
        <v>Beneficial</v>
      </c>
      <c r="DB53" s="73"/>
      <c r="DC53" s="73"/>
      <c r="DD53" s="73"/>
      <c r="DE53" s="73"/>
      <c r="DF53" s="73"/>
      <c r="DG53" s="73"/>
      <c r="DH53" s="105"/>
    </row>
    <row r="54" spans="1:112" s="61" customFormat="1" ht="12.75" customHeight="1">
      <c r="A54" s="92" t="s">
        <v>702</v>
      </c>
      <c r="B54" s="93"/>
      <c r="C54" s="93"/>
      <c r="D54" s="94"/>
      <c r="E54" s="21"/>
      <c r="F54" s="21"/>
      <c r="G54" s="21"/>
      <c r="H54" s="94"/>
      <c r="I54" s="21"/>
      <c r="J54" s="95"/>
      <c r="K54" s="95"/>
      <c r="L54" s="95"/>
      <c r="M54" s="95"/>
      <c r="N54" s="95"/>
      <c r="O54" s="95"/>
      <c r="P54" s="95"/>
      <c r="Q54" s="95"/>
      <c r="R54" s="95"/>
      <c r="S54" s="95"/>
      <c r="T54" s="95"/>
      <c r="U54" s="95"/>
      <c r="V54" s="95"/>
      <c r="W54" s="95"/>
      <c r="X54" s="95"/>
      <c r="Y54" s="102"/>
      <c r="Z54" s="102"/>
      <c r="AA54" s="95"/>
      <c r="AB54" s="95"/>
      <c r="AC54" s="95"/>
      <c r="AD54" s="95"/>
      <c r="AE54" s="97"/>
      <c r="AF54" s="98"/>
      <c r="AG54" s="99"/>
      <c r="AH54" s="21"/>
      <c r="AI54" s="21"/>
      <c r="AJ54" s="21"/>
      <c r="AK54" s="21"/>
      <c r="AL54" s="21"/>
      <c r="AM54" s="21"/>
      <c r="AN54" s="21"/>
      <c r="AO54" s="21"/>
      <c r="AP54" s="21"/>
      <c r="AQ54" s="21"/>
      <c r="AR54" s="21"/>
      <c r="AS54" s="97"/>
      <c r="AT54" s="21"/>
      <c r="AU54" s="21"/>
      <c r="AV54" s="21"/>
      <c r="AW54" s="97"/>
      <c r="AX54" s="103"/>
      <c r="AY54" s="97"/>
      <c r="AZ54" s="97"/>
      <c r="BA54" s="21"/>
      <c r="BB54" s="21"/>
      <c r="BC54" s="21"/>
      <c r="BD54" s="21"/>
      <c r="BE54" s="97"/>
      <c r="BF54" s="97"/>
      <c r="BG54" s="97"/>
      <c r="BH54" s="97"/>
      <c r="BI54" s="97"/>
      <c r="BJ54" s="97"/>
      <c r="BK54" s="97"/>
      <c r="BL54" s="97"/>
      <c r="BM54" s="97"/>
      <c r="BN54" s="97"/>
      <c r="BO54" s="21"/>
      <c r="BP54" s="21"/>
      <c r="BQ54" s="21"/>
      <c r="BR54" s="21"/>
      <c r="BS54" s="21"/>
      <c r="BT54" s="21"/>
      <c r="BU54" s="21"/>
      <c r="BV54" s="21"/>
      <c r="BW54" s="97"/>
      <c r="BX54" s="23"/>
      <c r="BY54" s="23"/>
      <c r="BZ54" s="97"/>
      <c r="CA54" s="97"/>
      <c r="CB54" s="97"/>
      <c r="CC54" s="156"/>
      <c r="CD54" s="95"/>
      <c r="CE54" s="95"/>
      <c r="CF54" s="95"/>
      <c r="CG54" s="95"/>
      <c r="CH54" s="97"/>
      <c r="CI54" s="101"/>
      <c r="CJ54" s="101"/>
      <c r="CK54" s="101"/>
      <c r="CL54" s="101"/>
      <c r="CM54" s="97"/>
      <c r="CN54" s="95"/>
      <c r="CO54" s="97"/>
      <c r="CP54" s="21"/>
      <c r="CQ54" s="21"/>
      <c r="CR54" s="106">
        <v>2.053341</v>
      </c>
      <c r="CS54" s="107">
        <f t="shared" si="4"/>
        <v>3</v>
      </c>
      <c r="CT54" s="72">
        <v>1</v>
      </c>
      <c r="CU54" s="72">
        <v>1</v>
      </c>
      <c r="CV54" s="105">
        <v>5</v>
      </c>
      <c r="CW54" s="105">
        <v>1</v>
      </c>
      <c r="CX54" s="105">
        <v>1</v>
      </c>
      <c r="CY54" s="108"/>
      <c r="CZ54" s="109">
        <f t="shared" si="8"/>
        <v>9</v>
      </c>
      <c r="DA54" s="72" t="str">
        <f t="shared" si="20"/>
        <v>Beneficial</v>
      </c>
      <c r="DB54" s="73" t="str">
        <f t="shared" si="10"/>
        <v>0</v>
      </c>
      <c r="DC54" s="73" t="str">
        <f t="shared" si="11"/>
        <v>0</v>
      </c>
      <c r="DD54" s="73" t="str">
        <f t="shared" si="12"/>
        <v>0</v>
      </c>
      <c r="DE54" s="73" t="str">
        <f t="shared" si="13"/>
        <v>0</v>
      </c>
      <c r="DF54" s="73" t="str">
        <f t="shared" si="14"/>
        <v>0</v>
      </c>
      <c r="DG54" s="73" t="str">
        <f t="shared" si="15"/>
        <v>0</v>
      </c>
      <c r="DH54" s="105"/>
    </row>
    <row r="55" spans="1:112" s="67" customFormat="1" ht="12.75" customHeight="1">
      <c r="A55" s="92" t="s">
        <v>620</v>
      </c>
      <c r="B55" s="93">
        <v>3920000</v>
      </c>
      <c r="C55" s="93"/>
      <c r="D55" s="94" t="s">
        <v>133</v>
      </c>
      <c r="E55" s="21" t="s">
        <v>93</v>
      </c>
      <c r="F55" s="21" t="s">
        <v>93</v>
      </c>
      <c r="G55" s="21" t="s">
        <v>93</v>
      </c>
      <c r="H55" s="94" t="s">
        <v>654</v>
      </c>
      <c r="I55" s="21" t="s">
        <v>134</v>
      </c>
      <c r="J55" s="95" t="s">
        <v>95</v>
      </c>
      <c r="K55" s="95" t="s">
        <v>95</v>
      </c>
      <c r="L55" s="95" t="s">
        <v>95</v>
      </c>
      <c r="M55" s="95" t="s">
        <v>95</v>
      </c>
      <c r="N55" s="95" t="s">
        <v>95</v>
      </c>
      <c r="O55" s="95" t="s">
        <v>95</v>
      </c>
      <c r="P55" s="95" t="s">
        <v>95</v>
      </c>
      <c r="Q55" s="95" t="s">
        <v>95</v>
      </c>
      <c r="R55" s="95" t="s">
        <v>95</v>
      </c>
      <c r="S55" s="95" t="s">
        <v>95</v>
      </c>
      <c r="T55" s="95" t="s">
        <v>95</v>
      </c>
      <c r="U55" s="95" t="s">
        <v>95</v>
      </c>
      <c r="V55" s="95" t="s">
        <v>95</v>
      </c>
      <c r="W55" s="95" t="s">
        <v>95</v>
      </c>
      <c r="X55" s="95" t="s">
        <v>95</v>
      </c>
      <c r="Y55" s="96">
        <v>45.25606042166667</v>
      </c>
      <c r="Z55" s="96">
        <v>-117.10442529388888</v>
      </c>
      <c r="AA55" s="95" t="s">
        <v>96</v>
      </c>
      <c r="AB55" s="95" t="s">
        <v>663</v>
      </c>
      <c r="AC55" s="95" t="s">
        <v>98</v>
      </c>
      <c r="AD55" s="95"/>
      <c r="AE55" s="97"/>
      <c r="AF55" s="98"/>
      <c r="AG55" s="99"/>
      <c r="AH55" s="21" t="s">
        <v>143</v>
      </c>
      <c r="AI55" s="21">
        <v>1</v>
      </c>
      <c r="AJ55" s="21">
        <v>1</v>
      </c>
      <c r="AK55" s="21">
        <v>0</v>
      </c>
      <c r="AL55" s="21">
        <v>0</v>
      </c>
      <c r="AM55" s="21">
        <v>0</v>
      </c>
      <c r="AN55" s="21" t="s">
        <v>95</v>
      </c>
      <c r="AO55" s="21" t="s">
        <v>95</v>
      </c>
      <c r="AP55" s="21" t="s">
        <v>95</v>
      </c>
      <c r="AQ55" s="21"/>
      <c r="AR55" s="21" t="s">
        <v>103</v>
      </c>
      <c r="AS55" s="97"/>
      <c r="AT55" s="21" t="s">
        <v>104</v>
      </c>
      <c r="AU55" s="21" t="s">
        <v>95</v>
      </c>
      <c r="AV55" s="21" t="s">
        <v>95</v>
      </c>
      <c r="AW55" s="97"/>
      <c r="AX55" s="100"/>
      <c r="AY55" s="97"/>
      <c r="AZ55" s="97"/>
      <c r="BA55" s="21"/>
      <c r="BB55" s="21"/>
      <c r="BC55" s="21"/>
      <c r="BD55" s="21"/>
      <c r="BE55" s="97"/>
      <c r="BF55" s="97"/>
      <c r="BG55" s="97"/>
      <c r="BH55" s="97"/>
      <c r="BI55" s="97"/>
      <c r="BJ55" s="97"/>
      <c r="BK55" s="97"/>
      <c r="BL55" s="97"/>
      <c r="BM55" s="97"/>
      <c r="BN55" s="97"/>
      <c r="BO55" s="21"/>
      <c r="BP55" s="21"/>
      <c r="BQ55" s="21"/>
      <c r="BR55" s="21"/>
      <c r="BS55" s="21"/>
      <c r="BT55" s="21"/>
      <c r="BU55" s="21"/>
      <c r="BV55" s="21"/>
      <c r="BW55" s="97"/>
      <c r="BX55" s="23">
        <v>0.93</v>
      </c>
      <c r="BY55" s="23" t="s">
        <v>652</v>
      </c>
      <c r="BZ55" s="97"/>
      <c r="CA55" s="97"/>
      <c r="CB55" s="97"/>
      <c r="CC55" s="23">
        <v>4.9</v>
      </c>
      <c r="CD55" s="21" t="s">
        <v>110</v>
      </c>
      <c r="CE55" s="21" t="s">
        <v>138</v>
      </c>
      <c r="CF55" s="21" t="s">
        <v>110</v>
      </c>
      <c r="CG55" s="21" t="s">
        <v>139</v>
      </c>
      <c r="CH55" s="97"/>
      <c r="CI55" s="101" t="str">
        <f aca="true" t="shared" si="25" ref="CI55:CI61">IF(CD55="Red","Red",IF(CD55="Green","Green",IF(CD55="Grey","Grey",IF(AH55="Bridge","Bridge",IF(AH55="Ford","Ford",IF(AH55="Open Bottom","Open Bottom",IF(AH55="Other","Other","Green")))))))</f>
        <v>Red</v>
      </c>
      <c r="CJ55" s="101" t="str">
        <f aca="true" t="shared" si="26" ref="CJ55:CJ61">IF(CI55="Red","Red",IF(CI55="Green","Green",IF(CI55="Grey","Grey",IF(CL55="False","Green",IF(CL55="Yes","Red","Green")))))</f>
        <v>Red</v>
      </c>
      <c r="CK55" s="101" t="str">
        <f aca="true" t="shared" si="27" ref="CK55:CK61">IF(AH55="Bridge","Bridge",IF(AH55="Ford","Ford",IF(AH55="Circular","Circular",IF(AH55="Squashed Pipe-Arch","Squashed Pipe-Arch",IF(AH55="Open-Bottom","Open Bottom Arch",IF(AH55="Other","Other","Other"))))))</f>
        <v>Circular</v>
      </c>
      <c r="CL55" s="101" t="b">
        <f aca="true" t="shared" si="28" ref="CL55:CL61">IF(AND(CI55&lt;&gt;"Red",CN55="Yes"),"Yes")</f>
        <v>0</v>
      </c>
      <c r="CM55" s="97"/>
      <c r="CN55" s="95" t="s">
        <v>103</v>
      </c>
      <c r="CO55" s="97"/>
      <c r="CP55" s="21" t="s">
        <v>113</v>
      </c>
      <c r="CQ55" s="21" t="s">
        <v>115</v>
      </c>
      <c r="CR55" s="106">
        <v>0.064186</v>
      </c>
      <c r="CS55" s="107">
        <f t="shared" si="4"/>
        <v>1</v>
      </c>
      <c r="CT55" s="72" t="str">
        <f aca="true" t="shared" si="29" ref="CT55:CT61">IF(CD55="Red","1",IF(CD55="Grey","0.5","0"))</f>
        <v>1</v>
      </c>
      <c r="CU55" s="72" t="str">
        <f aca="true" t="shared" si="30" ref="CU55:CU61">IF(CF55="Red","1",IF(CF55="Grey","0.5","0"))</f>
        <v>1</v>
      </c>
      <c r="CV55" s="105">
        <v>6</v>
      </c>
      <c r="CW55" s="105">
        <f aca="true" t="shared" si="31" ref="CW55:CW61">1+DB55+DC55+DD55+DE55+DF55+DG55</f>
        <v>1</v>
      </c>
      <c r="CX55" s="105">
        <v>1</v>
      </c>
      <c r="CY55" s="108"/>
      <c r="CZ55" s="109">
        <f t="shared" si="8"/>
        <v>3</v>
      </c>
      <c r="DA55" s="72" t="str">
        <f t="shared" si="20"/>
        <v>Beneficial</v>
      </c>
      <c r="DB55" s="73" t="str">
        <f t="shared" si="10"/>
        <v>0</v>
      </c>
      <c r="DC55" s="73" t="str">
        <f t="shared" si="11"/>
        <v>0</v>
      </c>
      <c r="DD55" s="73" t="str">
        <f t="shared" si="12"/>
        <v>0</v>
      </c>
      <c r="DE55" s="73" t="str">
        <f t="shared" si="13"/>
        <v>0</v>
      </c>
      <c r="DF55" s="73" t="str">
        <f t="shared" si="14"/>
        <v>0</v>
      </c>
      <c r="DG55" s="73" t="str">
        <f t="shared" si="15"/>
        <v>0</v>
      </c>
      <c r="DH55" s="288" t="s">
        <v>735</v>
      </c>
    </row>
    <row r="56" spans="1:112" s="97" customFormat="1" ht="12.75" customHeight="1">
      <c r="A56" t="s">
        <v>356</v>
      </c>
      <c r="B56" s="6" t="s">
        <v>357</v>
      </c>
      <c r="C56" s="7">
        <v>0.4</v>
      </c>
      <c r="D56" s="6" t="s">
        <v>340</v>
      </c>
      <c r="E56" t="s">
        <v>151</v>
      </c>
      <c r="F56" t="s">
        <v>151</v>
      </c>
      <c r="G56" t="s">
        <v>151</v>
      </c>
      <c r="H56" t="s">
        <v>91</v>
      </c>
      <c r="I56" t="s">
        <v>95</v>
      </c>
      <c r="J56" t="s">
        <v>95</v>
      </c>
      <c r="K56" t="s">
        <v>95</v>
      </c>
      <c r="L56" t="s">
        <v>95</v>
      </c>
      <c r="M56" t="s">
        <v>95</v>
      </c>
      <c r="N56" t="s">
        <v>95</v>
      </c>
      <c r="O56" t="s">
        <v>95</v>
      </c>
      <c r="P56" t="s">
        <v>95</v>
      </c>
      <c r="Q56" t="s">
        <v>95</v>
      </c>
      <c r="R56" t="s">
        <v>95</v>
      </c>
      <c r="S56" t="s">
        <v>95</v>
      </c>
      <c r="T56" t="s">
        <v>95</v>
      </c>
      <c r="U56" t="s">
        <v>95</v>
      </c>
      <c r="V56" t="s">
        <v>95</v>
      </c>
      <c r="W56" t="s">
        <v>95</v>
      </c>
      <c r="X56" t="s">
        <v>95</v>
      </c>
      <c r="Y56" s="8">
        <v>45.46906</v>
      </c>
      <c r="Z56" s="8">
        <v>-117.02508</v>
      </c>
      <c r="AA56" t="s">
        <v>96</v>
      </c>
      <c r="AB56" t="s">
        <v>97</v>
      </c>
      <c r="AC56" t="s">
        <v>99</v>
      </c>
      <c r="AD56" t="s">
        <v>119</v>
      </c>
      <c r="AE56" t="s">
        <v>231</v>
      </c>
      <c r="AF56" s="9">
        <v>38260</v>
      </c>
      <c r="AG56" s="10">
        <v>0.5715277777777777</v>
      </c>
      <c r="AH56" t="s">
        <v>143</v>
      </c>
      <c r="AI56">
        <v>1</v>
      </c>
      <c r="AJ56">
        <v>1</v>
      </c>
      <c r="AK56">
        <v>0</v>
      </c>
      <c r="AL56">
        <v>0</v>
      </c>
      <c r="AM56">
        <v>0</v>
      </c>
      <c r="AN56" t="s">
        <v>144</v>
      </c>
      <c r="AO56" t="s">
        <v>100</v>
      </c>
      <c r="AP56" t="s">
        <v>95</v>
      </c>
      <c r="AQ56" t="s">
        <v>358</v>
      </c>
      <c r="AR56" t="s">
        <v>103</v>
      </c>
      <c r="AS56"/>
      <c r="AT56" t="s">
        <v>173</v>
      </c>
      <c r="AU56" t="s">
        <v>359</v>
      </c>
      <c r="AV56" t="s">
        <v>100</v>
      </c>
      <c r="AW56" t="s">
        <v>360</v>
      </c>
      <c r="AX56" s="11" t="s">
        <v>361</v>
      </c>
      <c r="AY56" t="s">
        <v>362</v>
      </c>
      <c r="AZ56"/>
      <c r="BA56">
        <v>1</v>
      </c>
      <c r="BB56">
        <v>1</v>
      </c>
      <c r="BC56">
        <v>1</v>
      </c>
      <c r="BD56">
        <v>1</v>
      </c>
      <c r="BE56" t="s">
        <v>363</v>
      </c>
      <c r="BF56"/>
      <c r="BG56"/>
      <c r="BH56">
        <v>8.5</v>
      </c>
      <c r="BI56">
        <v>24.2</v>
      </c>
      <c r="BJ56">
        <v>16.9</v>
      </c>
      <c r="BK56">
        <v>17.4</v>
      </c>
      <c r="BL56">
        <v>13.2</v>
      </c>
      <c r="BM56">
        <v>10.5</v>
      </c>
      <c r="BN56">
        <v>18.6</v>
      </c>
      <c r="BO56">
        <v>5.72</v>
      </c>
      <c r="BP56" t="s">
        <v>176</v>
      </c>
      <c r="BQ56">
        <v>12.86</v>
      </c>
      <c r="BR56">
        <v>12.78</v>
      </c>
      <c r="BS56">
        <v>0</v>
      </c>
      <c r="BT56"/>
      <c r="BU56">
        <v>5.72</v>
      </c>
      <c r="BV56">
        <v>0</v>
      </c>
      <c r="BW56">
        <v>15.32</v>
      </c>
      <c r="BX56" s="82">
        <v>0.55</v>
      </c>
      <c r="BY56" s="82">
        <v>-12.78</v>
      </c>
      <c r="BZ56">
        <v>12.86</v>
      </c>
      <c r="CA56">
        <v>0</v>
      </c>
      <c r="CB56">
        <v>0</v>
      </c>
      <c r="CC56" s="82">
        <v>-0.33</v>
      </c>
      <c r="CD56" t="s">
        <v>169</v>
      </c>
      <c r="CE56" t="s">
        <v>95</v>
      </c>
      <c r="CF56" t="s">
        <v>169</v>
      </c>
      <c r="CG56" t="s">
        <v>95</v>
      </c>
      <c r="CH56" t="s">
        <v>364</v>
      </c>
      <c r="CI56" s="89" t="str">
        <f t="shared" si="25"/>
        <v>Grey</v>
      </c>
      <c r="CJ56" s="89" t="str">
        <f t="shared" si="26"/>
        <v>Grey</v>
      </c>
      <c r="CK56" s="89" t="str">
        <f t="shared" si="27"/>
        <v>Circular</v>
      </c>
      <c r="CL56" s="89" t="b">
        <f t="shared" si="28"/>
        <v>0</v>
      </c>
      <c r="CM56"/>
      <c r="CN56" t="s">
        <v>103</v>
      </c>
      <c r="CO56" t="s">
        <v>365</v>
      </c>
      <c r="CP56" t="s">
        <v>113</v>
      </c>
      <c r="CQ56" t="s">
        <v>231</v>
      </c>
      <c r="CR56" s="87">
        <v>0.016469</v>
      </c>
      <c r="CS56" s="72">
        <f t="shared" si="4"/>
        <v>1</v>
      </c>
      <c r="CT56" s="72" t="str">
        <f t="shared" si="29"/>
        <v>0.5</v>
      </c>
      <c r="CU56" s="72" t="str">
        <f t="shared" si="30"/>
        <v>0.5</v>
      </c>
      <c r="CV56" s="88">
        <v>5</v>
      </c>
      <c r="CW56" s="73">
        <f t="shared" si="31"/>
        <v>1.05</v>
      </c>
      <c r="CX56" s="250">
        <v>0.5</v>
      </c>
      <c r="CY56" s="74"/>
      <c r="CZ56" s="75">
        <f t="shared" si="8"/>
        <v>0.7875000000000001</v>
      </c>
      <c r="DA56" s="72" t="str">
        <f t="shared" si="20"/>
        <v>Beneficial</v>
      </c>
      <c r="DB56" s="73" t="str">
        <f t="shared" si="10"/>
        <v>0</v>
      </c>
      <c r="DC56" s="73" t="str">
        <f t="shared" si="11"/>
        <v>0</v>
      </c>
      <c r="DD56" s="73" t="str">
        <f t="shared" si="12"/>
        <v>0.05</v>
      </c>
      <c r="DE56" s="73" t="str">
        <f t="shared" si="13"/>
        <v>0</v>
      </c>
      <c r="DF56" s="73" t="str">
        <f t="shared" si="14"/>
        <v>0</v>
      </c>
      <c r="DG56" s="73" t="str">
        <f t="shared" si="15"/>
        <v>0</v>
      </c>
      <c r="DH56" s="82"/>
    </row>
    <row r="57" spans="1:112" s="97" customFormat="1" ht="12.75" customHeight="1">
      <c r="A57" t="s">
        <v>379</v>
      </c>
      <c r="B57" s="6" t="s">
        <v>346</v>
      </c>
      <c r="C57" s="7">
        <v>0.4</v>
      </c>
      <c r="D57" s="6" t="s">
        <v>380</v>
      </c>
      <c r="E57" t="s">
        <v>151</v>
      </c>
      <c r="F57" t="s">
        <v>151</v>
      </c>
      <c r="G57" t="s">
        <v>151</v>
      </c>
      <c r="H57" t="s">
        <v>302</v>
      </c>
      <c r="I57" t="s">
        <v>95</v>
      </c>
      <c r="J57" t="s">
        <v>95</v>
      </c>
      <c r="K57" t="s">
        <v>95</v>
      </c>
      <c r="L57" t="s">
        <v>95</v>
      </c>
      <c r="M57" t="s">
        <v>95</v>
      </c>
      <c r="N57" t="s">
        <v>95</v>
      </c>
      <c r="O57" t="s">
        <v>95</v>
      </c>
      <c r="P57" t="s">
        <v>95</v>
      </c>
      <c r="Q57" t="s">
        <v>95</v>
      </c>
      <c r="R57" t="s">
        <v>95</v>
      </c>
      <c r="S57" t="s">
        <v>95</v>
      </c>
      <c r="T57" t="s">
        <v>95</v>
      </c>
      <c r="U57" t="s">
        <v>95</v>
      </c>
      <c r="V57" t="s">
        <v>95</v>
      </c>
      <c r="W57" t="s">
        <v>95</v>
      </c>
      <c r="X57" t="s">
        <v>95</v>
      </c>
      <c r="Y57" s="8">
        <v>45.47794</v>
      </c>
      <c r="Z57" s="8">
        <v>-117.02172</v>
      </c>
      <c r="AA57" t="s">
        <v>96</v>
      </c>
      <c r="AB57" t="s">
        <v>97</v>
      </c>
      <c r="AC57" t="s">
        <v>119</v>
      </c>
      <c r="AD57" t="s">
        <v>99</v>
      </c>
      <c r="AE57"/>
      <c r="AF57" s="9">
        <v>38264</v>
      </c>
      <c r="AG57" s="10">
        <v>0.4270833333333333</v>
      </c>
      <c r="AH57" t="s">
        <v>143</v>
      </c>
      <c r="AI57">
        <v>1</v>
      </c>
      <c r="AJ57">
        <v>1</v>
      </c>
      <c r="AK57">
        <v>0</v>
      </c>
      <c r="AL57">
        <v>0</v>
      </c>
      <c r="AM57">
        <v>0</v>
      </c>
      <c r="AN57" t="s">
        <v>202</v>
      </c>
      <c r="AO57" t="s">
        <v>95</v>
      </c>
      <c r="AP57" t="s">
        <v>95</v>
      </c>
      <c r="AQ57"/>
      <c r="AR57" t="s">
        <v>103</v>
      </c>
      <c r="AS57"/>
      <c r="AT57" t="s">
        <v>104</v>
      </c>
      <c r="AU57" t="s">
        <v>100</v>
      </c>
      <c r="AV57" t="s">
        <v>95</v>
      </c>
      <c r="AW57" t="s">
        <v>381</v>
      </c>
      <c r="AX57" s="11"/>
      <c r="AY57"/>
      <c r="AZ57"/>
      <c r="BA57">
        <v>1</v>
      </c>
      <c r="BB57">
        <v>1</v>
      </c>
      <c r="BC57">
        <v>1</v>
      </c>
      <c r="BD57">
        <v>1</v>
      </c>
      <c r="BE57"/>
      <c r="BF57"/>
      <c r="BG57"/>
      <c r="BH57">
        <v>1</v>
      </c>
      <c r="BI57">
        <v>49.9</v>
      </c>
      <c r="BJ57">
        <v>5.5</v>
      </c>
      <c r="BK57">
        <v>5.3</v>
      </c>
      <c r="BL57">
        <v>4.9</v>
      </c>
      <c r="BM57">
        <v>5</v>
      </c>
      <c r="BN57">
        <v>5.2</v>
      </c>
      <c r="BO57">
        <v>5.91</v>
      </c>
      <c r="BP57" t="s">
        <v>377</v>
      </c>
      <c r="BQ57">
        <v>6.86</v>
      </c>
      <c r="BR57">
        <v>13.58</v>
      </c>
      <c r="BS57">
        <v>16.14</v>
      </c>
      <c r="BT57">
        <v>15.92</v>
      </c>
      <c r="BU57">
        <v>5.91</v>
      </c>
      <c r="BV57">
        <v>0</v>
      </c>
      <c r="BW57">
        <v>5.18</v>
      </c>
      <c r="BX57" s="82">
        <v>0.19</v>
      </c>
      <c r="BY57" s="82">
        <v>2.34</v>
      </c>
      <c r="BZ57">
        <v>-9.06</v>
      </c>
      <c r="CA57">
        <v>0.22</v>
      </c>
      <c r="CB57">
        <v>0.09</v>
      </c>
      <c r="CC57" s="82">
        <v>13.47</v>
      </c>
      <c r="CD57" t="s">
        <v>110</v>
      </c>
      <c r="CE57" t="s">
        <v>111</v>
      </c>
      <c r="CF57" t="s">
        <v>110</v>
      </c>
      <c r="CG57" t="s">
        <v>112</v>
      </c>
      <c r="CH57" t="s">
        <v>382</v>
      </c>
      <c r="CI57" s="89" t="str">
        <f t="shared" si="25"/>
        <v>Red</v>
      </c>
      <c r="CJ57" s="89" t="str">
        <f t="shared" si="26"/>
        <v>Red</v>
      </c>
      <c r="CK57" s="89" t="str">
        <f t="shared" si="27"/>
        <v>Circular</v>
      </c>
      <c r="CL57" s="89" t="b">
        <f t="shared" si="28"/>
        <v>0</v>
      </c>
      <c r="CM57"/>
      <c r="CN57" t="s">
        <v>103</v>
      </c>
      <c r="CO57"/>
      <c r="CP57" t="s">
        <v>113</v>
      </c>
      <c r="CQ57" t="s">
        <v>193</v>
      </c>
      <c r="CR57" s="81"/>
      <c r="CS57" s="72">
        <f t="shared" si="4"/>
        <v>0</v>
      </c>
      <c r="CT57" s="72" t="str">
        <f t="shared" si="29"/>
        <v>1</v>
      </c>
      <c r="CU57" s="72" t="str">
        <f t="shared" si="30"/>
        <v>1</v>
      </c>
      <c r="CV57" s="73">
        <v>7</v>
      </c>
      <c r="CW57" s="73">
        <f t="shared" si="31"/>
        <v>1</v>
      </c>
      <c r="CX57" s="250">
        <v>0.5</v>
      </c>
      <c r="CY57" s="74"/>
      <c r="CZ57" s="75">
        <f t="shared" si="8"/>
        <v>0</v>
      </c>
      <c r="DA57" s="72"/>
      <c r="DB57" s="73" t="str">
        <f t="shared" si="10"/>
        <v>0</v>
      </c>
      <c r="DC57" s="73" t="str">
        <f t="shared" si="11"/>
        <v>0</v>
      </c>
      <c r="DD57" s="73" t="str">
        <f t="shared" si="12"/>
        <v>0</v>
      </c>
      <c r="DE57" s="73" t="str">
        <f t="shared" si="13"/>
        <v>0</v>
      </c>
      <c r="DF57" s="73" t="str">
        <f t="shared" si="14"/>
        <v>0</v>
      </c>
      <c r="DG57" s="73" t="str">
        <f t="shared" si="15"/>
        <v>0</v>
      </c>
      <c r="DH57" s="82"/>
    </row>
    <row r="58" spans="1:112" s="97" customFormat="1" ht="12.75" customHeight="1">
      <c r="A58" t="s">
        <v>404</v>
      </c>
      <c r="B58" s="6" t="s">
        <v>91</v>
      </c>
      <c r="C58" s="7">
        <v>0</v>
      </c>
      <c r="D58" s="6" t="s">
        <v>405</v>
      </c>
      <c r="E58" t="s">
        <v>151</v>
      </c>
      <c r="F58" t="s">
        <v>151</v>
      </c>
      <c r="G58" t="s">
        <v>151</v>
      </c>
      <c r="H58" t="s">
        <v>302</v>
      </c>
      <c r="I58" t="s">
        <v>95</v>
      </c>
      <c r="J58" t="s">
        <v>95</v>
      </c>
      <c r="K58" t="s">
        <v>95</v>
      </c>
      <c r="L58" t="s">
        <v>95</v>
      </c>
      <c r="M58" t="s">
        <v>95</v>
      </c>
      <c r="N58" t="s">
        <v>95</v>
      </c>
      <c r="O58" t="s">
        <v>95</v>
      </c>
      <c r="P58" t="s">
        <v>95</v>
      </c>
      <c r="Q58" t="s">
        <v>95</v>
      </c>
      <c r="R58" t="s">
        <v>95</v>
      </c>
      <c r="S58" t="s">
        <v>95</v>
      </c>
      <c r="T58" t="s">
        <v>95</v>
      </c>
      <c r="U58" t="s">
        <v>95</v>
      </c>
      <c r="V58" t="s">
        <v>95</v>
      </c>
      <c r="W58" t="s">
        <v>95</v>
      </c>
      <c r="X58" t="s">
        <v>95</v>
      </c>
      <c r="Y58" s="8">
        <v>45.48379</v>
      </c>
      <c r="Z58" s="8">
        <v>-117.02367</v>
      </c>
      <c r="AA58" t="s">
        <v>96</v>
      </c>
      <c r="AB58" t="s">
        <v>97</v>
      </c>
      <c r="AC58" t="s">
        <v>98</v>
      </c>
      <c r="AD58" t="s">
        <v>119</v>
      </c>
      <c r="AE58"/>
      <c r="AF58" s="9">
        <v>38274</v>
      </c>
      <c r="AG58" s="10">
        <v>0.4375</v>
      </c>
      <c r="AH58" t="s">
        <v>143</v>
      </c>
      <c r="AI58">
        <v>1</v>
      </c>
      <c r="AJ58">
        <v>1</v>
      </c>
      <c r="AK58">
        <v>0</v>
      </c>
      <c r="AL58">
        <v>0</v>
      </c>
      <c r="AM58">
        <v>0</v>
      </c>
      <c r="AN58" t="s">
        <v>202</v>
      </c>
      <c r="AO58" t="s">
        <v>95</v>
      </c>
      <c r="AP58" t="s">
        <v>95</v>
      </c>
      <c r="AQ58"/>
      <c r="AR58" t="s">
        <v>103</v>
      </c>
      <c r="AS58"/>
      <c r="AT58" t="s">
        <v>104</v>
      </c>
      <c r="AU58" t="s">
        <v>163</v>
      </c>
      <c r="AV58" t="s">
        <v>95</v>
      </c>
      <c r="AW58"/>
      <c r="AX58" s="11" t="s">
        <v>406</v>
      </c>
      <c r="AY58"/>
      <c r="AZ58"/>
      <c r="BA58">
        <v>1</v>
      </c>
      <c r="BB58">
        <v>1</v>
      </c>
      <c r="BC58">
        <v>1</v>
      </c>
      <c r="BD58">
        <v>1</v>
      </c>
      <c r="BE58"/>
      <c r="BF58"/>
      <c r="BG58"/>
      <c r="BH58">
        <v>3.5</v>
      </c>
      <c r="BI58">
        <v>166</v>
      </c>
      <c r="BJ58">
        <v>6.9</v>
      </c>
      <c r="BK58">
        <v>7.1</v>
      </c>
      <c r="BL58">
        <v>8.8</v>
      </c>
      <c r="BM58">
        <v>6</v>
      </c>
      <c r="BN58">
        <v>9.8</v>
      </c>
      <c r="BO58">
        <v>2.83</v>
      </c>
      <c r="BP58" t="s">
        <v>185</v>
      </c>
      <c r="BQ58">
        <v>4.99</v>
      </c>
      <c r="BR58">
        <v>15.14</v>
      </c>
      <c r="BS58">
        <v>15.53</v>
      </c>
      <c r="BT58">
        <v>15.17</v>
      </c>
      <c r="BU58">
        <v>2.84</v>
      </c>
      <c r="BV58">
        <v>-0.01</v>
      </c>
      <c r="BW58">
        <v>7.72</v>
      </c>
      <c r="BX58" s="82">
        <v>0.45</v>
      </c>
      <c r="BY58" s="82">
        <v>0.03</v>
      </c>
      <c r="BZ58">
        <v>-10.18</v>
      </c>
      <c r="CA58">
        <v>0.36</v>
      </c>
      <c r="CB58">
        <v>12</v>
      </c>
      <c r="CC58" s="82">
        <v>6.11</v>
      </c>
      <c r="CD58" t="s">
        <v>110</v>
      </c>
      <c r="CE58" t="s">
        <v>138</v>
      </c>
      <c r="CF58" t="s">
        <v>110</v>
      </c>
      <c r="CG58" t="s">
        <v>139</v>
      </c>
      <c r="CH58"/>
      <c r="CI58" s="89" t="str">
        <f t="shared" si="25"/>
        <v>Red</v>
      </c>
      <c r="CJ58" s="89" t="str">
        <f t="shared" si="26"/>
        <v>Red</v>
      </c>
      <c r="CK58" s="89" t="str">
        <f t="shared" si="27"/>
        <v>Circular</v>
      </c>
      <c r="CL58" s="89" t="b">
        <f t="shared" si="28"/>
        <v>0</v>
      </c>
      <c r="CM58"/>
      <c r="CN58" t="s">
        <v>103</v>
      </c>
      <c r="CO58"/>
      <c r="CP58" t="s">
        <v>113</v>
      </c>
      <c r="CQ58" t="s">
        <v>115</v>
      </c>
      <c r="CR58" s="81"/>
      <c r="CS58" s="72">
        <f t="shared" si="4"/>
        <v>0</v>
      </c>
      <c r="CT58" s="72" t="str">
        <f t="shared" si="29"/>
        <v>1</v>
      </c>
      <c r="CU58" s="72" t="str">
        <f t="shared" si="30"/>
        <v>1</v>
      </c>
      <c r="CV58" s="73">
        <v>9</v>
      </c>
      <c r="CW58" s="73">
        <f t="shared" si="31"/>
        <v>1.1</v>
      </c>
      <c r="CX58" s="250">
        <v>0.5</v>
      </c>
      <c r="CY58" s="74"/>
      <c r="CZ58" s="75">
        <f t="shared" si="8"/>
        <v>0</v>
      </c>
      <c r="DA58" s="73"/>
      <c r="DB58" s="73" t="str">
        <f t="shared" si="10"/>
        <v>0</v>
      </c>
      <c r="DC58" s="73" t="str">
        <f t="shared" si="11"/>
        <v>0</v>
      </c>
      <c r="DD58" s="73" t="str">
        <f t="shared" si="12"/>
        <v>0</v>
      </c>
      <c r="DE58" s="73" t="str">
        <f t="shared" si="13"/>
        <v>0.1</v>
      </c>
      <c r="DF58" s="73" t="str">
        <f t="shared" si="14"/>
        <v>0</v>
      </c>
      <c r="DG58" s="73" t="str">
        <f t="shared" si="15"/>
        <v>0</v>
      </c>
      <c r="DH58" s="82"/>
    </row>
    <row r="59" spans="1:112" s="97" customFormat="1" ht="12.75" customHeight="1">
      <c r="A59" t="s">
        <v>407</v>
      </c>
      <c r="B59" s="6" t="s">
        <v>408</v>
      </c>
      <c r="C59" s="7">
        <v>0.02</v>
      </c>
      <c r="D59" s="6" t="s">
        <v>409</v>
      </c>
      <c r="E59" t="s">
        <v>151</v>
      </c>
      <c r="F59" t="s">
        <v>151</v>
      </c>
      <c r="G59" t="s">
        <v>151</v>
      </c>
      <c r="H59" t="s">
        <v>302</v>
      </c>
      <c r="I59" t="s">
        <v>95</v>
      </c>
      <c r="J59" t="s">
        <v>95</v>
      </c>
      <c r="K59" t="s">
        <v>95</v>
      </c>
      <c r="L59" t="s">
        <v>95</v>
      </c>
      <c r="M59" t="s">
        <v>95</v>
      </c>
      <c r="N59" t="s">
        <v>95</v>
      </c>
      <c r="O59" t="s">
        <v>95</v>
      </c>
      <c r="P59" t="s">
        <v>95</v>
      </c>
      <c r="Q59" t="s">
        <v>95</v>
      </c>
      <c r="R59" t="s">
        <v>95</v>
      </c>
      <c r="S59" t="s">
        <v>95</v>
      </c>
      <c r="T59" t="s">
        <v>95</v>
      </c>
      <c r="U59" t="s">
        <v>95</v>
      </c>
      <c r="V59" t="s">
        <v>95</v>
      </c>
      <c r="W59" t="s">
        <v>95</v>
      </c>
      <c r="X59" t="s">
        <v>95</v>
      </c>
      <c r="Y59" s="8">
        <v>45.48332</v>
      </c>
      <c r="Z59" s="8">
        <v>-117.02317</v>
      </c>
      <c r="AA59" t="s">
        <v>96</v>
      </c>
      <c r="AB59" t="s">
        <v>97</v>
      </c>
      <c r="AC59" t="s">
        <v>98</v>
      </c>
      <c r="AD59" t="s">
        <v>119</v>
      </c>
      <c r="AE59"/>
      <c r="AF59" s="9">
        <v>38274</v>
      </c>
      <c r="AG59" s="10">
        <v>0.49444444444444446</v>
      </c>
      <c r="AH59" t="s">
        <v>143</v>
      </c>
      <c r="AI59">
        <v>1</v>
      </c>
      <c r="AJ59">
        <v>1</v>
      </c>
      <c r="AK59">
        <v>0</v>
      </c>
      <c r="AL59">
        <v>0</v>
      </c>
      <c r="AM59">
        <v>0</v>
      </c>
      <c r="AN59" t="s">
        <v>202</v>
      </c>
      <c r="AO59" t="s">
        <v>101</v>
      </c>
      <c r="AP59" t="s">
        <v>95</v>
      </c>
      <c r="AQ59" t="s">
        <v>410</v>
      </c>
      <c r="AR59" t="s">
        <v>103</v>
      </c>
      <c r="AS59"/>
      <c r="AT59" t="s">
        <v>104</v>
      </c>
      <c r="AU59" t="s">
        <v>194</v>
      </c>
      <c r="AV59" t="s">
        <v>95</v>
      </c>
      <c r="AW59" t="s">
        <v>411</v>
      </c>
      <c r="AX59" s="11" t="s">
        <v>412</v>
      </c>
      <c r="AY59"/>
      <c r="AZ59"/>
      <c r="BA59">
        <v>1</v>
      </c>
      <c r="BB59">
        <v>1</v>
      </c>
      <c r="BC59">
        <v>1</v>
      </c>
      <c r="BD59">
        <v>1</v>
      </c>
      <c r="BE59" t="s">
        <v>413</v>
      </c>
      <c r="BF59"/>
      <c r="BG59"/>
      <c r="BH59">
        <v>3</v>
      </c>
      <c r="BI59">
        <v>416.5</v>
      </c>
      <c r="BJ59">
        <v>6.9</v>
      </c>
      <c r="BK59">
        <v>7.1</v>
      </c>
      <c r="BL59">
        <v>8.8</v>
      </c>
      <c r="BM59">
        <v>6.2</v>
      </c>
      <c r="BN59">
        <v>9.8</v>
      </c>
      <c r="BO59">
        <v>2.6</v>
      </c>
      <c r="BP59" t="s">
        <v>414</v>
      </c>
      <c r="BQ59">
        <v>2.27</v>
      </c>
      <c r="BR59">
        <v>34.89</v>
      </c>
      <c r="BS59">
        <v>36.58</v>
      </c>
      <c r="BT59">
        <v>36.19</v>
      </c>
      <c r="BU59">
        <v>2.69</v>
      </c>
      <c r="BV59">
        <v>-0.09</v>
      </c>
      <c r="BW59">
        <v>7.76</v>
      </c>
      <c r="BX59" s="82">
        <v>0.39</v>
      </c>
      <c r="BY59" s="82">
        <v>1.3</v>
      </c>
      <c r="BZ59">
        <v>-33.92</v>
      </c>
      <c r="CA59">
        <v>0.39</v>
      </c>
      <c r="CB59">
        <v>0.3</v>
      </c>
      <c r="CC59" s="82">
        <v>7.83</v>
      </c>
      <c r="CD59" t="s">
        <v>110</v>
      </c>
      <c r="CE59" t="s">
        <v>111</v>
      </c>
      <c r="CF59" t="s">
        <v>110</v>
      </c>
      <c r="CG59" t="s">
        <v>112</v>
      </c>
      <c r="CH59"/>
      <c r="CI59" s="89" t="str">
        <f t="shared" si="25"/>
        <v>Red</v>
      </c>
      <c r="CJ59" s="89" t="str">
        <f t="shared" si="26"/>
        <v>Red</v>
      </c>
      <c r="CK59" s="89" t="str">
        <f t="shared" si="27"/>
        <v>Circular</v>
      </c>
      <c r="CL59" s="89" t="b">
        <f t="shared" si="28"/>
        <v>0</v>
      </c>
      <c r="CM59"/>
      <c r="CN59" t="s">
        <v>113</v>
      </c>
      <c r="CO59" t="s">
        <v>415</v>
      </c>
      <c r="CP59" t="s">
        <v>113</v>
      </c>
      <c r="CQ59" t="s">
        <v>115</v>
      </c>
      <c r="CR59" s="87"/>
      <c r="CS59" s="72">
        <f t="shared" si="4"/>
        <v>0</v>
      </c>
      <c r="CT59" s="72" t="str">
        <f t="shared" si="29"/>
        <v>1</v>
      </c>
      <c r="CU59" s="72" t="str">
        <f t="shared" si="30"/>
        <v>1</v>
      </c>
      <c r="CV59" s="88">
        <v>8</v>
      </c>
      <c r="CW59" s="73">
        <f t="shared" si="31"/>
        <v>1.05</v>
      </c>
      <c r="CX59" s="250">
        <v>0.5</v>
      </c>
      <c r="CY59" s="74"/>
      <c r="CZ59" s="75">
        <f t="shared" si="8"/>
        <v>0</v>
      </c>
      <c r="DA59" s="73"/>
      <c r="DB59" s="73" t="str">
        <f t="shared" si="10"/>
        <v>0</v>
      </c>
      <c r="DC59" s="73" t="str">
        <f t="shared" si="11"/>
        <v>0.05</v>
      </c>
      <c r="DD59" s="73" t="str">
        <f t="shared" si="12"/>
        <v>0</v>
      </c>
      <c r="DE59" s="73" t="str">
        <f t="shared" si="13"/>
        <v>0</v>
      </c>
      <c r="DF59" s="73" t="str">
        <f t="shared" si="14"/>
        <v>0</v>
      </c>
      <c r="DG59" s="73" t="str">
        <f t="shared" si="15"/>
        <v>0</v>
      </c>
      <c r="DH59" s="82"/>
    </row>
    <row r="60" spans="1:112" s="97" customFormat="1" ht="12.75" customHeight="1">
      <c r="A60" s="143" t="s">
        <v>416</v>
      </c>
      <c r="B60" s="144" t="s">
        <v>417</v>
      </c>
      <c r="C60" s="145">
        <v>0</v>
      </c>
      <c r="D60" s="144" t="s">
        <v>201</v>
      </c>
      <c r="E60" s="143" t="s">
        <v>95</v>
      </c>
      <c r="F60" s="143" t="s">
        <v>151</v>
      </c>
      <c r="G60" s="143" t="s">
        <v>151</v>
      </c>
      <c r="H60" s="143" t="s">
        <v>259</v>
      </c>
      <c r="I60" s="143" t="s">
        <v>95</v>
      </c>
      <c r="J60" s="143" t="s">
        <v>95</v>
      </c>
      <c r="K60" s="143" t="s">
        <v>95</v>
      </c>
      <c r="L60" s="143" t="s">
        <v>95</v>
      </c>
      <c r="M60" s="143" t="s">
        <v>95</v>
      </c>
      <c r="N60" s="143" t="s">
        <v>95</v>
      </c>
      <c r="O60" s="143" t="s">
        <v>95</v>
      </c>
      <c r="P60" s="143" t="s">
        <v>95</v>
      </c>
      <c r="Q60" s="143" t="s">
        <v>95</v>
      </c>
      <c r="R60" s="143" t="s">
        <v>95</v>
      </c>
      <c r="S60" s="143" t="s">
        <v>95</v>
      </c>
      <c r="T60" s="143" t="s">
        <v>95</v>
      </c>
      <c r="U60" s="143" t="s">
        <v>95</v>
      </c>
      <c r="V60" s="143" t="s">
        <v>95</v>
      </c>
      <c r="W60" s="143" t="s">
        <v>95</v>
      </c>
      <c r="X60" s="143" t="s">
        <v>95</v>
      </c>
      <c r="Y60" s="146">
        <v>45.55285</v>
      </c>
      <c r="Z60" s="146">
        <v>-116.87076</v>
      </c>
      <c r="AA60" s="143" t="s">
        <v>96</v>
      </c>
      <c r="AB60" s="143" t="s">
        <v>97</v>
      </c>
      <c r="AC60" s="143" t="s">
        <v>98</v>
      </c>
      <c r="AD60" s="143" t="s">
        <v>119</v>
      </c>
      <c r="AE60" s="143"/>
      <c r="AF60" s="147">
        <v>38274</v>
      </c>
      <c r="AG60" s="148">
        <v>0.6340277777777777</v>
      </c>
      <c r="AH60" s="143" t="s">
        <v>100</v>
      </c>
      <c r="AI60" s="143">
        <v>2</v>
      </c>
      <c r="AJ60" s="143">
        <v>2</v>
      </c>
      <c r="AK60" s="143">
        <v>0</v>
      </c>
      <c r="AL60" s="143">
        <v>0</v>
      </c>
      <c r="AM60" s="143">
        <v>0</v>
      </c>
      <c r="AN60" s="143" t="s">
        <v>202</v>
      </c>
      <c r="AO60" s="143" t="s">
        <v>95</v>
      </c>
      <c r="AP60" s="143" t="s">
        <v>95</v>
      </c>
      <c r="AQ60" s="143"/>
      <c r="AR60" s="143" t="s">
        <v>95</v>
      </c>
      <c r="AS60" s="143"/>
      <c r="AT60" s="143" t="s">
        <v>95</v>
      </c>
      <c r="AU60" s="143" t="s">
        <v>95</v>
      </c>
      <c r="AV60" s="143" t="s">
        <v>95</v>
      </c>
      <c r="AW60" s="143"/>
      <c r="AX60" s="157" t="s">
        <v>418</v>
      </c>
      <c r="AY60" s="143"/>
      <c r="AZ60" s="143"/>
      <c r="BA60" s="143">
        <v>1</v>
      </c>
      <c r="BB60" s="143">
        <v>1</v>
      </c>
      <c r="BC60" s="143">
        <v>1</v>
      </c>
      <c r="BD60" s="143">
        <v>1</v>
      </c>
      <c r="BE60" s="143"/>
      <c r="BF60" s="143"/>
      <c r="BG60" s="143"/>
      <c r="BH60" s="143"/>
      <c r="BI60" s="143"/>
      <c r="BJ60" s="143"/>
      <c r="BK60" s="143"/>
      <c r="BL60" s="143"/>
      <c r="BM60" s="143"/>
      <c r="BN60" s="143"/>
      <c r="BO60" s="143">
        <v>4.08</v>
      </c>
      <c r="BP60" s="143" t="s">
        <v>419</v>
      </c>
      <c r="BQ60" s="143">
        <v>6.17</v>
      </c>
      <c r="BR60" s="143">
        <v>6.17</v>
      </c>
      <c r="BS60" s="143">
        <v>11.7</v>
      </c>
      <c r="BT60" s="143">
        <v>10.23</v>
      </c>
      <c r="BU60" s="143">
        <v>4.08</v>
      </c>
      <c r="BV60" s="143">
        <v>0</v>
      </c>
      <c r="BW60" s="143">
        <v>0</v>
      </c>
      <c r="BX60" s="152">
        <v>0</v>
      </c>
      <c r="BY60" s="152">
        <v>4.06</v>
      </c>
      <c r="BZ60" s="143">
        <v>-4.06</v>
      </c>
      <c r="CA60" s="143">
        <v>1.47</v>
      </c>
      <c r="CB60" s="143">
        <v>0.36</v>
      </c>
      <c r="CC60" s="152">
        <v>0</v>
      </c>
      <c r="CD60" s="143" t="s">
        <v>110</v>
      </c>
      <c r="CE60" s="143" t="s">
        <v>111</v>
      </c>
      <c r="CF60" s="143" t="s">
        <v>110</v>
      </c>
      <c r="CG60" s="143" t="s">
        <v>112</v>
      </c>
      <c r="CH60" s="143"/>
      <c r="CI60" s="149" t="str">
        <f t="shared" si="25"/>
        <v>Red</v>
      </c>
      <c r="CJ60" s="149" t="str">
        <f t="shared" si="26"/>
        <v>Red</v>
      </c>
      <c r="CK60" s="149" t="str">
        <f t="shared" si="27"/>
        <v>Other</v>
      </c>
      <c r="CL60" s="149" t="b">
        <f t="shared" si="28"/>
        <v>0</v>
      </c>
      <c r="CM60" s="143"/>
      <c r="CN60" s="143" t="s">
        <v>113</v>
      </c>
      <c r="CO60" s="143" t="s">
        <v>420</v>
      </c>
      <c r="CP60" s="143" t="s">
        <v>113</v>
      </c>
      <c r="CQ60" s="143" t="s">
        <v>115</v>
      </c>
      <c r="CR60" s="150"/>
      <c r="CS60" s="151">
        <f>IF(AND(CR60&gt;0,CR60&lt;=1),1,IF(AND(CR60&gt;1,CR60&lt;=2),2,IF(AND(CR60&gt;2,CR60&lt;=4),3,IF(AND(CR60&gt;4,CR60&lt;=6),4,IF(AND(CR60&gt;6,CR60&lt;=8),5,IF(AND(CR60&gt;8,CR60&lt;=10),6,IF(AND(CR60&gt;10),7,)))))))</f>
        <v>0</v>
      </c>
      <c r="CT60" s="151" t="str">
        <f t="shared" si="29"/>
        <v>1</v>
      </c>
      <c r="CU60" s="151" t="str">
        <f t="shared" si="30"/>
        <v>1</v>
      </c>
      <c r="CV60" s="152"/>
      <c r="CW60" s="152">
        <f t="shared" si="31"/>
        <v>1</v>
      </c>
      <c r="CX60" s="152">
        <v>0</v>
      </c>
      <c r="CY60" s="153"/>
      <c r="CZ60" s="154">
        <f>CS60*((CT60*1.5)+(1.5*CU60))*CX60*CW60</f>
        <v>0</v>
      </c>
      <c r="DA60" s="152"/>
      <c r="DB60" s="152" t="str">
        <f>IF(AU60="Poor Alignment with Stream","0.05",IF(AV60="Poor Alignment with Stream","0.05","0"))</f>
        <v>0</v>
      </c>
      <c r="DC60" s="152" t="str">
        <f>IF(AU60="Breaks Inside Culvert","0.05",IF(AV60="Breaks Inside Culvert","0.05","0"))</f>
        <v>0</v>
      </c>
      <c r="DD60" s="152" t="str">
        <f>IF(AU60="Fill Eroding","0.05",IF(AV60="Fill Eroding","0.05","0"))</f>
        <v>0</v>
      </c>
      <c r="DE60" s="152" t="str">
        <f>IF(AU60="Water Flowing Under Culvert","0.1",IF(AV60="Water Flowing Under Culvert","0.1","0"))</f>
        <v>0</v>
      </c>
      <c r="DF60" s="152" t="str">
        <f>IF(AU60="Bottom Rusted Through","0.05",IF(AV60="Bottom Rusted Through","0.05","0"))</f>
        <v>0</v>
      </c>
      <c r="DG60" s="152" t="str">
        <f>IF(AU60="Debris Plugging Inlet","0.05",IF(AV60="Debris Plugging Inlet","0.05","0"))</f>
        <v>0</v>
      </c>
      <c r="DH60" s="152"/>
    </row>
    <row r="61" spans="1:112" s="97" customFormat="1" ht="12.75" customHeight="1">
      <c r="A61" s="143" t="s">
        <v>421</v>
      </c>
      <c r="B61" s="144" t="s">
        <v>417</v>
      </c>
      <c r="C61" s="145">
        <v>0</v>
      </c>
      <c r="D61" s="144" t="s">
        <v>422</v>
      </c>
      <c r="E61" s="143" t="s">
        <v>95</v>
      </c>
      <c r="F61" s="143" t="s">
        <v>151</v>
      </c>
      <c r="G61" s="143" t="s">
        <v>151</v>
      </c>
      <c r="H61" s="143" t="s">
        <v>259</v>
      </c>
      <c r="I61" s="143" t="s">
        <v>95</v>
      </c>
      <c r="J61" s="143" t="s">
        <v>95</v>
      </c>
      <c r="K61" s="143" t="s">
        <v>95</v>
      </c>
      <c r="L61" s="143" t="s">
        <v>95</v>
      </c>
      <c r="M61" s="143" t="s">
        <v>95</v>
      </c>
      <c r="N61" s="143" t="s">
        <v>95</v>
      </c>
      <c r="O61" s="143" t="s">
        <v>95</v>
      </c>
      <c r="P61" s="143" t="s">
        <v>95</v>
      </c>
      <c r="Q61" s="143" t="s">
        <v>95</v>
      </c>
      <c r="R61" s="143" t="s">
        <v>95</v>
      </c>
      <c r="S61" s="143" t="s">
        <v>95</v>
      </c>
      <c r="T61" s="143" t="s">
        <v>95</v>
      </c>
      <c r="U61" s="143" t="s">
        <v>95</v>
      </c>
      <c r="V61" s="143" t="s">
        <v>95</v>
      </c>
      <c r="W61" s="143" t="s">
        <v>95</v>
      </c>
      <c r="X61" s="143" t="s">
        <v>95</v>
      </c>
      <c r="Y61" s="146">
        <v>45.55285</v>
      </c>
      <c r="Z61" s="146">
        <v>-116.87076</v>
      </c>
      <c r="AA61" s="143" t="s">
        <v>96</v>
      </c>
      <c r="AB61" s="143" t="s">
        <v>97</v>
      </c>
      <c r="AC61" s="143" t="s">
        <v>98</v>
      </c>
      <c r="AD61" s="143" t="s">
        <v>119</v>
      </c>
      <c r="AE61" s="143"/>
      <c r="AF61" s="147">
        <v>38274</v>
      </c>
      <c r="AG61" s="148">
        <v>0.6229166666666667</v>
      </c>
      <c r="AH61" s="143" t="s">
        <v>100</v>
      </c>
      <c r="AI61" s="143">
        <v>1</v>
      </c>
      <c r="AJ61" s="143">
        <v>2</v>
      </c>
      <c r="AK61" s="143">
        <v>0</v>
      </c>
      <c r="AL61" s="143">
        <v>0</v>
      </c>
      <c r="AM61" s="143">
        <v>0</v>
      </c>
      <c r="AN61" s="143" t="s">
        <v>101</v>
      </c>
      <c r="AO61" s="143" t="s">
        <v>95</v>
      </c>
      <c r="AP61" s="143" t="s">
        <v>95</v>
      </c>
      <c r="AQ61" s="143"/>
      <c r="AR61" s="143" t="s">
        <v>103</v>
      </c>
      <c r="AS61" s="143"/>
      <c r="AT61" s="143" t="s">
        <v>104</v>
      </c>
      <c r="AU61" s="143" t="s">
        <v>95</v>
      </c>
      <c r="AV61" s="143" t="s">
        <v>95</v>
      </c>
      <c r="AW61" s="143"/>
      <c r="AX61" s="157" t="s">
        <v>423</v>
      </c>
      <c r="AY61" s="143" t="s">
        <v>424</v>
      </c>
      <c r="AZ61" s="143"/>
      <c r="BA61" s="143">
        <v>1</v>
      </c>
      <c r="BB61" s="143">
        <v>1</v>
      </c>
      <c r="BC61" s="143">
        <v>1</v>
      </c>
      <c r="BD61" s="143">
        <v>1</v>
      </c>
      <c r="BE61" s="143"/>
      <c r="BF61" s="143"/>
      <c r="BG61" s="143"/>
      <c r="BH61" s="143">
        <v>5.5</v>
      </c>
      <c r="BI61" s="143"/>
      <c r="BJ61" s="143"/>
      <c r="BK61" s="143"/>
      <c r="BL61" s="143"/>
      <c r="BM61" s="143"/>
      <c r="BN61" s="143"/>
      <c r="BO61" s="143">
        <v>4.08</v>
      </c>
      <c r="BP61" s="143" t="s">
        <v>425</v>
      </c>
      <c r="BQ61" s="143">
        <v>5.04</v>
      </c>
      <c r="BR61" s="143">
        <v>5.04</v>
      </c>
      <c r="BS61" s="143"/>
      <c r="BT61" s="143">
        <v>6.07</v>
      </c>
      <c r="BU61" s="143">
        <v>4.08</v>
      </c>
      <c r="BV61" s="143">
        <v>0</v>
      </c>
      <c r="BW61" s="143">
        <v>0</v>
      </c>
      <c r="BX61" s="152">
        <v>0</v>
      </c>
      <c r="BY61" s="152">
        <v>1.03</v>
      </c>
      <c r="BZ61" s="143">
        <v>-1.03</v>
      </c>
      <c r="CA61" s="143">
        <v>-6.07</v>
      </c>
      <c r="CB61" s="143">
        <v>-5.89</v>
      </c>
      <c r="CC61" s="152">
        <v>0</v>
      </c>
      <c r="CD61" s="143" t="s">
        <v>110</v>
      </c>
      <c r="CE61" s="143" t="s">
        <v>111</v>
      </c>
      <c r="CF61" s="143" t="s">
        <v>110</v>
      </c>
      <c r="CG61" s="143" t="s">
        <v>112</v>
      </c>
      <c r="CH61" s="143" t="s">
        <v>426</v>
      </c>
      <c r="CI61" s="149" t="str">
        <f t="shared" si="25"/>
        <v>Red</v>
      </c>
      <c r="CJ61" s="149" t="str">
        <f t="shared" si="26"/>
        <v>Red</v>
      </c>
      <c r="CK61" s="149" t="str">
        <f t="shared" si="27"/>
        <v>Other</v>
      </c>
      <c r="CL61" s="149" t="b">
        <f t="shared" si="28"/>
        <v>0</v>
      </c>
      <c r="CM61" s="143"/>
      <c r="CN61" s="143" t="s">
        <v>113</v>
      </c>
      <c r="CO61" s="143" t="s">
        <v>427</v>
      </c>
      <c r="CP61" s="143" t="s">
        <v>113</v>
      </c>
      <c r="CQ61" s="143" t="s">
        <v>115</v>
      </c>
      <c r="CR61" s="150"/>
      <c r="CS61" s="151">
        <f>IF(AND(CR61&gt;0,CR61&lt;=1),1,IF(AND(CR61&gt;1,CR61&lt;=2),2,IF(AND(CR61&gt;2,CR61&lt;=4),3,IF(AND(CR61&gt;4,CR61&lt;=6),4,IF(AND(CR61&gt;6,CR61&lt;=8),5,IF(AND(CR61&gt;8,CR61&lt;=10),6,IF(AND(CR61&gt;10),7,)))))))</f>
        <v>0</v>
      </c>
      <c r="CT61" s="151" t="str">
        <f t="shared" si="29"/>
        <v>1</v>
      </c>
      <c r="CU61" s="151" t="str">
        <f t="shared" si="30"/>
        <v>1</v>
      </c>
      <c r="CV61" s="152"/>
      <c r="CW61" s="152">
        <f t="shared" si="31"/>
        <v>1</v>
      </c>
      <c r="CX61" s="152">
        <v>0</v>
      </c>
      <c r="CY61" s="153"/>
      <c r="CZ61" s="154">
        <f>CS61*((CT61*1.5)+(1.5*CU61))*CX61*CW61</f>
        <v>0</v>
      </c>
      <c r="DA61" s="152"/>
      <c r="DB61" s="152" t="str">
        <f>IF(AU61="Poor Alignment with Stream","0.05",IF(AV61="Poor Alignment with Stream","0.05","0"))</f>
        <v>0</v>
      </c>
      <c r="DC61" s="152" t="str">
        <f>IF(AU61="Breaks Inside Culvert","0.05",IF(AV61="Breaks Inside Culvert","0.05","0"))</f>
        <v>0</v>
      </c>
      <c r="DD61" s="152" t="str">
        <f>IF(AU61="Fill Eroding","0.05",IF(AV61="Fill Eroding","0.05","0"))</f>
        <v>0</v>
      </c>
      <c r="DE61" s="152" t="str">
        <f>IF(AU61="Water Flowing Under Culvert","0.1",IF(AV61="Water Flowing Under Culvert","0.1","0"))</f>
        <v>0</v>
      </c>
      <c r="DF61" s="152" t="str">
        <f>IF(AU61="Bottom Rusted Through","0.05",IF(AV61="Bottom Rusted Through","0.05","0"))</f>
        <v>0</v>
      </c>
      <c r="DG61" s="152" t="str">
        <f>IF(AU61="Debris Plugging Inlet","0.05",IF(AV61="Debris Plugging Inlet","0.05","0"))</f>
        <v>0</v>
      </c>
      <c r="DH61" s="152"/>
    </row>
    <row r="62" spans="99:100" ht="12.75">
      <c r="CU62" t="s">
        <v>742</v>
      </c>
      <c r="CV62">
        <f>COUNTIF($CV$2:$CV$59,"1")</f>
        <v>14</v>
      </c>
    </row>
    <row r="63" spans="98:100" ht="12.75">
      <c r="CT63" s="31"/>
      <c r="CU63" s="31" t="s">
        <v>743</v>
      </c>
      <c r="CV63" s="31">
        <f>COUNTIF($CV$2:$CV$59,"2")</f>
        <v>12</v>
      </c>
    </row>
    <row r="64" spans="99:100" ht="12.75">
      <c r="CU64" t="s">
        <v>744</v>
      </c>
      <c r="CV64">
        <f>COUNTIF($CV$2:$CV$59,"3")</f>
        <v>9</v>
      </c>
    </row>
    <row r="65" spans="99:100" ht="12.75">
      <c r="CU65" t="s">
        <v>745</v>
      </c>
      <c r="CV65">
        <f>COUNTIF($CV$2:$CV$59,"4")</f>
        <v>9</v>
      </c>
    </row>
    <row r="66" spans="99:100" ht="12.75">
      <c r="CU66" t="s">
        <v>746</v>
      </c>
      <c r="CV66">
        <f>COUNTIF($CV$2:$CV$59,"5")</f>
        <v>7</v>
      </c>
    </row>
    <row r="67" spans="99:100" ht="12.75">
      <c r="CU67" t="s">
        <v>748</v>
      </c>
      <c r="CV67">
        <f>COUNTIF($CV$2:$CV$59,"6")</f>
        <v>3</v>
      </c>
    </row>
    <row r="68" spans="99:100" ht="12.75">
      <c r="CU68">
        <v>7</v>
      </c>
      <c r="CV68">
        <f>COUNTIF($CV$2:$CV$59,"7")</f>
        <v>1</v>
      </c>
    </row>
    <row r="69" spans="99:100" ht="12.75">
      <c r="CU69">
        <v>8</v>
      </c>
      <c r="CV69">
        <f>COUNTIF($CV$2:$CV$59,"8")</f>
        <v>1</v>
      </c>
    </row>
    <row r="70" spans="99:100" ht="12.75">
      <c r="CU70">
        <v>9</v>
      </c>
      <c r="CV70">
        <f>COUNTIF($CV$2:$CV$59,"8")</f>
        <v>1</v>
      </c>
    </row>
    <row r="71" spans="99:100" ht="12.75">
      <c r="CU71">
        <v>10</v>
      </c>
      <c r="CV71">
        <f>COUNTIF($CV$2:$CV$59,"10")</f>
        <v>0</v>
      </c>
    </row>
    <row r="72" spans="99:100" ht="12.75">
      <c r="CU72" t="s">
        <v>747</v>
      </c>
      <c r="CV72">
        <f>SUM(CV67:CV71)</f>
        <v>6</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U9"/>
  <sheetViews>
    <sheetView workbookViewId="0" topLeftCell="A1">
      <pane xSplit="1" ySplit="1" topLeftCell="CH2" activePane="bottomRight" state="frozen"/>
      <selection pane="topLeft" activeCell="A1" sqref="A1"/>
      <selection pane="topRight" activeCell="B1" sqref="B1"/>
      <selection pane="bottomLeft" activeCell="A2" sqref="A2"/>
      <selection pane="bottomRight" activeCell="CL5" sqref="CL5"/>
    </sheetView>
  </sheetViews>
  <sheetFormatPr defaultColWidth="9.140625" defaultRowHeight="12.75"/>
  <cols>
    <col min="25" max="25" width="8.57421875" style="0" bestFit="1" customWidth="1"/>
    <col min="26" max="26" width="10.140625" style="0" bestFit="1" customWidth="1"/>
    <col min="32" max="32" width="10.140625" style="0" bestFit="1" customWidth="1"/>
  </cols>
  <sheetData>
    <row r="1" spans="1:112" ht="30" customHeight="1">
      <c r="A1" s="1" t="s">
        <v>0</v>
      </c>
      <c r="B1" s="2" t="s">
        <v>1</v>
      </c>
      <c r="C1" s="3" t="s">
        <v>2</v>
      </c>
      <c r="D1" s="2"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4" t="s">
        <v>24</v>
      </c>
      <c r="Z1" s="4"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42</v>
      </c>
      <c r="AT1" s="1" t="s">
        <v>44</v>
      </c>
      <c r="AU1" s="1" t="s">
        <v>45</v>
      </c>
      <c r="AV1" s="1" t="s">
        <v>46</v>
      </c>
      <c r="AW1" s="1" t="s">
        <v>42</v>
      </c>
      <c r="AX1" s="5" t="s">
        <v>47</v>
      </c>
      <c r="AY1" s="1" t="s">
        <v>48</v>
      </c>
      <c r="AZ1" t="s">
        <v>49</v>
      </c>
      <c r="BA1" t="s">
        <v>50</v>
      </c>
      <c r="BB1" t="s">
        <v>51</v>
      </c>
      <c r="BC1" t="s">
        <v>52</v>
      </c>
      <c r="BD1" t="s">
        <v>53</v>
      </c>
      <c r="BE1" t="s">
        <v>54</v>
      </c>
      <c r="BF1" t="s">
        <v>55</v>
      </c>
      <c r="BG1" t="s">
        <v>56</v>
      </c>
      <c r="BH1" s="1" t="s">
        <v>57</v>
      </c>
      <c r="BI1" s="1" t="s">
        <v>58</v>
      </c>
      <c r="BJ1" s="1" t="s">
        <v>59</v>
      </c>
      <c r="BK1" s="1" t="s">
        <v>60</v>
      </c>
      <c r="BL1" s="1" t="s">
        <v>61</v>
      </c>
      <c r="BM1" s="1" t="s">
        <v>62</v>
      </c>
      <c r="BN1" s="1" t="s">
        <v>63</v>
      </c>
      <c r="BO1" s="1" t="s">
        <v>64</v>
      </c>
      <c r="BP1" s="1" t="s">
        <v>65</v>
      </c>
      <c r="BQ1" s="1" t="s">
        <v>66</v>
      </c>
      <c r="BR1" s="1" t="s">
        <v>67</v>
      </c>
      <c r="BS1" s="1" t="s">
        <v>68</v>
      </c>
      <c r="BT1" s="1" t="s">
        <v>69</v>
      </c>
      <c r="BU1" s="1" t="s">
        <v>70</v>
      </c>
      <c r="BV1" s="1" t="s">
        <v>71</v>
      </c>
      <c r="BW1" s="1" t="s">
        <v>72</v>
      </c>
      <c r="BX1" s="1" t="s">
        <v>73</v>
      </c>
      <c r="BY1" s="1" t="s">
        <v>74</v>
      </c>
      <c r="BZ1" s="1" t="s">
        <v>75</v>
      </c>
      <c r="CA1" s="1" t="s">
        <v>76</v>
      </c>
      <c r="CB1" s="1" t="s">
        <v>77</v>
      </c>
      <c r="CC1" s="1" t="s">
        <v>78</v>
      </c>
      <c r="CD1" s="1" t="s">
        <v>79</v>
      </c>
      <c r="CE1" s="1" t="s">
        <v>80</v>
      </c>
      <c r="CF1" s="1" t="s">
        <v>81</v>
      </c>
      <c r="CG1" s="1" t="s">
        <v>82</v>
      </c>
      <c r="CH1" s="1" t="s">
        <v>47</v>
      </c>
      <c r="CI1" s="90" t="s">
        <v>33</v>
      </c>
      <c r="CJ1" s="90" t="s">
        <v>83</v>
      </c>
      <c r="CK1" s="90" t="s">
        <v>84</v>
      </c>
      <c r="CL1" s="90" t="s">
        <v>643</v>
      </c>
      <c r="CM1" s="1" t="s">
        <v>85</v>
      </c>
      <c r="CN1" s="1" t="s">
        <v>86</v>
      </c>
      <c r="CO1" s="1" t="s">
        <v>42</v>
      </c>
      <c r="CP1" s="1" t="s">
        <v>87</v>
      </c>
      <c r="CQ1" s="1" t="s">
        <v>88</v>
      </c>
      <c r="CR1" s="68" t="s">
        <v>628</v>
      </c>
      <c r="CS1" s="68" t="s">
        <v>629</v>
      </c>
      <c r="CT1" s="69" t="s">
        <v>630</v>
      </c>
      <c r="CU1" s="69" t="s">
        <v>631</v>
      </c>
      <c r="CV1" s="68" t="s">
        <v>632</v>
      </c>
      <c r="CW1" s="68" t="s">
        <v>633</v>
      </c>
      <c r="CX1" s="68" t="s">
        <v>634</v>
      </c>
      <c r="CY1" s="69" t="s">
        <v>635</v>
      </c>
      <c r="CZ1" s="69" t="s">
        <v>636</v>
      </c>
      <c r="DA1" s="70" t="s">
        <v>637</v>
      </c>
      <c r="DB1" s="68" t="s">
        <v>638</v>
      </c>
      <c r="DC1" s="68" t="s">
        <v>194</v>
      </c>
      <c r="DD1" s="68" t="s">
        <v>359</v>
      </c>
      <c r="DE1" s="68" t="s">
        <v>639</v>
      </c>
      <c r="DF1" s="70" t="s">
        <v>640</v>
      </c>
      <c r="DG1" s="70" t="s">
        <v>105</v>
      </c>
      <c r="DH1" s="70" t="s">
        <v>47</v>
      </c>
    </row>
    <row r="2" spans="1:125" ht="15" customHeight="1">
      <c r="A2" s="46" t="s">
        <v>611</v>
      </c>
      <c r="B2" s="47" t="s">
        <v>149</v>
      </c>
      <c r="C2" s="48">
        <v>0.5</v>
      </c>
      <c r="D2" s="47" t="s">
        <v>150</v>
      </c>
      <c r="E2" s="46" t="s">
        <v>151</v>
      </c>
      <c r="F2" s="46" t="s">
        <v>151</v>
      </c>
      <c r="G2" s="46" t="s">
        <v>151</v>
      </c>
      <c r="H2" s="46" t="s">
        <v>95</v>
      </c>
      <c r="I2" s="46" t="s">
        <v>95</v>
      </c>
      <c r="J2" s="46" t="s">
        <v>95</v>
      </c>
      <c r="K2" s="46" t="s">
        <v>95</v>
      </c>
      <c r="L2" s="46" t="s">
        <v>95</v>
      </c>
      <c r="M2" s="46" t="s">
        <v>95</v>
      </c>
      <c r="N2" s="46" t="s">
        <v>95</v>
      </c>
      <c r="O2" s="46" t="s">
        <v>95</v>
      </c>
      <c r="P2" s="46" t="s">
        <v>95</v>
      </c>
      <c r="Q2" s="46" t="s">
        <v>95</v>
      </c>
      <c r="R2" s="46" t="s">
        <v>95</v>
      </c>
      <c r="S2" s="46" t="s">
        <v>95</v>
      </c>
      <c r="T2" s="46" t="s">
        <v>95</v>
      </c>
      <c r="U2" s="46" t="s">
        <v>95</v>
      </c>
      <c r="V2" s="46" t="s">
        <v>95</v>
      </c>
      <c r="W2" s="46" t="s">
        <v>95</v>
      </c>
      <c r="X2" s="46" t="s">
        <v>95</v>
      </c>
      <c r="Y2" s="49">
        <v>45.34305</v>
      </c>
      <c r="Z2" s="49" t="s">
        <v>612</v>
      </c>
      <c r="AA2" s="46" t="s">
        <v>96</v>
      </c>
      <c r="AB2" s="46" t="s">
        <v>97</v>
      </c>
      <c r="AC2" s="46" t="s">
        <v>98</v>
      </c>
      <c r="AD2" s="46" t="s">
        <v>95</v>
      </c>
      <c r="AE2" s="46"/>
      <c r="AF2" s="50">
        <v>38588</v>
      </c>
      <c r="AG2" s="51">
        <v>0.48819444444444443</v>
      </c>
      <c r="AH2" s="46" t="s">
        <v>100</v>
      </c>
      <c r="AI2" s="46">
        <v>1</v>
      </c>
      <c r="AJ2" s="46">
        <v>1</v>
      </c>
      <c r="AK2" s="46">
        <v>0</v>
      </c>
      <c r="AL2" s="46">
        <v>0</v>
      </c>
      <c r="AM2" s="46">
        <v>0</v>
      </c>
      <c r="AN2" s="46" t="s">
        <v>95</v>
      </c>
      <c r="AO2" s="46" t="s">
        <v>95</v>
      </c>
      <c r="AP2" s="46" t="s">
        <v>95</v>
      </c>
      <c r="AQ2" s="46"/>
      <c r="AR2" s="46" t="s">
        <v>95</v>
      </c>
      <c r="AS2" s="46"/>
      <c r="AT2" s="46" t="s">
        <v>95</v>
      </c>
      <c r="AU2" s="46" t="s">
        <v>95</v>
      </c>
      <c r="AV2" s="46" t="s">
        <v>95</v>
      </c>
      <c r="AW2" s="46"/>
      <c r="AX2" s="52" t="s">
        <v>613</v>
      </c>
      <c r="AY2" s="46" t="s">
        <v>614</v>
      </c>
      <c r="AZ2" s="53"/>
      <c r="BA2">
        <v>1</v>
      </c>
      <c r="BB2">
        <v>1</v>
      </c>
      <c r="BC2">
        <v>1</v>
      </c>
      <c r="BD2">
        <v>1</v>
      </c>
      <c r="BE2" t="s">
        <v>615</v>
      </c>
      <c r="BF2" s="46"/>
      <c r="BG2" s="46"/>
      <c r="BH2" s="46"/>
      <c r="BI2" s="46"/>
      <c r="BJ2" s="46"/>
      <c r="BK2" s="46"/>
      <c r="BL2" s="46"/>
      <c r="BM2" s="46"/>
      <c r="BN2" s="46"/>
      <c r="BO2" s="46"/>
      <c r="BP2" s="46"/>
      <c r="BQ2" s="46"/>
      <c r="BR2" s="46"/>
      <c r="BS2" s="46"/>
      <c r="BT2" s="46"/>
      <c r="BU2" s="46"/>
      <c r="BV2" s="46"/>
      <c r="BW2" s="46"/>
      <c r="BX2" s="46"/>
      <c r="BY2" s="46"/>
      <c r="BZ2" s="46"/>
      <c r="CA2" s="46"/>
      <c r="CB2" s="46"/>
      <c r="CC2" s="46"/>
      <c r="CD2" t="s">
        <v>95</v>
      </c>
      <c r="CE2" t="s">
        <v>95</v>
      </c>
      <c r="CF2" t="s">
        <v>95</v>
      </c>
      <c r="CG2" t="s">
        <v>95</v>
      </c>
      <c r="CH2" s="46"/>
      <c r="CI2" s="89" t="s">
        <v>100</v>
      </c>
      <c r="CJ2" s="89" t="s">
        <v>110</v>
      </c>
      <c r="CK2" s="89" t="s">
        <v>100</v>
      </c>
      <c r="CL2" s="89" t="s">
        <v>113</v>
      </c>
      <c r="CM2" s="46"/>
      <c r="CN2" t="s">
        <v>113</v>
      </c>
      <c r="CO2" t="s">
        <v>191</v>
      </c>
      <c r="CP2" t="s">
        <v>113</v>
      </c>
      <c r="CQ2" t="s">
        <v>115</v>
      </c>
      <c r="CR2" s="81">
        <v>42.713</v>
      </c>
      <c r="CS2" s="72">
        <v>7</v>
      </c>
      <c r="CT2" s="85">
        <v>1</v>
      </c>
      <c r="CU2" s="85">
        <v>1</v>
      </c>
      <c r="CV2" s="73">
        <v>1</v>
      </c>
      <c r="CW2" s="73">
        <v>1</v>
      </c>
      <c r="CX2" s="73">
        <v>3</v>
      </c>
      <c r="CY2" s="74"/>
      <c r="CZ2" s="75">
        <v>63</v>
      </c>
      <c r="DA2" s="72" t="s">
        <v>693</v>
      </c>
      <c r="DB2" s="73" t="s">
        <v>737</v>
      </c>
      <c r="DC2" s="73" t="s">
        <v>737</v>
      </c>
      <c r="DD2" s="73" t="s">
        <v>737</v>
      </c>
      <c r="DE2" s="73" t="s">
        <v>737</v>
      </c>
      <c r="DF2" s="73" t="s">
        <v>737</v>
      </c>
      <c r="DG2" s="73" t="s">
        <v>737</v>
      </c>
      <c r="DH2" s="82"/>
      <c r="DI2" s="46"/>
      <c r="DL2" s="46"/>
      <c r="DM2" s="46"/>
      <c r="DN2" s="46"/>
      <c r="DO2" s="46"/>
      <c r="DP2" s="46"/>
      <c r="DQ2" s="46"/>
      <c r="DR2" s="46"/>
      <c r="DS2" s="46"/>
      <c r="DT2" s="46"/>
      <c r="DU2" s="46"/>
    </row>
    <row r="3" spans="1:125" ht="12.75">
      <c r="A3" t="s">
        <v>230</v>
      </c>
      <c r="B3" s="6">
        <v>15</v>
      </c>
      <c r="C3" s="7">
        <v>0.1</v>
      </c>
      <c r="D3" s="6" t="s">
        <v>221</v>
      </c>
      <c r="E3" t="s">
        <v>93</v>
      </c>
      <c r="F3" t="s">
        <v>93</v>
      </c>
      <c r="G3" t="s">
        <v>93</v>
      </c>
      <c r="H3" t="s">
        <v>227</v>
      </c>
      <c r="I3" t="s">
        <v>95</v>
      </c>
      <c r="J3" t="s">
        <v>95</v>
      </c>
      <c r="K3" t="s">
        <v>95</v>
      </c>
      <c r="L3" t="s">
        <v>95</v>
      </c>
      <c r="M3" t="s">
        <v>95</v>
      </c>
      <c r="N3" t="s">
        <v>95</v>
      </c>
      <c r="O3" t="s">
        <v>95</v>
      </c>
      <c r="P3" t="s">
        <v>95</v>
      </c>
      <c r="Q3" t="s">
        <v>95</v>
      </c>
      <c r="R3" t="s">
        <v>95</v>
      </c>
      <c r="S3" t="s">
        <v>95</v>
      </c>
      <c r="T3" t="s">
        <v>95</v>
      </c>
      <c r="U3" t="s">
        <v>95</v>
      </c>
      <c r="V3" t="s">
        <v>95</v>
      </c>
      <c r="W3" t="s">
        <v>95</v>
      </c>
      <c r="X3" t="s">
        <v>95</v>
      </c>
      <c r="Y3" s="8">
        <v>45.15401</v>
      </c>
      <c r="Z3" s="8">
        <v>-117.03431</v>
      </c>
      <c r="AA3" t="s">
        <v>96</v>
      </c>
      <c r="AB3" t="s">
        <v>97</v>
      </c>
      <c r="AC3" t="s">
        <v>98</v>
      </c>
      <c r="AD3" t="s">
        <v>99</v>
      </c>
      <c r="AE3" t="s">
        <v>231</v>
      </c>
      <c r="AF3" s="9">
        <v>38244</v>
      </c>
      <c r="AG3" s="10">
        <v>0.6541666666666667</v>
      </c>
      <c r="AH3" t="s">
        <v>232</v>
      </c>
      <c r="AI3">
        <v>1</v>
      </c>
      <c r="AJ3">
        <v>1</v>
      </c>
      <c r="AK3">
        <v>0</v>
      </c>
      <c r="AL3">
        <v>0</v>
      </c>
      <c r="AM3">
        <v>0</v>
      </c>
      <c r="AN3" t="s">
        <v>95</v>
      </c>
      <c r="AO3" t="s">
        <v>95</v>
      </c>
      <c r="AP3" t="s">
        <v>95</v>
      </c>
      <c r="AR3" t="s">
        <v>103</v>
      </c>
      <c r="AS3" t="s">
        <v>233</v>
      </c>
      <c r="AT3" t="s">
        <v>173</v>
      </c>
      <c r="AU3" t="s">
        <v>95</v>
      </c>
      <c r="AV3" t="s">
        <v>95</v>
      </c>
      <c r="AX3" s="11"/>
      <c r="AY3" t="s">
        <v>234</v>
      </c>
      <c r="BA3">
        <v>1</v>
      </c>
      <c r="BB3">
        <v>1</v>
      </c>
      <c r="BC3">
        <v>1</v>
      </c>
      <c r="BD3">
        <v>1</v>
      </c>
      <c r="BH3">
        <v>10.4</v>
      </c>
      <c r="BJ3">
        <v>20.2</v>
      </c>
      <c r="BK3">
        <v>19.3</v>
      </c>
      <c r="BL3">
        <v>25</v>
      </c>
      <c r="BM3">
        <v>24.8</v>
      </c>
      <c r="BN3">
        <v>26.1</v>
      </c>
      <c r="BV3">
        <v>0</v>
      </c>
      <c r="BW3">
        <v>23.08</v>
      </c>
      <c r="BX3">
        <v>0.45</v>
      </c>
      <c r="BY3">
        <v>0</v>
      </c>
      <c r="BZ3">
        <v>0</v>
      </c>
      <c r="CA3">
        <v>0</v>
      </c>
      <c r="CB3">
        <v>0</v>
      </c>
      <c r="CC3">
        <v>0</v>
      </c>
      <c r="CD3" t="s">
        <v>95</v>
      </c>
      <c r="CE3" t="s">
        <v>95</v>
      </c>
      <c r="CF3" t="s">
        <v>95</v>
      </c>
      <c r="CG3" t="s">
        <v>95</v>
      </c>
      <c r="CI3" s="89" t="s">
        <v>131</v>
      </c>
      <c r="CJ3" s="91" t="s">
        <v>110</v>
      </c>
      <c r="CK3" s="89" t="s">
        <v>738</v>
      </c>
      <c r="CL3" s="89" t="s">
        <v>113</v>
      </c>
      <c r="CN3" t="s">
        <v>113</v>
      </c>
      <c r="CO3" t="s">
        <v>235</v>
      </c>
      <c r="CP3" t="s">
        <v>113</v>
      </c>
      <c r="CQ3" t="s">
        <v>115</v>
      </c>
      <c r="CR3" s="81">
        <v>11.1823</v>
      </c>
      <c r="CS3" s="72">
        <v>7</v>
      </c>
      <c r="CT3" s="85">
        <v>1</v>
      </c>
      <c r="CU3" s="85">
        <v>1</v>
      </c>
      <c r="CV3" s="73">
        <v>2</v>
      </c>
      <c r="CW3" s="73">
        <v>1</v>
      </c>
      <c r="CX3" s="265">
        <v>3</v>
      </c>
      <c r="CY3" s="74"/>
      <c r="CZ3" s="75">
        <v>63</v>
      </c>
      <c r="DA3" s="72" t="s">
        <v>693</v>
      </c>
      <c r="DB3" s="73" t="s">
        <v>737</v>
      </c>
      <c r="DC3" s="73" t="s">
        <v>737</v>
      </c>
      <c r="DD3" s="73" t="s">
        <v>737</v>
      </c>
      <c r="DE3" s="73" t="s">
        <v>737</v>
      </c>
      <c r="DF3" s="73" t="s">
        <v>737</v>
      </c>
      <c r="DG3" s="73" t="s">
        <v>737</v>
      </c>
      <c r="DH3" s="267" t="s">
        <v>723</v>
      </c>
      <c r="DI3" s="46"/>
      <c r="DJ3" s="46"/>
      <c r="DK3" s="46"/>
      <c r="DL3" s="46"/>
      <c r="DM3" s="46"/>
      <c r="DN3" s="46"/>
      <c r="DO3" s="46"/>
      <c r="DP3" s="46"/>
      <c r="DQ3" s="46"/>
      <c r="DR3" s="46"/>
      <c r="DS3" s="46"/>
      <c r="DT3" s="46"/>
      <c r="DU3" s="46"/>
    </row>
    <row r="4" spans="1:112" ht="12.75">
      <c r="A4" t="s">
        <v>428</v>
      </c>
      <c r="B4" s="6" t="s">
        <v>429</v>
      </c>
      <c r="C4" s="7">
        <v>1.15</v>
      </c>
      <c r="D4" s="6" t="s">
        <v>422</v>
      </c>
      <c r="E4" t="s">
        <v>95</v>
      </c>
      <c r="F4" t="s">
        <v>151</v>
      </c>
      <c r="G4" t="s">
        <v>151</v>
      </c>
      <c r="H4" t="s">
        <v>259</v>
      </c>
      <c r="I4" t="s">
        <v>95</v>
      </c>
      <c r="J4" t="s">
        <v>95</v>
      </c>
      <c r="K4" t="s">
        <v>95</v>
      </c>
      <c r="L4" t="s">
        <v>95</v>
      </c>
      <c r="M4" t="s">
        <v>95</v>
      </c>
      <c r="N4" t="s">
        <v>95</v>
      </c>
      <c r="O4" t="s">
        <v>95</v>
      </c>
      <c r="P4" t="s">
        <v>95</v>
      </c>
      <c r="Q4" t="s">
        <v>95</v>
      </c>
      <c r="R4" t="s">
        <v>95</v>
      </c>
      <c r="S4" t="s">
        <v>95</v>
      </c>
      <c r="T4" t="s">
        <v>95</v>
      </c>
      <c r="U4" t="s">
        <v>95</v>
      </c>
      <c r="V4" t="s">
        <v>95</v>
      </c>
      <c r="W4" t="s">
        <v>95</v>
      </c>
      <c r="X4" t="s">
        <v>95</v>
      </c>
      <c r="Y4" s="8">
        <v>45.55285</v>
      </c>
      <c r="Z4" s="8">
        <v>-116.87076</v>
      </c>
      <c r="AA4" t="s">
        <v>96</v>
      </c>
      <c r="AB4" t="s">
        <v>97</v>
      </c>
      <c r="AC4" t="s">
        <v>98</v>
      </c>
      <c r="AD4" t="s">
        <v>119</v>
      </c>
      <c r="AF4" s="9">
        <v>38274</v>
      </c>
      <c r="AG4" s="10">
        <v>0.6125</v>
      </c>
      <c r="AH4" t="s">
        <v>100</v>
      </c>
      <c r="AI4">
        <v>1</v>
      </c>
      <c r="AJ4">
        <v>1</v>
      </c>
      <c r="AK4">
        <v>0</v>
      </c>
      <c r="AL4">
        <v>0</v>
      </c>
      <c r="AM4">
        <v>0</v>
      </c>
      <c r="AN4" t="s">
        <v>95</v>
      </c>
      <c r="AO4" t="s">
        <v>95</v>
      </c>
      <c r="AP4" t="s">
        <v>95</v>
      </c>
      <c r="AR4" t="s">
        <v>95</v>
      </c>
      <c r="AT4" t="s">
        <v>95</v>
      </c>
      <c r="AU4" t="s">
        <v>95</v>
      </c>
      <c r="AV4" t="s">
        <v>95</v>
      </c>
      <c r="AX4" s="11" t="s">
        <v>430</v>
      </c>
      <c r="BA4">
        <v>1</v>
      </c>
      <c r="BB4">
        <v>1</v>
      </c>
      <c r="BC4">
        <v>1</v>
      </c>
      <c r="BD4">
        <v>0</v>
      </c>
      <c r="BV4">
        <v>0</v>
      </c>
      <c r="BW4">
        <v>0</v>
      </c>
      <c r="BX4">
        <v>0</v>
      </c>
      <c r="BY4">
        <v>0</v>
      </c>
      <c r="BZ4">
        <v>0</v>
      </c>
      <c r="CA4">
        <v>0</v>
      </c>
      <c r="CB4">
        <v>0</v>
      </c>
      <c r="CC4">
        <v>0</v>
      </c>
      <c r="CD4" t="s">
        <v>95</v>
      </c>
      <c r="CE4" t="s">
        <v>95</v>
      </c>
      <c r="CF4" t="s">
        <v>95</v>
      </c>
      <c r="CG4" t="s">
        <v>95</v>
      </c>
      <c r="CI4" s="89" t="s">
        <v>100</v>
      </c>
      <c r="CJ4" s="89" t="s">
        <v>110</v>
      </c>
      <c r="CK4" s="89" t="s">
        <v>100</v>
      </c>
      <c r="CL4" s="89" t="s">
        <v>113</v>
      </c>
      <c r="CN4" t="s">
        <v>113</v>
      </c>
      <c r="CO4" t="s">
        <v>431</v>
      </c>
      <c r="CP4" t="s">
        <v>113</v>
      </c>
      <c r="CQ4" t="s">
        <v>115</v>
      </c>
      <c r="CR4" s="81">
        <v>47.1882</v>
      </c>
      <c r="CS4" s="72">
        <v>7</v>
      </c>
      <c r="CT4" s="85">
        <v>1</v>
      </c>
      <c r="CU4" s="85">
        <v>1</v>
      </c>
      <c r="CV4" s="73">
        <v>2</v>
      </c>
      <c r="CW4" s="73">
        <v>1</v>
      </c>
      <c r="CX4" s="73">
        <v>1</v>
      </c>
      <c r="CY4" s="74"/>
      <c r="CZ4" s="75">
        <v>21</v>
      </c>
      <c r="DA4" s="72" t="s">
        <v>693</v>
      </c>
      <c r="DB4" s="73" t="s">
        <v>737</v>
      </c>
      <c r="DC4" s="73" t="s">
        <v>737</v>
      </c>
      <c r="DD4" s="73" t="s">
        <v>737</v>
      </c>
      <c r="DE4" s="73" t="s">
        <v>737</v>
      </c>
      <c r="DF4" s="73" t="s">
        <v>737</v>
      </c>
      <c r="DG4" s="73" t="s">
        <v>737</v>
      </c>
      <c r="DH4" s="82"/>
    </row>
    <row r="5" spans="1:112" s="268" customFormat="1" ht="15" customHeight="1">
      <c r="A5" s="268" t="s">
        <v>158</v>
      </c>
      <c r="B5" s="269" t="s">
        <v>159</v>
      </c>
      <c r="C5" s="270">
        <v>1.6</v>
      </c>
      <c r="D5" s="269" t="s">
        <v>160</v>
      </c>
      <c r="E5" s="268" t="s">
        <v>93</v>
      </c>
      <c r="F5" s="268" t="s">
        <v>93</v>
      </c>
      <c r="G5" s="268" t="s">
        <v>93</v>
      </c>
      <c r="H5" s="268" t="s">
        <v>161</v>
      </c>
      <c r="I5" s="268" t="s">
        <v>95</v>
      </c>
      <c r="J5" s="268" t="s">
        <v>95</v>
      </c>
      <c r="K5" s="268" t="s">
        <v>95</v>
      </c>
      <c r="L5" s="268" t="s">
        <v>95</v>
      </c>
      <c r="M5" s="268" t="s">
        <v>95</v>
      </c>
      <c r="N5" s="268" t="s">
        <v>95</v>
      </c>
      <c r="O5" s="268" t="s">
        <v>95</v>
      </c>
      <c r="P5" s="268" t="s">
        <v>95</v>
      </c>
      <c r="Q5" s="268" t="s">
        <v>95</v>
      </c>
      <c r="R5" s="268" t="s">
        <v>95</v>
      </c>
      <c r="S5" s="268" t="s">
        <v>95</v>
      </c>
      <c r="T5" s="268" t="s">
        <v>95</v>
      </c>
      <c r="U5" s="268" t="s">
        <v>95</v>
      </c>
      <c r="V5" s="268" t="s">
        <v>95</v>
      </c>
      <c r="W5" s="268" t="s">
        <v>95</v>
      </c>
      <c r="X5" s="268" t="s">
        <v>95</v>
      </c>
      <c r="Y5" s="271">
        <v>45.28142</v>
      </c>
      <c r="Z5" s="271">
        <v>-116.99722</v>
      </c>
      <c r="AA5" s="268" t="s">
        <v>96</v>
      </c>
      <c r="AB5" s="268" t="s">
        <v>97</v>
      </c>
      <c r="AC5" s="268" t="s">
        <v>98</v>
      </c>
      <c r="AD5" s="268" t="s">
        <v>99</v>
      </c>
      <c r="AE5" s="268" t="s">
        <v>119</v>
      </c>
      <c r="AF5" s="272">
        <v>38229</v>
      </c>
      <c r="AG5" s="273">
        <v>0.5708333333333333</v>
      </c>
      <c r="AH5" s="268" t="s">
        <v>143</v>
      </c>
      <c r="AI5" s="268">
        <v>1</v>
      </c>
      <c r="AJ5" s="268">
        <v>1</v>
      </c>
      <c r="AK5" s="268">
        <v>0</v>
      </c>
      <c r="AL5" s="268">
        <v>0</v>
      </c>
      <c r="AM5" s="268">
        <v>0</v>
      </c>
      <c r="AN5" s="268" t="s">
        <v>144</v>
      </c>
      <c r="AO5" s="268" t="s">
        <v>95</v>
      </c>
      <c r="AP5" s="268" t="s">
        <v>95</v>
      </c>
      <c r="AR5" s="268" t="s">
        <v>113</v>
      </c>
      <c r="AS5" s="268" t="s">
        <v>162</v>
      </c>
      <c r="AT5" s="268" t="s">
        <v>145</v>
      </c>
      <c r="AU5" s="268" t="s">
        <v>123</v>
      </c>
      <c r="AV5" s="268" t="s">
        <v>163</v>
      </c>
      <c r="AW5" s="268" t="s">
        <v>164</v>
      </c>
      <c r="AX5" s="274" t="s">
        <v>165</v>
      </c>
      <c r="AY5" s="268" t="s">
        <v>166</v>
      </c>
      <c r="BA5" s="268">
        <v>1</v>
      </c>
      <c r="BB5" s="268">
        <v>1</v>
      </c>
      <c r="BC5" s="268">
        <v>1</v>
      </c>
      <c r="BD5" s="268">
        <v>1</v>
      </c>
      <c r="BE5" s="268" t="s">
        <v>167</v>
      </c>
      <c r="BH5" s="268">
        <v>7.9</v>
      </c>
      <c r="BI5" s="268">
        <v>43.3</v>
      </c>
      <c r="BJ5" s="268">
        <v>14.2</v>
      </c>
      <c r="BK5" s="268">
        <v>10.1</v>
      </c>
      <c r="BL5" s="268">
        <v>14.9</v>
      </c>
      <c r="BM5" s="268">
        <v>11.9</v>
      </c>
      <c r="BN5" s="268">
        <v>12.6</v>
      </c>
      <c r="BO5" s="268">
        <v>3.69</v>
      </c>
      <c r="BP5" s="275" t="s">
        <v>168</v>
      </c>
      <c r="BQ5" s="268">
        <v>8.95</v>
      </c>
      <c r="BR5" s="268">
        <v>10.96</v>
      </c>
      <c r="BS5" s="268">
        <v>12.31</v>
      </c>
      <c r="BT5" s="268">
        <v>11.25</v>
      </c>
      <c r="BU5" s="268">
        <v>3.69</v>
      </c>
      <c r="BV5" s="268">
        <v>0</v>
      </c>
      <c r="BW5" s="268">
        <v>12.74</v>
      </c>
      <c r="BX5" s="268">
        <v>0.62</v>
      </c>
      <c r="BY5" s="268">
        <v>0.29</v>
      </c>
      <c r="BZ5" s="268">
        <v>-2.3</v>
      </c>
      <c r="CA5" s="268">
        <v>1.06</v>
      </c>
      <c r="CB5" s="268">
        <v>3.66</v>
      </c>
      <c r="CC5" s="268">
        <v>4.64</v>
      </c>
      <c r="CD5" s="268" t="s">
        <v>169</v>
      </c>
      <c r="CE5" s="268" t="s">
        <v>95</v>
      </c>
      <c r="CF5" s="268" t="s">
        <v>169</v>
      </c>
      <c r="CG5" s="268" t="s">
        <v>95</v>
      </c>
      <c r="CI5" s="276" t="s">
        <v>169</v>
      </c>
      <c r="CJ5" s="277" t="s">
        <v>110</v>
      </c>
      <c r="CK5" s="276" t="s">
        <v>143</v>
      </c>
      <c r="CL5" s="276" t="s">
        <v>113</v>
      </c>
      <c r="CN5" s="268" t="s">
        <v>113</v>
      </c>
      <c r="CO5" s="268" t="s">
        <v>170</v>
      </c>
      <c r="CP5" s="268" t="s">
        <v>113</v>
      </c>
      <c r="CQ5" s="268" t="s">
        <v>115</v>
      </c>
      <c r="CR5" s="278">
        <v>8.34598</v>
      </c>
      <c r="CS5" s="279">
        <v>6</v>
      </c>
      <c r="CT5" s="279" t="s">
        <v>741</v>
      </c>
      <c r="CU5" s="279" t="s">
        <v>741</v>
      </c>
      <c r="CV5" s="266">
        <v>3</v>
      </c>
      <c r="CW5" s="266">
        <v>1.1</v>
      </c>
      <c r="CX5" s="266">
        <v>1</v>
      </c>
      <c r="CY5" s="280"/>
      <c r="CZ5" s="281">
        <v>9.9</v>
      </c>
      <c r="DA5" s="279" t="s">
        <v>693</v>
      </c>
      <c r="DB5" s="266" t="s">
        <v>737</v>
      </c>
      <c r="DC5" s="266" t="s">
        <v>737</v>
      </c>
      <c r="DD5" s="266" t="s">
        <v>737</v>
      </c>
      <c r="DE5" s="266" t="s">
        <v>740</v>
      </c>
      <c r="DF5" s="266" t="s">
        <v>737</v>
      </c>
      <c r="DG5" s="266" t="s">
        <v>737</v>
      </c>
      <c r="DH5" s="266" t="s">
        <v>725</v>
      </c>
    </row>
    <row r="6" spans="1:112" s="268" customFormat="1" ht="12.75">
      <c r="A6" s="268" t="s">
        <v>300</v>
      </c>
      <c r="B6" s="269" t="s">
        <v>301</v>
      </c>
      <c r="C6" s="270">
        <v>2.3</v>
      </c>
      <c r="D6" s="269" t="s">
        <v>133</v>
      </c>
      <c r="E6" s="268" t="s">
        <v>151</v>
      </c>
      <c r="F6" s="268" t="s">
        <v>151</v>
      </c>
      <c r="G6" s="268" t="s">
        <v>151</v>
      </c>
      <c r="H6" s="268" t="s">
        <v>302</v>
      </c>
      <c r="I6" s="268" t="s">
        <v>95</v>
      </c>
      <c r="J6" s="268" t="s">
        <v>95</v>
      </c>
      <c r="K6" s="268" t="s">
        <v>95</v>
      </c>
      <c r="L6" s="268" t="s">
        <v>95</v>
      </c>
      <c r="M6" s="268" t="s">
        <v>95</v>
      </c>
      <c r="N6" s="268" t="s">
        <v>95</v>
      </c>
      <c r="O6" s="268" t="s">
        <v>95</v>
      </c>
      <c r="P6" s="268" t="s">
        <v>95</v>
      </c>
      <c r="Q6" s="268" t="s">
        <v>95</v>
      </c>
      <c r="R6" s="268" t="s">
        <v>95</v>
      </c>
      <c r="S6" s="268" t="s">
        <v>95</v>
      </c>
      <c r="T6" s="268" t="s">
        <v>95</v>
      </c>
      <c r="U6" s="268" t="s">
        <v>95</v>
      </c>
      <c r="V6" s="268" t="s">
        <v>95</v>
      </c>
      <c r="W6" s="268" t="s">
        <v>95</v>
      </c>
      <c r="X6" s="268" t="s">
        <v>95</v>
      </c>
      <c r="Y6" s="271">
        <v>45.47328</v>
      </c>
      <c r="Z6" s="271">
        <v>-117.0107</v>
      </c>
      <c r="AA6" s="268" t="s">
        <v>96</v>
      </c>
      <c r="AB6" s="268" t="s">
        <v>97</v>
      </c>
      <c r="AC6" s="268" t="s">
        <v>98</v>
      </c>
      <c r="AD6" s="268" t="s">
        <v>119</v>
      </c>
      <c r="AF6" s="272">
        <v>38259</v>
      </c>
      <c r="AG6" s="273">
        <v>0.41041666666666665</v>
      </c>
      <c r="AH6" s="268" t="s">
        <v>100</v>
      </c>
      <c r="AI6" s="268">
        <v>1</v>
      </c>
      <c r="AJ6" s="268">
        <v>2</v>
      </c>
      <c r="AK6" s="268">
        <v>0</v>
      </c>
      <c r="AL6" s="268">
        <v>0</v>
      </c>
      <c r="AM6" s="268">
        <v>0</v>
      </c>
      <c r="AN6" s="268" t="s">
        <v>95</v>
      </c>
      <c r="AO6" s="268" t="s">
        <v>95</v>
      </c>
      <c r="AP6" s="268" t="s">
        <v>95</v>
      </c>
      <c r="AR6" s="268" t="s">
        <v>95</v>
      </c>
      <c r="AT6" s="268" t="s">
        <v>95</v>
      </c>
      <c r="AU6" s="268" t="s">
        <v>95</v>
      </c>
      <c r="AV6" s="268" t="s">
        <v>95</v>
      </c>
      <c r="AX6" s="274" t="s">
        <v>303</v>
      </c>
      <c r="BA6" s="268">
        <v>1</v>
      </c>
      <c r="BB6" s="268">
        <v>1</v>
      </c>
      <c r="BC6" s="268">
        <v>1</v>
      </c>
      <c r="BD6" s="268">
        <v>1</v>
      </c>
      <c r="BE6" s="268" t="s">
        <v>304</v>
      </c>
      <c r="BV6" s="268">
        <v>0</v>
      </c>
      <c r="BW6" s="268">
        <v>0</v>
      </c>
      <c r="BX6" s="268">
        <v>0</v>
      </c>
      <c r="BY6" s="268">
        <v>0</v>
      </c>
      <c r="BZ6" s="268">
        <v>0</v>
      </c>
      <c r="CA6" s="268">
        <v>0</v>
      </c>
      <c r="CB6" s="268">
        <v>0</v>
      </c>
      <c r="CC6" s="268">
        <v>0</v>
      </c>
      <c r="CD6" s="268" t="s">
        <v>95</v>
      </c>
      <c r="CE6" s="268" t="s">
        <v>95</v>
      </c>
      <c r="CF6" s="268" t="s">
        <v>95</v>
      </c>
      <c r="CG6" s="268" t="s">
        <v>95</v>
      </c>
      <c r="CI6" s="276" t="s">
        <v>100</v>
      </c>
      <c r="CJ6" s="276" t="s">
        <v>110</v>
      </c>
      <c r="CK6" s="276" t="s">
        <v>100</v>
      </c>
      <c r="CL6" s="276" t="s">
        <v>113</v>
      </c>
      <c r="CN6" s="268" t="s">
        <v>113</v>
      </c>
      <c r="CO6" s="268" t="s">
        <v>305</v>
      </c>
      <c r="CP6" s="268" t="s">
        <v>113</v>
      </c>
      <c r="CQ6" s="268" t="s">
        <v>241</v>
      </c>
      <c r="CR6" s="282">
        <v>1.33272</v>
      </c>
      <c r="CS6" s="279">
        <v>2</v>
      </c>
      <c r="CT6" s="285">
        <v>1</v>
      </c>
      <c r="CU6" s="285">
        <v>1</v>
      </c>
      <c r="CV6" s="266">
        <v>6</v>
      </c>
      <c r="CW6" s="266">
        <v>1</v>
      </c>
      <c r="CX6" s="266">
        <v>1</v>
      </c>
      <c r="CY6" s="280"/>
      <c r="CZ6" s="281">
        <v>6</v>
      </c>
      <c r="DA6" s="279" t="s">
        <v>694</v>
      </c>
      <c r="DB6" s="266" t="s">
        <v>737</v>
      </c>
      <c r="DC6" s="266" t="s">
        <v>737</v>
      </c>
      <c r="DD6" s="266" t="s">
        <v>737</v>
      </c>
      <c r="DE6" s="266" t="s">
        <v>737</v>
      </c>
      <c r="DF6" s="266" t="s">
        <v>737</v>
      </c>
      <c r="DG6" s="266" t="s">
        <v>737</v>
      </c>
      <c r="DH6" s="267" t="s">
        <v>729</v>
      </c>
    </row>
    <row r="7" spans="1:112" ht="12.75">
      <c r="A7" t="s">
        <v>186</v>
      </c>
      <c r="B7" s="6" t="s">
        <v>118</v>
      </c>
      <c r="C7" s="7">
        <v>0.05</v>
      </c>
      <c r="D7" s="6" t="s">
        <v>187</v>
      </c>
      <c r="E7" t="s">
        <v>95</v>
      </c>
      <c r="F7" t="s">
        <v>93</v>
      </c>
      <c r="G7" t="s">
        <v>93</v>
      </c>
      <c r="H7" t="s">
        <v>91</v>
      </c>
      <c r="I7" t="s">
        <v>95</v>
      </c>
      <c r="J7" t="s">
        <v>95</v>
      </c>
      <c r="K7" t="s">
        <v>95</v>
      </c>
      <c r="L7" t="s">
        <v>95</v>
      </c>
      <c r="M7" t="s">
        <v>95</v>
      </c>
      <c r="N7" t="s">
        <v>95</v>
      </c>
      <c r="O7" t="s">
        <v>95</v>
      </c>
      <c r="P7" t="s">
        <v>95</v>
      </c>
      <c r="Q7" t="s">
        <v>95</v>
      </c>
      <c r="R7" t="s">
        <v>95</v>
      </c>
      <c r="S7" t="s">
        <v>95</v>
      </c>
      <c r="T7" t="s">
        <v>95</v>
      </c>
      <c r="U7" t="s">
        <v>95</v>
      </c>
      <c r="V7" t="s">
        <v>95</v>
      </c>
      <c r="W7" t="s">
        <v>95</v>
      </c>
      <c r="X7" t="s">
        <v>95</v>
      </c>
      <c r="Y7" s="8">
        <v>45.25766</v>
      </c>
      <c r="Z7" s="8">
        <v>-117.09987</v>
      </c>
      <c r="AA7" t="s">
        <v>96</v>
      </c>
      <c r="AB7" t="s">
        <v>97</v>
      </c>
      <c r="AC7" t="s">
        <v>99</v>
      </c>
      <c r="AD7" t="s">
        <v>180</v>
      </c>
      <c r="AF7" s="9">
        <v>38243</v>
      </c>
      <c r="AG7" s="10">
        <v>0.47291666666666665</v>
      </c>
      <c r="AH7" t="s">
        <v>100</v>
      </c>
      <c r="AI7">
        <v>1</v>
      </c>
      <c r="AJ7">
        <v>1</v>
      </c>
      <c r="AK7">
        <v>0</v>
      </c>
      <c r="AL7">
        <v>0</v>
      </c>
      <c r="AM7">
        <v>0</v>
      </c>
      <c r="AN7" t="s">
        <v>95</v>
      </c>
      <c r="AO7" t="s">
        <v>95</v>
      </c>
      <c r="AP7" t="s">
        <v>95</v>
      </c>
      <c r="AQ7" t="s">
        <v>188</v>
      </c>
      <c r="AR7" t="s">
        <v>95</v>
      </c>
      <c r="AT7" t="s">
        <v>95</v>
      </c>
      <c r="AU7" t="s">
        <v>95</v>
      </c>
      <c r="AV7" t="s">
        <v>95</v>
      </c>
      <c r="AX7" s="11" t="s">
        <v>189</v>
      </c>
      <c r="BA7">
        <v>0</v>
      </c>
      <c r="BB7">
        <v>0</v>
      </c>
      <c r="BC7">
        <v>0</v>
      </c>
      <c r="BD7">
        <v>0</v>
      </c>
      <c r="BE7" t="s">
        <v>190</v>
      </c>
      <c r="BV7">
        <v>0</v>
      </c>
      <c r="BW7">
        <v>0</v>
      </c>
      <c r="BX7">
        <v>0</v>
      </c>
      <c r="BY7">
        <v>0</v>
      </c>
      <c r="BZ7">
        <v>0</v>
      </c>
      <c r="CA7">
        <v>0</v>
      </c>
      <c r="CB7">
        <v>0</v>
      </c>
      <c r="CC7">
        <v>0</v>
      </c>
      <c r="CD7" t="s">
        <v>95</v>
      </c>
      <c r="CE7" t="s">
        <v>95</v>
      </c>
      <c r="CF7" t="s">
        <v>95</v>
      </c>
      <c r="CG7" t="s">
        <v>95</v>
      </c>
      <c r="CI7" s="89" t="s">
        <v>100</v>
      </c>
      <c r="CJ7" s="89" t="s">
        <v>110</v>
      </c>
      <c r="CK7" s="89" t="s">
        <v>100</v>
      </c>
      <c r="CL7" s="89" t="s">
        <v>113</v>
      </c>
      <c r="CN7" t="s">
        <v>113</v>
      </c>
      <c r="CO7" t="s">
        <v>191</v>
      </c>
      <c r="CP7" t="s">
        <v>113</v>
      </c>
      <c r="CQ7" t="s">
        <v>115</v>
      </c>
      <c r="CR7" s="71">
        <v>0.216112</v>
      </c>
      <c r="CS7" s="72">
        <v>1</v>
      </c>
      <c r="CT7" s="85">
        <v>1</v>
      </c>
      <c r="CU7" s="85">
        <v>1</v>
      </c>
      <c r="CV7" s="73">
        <v>5</v>
      </c>
      <c r="CW7" s="73">
        <v>1</v>
      </c>
      <c r="CX7" s="73">
        <v>1</v>
      </c>
      <c r="CY7" s="74"/>
      <c r="CZ7" s="75">
        <v>3</v>
      </c>
      <c r="DA7" s="72" t="s">
        <v>671</v>
      </c>
      <c r="DB7" s="73" t="s">
        <v>737</v>
      </c>
      <c r="DC7" s="73" t="s">
        <v>737</v>
      </c>
      <c r="DD7" s="73" t="s">
        <v>737</v>
      </c>
      <c r="DE7" s="73" t="s">
        <v>737</v>
      </c>
      <c r="DF7" s="73" t="s">
        <v>737</v>
      </c>
      <c r="DG7" s="73" t="s">
        <v>737</v>
      </c>
      <c r="DH7" s="73"/>
    </row>
    <row r="9" spans="95:96" ht="12.75">
      <c r="CQ9" t="s">
        <v>772</v>
      </c>
      <c r="CR9" s="324">
        <f>SUM(CR2:CR7)</f>
        <v>110.97831199999999</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DU67"/>
  <sheetViews>
    <sheetView workbookViewId="0" topLeftCell="A1">
      <pane xSplit="1" ySplit="1" topLeftCell="CD30" activePane="bottomRight" state="frozen"/>
      <selection pane="topLeft" activeCell="A1" sqref="A1"/>
      <selection pane="topRight" activeCell="B1" sqref="B1"/>
      <selection pane="bottomLeft" activeCell="A2" sqref="A2"/>
      <selection pane="bottomRight" activeCell="A45" activeCellId="5" sqref="A1:IV1 A6:IV6 A12:IV13 A22:IV22 A41:IV41 A45:IV45"/>
    </sheetView>
  </sheetViews>
  <sheetFormatPr defaultColWidth="9.140625" defaultRowHeight="12.75"/>
  <cols>
    <col min="1" max="1" width="17.57421875" style="0" customWidth="1"/>
    <col min="6" max="7" width="16.00390625" style="0" customWidth="1"/>
    <col min="26" max="26" width="10.140625" style="0" customWidth="1"/>
  </cols>
  <sheetData>
    <row r="1" spans="1:112" ht="30" customHeight="1">
      <c r="A1" s="1" t="s">
        <v>0</v>
      </c>
      <c r="B1" s="2" t="s">
        <v>1</v>
      </c>
      <c r="C1" s="3" t="s">
        <v>2</v>
      </c>
      <c r="D1" s="2"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4" t="s">
        <v>24</v>
      </c>
      <c r="Z1" s="4"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42</v>
      </c>
      <c r="AT1" s="1" t="s">
        <v>44</v>
      </c>
      <c r="AU1" s="1" t="s">
        <v>45</v>
      </c>
      <c r="AV1" s="1" t="s">
        <v>46</v>
      </c>
      <c r="AW1" s="1" t="s">
        <v>42</v>
      </c>
      <c r="AX1" s="5" t="s">
        <v>47</v>
      </c>
      <c r="AY1" s="1" t="s">
        <v>48</v>
      </c>
      <c r="AZ1" t="s">
        <v>49</v>
      </c>
      <c r="BA1" t="s">
        <v>50</v>
      </c>
      <c r="BB1" t="s">
        <v>51</v>
      </c>
      <c r="BC1" t="s">
        <v>52</v>
      </c>
      <c r="BD1" t="s">
        <v>53</v>
      </c>
      <c r="BE1" t="s">
        <v>54</v>
      </c>
      <c r="BF1" t="s">
        <v>55</v>
      </c>
      <c r="BG1" t="s">
        <v>56</v>
      </c>
      <c r="BH1" s="1" t="s">
        <v>57</v>
      </c>
      <c r="BI1" s="1" t="s">
        <v>58</v>
      </c>
      <c r="BJ1" s="1" t="s">
        <v>59</v>
      </c>
      <c r="BK1" s="1" t="s">
        <v>60</v>
      </c>
      <c r="BL1" s="1" t="s">
        <v>61</v>
      </c>
      <c r="BM1" s="1" t="s">
        <v>62</v>
      </c>
      <c r="BN1" s="1" t="s">
        <v>63</v>
      </c>
      <c r="BO1" s="1" t="s">
        <v>64</v>
      </c>
      <c r="BP1" s="1" t="s">
        <v>65</v>
      </c>
      <c r="BQ1" s="1" t="s">
        <v>66</v>
      </c>
      <c r="BR1" s="1" t="s">
        <v>67</v>
      </c>
      <c r="BS1" s="1" t="s">
        <v>68</v>
      </c>
      <c r="BT1" s="1" t="s">
        <v>69</v>
      </c>
      <c r="BU1" s="1" t="s">
        <v>70</v>
      </c>
      <c r="BV1" s="1" t="s">
        <v>71</v>
      </c>
      <c r="BW1" s="1" t="s">
        <v>72</v>
      </c>
      <c r="BX1" s="1" t="s">
        <v>73</v>
      </c>
      <c r="BY1" s="1" t="s">
        <v>74</v>
      </c>
      <c r="BZ1" s="1" t="s">
        <v>75</v>
      </c>
      <c r="CA1" s="1" t="s">
        <v>76</v>
      </c>
      <c r="CB1" s="1" t="s">
        <v>77</v>
      </c>
      <c r="CC1" s="1" t="s">
        <v>78</v>
      </c>
      <c r="CD1" s="1" t="s">
        <v>79</v>
      </c>
      <c r="CE1" s="1" t="s">
        <v>80</v>
      </c>
      <c r="CF1" s="1" t="s">
        <v>81</v>
      </c>
      <c r="CG1" s="1" t="s">
        <v>82</v>
      </c>
      <c r="CH1" s="1" t="s">
        <v>47</v>
      </c>
      <c r="CI1" s="90" t="s">
        <v>33</v>
      </c>
      <c r="CJ1" s="90" t="s">
        <v>83</v>
      </c>
      <c r="CK1" s="90" t="s">
        <v>84</v>
      </c>
      <c r="CL1" s="90" t="s">
        <v>643</v>
      </c>
      <c r="CM1" s="1" t="s">
        <v>85</v>
      </c>
      <c r="CN1" s="1" t="s">
        <v>86</v>
      </c>
      <c r="CO1" s="1" t="s">
        <v>42</v>
      </c>
      <c r="CP1" s="1" t="s">
        <v>87</v>
      </c>
      <c r="CQ1" s="1" t="s">
        <v>88</v>
      </c>
      <c r="CR1" s="68" t="s">
        <v>628</v>
      </c>
      <c r="CS1" s="68" t="s">
        <v>629</v>
      </c>
      <c r="CT1" s="69" t="s">
        <v>630</v>
      </c>
      <c r="CU1" s="69" t="s">
        <v>631</v>
      </c>
      <c r="CV1" s="68" t="s">
        <v>632</v>
      </c>
      <c r="CW1" s="68" t="s">
        <v>633</v>
      </c>
      <c r="CX1" s="68" t="s">
        <v>634</v>
      </c>
      <c r="CY1" s="69" t="s">
        <v>635</v>
      </c>
      <c r="CZ1" s="69" t="s">
        <v>636</v>
      </c>
      <c r="DA1" s="70" t="s">
        <v>637</v>
      </c>
      <c r="DB1" s="68" t="s">
        <v>638</v>
      </c>
      <c r="DC1" s="68" t="s">
        <v>194</v>
      </c>
      <c r="DD1" s="68" t="s">
        <v>359</v>
      </c>
      <c r="DE1" s="68" t="s">
        <v>639</v>
      </c>
      <c r="DF1" s="70" t="s">
        <v>640</v>
      </c>
      <c r="DG1" s="70" t="s">
        <v>105</v>
      </c>
      <c r="DH1" s="70" t="s">
        <v>47</v>
      </c>
    </row>
    <row r="2" spans="1:125" ht="12.75">
      <c r="A2" t="s">
        <v>513</v>
      </c>
      <c r="B2" s="6" t="s">
        <v>133</v>
      </c>
      <c r="C2" s="7">
        <v>21.6</v>
      </c>
      <c r="D2" s="6" t="s">
        <v>510</v>
      </c>
      <c r="E2" t="s">
        <v>332</v>
      </c>
      <c r="F2" t="s">
        <v>332</v>
      </c>
      <c r="G2" t="s">
        <v>332</v>
      </c>
      <c r="H2" t="s">
        <v>134</v>
      </c>
      <c r="I2" t="s">
        <v>95</v>
      </c>
      <c r="J2" t="s">
        <v>95</v>
      </c>
      <c r="K2" t="s">
        <v>95</v>
      </c>
      <c r="L2" t="s">
        <v>95</v>
      </c>
      <c r="M2" t="s">
        <v>95</v>
      </c>
      <c r="N2" t="s">
        <v>95</v>
      </c>
      <c r="O2" t="s">
        <v>95</v>
      </c>
      <c r="P2" t="s">
        <v>95</v>
      </c>
      <c r="Q2" t="s">
        <v>95</v>
      </c>
      <c r="R2" t="s">
        <v>95</v>
      </c>
      <c r="S2" t="s">
        <v>95</v>
      </c>
      <c r="T2" t="s">
        <v>95</v>
      </c>
      <c r="U2" t="s">
        <v>95</v>
      </c>
      <c r="V2" t="s">
        <v>95</v>
      </c>
      <c r="W2" t="s">
        <v>95</v>
      </c>
      <c r="X2" t="s">
        <v>95</v>
      </c>
      <c r="Y2" s="8">
        <v>45.47757</v>
      </c>
      <c r="Z2" s="8">
        <v>-116.9325</v>
      </c>
      <c r="AA2" t="s">
        <v>96</v>
      </c>
      <c r="AB2" t="s">
        <v>97</v>
      </c>
      <c r="AC2" t="s">
        <v>180</v>
      </c>
      <c r="AD2" t="s">
        <v>119</v>
      </c>
      <c r="AE2" t="s">
        <v>241</v>
      </c>
      <c r="AF2" s="9">
        <v>38278</v>
      </c>
      <c r="AG2" s="10">
        <v>0.4277777777777778</v>
      </c>
      <c r="AH2" t="s">
        <v>100</v>
      </c>
      <c r="AI2">
        <v>1</v>
      </c>
      <c r="AJ2">
        <v>3</v>
      </c>
      <c r="AK2">
        <v>3</v>
      </c>
      <c r="AL2">
        <v>0</v>
      </c>
      <c r="AM2">
        <v>0</v>
      </c>
      <c r="AN2" t="s">
        <v>202</v>
      </c>
      <c r="AO2" t="s">
        <v>95</v>
      </c>
      <c r="AP2" t="s">
        <v>95</v>
      </c>
      <c r="AR2" t="s">
        <v>113</v>
      </c>
      <c r="AS2" t="s">
        <v>514</v>
      </c>
      <c r="AT2" t="s">
        <v>104</v>
      </c>
      <c r="AU2" t="s">
        <v>95</v>
      </c>
      <c r="AV2" t="s">
        <v>95</v>
      </c>
      <c r="AX2" s="11" t="s">
        <v>515</v>
      </c>
      <c r="BA2">
        <v>1</v>
      </c>
      <c r="BB2">
        <v>1</v>
      </c>
      <c r="BC2">
        <v>1</v>
      </c>
      <c r="BD2">
        <v>1</v>
      </c>
      <c r="BH2">
        <v>4</v>
      </c>
      <c r="BJ2">
        <v>26.2</v>
      </c>
      <c r="BK2">
        <v>21.9</v>
      </c>
      <c r="BL2">
        <v>22.6</v>
      </c>
      <c r="BM2">
        <v>26.3</v>
      </c>
      <c r="BN2">
        <v>16.2</v>
      </c>
      <c r="BO2">
        <v>0.53</v>
      </c>
      <c r="BQ2">
        <v>1.96</v>
      </c>
      <c r="BR2">
        <v>1.96</v>
      </c>
      <c r="BS2">
        <v>5.16</v>
      </c>
      <c r="BT2">
        <v>2.49</v>
      </c>
      <c r="BU2">
        <v>0.54</v>
      </c>
      <c r="BV2">
        <v>-0.01</v>
      </c>
      <c r="BW2">
        <v>22.64</v>
      </c>
      <c r="BX2">
        <v>0.18</v>
      </c>
      <c r="BY2">
        <v>0.53</v>
      </c>
      <c r="BZ2">
        <v>-0.53</v>
      </c>
      <c r="CA2">
        <v>2.67</v>
      </c>
      <c r="CB2">
        <v>5.04</v>
      </c>
      <c r="CC2">
        <v>0</v>
      </c>
      <c r="CD2" t="s">
        <v>110</v>
      </c>
      <c r="CE2" t="s">
        <v>111</v>
      </c>
      <c r="CF2" t="s">
        <v>110</v>
      </c>
      <c r="CG2" t="s">
        <v>147</v>
      </c>
      <c r="CI2" s="89" t="str">
        <f aca="true" t="shared" si="0" ref="CI2:CI33">IF(CD2="Red","Red",IF(CD2="Green","Green",IF(CD2="Grey","Grey",IF(AH2="Bridge","Bridge",IF(AH2="Ford","Ford",IF(AH2="Open Bottom","Open Bottom",IF(AH2="Other","Other","Green")))))))</f>
        <v>Red</v>
      </c>
      <c r="CJ2" s="89" t="str">
        <f aca="true" t="shared" si="1" ref="CJ2:CJ11">IF(CI2="Red","Red",IF(CI2="Green","Green",IF(CI2="Grey","Grey",IF(CL2="False","Green",IF(CL2="Yes","Red","Green")))))</f>
        <v>Red</v>
      </c>
      <c r="CK2" s="89" t="str">
        <f aca="true" t="shared" si="2" ref="CK2:CK33">IF(AH2="Bridge","Bridge",IF(AH2="Ford","Ford",IF(AH2="Circular","Circular",IF(AH2="Squashed Pipe-Arch","Squashed Pipe-Arch",IF(AH2="Open-Bottom","Open Bottom Arch",IF(AH2="Other","Other","Other"))))))</f>
        <v>Other</v>
      </c>
      <c r="CL2" s="89" t="b">
        <f aca="true" t="shared" si="3" ref="CL2:CL33">IF(AND(CI2&lt;&gt;"Red",CN2="Yes"),"Yes")</f>
        <v>0</v>
      </c>
      <c r="CN2" t="s">
        <v>113</v>
      </c>
      <c r="CO2" t="s">
        <v>516</v>
      </c>
      <c r="CP2" t="s">
        <v>113</v>
      </c>
      <c r="CQ2" t="s">
        <v>241</v>
      </c>
      <c r="CR2" s="87">
        <v>60.4754</v>
      </c>
      <c r="CS2" s="72">
        <f aca="true" t="shared" si="4" ref="CS2:CS33">IF(AND(CR2&gt;0,CR2&lt;=1),1,IF(AND(CR2&gt;1,CR2&lt;=2),2,IF(AND(CR2&gt;2,CR2&lt;=4),3,IF(AND(CR2&gt;4,CR2&lt;=6),4,IF(AND(CR2&gt;6,CR2&lt;=8),5,IF(AND(CR2&gt;8,CR2&lt;=10),6,IF(AND(CR2&gt;10),7,)))))))</f>
        <v>7</v>
      </c>
      <c r="CT2" s="72" t="str">
        <f>IF(CD2="Red","1",IF(CD2="Grey","0.5","0"))</f>
        <v>1</v>
      </c>
      <c r="CU2" s="72" t="str">
        <f>IF(CF2="Red","1",IF(CF2="Grey","0.5","0"))</f>
        <v>1</v>
      </c>
      <c r="CV2" s="88">
        <v>2</v>
      </c>
      <c r="CW2" s="73">
        <f aca="true" t="shared" si="5" ref="CW2:CW33">1+DB2+DC2+DD2+DE2+DF2+DG2</f>
        <v>1</v>
      </c>
      <c r="CX2" s="73">
        <v>3</v>
      </c>
      <c r="CY2" s="74"/>
      <c r="CZ2" s="75">
        <f aca="true" t="shared" si="6" ref="CZ2:CZ33">CS2*((CT2*1.5)+(1.5*CU2))*CX2*CW2</f>
        <v>63</v>
      </c>
      <c r="DA2" s="72" t="str">
        <f>IF(AND(CZ2&gt;0,CZ2&lt;10),"Beneficial",IF(AND(CZ2&gt;=10,CZ2&lt;20),"Medium",IF(AND(CZ2&gt;=20),"High",)))</f>
        <v>High</v>
      </c>
      <c r="DB2" s="73" t="str">
        <f aca="true" t="shared" si="7" ref="DB2:DB33">IF(AU2="Poor Alignment with Stream","0.05",IF(AV2="Poor Alignment with Stream","0.05","0"))</f>
        <v>0</v>
      </c>
      <c r="DC2" s="73" t="str">
        <f aca="true" t="shared" si="8" ref="DC2:DC33">IF(AU2="Breaks Inside Culvert","0.05",IF(AV2="Breaks Inside Culvert","0.05","0"))</f>
        <v>0</v>
      </c>
      <c r="DD2" s="73" t="str">
        <f aca="true" t="shared" si="9" ref="DD2:DD33">IF(AU2="Fill Eroding","0.05",IF(AV2="Fill Eroding","0.05","0"))</f>
        <v>0</v>
      </c>
      <c r="DE2" s="73" t="str">
        <f aca="true" t="shared" si="10" ref="DE2:DE33">IF(AU2="Water Flowing Under Culvert","0.1",IF(AV2="Water Flowing Under Culvert","0.1","0"))</f>
        <v>0</v>
      </c>
      <c r="DF2" s="73" t="str">
        <f aca="true" t="shared" si="11" ref="DF2:DF33">IF(AU2="Bottom Rusted Through","0.05",IF(AV2="Bottom Rusted Through","0.05","0"))</f>
        <v>0</v>
      </c>
      <c r="DG2" s="73" t="str">
        <f aca="true" t="shared" si="12" ref="DG2:DG33">IF(AU2="Debris Plugging Inlet","0.05",IF(AV2="Debris Plugging Inlet","0.05","0"))</f>
        <v>0</v>
      </c>
      <c r="DH2" s="267" t="s">
        <v>730</v>
      </c>
      <c r="DI2" s="46"/>
      <c r="DJ2" s="46"/>
      <c r="DK2" s="46"/>
      <c r="DL2" s="46"/>
      <c r="DM2" s="46"/>
      <c r="DN2" s="46"/>
      <c r="DO2" s="46"/>
      <c r="DP2" s="46"/>
      <c r="DQ2" s="46"/>
      <c r="DR2" s="46"/>
      <c r="DS2" s="46"/>
      <c r="DT2" s="46"/>
      <c r="DU2" s="46"/>
    </row>
    <row r="3" spans="1:125" ht="12.75">
      <c r="A3" t="s">
        <v>517</v>
      </c>
      <c r="B3" s="6" t="s">
        <v>133</v>
      </c>
      <c r="C3" s="7">
        <v>21.6</v>
      </c>
      <c r="D3" s="6" t="s">
        <v>510</v>
      </c>
      <c r="E3" t="s">
        <v>332</v>
      </c>
      <c r="F3" t="s">
        <v>332</v>
      </c>
      <c r="G3" t="s">
        <v>332</v>
      </c>
      <c r="H3" t="s">
        <v>134</v>
      </c>
      <c r="I3" t="s">
        <v>95</v>
      </c>
      <c r="J3" t="s">
        <v>95</v>
      </c>
      <c r="K3" t="s">
        <v>95</v>
      </c>
      <c r="L3" t="s">
        <v>95</v>
      </c>
      <c r="M3" t="s">
        <v>95</v>
      </c>
      <c r="N3" t="s">
        <v>95</v>
      </c>
      <c r="O3" t="s">
        <v>95</v>
      </c>
      <c r="P3" t="s">
        <v>95</v>
      </c>
      <c r="Q3" t="s">
        <v>95</v>
      </c>
      <c r="R3" t="s">
        <v>95</v>
      </c>
      <c r="S3" t="s">
        <v>95</v>
      </c>
      <c r="T3" t="s">
        <v>95</v>
      </c>
      <c r="U3" t="s">
        <v>95</v>
      </c>
      <c r="V3" t="s">
        <v>95</v>
      </c>
      <c r="W3" t="s">
        <v>95</v>
      </c>
      <c r="X3" t="s">
        <v>95</v>
      </c>
      <c r="Y3" s="8">
        <v>45.47757</v>
      </c>
      <c r="Z3" s="8">
        <v>-116.9325</v>
      </c>
      <c r="AA3" t="s">
        <v>96</v>
      </c>
      <c r="AB3" t="s">
        <v>97</v>
      </c>
      <c r="AC3" t="s">
        <v>180</v>
      </c>
      <c r="AD3" t="s">
        <v>119</v>
      </c>
      <c r="AE3" t="s">
        <v>241</v>
      </c>
      <c r="AF3" s="9">
        <v>38278</v>
      </c>
      <c r="AG3" s="10">
        <v>0.43263888888888885</v>
      </c>
      <c r="AH3" t="s">
        <v>100</v>
      </c>
      <c r="AI3">
        <v>2</v>
      </c>
      <c r="AJ3">
        <v>3</v>
      </c>
      <c r="AK3">
        <v>3</v>
      </c>
      <c r="AL3">
        <v>0</v>
      </c>
      <c r="AM3">
        <v>0</v>
      </c>
      <c r="AN3" t="s">
        <v>202</v>
      </c>
      <c r="AO3" t="s">
        <v>95</v>
      </c>
      <c r="AP3" t="s">
        <v>95</v>
      </c>
      <c r="AR3" t="s">
        <v>113</v>
      </c>
      <c r="AS3" t="s">
        <v>514</v>
      </c>
      <c r="AT3" t="s">
        <v>104</v>
      </c>
      <c r="AU3" t="s">
        <v>95</v>
      </c>
      <c r="AV3" t="s">
        <v>95</v>
      </c>
      <c r="AX3" s="11"/>
      <c r="BA3">
        <v>1</v>
      </c>
      <c r="BB3">
        <v>1</v>
      </c>
      <c r="BC3">
        <v>1</v>
      </c>
      <c r="BD3">
        <v>1</v>
      </c>
      <c r="BH3">
        <v>4</v>
      </c>
      <c r="BJ3">
        <v>26.2</v>
      </c>
      <c r="BK3">
        <v>16.2</v>
      </c>
      <c r="BL3">
        <v>21.9</v>
      </c>
      <c r="BM3">
        <v>22.6</v>
      </c>
      <c r="BN3">
        <v>26.3</v>
      </c>
      <c r="BO3">
        <v>0.53</v>
      </c>
      <c r="BQ3">
        <v>2.49</v>
      </c>
      <c r="BR3">
        <v>2.49</v>
      </c>
      <c r="BS3">
        <v>5.77</v>
      </c>
      <c r="BT3">
        <v>3.68</v>
      </c>
      <c r="BU3">
        <v>0.54</v>
      </c>
      <c r="BV3">
        <v>-0.01</v>
      </c>
      <c r="BW3">
        <v>22.64</v>
      </c>
      <c r="BX3">
        <v>0.18</v>
      </c>
      <c r="BY3">
        <v>1.19</v>
      </c>
      <c r="BZ3">
        <v>-1.19</v>
      </c>
      <c r="CA3">
        <v>2.09</v>
      </c>
      <c r="CB3">
        <v>1.76</v>
      </c>
      <c r="CC3">
        <v>0</v>
      </c>
      <c r="CD3" t="s">
        <v>110</v>
      </c>
      <c r="CE3" t="s">
        <v>111</v>
      </c>
      <c r="CF3" t="s">
        <v>110</v>
      </c>
      <c r="CG3" t="s">
        <v>139</v>
      </c>
      <c r="CI3" s="89" t="str">
        <f t="shared" si="0"/>
        <v>Red</v>
      </c>
      <c r="CJ3" s="89" t="str">
        <f t="shared" si="1"/>
        <v>Red</v>
      </c>
      <c r="CK3" s="89" t="str">
        <f t="shared" si="2"/>
        <v>Other</v>
      </c>
      <c r="CL3" s="89" t="b">
        <f t="shared" si="3"/>
        <v>0</v>
      </c>
      <c r="CN3" t="s">
        <v>103</v>
      </c>
      <c r="CP3" t="s">
        <v>113</v>
      </c>
      <c r="CQ3" t="s">
        <v>241</v>
      </c>
      <c r="CR3" s="87">
        <v>60.4754</v>
      </c>
      <c r="CS3" s="72">
        <f t="shared" si="4"/>
        <v>7</v>
      </c>
      <c r="CT3" s="72" t="str">
        <f>IF(CD3="Red","1",IF(CD3="Grey","0.5","0"))</f>
        <v>1</v>
      </c>
      <c r="CU3" s="72" t="str">
        <f>IF(CF3="Red","1",IF(CF3="Grey","0.5","0"))</f>
        <v>1</v>
      </c>
      <c r="CV3" s="73">
        <v>2</v>
      </c>
      <c r="CW3" s="73">
        <f t="shared" si="5"/>
        <v>1</v>
      </c>
      <c r="CX3" s="73">
        <v>3</v>
      </c>
      <c r="CY3" s="74"/>
      <c r="CZ3" s="75">
        <f t="shared" si="6"/>
        <v>63</v>
      </c>
      <c r="DA3" s="72" t="str">
        <f aca="true" t="shared" si="13" ref="DA3:DA60">IF(AND(CZ3&gt;0,CZ3&lt;10),"Beneficial",IF(AND(CZ3&gt;=10,CZ3&lt;20),"Medium",IF(AND(CZ3&gt;=20),"High",)))</f>
        <v>High</v>
      </c>
      <c r="DB3" s="73" t="str">
        <f t="shared" si="7"/>
        <v>0</v>
      </c>
      <c r="DC3" s="73" t="str">
        <f t="shared" si="8"/>
        <v>0</v>
      </c>
      <c r="DD3" s="73" t="str">
        <f t="shared" si="9"/>
        <v>0</v>
      </c>
      <c r="DE3" s="73" t="str">
        <f t="shared" si="10"/>
        <v>0</v>
      </c>
      <c r="DF3" s="73" t="str">
        <f t="shared" si="11"/>
        <v>0</v>
      </c>
      <c r="DG3" s="73" t="str">
        <f t="shared" si="12"/>
        <v>0</v>
      </c>
      <c r="DH3" s="82"/>
      <c r="DI3" s="46"/>
      <c r="DL3" s="46"/>
      <c r="DM3" s="46"/>
      <c r="DN3" s="46"/>
      <c r="DO3" s="46"/>
      <c r="DP3" s="46"/>
      <c r="DQ3" s="46"/>
      <c r="DR3" s="46"/>
      <c r="DS3" s="46"/>
      <c r="DT3" s="46"/>
      <c r="DU3" s="46"/>
    </row>
    <row r="4" spans="1:112" ht="12.75">
      <c r="A4" t="s">
        <v>518</v>
      </c>
      <c r="B4" s="6" t="s">
        <v>133</v>
      </c>
      <c r="C4" s="7">
        <v>21.6</v>
      </c>
      <c r="D4" s="6" t="s">
        <v>519</v>
      </c>
      <c r="E4" t="s">
        <v>332</v>
      </c>
      <c r="F4" t="s">
        <v>332</v>
      </c>
      <c r="G4" t="s">
        <v>332</v>
      </c>
      <c r="H4" t="s">
        <v>134</v>
      </c>
      <c r="I4" t="s">
        <v>95</v>
      </c>
      <c r="J4" t="s">
        <v>95</v>
      </c>
      <c r="K4" t="s">
        <v>95</v>
      </c>
      <c r="L4" t="s">
        <v>95</v>
      </c>
      <c r="M4" t="s">
        <v>95</v>
      </c>
      <c r="N4" t="s">
        <v>95</v>
      </c>
      <c r="O4" t="s">
        <v>95</v>
      </c>
      <c r="P4" t="s">
        <v>95</v>
      </c>
      <c r="Q4" t="s">
        <v>95</v>
      </c>
      <c r="R4" t="s">
        <v>95</v>
      </c>
      <c r="S4" t="s">
        <v>95</v>
      </c>
      <c r="T4" t="s">
        <v>95</v>
      </c>
      <c r="U4" t="s">
        <v>95</v>
      </c>
      <c r="V4" t="s">
        <v>95</v>
      </c>
      <c r="W4" t="s">
        <v>95</v>
      </c>
      <c r="X4" t="s">
        <v>95</v>
      </c>
      <c r="Y4" s="8">
        <v>45.47757</v>
      </c>
      <c r="Z4" s="8">
        <v>-116.9325</v>
      </c>
      <c r="AA4" t="s">
        <v>96</v>
      </c>
      <c r="AB4" t="s">
        <v>97</v>
      </c>
      <c r="AC4" t="s">
        <v>99</v>
      </c>
      <c r="AD4" t="s">
        <v>119</v>
      </c>
      <c r="AE4" t="s">
        <v>520</v>
      </c>
      <c r="AF4" s="9">
        <v>38278</v>
      </c>
      <c r="AG4" s="10">
        <v>0.45416666666666666</v>
      </c>
      <c r="AH4" t="s">
        <v>100</v>
      </c>
      <c r="AI4">
        <v>3</v>
      </c>
      <c r="AJ4">
        <v>3</v>
      </c>
      <c r="AK4">
        <v>3</v>
      </c>
      <c r="AL4">
        <v>0</v>
      </c>
      <c r="AM4">
        <v>0</v>
      </c>
      <c r="AN4" t="s">
        <v>202</v>
      </c>
      <c r="AO4" t="s">
        <v>95</v>
      </c>
      <c r="AP4" t="s">
        <v>95</v>
      </c>
      <c r="AR4" t="s">
        <v>113</v>
      </c>
      <c r="AS4" t="s">
        <v>514</v>
      </c>
      <c r="AT4" t="s">
        <v>95</v>
      </c>
      <c r="AU4" t="s">
        <v>95</v>
      </c>
      <c r="AV4" t="s">
        <v>95</v>
      </c>
      <c r="AX4" s="11" t="s">
        <v>521</v>
      </c>
      <c r="BA4">
        <v>1</v>
      </c>
      <c r="BB4">
        <v>1</v>
      </c>
      <c r="BC4">
        <v>1</v>
      </c>
      <c r="BD4">
        <v>1</v>
      </c>
      <c r="BH4">
        <v>4</v>
      </c>
      <c r="BJ4">
        <v>26.2</v>
      </c>
      <c r="BK4">
        <v>21.9</v>
      </c>
      <c r="BL4">
        <v>22.6</v>
      </c>
      <c r="BM4">
        <v>26.3</v>
      </c>
      <c r="BN4">
        <v>16.2</v>
      </c>
      <c r="BO4">
        <v>0.53</v>
      </c>
      <c r="BQ4">
        <v>3.68</v>
      </c>
      <c r="BR4">
        <v>3.68</v>
      </c>
      <c r="BS4">
        <v>7.76</v>
      </c>
      <c r="BT4">
        <v>4.65</v>
      </c>
      <c r="BU4">
        <v>0.54</v>
      </c>
      <c r="BV4">
        <v>-0.01</v>
      </c>
      <c r="BW4">
        <v>22.64</v>
      </c>
      <c r="BX4">
        <v>0.18</v>
      </c>
      <c r="BY4">
        <v>0.97</v>
      </c>
      <c r="BZ4">
        <v>-0.97</v>
      </c>
      <c r="CA4">
        <v>3.11</v>
      </c>
      <c r="CB4">
        <v>3.21</v>
      </c>
      <c r="CC4">
        <v>0</v>
      </c>
      <c r="CD4" t="s">
        <v>110</v>
      </c>
      <c r="CE4" t="s">
        <v>111</v>
      </c>
      <c r="CF4" t="s">
        <v>110</v>
      </c>
      <c r="CG4" t="s">
        <v>147</v>
      </c>
      <c r="CI4" s="89" t="str">
        <f t="shared" si="0"/>
        <v>Red</v>
      </c>
      <c r="CJ4" s="89" t="str">
        <f t="shared" si="1"/>
        <v>Red</v>
      </c>
      <c r="CK4" s="89" t="str">
        <f t="shared" si="2"/>
        <v>Other</v>
      </c>
      <c r="CL4" s="89" t="b">
        <f t="shared" si="3"/>
        <v>0</v>
      </c>
      <c r="CN4" t="s">
        <v>103</v>
      </c>
      <c r="CP4" t="s">
        <v>113</v>
      </c>
      <c r="CQ4" t="s">
        <v>241</v>
      </c>
      <c r="CR4" s="87">
        <v>60.4754</v>
      </c>
      <c r="CS4" s="72">
        <f t="shared" si="4"/>
        <v>7</v>
      </c>
      <c r="CT4" s="72" t="str">
        <f>IF(CD4="Red","1",IF(CD4="Grey","0.5","0"))</f>
        <v>1</v>
      </c>
      <c r="CU4" s="72" t="str">
        <f>IF(CF4="Red","1",IF(CF4="Grey","0.5","0"))</f>
        <v>1</v>
      </c>
      <c r="CV4" s="88">
        <v>2</v>
      </c>
      <c r="CW4" s="73">
        <f t="shared" si="5"/>
        <v>1</v>
      </c>
      <c r="CX4" s="73">
        <v>3</v>
      </c>
      <c r="CY4" s="74"/>
      <c r="CZ4" s="75">
        <f t="shared" si="6"/>
        <v>63</v>
      </c>
      <c r="DA4" s="72" t="str">
        <f t="shared" si="13"/>
        <v>High</v>
      </c>
      <c r="DB4" s="73" t="str">
        <f t="shared" si="7"/>
        <v>0</v>
      </c>
      <c r="DC4" s="73" t="str">
        <f t="shared" si="8"/>
        <v>0</v>
      </c>
      <c r="DD4" s="73" t="str">
        <f t="shared" si="9"/>
        <v>0</v>
      </c>
      <c r="DE4" s="73" t="str">
        <f t="shared" si="10"/>
        <v>0</v>
      </c>
      <c r="DF4" s="73" t="str">
        <f t="shared" si="11"/>
        <v>0</v>
      </c>
      <c r="DG4" s="73" t="str">
        <f t="shared" si="12"/>
        <v>0</v>
      </c>
      <c r="DH4" s="82"/>
    </row>
    <row r="5" spans="1:125" ht="12.75">
      <c r="A5" t="s">
        <v>522</v>
      </c>
      <c r="B5" s="6" t="s">
        <v>133</v>
      </c>
      <c r="C5" s="7">
        <v>21.6</v>
      </c>
      <c r="D5" s="6" t="s">
        <v>519</v>
      </c>
      <c r="E5" t="s">
        <v>332</v>
      </c>
      <c r="F5" t="s">
        <v>332</v>
      </c>
      <c r="G5" t="s">
        <v>332</v>
      </c>
      <c r="H5" t="s">
        <v>134</v>
      </c>
      <c r="I5" t="s">
        <v>95</v>
      </c>
      <c r="J5" t="s">
        <v>95</v>
      </c>
      <c r="K5" t="s">
        <v>95</v>
      </c>
      <c r="L5" t="s">
        <v>95</v>
      </c>
      <c r="M5" t="s">
        <v>95</v>
      </c>
      <c r="N5" t="s">
        <v>95</v>
      </c>
      <c r="O5" t="s">
        <v>95</v>
      </c>
      <c r="P5" t="s">
        <v>95</v>
      </c>
      <c r="Q5" t="s">
        <v>95</v>
      </c>
      <c r="R5" t="s">
        <v>95</v>
      </c>
      <c r="S5" t="s">
        <v>95</v>
      </c>
      <c r="T5" t="s">
        <v>95</v>
      </c>
      <c r="U5" t="s">
        <v>95</v>
      </c>
      <c r="V5" t="s">
        <v>95</v>
      </c>
      <c r="W5" t="s">
        <v>95</v>
      </c>
      <c r="X5" t="s">
        <v>95</v>
      </c>
      <c r="Y5" s="8">
        <v>45.47757</v>
      </c>
      <c r="Z5" s="8">
        <v>-116.9325</v>
      </c>
      <c r="AA5" t="s">
        <v>96</v>
      </c>
      <c r="AB5" t="s">
        <v>97</v>
      </c>
      <c r="AC5" t="s">
        <v>180</v>
      </c>
      <c r="AD5" t="s">
        <v>119</v>
      </c>
      <c r="AE5" t="s">
        <v>241</v>
      </c>
      <c r="AF5" s="9">
        <v>38278</v>
      </c>
      <c r="AG5" s="10">
        <v>0.4576388888888889</v>
      </c>
      <c r="AH5" t="s">
        <v>100</v>
      </c>
      <c r="AI5">
        <v>1</v>
      </c>
      <c r="AJ5">
        <v>1</v>
      </c>
      <c r="AK5">
        <v>0</v>
      </c>
      <c r="AL5">
        <v>0</v>
      </c>
      <c r="AM5">
        <v>0</v>
      </c>
      <c r="AN5" t="s">
        <v>202</v>
      </c>
      <c r="AO5" t="s">
        <v>95</v>
      </c>
      <c r="AP5" t="s">
        <v>95</v>
      </c>
      <c r="AR5" t="s">
        <v>113</v>
      </c>
      <c r="AS5" t="s">
        <v>514</v>
      </c>
      <c r="AT5" t="s">
        <v>95</v>
      </c>
      <c r="AU5" t="s">
        <v>95</v>
      </c>
      <c r="AV5" t="s">
        <v>95</v>
      </c>
      <c r="AX5" s="11" t="s">
        <v>523</v>
      </c>
      <c r="AY5" t="s">
        <v>524</v>
      </c>
      <c r="BA5">
        <v>1</v>
      </c>
      <c r="BB5">
        <v>1</v>
      </c>
      <c r="BC5">
        <v>1</v>
      </c>
      <c r="BD5">
        <v>1</v>
      </c>
      <c r="BH5">
        <v>4</v>
      </c>
      <c r="BI5">
        <v>0</v>
      </c>
      <c r="BJ5">
        <v>26.2</v>
      </c>
      <c r="BK5">
        <v>21.9</v>
      </c>
      <c r="BL5">
        <v>22.6</v>
      </c>
      <c r="BM5">
        <v>26.3</v>
      </c>
      <c r="BN5">
        <v>16.2</v>
      </c>
      <c r="BO5">
        <v>0.53</v>
      </c>
      <c r="BQ5">
        <v>1.74</v>
      </c>
      <c r="BR5">
        <v>1.74</v>
      </c>
      <c r="BS5">
        <v>7.76</v>
      </c>
      <c r="BT5">
        <v>4.65</v>
      </c>
      <c r="BU5">
        <v>0.54</v>
      </c>
      <c r="BV5">
        <v>-0.01</v>
      </c>
      <c r="BW5">
        <v>22.64</v>
      </c>
      <c r="BX5">
        <v>0.18</v>
      </c>
      <c r="BY5">
        <v>2.91</v>
      </c>
      <c r="BZ5">
        <v>-2.91</v>
      </c>
      <c r="CA5">
        <v>3.11</v>
      </c>
      <c r="CB5">
        <v>1.07</v>
      </c>
      <c r="CC5">
        <v>0</v>
      </c>
      <c r="CD5" t="s">
        <v>110</v>
      </c>
      <c r="CE5" t="s">
        <v>111</v>
      </c>
      <c r="CF5" t="s">
        <v>110</v>
      </c>
      <c r="CG5" t="s">
        <v>112</v>
      </c>
      <c r="CI5" s="89" t="str">
        <f t="shared" si="0"/>
        <v>Red</v>
      </c>
      <c r="CJ5" s="89" t="str">
        <f t="shared" si="1"/>
        <v>Red</v>
      </c>
      <c r="CK5" s="89" t="str">
        <f t="shared" si="2"/>
        <v>Other</v>
      </c>
      <c r="CL5" s="89" t="b">
        <f t="shared" si="3"/>
        <v>0</v>
      </c>
      <c r="CN5" t="s">
        <v>103</v>
      </c>
      <c r="CP5" t="s">
        <v>113</v>
      </c>
      <c r="CQ5" t="s">
        <v>241</v>
      </c>
      <c r="CR5" s="87">
        <v>60.4754</v>
      </c>
      <c r="CS5" s="72">
        <f t="shared" si="4"/>
        <v>7</v>
      </c>
      <c r="CT5" s="72" t="str">
        <f>IF(CD5="Red","1",IF(CD5="Grey","0.5","0"))</f>
        <v>1</v>
      </c>
      <c r="CU5" s="72" t="str">
        <f>IF(CF5="Red","1",IF(CF5="Grey","0.5","0"))</f>
        <v>1</v>
      </c>
      <c r="CV5" s="73">
        <v>2</v>
      </c>
      <c r="CW5" s="73">
        <f t="shared" si="5"/>
        <v>1</v>
      </c>
      <c r="CX5" s="73">
        <v>3</v>
      </c>
      <c r="CY5" s="74"/>
      <c r="CZ5" s="75">
        <f t="shared" si="6"/>
        <v>63</v>
      </c>
      <c r="DA5" s="72" t="str">
        <f t="shared" si="13"/>
        <v>High</v>
      </c>
      <c r="DB5" s="73" t="str">
        <f t="shared" si="7"/>
        <v>0</v>
      </c>
      <c r="DC5" s="73" t="str">
        <f t="shared" si="8"/>
        <v>0</v>
      </c>
      <c r="DD5" s="73" t="str">
        <f t="shared" si="9"/>
        <v>0</v>
      </c>
      <c r="DE5" s="73" t="str">
        <f t="shared" si="10"/>
        <v>0</v>
      </c>
      <c r="DF5" s="73" t="str">
        <f t="shared" si="11"/>
        <v>0</v>
      </c>
      <c r="DG5" s="73" t="str">
        <f t="shared" si="12"/>
        <v>0</v>
      </c>
      <c r="DH5" s="267" t="s">
        <v>730</v>
      </c>
      <c r="DI5" s="46"/>
      <c r="DL5" s="46"/>
      <c r="DM5" s="46"/>
      <c r="DN5" s="46"/>
      <c r="DO5" s="46"/>
      <c r="DP5" s="46"/>
      <c r="DQ5" s="46"/>
      <c r="DR5" s="46"/>
      <c r="DS5" s="46"/>
      <c r="DT5" s="46"/>
      <c r="DU5" s="46"/>
    </row>
    <row r="6" spans="1:125" ht="15" customHeight="1">
      <c r="A6" s="46" t="s">
        <v>611</v>
      </c>
      <c r="B6" s="47" t="s">
        <v>149</v>
      </c>
      <c r="C6" s="48">
        <v>0.5</v>
      </c>
      <c r="D6" s="47" t="s">
        <v>150</v>
      </c>
      <c r="E6" s="46" t="s">
        <v>151</v>
      </c>
      <c r="F6" s="46" t="s">
        <v>151</v>
      </c>
      <c r="G6" s="46" t="s">
        <v>151</v>
      </c>
      <c r="H6" s="46" t="s">
        <v>95</v>
      </c>
      <c r="I6" s="46" t="s">
        <v>95</v>
      </c>
      <c r="J6" s="46" t="s">
        <v>95</v>
      </c>
      <c r="K6" s="46" t="s">
        <v>95</v>
      </c>
      <c r="L6" s="46" t="s">
        <v>95</v>
      </c>
      <c r="M6" s="46" t="s">
        <v>95</v>
      </c>
      <c r="N6" s="46" t="s">
        <v>95</v>
      </c>
      <c r="O6" s="46" t="s">
        <v>95</v>
      </c>
      <c r="P6" s="46" t="s">
        <v>95</v>
      </c>
      <c r="Q6" s="46" t="s">
        <v>95</v>
      </c>
      <c r="R6" s="46" t="s">
        <v>95</v>
      </c>
      <c r="S6" s="46" t="s">
        <v>95</v>
      </c>
      <c r="T6" s="46" t="s">
        <v>95</v>
      </c>
      <c r="U6" s="46" t="s">
        <v>95</v>
      </c>
      <c r="V6" s="46" t="s">
        <v>95</v>
      </c>
      <c r="W6" s="46" t="s">
        <v>95</v>
      </c>
      <c r="X6" s="46" t="s">
        <v>95</v>
      </c>
      <c r="Y6" s="49">
        <v>45.34305</v>
      </c>
      <c r="Z6" s="49" t="s">
        <v>612</v>
      </c>
      <c r="AA6" s="46" t="s">
        <v>96</v>
      </c>
      <c r="AB6" s="46" t="s">
        <v>97</v>
      </c>
      <c r="AC6" s="46" t="s">
        <v>98</v>
      </c>
      <c r="AD6" s="46" t="s">
        <v>95</v>
      </c>
      <c r="AE6" s="46"/>
      <c r="AF6" s="50">
        <v>38588</v>
      </c>
      <c r="AG6" s="51">
        <v>0.48819444444444443</v>
      </c>
      <c r="AH6" s="46" t="s">
        <v>100</v>
      </c>
      <c r="AI6" s="46">
        <v>1</v>
      </c>
      <c r="AJ6" s="46">
        <v>1</v>
      </c>
      <c r="AK6" s="46">
        <v>0</v>
      </c>
      <c r="AL6" s="46">
        <v>0</v>
      </c>
      <c r="AM6" s="46">
        <v>0</v>
      </c>
      <c r="AN6" s="46" t="s">
        <v>95</v>
      </c>
      <c r="AO6" s="46" t="s">
        <v>95</v>
      </c>
      <c r="AP6" s="46" t="s">
        <v>95</v>
      </c>
      <c r="AQ6" s="46"/>
      <c r="AR6" s="46" t="s">
        <v>95</v>
      </c>
      <c r="AS6" s="46"/>
      <c r="AT6" s="46" t="s">
        <v>95</v>
      </c>
      <c r="AU6" s="46" t="s">
        <v>95</v>
      </c>
      <c r="AV6" s="46" t="s">
        <v>95</v>
      </c>
      <c r="AW6" s="46"/>
      <c r="AX6" s="52" t="s">
        <v>613</v>
      </c>
      <c r="AY6" s="46" t="s">
        <v>614</v>
      </c>
      <c r="AZ6" s="53"/>
      <c r="BA6">
        <v>1</v>
      </c>
      <c r="BB6">
        <v>1</v>
      </c>
      <c r="BC6">
        <v>1</v>
      </c>
      <c r="BD6">
        <v>1</v>
      </c>
      <c r="BE6" t="s">
        <v>615</v>
      </c>
      <c r="BF6" s="46"/>
      <c r="BG6" s="46"/>
      <c r="BH6" s="46"/>
      <c r="BI6" s="46"/>
      <c r="BJ6" s="46"/>
      <c r="BK6" s="46"/>
      <c r="BL6" s="46"/>
      <c r="BM6" s="46"/>
      <c r="BN6" s="46"/>
      <c r="BO6" s="46"/>
      <c r="BP6" s="46"/>
      <c r="BQ6" s="46"/>
      <c r="BR6" s="46"/>
      <c r="BS6" s="46"/>
      <c r="BT6" s="46"/>
      <c r="BU6" s="46"/>
      <c r="BV6" s="46"/>
      <c r="BW6" s="46"/>
      <c r="BX6" s="46"/>
      <c r="BY6" s="46"/>
      <c r="BZ6" s="46"/>
      <c r="CA6" s="46"/>
      <c r="CB6" s="46"/>
      <c r="CC6" s="46"/>
      <c r="CD6" t="s">
        <v>95</v>
      </c>
      <c r="CE6" t="s">
        <v>95</v>
      </c>
      <c r="CF6" t="s">
        <v>95</v>
      </c>
      <c r="CG6" t="s">
        <v>95</v>
      </c>
      <c r="CH6" s="46"/>
      <c r="CI6" s="89" t="str">
        <f t="shared" si="0"/>
        <v>Other</v>
      </c>
      <c r="CJ6" s="89" t="str">
        <f t="shared" si="1"/>
        <v>Red</v>
      </c>
      <c r="CK6" s="89" t="str">
        <f t="shared" si="2"/>
        <v>Other</v>
      </c>
      <c r="CL6" s="89" t="str">
        <f t="shared" si="3"/>
        <v>Yes</v>
      </c>
      <c r="CM6" s="46"/>
      <c r="CN6" t="s">
        <v>113</v>
      </c>
      <c r="CO6" t="s">
        <v>191</v>
      </c>
      <c r="CP6" t="s">
        <v>113</v>
      </c>
      <c r="CQ6" t="s">
        <v>115</v>
      </c>
      <c r="CR6" s="81">
        <v>42.713</v>
      </c>
      <c r="CS6" s="72">
        <f t="shared" si="4"/>
        <v>7</v>
      </c>
      <c r="CT6" s="85">
        <v>1</v>
      </c>
      <c r="CU6" s="85">
        <v>1</v>
      </c>
      <c r="CV6" s="73">
        <v>1</v>
      </c>
      <c r="CW6" s="73">
        <f t="shared" si="5"/>
        <v>1</v>
      </c>
      <c r="CX6" s="73">
        <v>3</v>
      </c>
      <c r="CY6" s="74"/>
      <c r="CZ6" s="75">
        <f t="shared" si="6"/>
        <v>63</v>
      </c>
      <c r="DA6" s="72" t="str">
        <f t="shared" si="13"/>
        <v>High</v>
      </c>
      <c r="DB6" s="73" t="str">
        <f t="shared" si="7"/>
        <v>0</v>
      </c>
      <c r="DC6" s="73" t="str">
        <f t="shared" si="8"/>
        <v>0</v>
      </c>
      <c r="DD6" s="73" t="str">
        <f t="shared" si="9"/>
        <v>0</v>
      </c>
      <c r="DE6" s="73" t="str">
        <f t="shared" si="10"/>
        <v>0</v>
      </c>
      <c r="DF6" s="73" t="str">
        <f t="shared" si="11"/>
        <v>0</v>
      </c>
      <c r="DG6" s="73" t="str">
        <f t="shared" si="12"/>
        <v>0</v>
      </c>
      <c r="DH6" s="82"/>
      <c r="DI6" s="46"/>
      <c r="DL6" s="46"/>
      <c r="DM6" s="46"/>
      <c r="DN6" s="46"/>
      <c r="DO6" s="46"/>
      <c r="DP6" s="46"/>
      <c r="DQ6" s="46"/>
      <c r="DR6" s="46"/>
      <c r="DS6" s="46"/>
      <c r="DT6" s="46"/>
      <c r="DU6" s="46"/>
    </row>
    <row r="7" spans="1:112" ht="12.75">
      <c r="A7" s="38" t="s">
        <v>554</v>
      </c>
      <c r="B7" s="39">
        <v>3900</v>
      </c>
      <c r="C7" s="40">
        <v>1.9</v>
      </c>
      <c r="D7" s="39" t="s">
        <v>133</v>
      </c>
      <c r="E7" s="38" t="s">
        <v>93</v>
      </c>
      <c r="F7" s="38" t="s">
        <v>151</v>
      </c>
      <c r="G7" s="38" t="s">
        <v>151</v>
      </c>
      <c r="H7" s="38" t="s">
        <v>134</v>
      </c>
      <c r="I7" s="38" t="s">
        <v>95</v>
      </c>
      <c r="J7" s="38" t="s">
        <v>95</v>
      </c>
      <c r="K7" s="38" t="s">
        <v>95</v>
      </c>
      <c r="L7" s="38" t="s">
        <v>95</v>
      </c>
      <c r="M7" s="38" t="s">
        <v>95</v>
      </c>
      <c r="N7" s="38" t="s">
        <v>95</v>
      </c>
      <c r="O7" s="38" t="s">
        <v>95</v>
      </c>
      <c r="P7" s="38" t="s">
        <v>95</v>
      </c>
      <c r="Q7" s="38" t="s">
        <v>95</v>
      </c>
      <c r="R7" s="38" t="s">
        <v>95</v>
      </c>
      <c r="S7" s="38" t="s">
        <v>95</v>
      </c>
      <c r="T7" s="38" t="s">
        <v>95</v>
      </c>
      <c r="U7" s="38" t="s">
        <v>95</v>
      </c>
      <c r="V7" s="38" t="s">
        <v>95</v>
      </c>
      <c r="W7" s="38" t="s">
        <v>95</v>
      </c>
      <c r="X7" s="38" t="s">
        <v>95</v>
      </c>
      <c r="Y7" s="41">
        <v>45.31445</v>
      </c>
      <c r="Z7" s="41">
        <v>-117.08422</v>
      </c>
      <c r="AA7" s="38" t="s">
        <v>96</v>
      </c>
      <c r="AB7" s="38" t="s">
        <v>97</v>
      </c>
      <c r="AC7" s="38" t="s">
        <v>119</v>
      </c>
      <c r="AD7" s="38" t="s">
        <v>99</v>
      </c>
      <c r="AE7" s="38"/>
      <c r="AF7" s="42">
        <v>38307</v>
      </c>
      <c r="AG7" s="43">
        <v>0.4576388888888889</v>
      </c>
      <c r="AH7" s="38" t="s">
        <v>143</v>
      </c>
      <c r="AI7" s="38">
        <v>1</v>
      </c>
      <c r="AJ7" s="38">
        <v>1</v>
      </c>
      <c r="AK7" s="38">
        <v>0</v>
      </c>
      <c r="AL7" s="38">
        <v>0</v>
      </c>
      <c r="AM7" s="38">
        <v>0</v>
      </c>
      <c r="AN7" s="38" t="s">
        <v>202</v>
      </c>
      <c r="AO7" s="38" t="s">
        <v>95</v>
      </c>
      <c r="AP7" s="38" t="s">
        <v>95</v>
      </c>
      <c r="AQ7" s="38"/>
      <c r="AR7" s="38" t="s">
        <v>103</v>
      </c>
      <c r="AS7" s="38"/>
      <c r="AT7" s="38" t="s">
        <v>104</v>
      </c>
      <c r="AU7" s="38" t="s">
        <v>310</v>
      </c>
      <c r="AV7" s="38" t="s">
        <v>194</v>
      </c>
      <c r="AW7" s="38"/>
      <c r="AX7" s="44" t="s">
        <v>555</v>
      </c>
      <c r="AY7" s="38" t="s">
        <v>556</v>
      </c>
      <c r="AZ7" s="45" t="s">
        <v>184</v>
      </c>
      <c r="BA7" s="38"/>
      <c r="BB7" s="38"/>
      <c r="BC7" s="38"/>
      <c r="BD7" s="38"/>
      <c r="BE7" s="38"/>
      <c r="BF7" s="38"/>
      <c r="BG7" s="38"/>
      <c r="BH7" s="38">
        <v>6</v>
      </c>
      <c r="BI7" s="38">
        <v>40.5</v>
      </c>
      <c r="BJ7" s="38">
        <v>31.1</v>
      </c>
      <c r="BK7" s="38">
        <v>23.6</v>
      </c>
      <c r="BL7" s="38">
        <v>18.3</v>
      </c>
      <c r="BM7" s="38">
        <v>33.2</v>
      </c>
      <c r="BN7" s="38">
        <v>30.8</v>
      </c>
      <c r="BO7" s="38">
        <v>4.31</v>
      </c>
      <c r="BP7" s="38" t="s">
        <v>557</v>
      </c>
      <c r="BQ7" s="38">
        <v>10.88</v>
      </c>
      <c r="BR7" s="38">
        <v>12.76</v>
      </c>
      <c r="BS7" s="38">
        <v>14.52</v>
      </c>
      <c r="BT7" s="38">
        <v>13.3</v>
      </c>
      <c r="BU7" s="38">
        <v>4.31</v>
      </c>
      <c r="BV7" s="38">
        <v>0</v>
      </c>
      <c r="BW7" s="38">
        <v>27.4</v>
      </c>
      <c r="BX7" s="38">
        <v>0.22</v>
      </c>
      <c r="BY7" s="38">
        <v>0.54</v>
      </c>
      <c r="BZ7" s="38">
        <v>-2.42</v>
      </c>
      <c r="CA7" s="38">
        <v>1.22</v>
      </c>
      <c r="CB7" s="38">
        <v>2.26</v>
      </c>
      <c r="CC7" s="38">
        <v>4.64</v>
      </c>
      <c r="CD7" s="38" t="s">
        <v>110</v>
      </c>
      <c r="CE7" s="38" t="s">
        <v>111</v>
      </c>
      <c r="CF7" s="38" t="s">
        <v>110</v>
      </c>
      <c r="CG7" s="38" t="s">
        <v>139</v>
      </c>
      <c r="CH7" s="38"/>
      <c r="CI7" s="89" t="str">
        <f t="shared" si="0"/>
        <v>Red</v>
      </c>
      <c r="CJ7" s="89" t="str">
        <f t="shared" si="1"/>
        <v>Red</v>
      </c>
      <c r="CK7" s="89" t="str">
        <f t="shared" si="2"/>
        <v>Circular</v>
      </c>
      <c r="CL7" s="89" t="b">
        <f t="shared" si="3"/>
        <v>0</v>
      </c>
      <c r="CM7" s="38"/>
      <c r="CN7" s="38" t="s">
        <v>103</v>
      </c>
      <c r="CO7" s="38"/>
      <c r="CP7" t="s">
        <v>113</v>
      </c>
      <c r="CQ7" t="s">
        <v>115</v>
      </c>
      <c r="CR7" s="87">
        <v>6.48746</v>
      </c>
      <c r="CS7" s="72">
        <f t="shared" si="4"/>
        <v>5</v>
      </c>
      <c r="CT7" s="72" t="str">
        <f>IF(CD7="Red","1",IF(CD7="Grey","0.5","0"))</f>
        <v>1</v>
      </c>
      <c r="CU7" s="72" t="str">
        <f>IF(CF7="Red","1",IF(CF7="Grey","0.5","0"))</f>
        <v>1</v>
      </c>
      <c r="CV7" s="88">
        <v>3</v>
      </c>
      <c r="CW7" s="73">
        <f t="shared" si="5"/>
        <v>1.05</v>
      </c>
      <c r="CX7" s="73">
        <v>3</v>
      </c>
      <c r="CY7" s="74"/>
      <c r="CZ7" s="75">
        <f t="shared" si="6"/>
        <v>47.25</v>
      </c>
      <c r="DA7" s="72" t="str">
        <f t="shared" si="13"/>
        <v>High</v>
      </c>
      <c r="DB7" s="73" t="str">
        <f t="shared" si="7"/>
        <v>0</v>
      </c>
      <c r="DC7" s="73" t="str">
        <f t="shared" si="8"/>
        <v>0.05</v>
      </c>
      <c r="DD7" s="73" t="str">
        <f t="shared" si="9"/>
        <v>0</v>
      </c>
      <c r="DE7" s="73" t="str">
        <f t="shared" si="10"/>
        <v>0</v>
      </c>
      <c r="DF7" s="73" t="str">
        <f t="shared" si="11"/>
        <v>0</v>
      </c>
      <c r="DG7" s="73" t="str">
        <f t="shared" si="12"/>
        <v>0</v>
      </c>
      <c r="DH7" s="82"/>
    </row>
    <row r="8" spans="1:125" ht="12.75">
      <c r="A8" t="s">
        <v>90</v>
      </c>
      <c r="B8" s="6" t="s">
        <v>91</v>
      </c>
      <c r="C8" s="7">
        <v>0.1</v>
      </c>
      <c r="D8" s="6" t="s">
        <v>92</v>
      </c>
      <c r="E8" t="s">
        <v>93</v>
      </c>
      <c r="F8" t="s">
        <v>93</v>
      </c>
      <c r="G8" t="s">
        <v>93</v>
      </c>
      <c r="H8" t="s">
        <v>94</v>
      </c>
      <c r="I8" t="s">
        <v>95</v>
      </c>
      <c r="J8" t="s">
        <v>95</v>
      </c>
      <c r="K8" t="s">
        <v>95</v>
      </c>
      <c r="L8" t="s">
        <v>95</v>
      </c>
      <c r="M8" t="s">
        <v>95</v>
      </c>
      <c r="N8" t="s">
        <v>95</v>
      </c>
      <c r="O8" t="s">
        <v>95</v>
      </c>
      <c r="P8" t="s">
        <v>95</v>
      </c>
      <c r="Q8" t="s">
        <v>95</v>
      </c>
      <c r="R8" t="s">
        <v>95</v>
      </c>
      <c r="S8" t="s">
        <v>95</v>
      </c>
      <c r="T8" t="s">
        <v>95</v>
      </c>
      <c r="U8" t="s">
        <v>95</v>
      </c>
      <c r="V8" t="s">
        <v>95</v>
      </c>
      <c r="W8" t="s">
        <v>95</v>
      </c>
      <c r="X8" t="s">
        <v>95</v>
      </c>
      <c r="Y8" s="8">
        <v>45.17009</v>
      </c>
      <c r="Z8" s="8">
        <v>-117.08739</v>
      </c>
      <c r="AA8" t="s">
        <v>96</v>
      </c>
      <c r="AB8" t="s">
        <v>97</v>
      </c>
      <c r="AC8" t="s">
        <v>98</v>
      </c>
      <c r="AD8" t="s">
        <v>99</v>
      </c>
      <c r="AF8" s="9">
        <v>38224</v>
      </c>
      <c r="AG8" s="10">
        <v>0.44236111111111115</v>
      </c>
      <c r="AH8" t="s">
        <v>100</v>
      </c>
      <c r="AI8">
        <v>1</v>
      </c>
      <c r="AJ8">
        <v>1</v>
      </c>
      <c r="AK8">
        <v>0</v>
      </c>
      <c r="AL8">
        <v>0</v>
      </c>
      <c r="AM8">
        <v>0</v>
      </c>
      <c r="AN8" t="s">
        <v>101</v>
      </c>
      <c r="AO8" t="s">
        <v>95</v>
      </c>
      <c r="AP8" t="s">
        <v>95</v>
      </c>
      <c r="AQ8" t="s">
        <v>102</v>
      </c>
      <c r="AR8" t="s">
        <v>103</v>
      </c>
      <c r="AT8" t="s">
        <v>104</v>
      </c>
      <c r="AU8" t="s">
        <v>105</v>
      </c>
      <c r="AV8" t="s">
        <v>95</v>
      </c>
      <c r="AW8" t="s">
        <v>106</v>
      </c>
      <c r="AX8" s="11" t="s">
        <v>107</v>
      </c>
      <c r="BA8">
        <v>1</v>
      </c>
      <c r="BB8">
        <v>1</v>
      </c>
      <c r="BC8">
        <v>1</v>
      </c>
      <c r="BD8">
        <v>1</v>
      </c>
      <c r="BE8" t="s">
        <v>108</v>
      </c>
      <c r="BH8">
        <v>24.8</v>
      </c>
      <c r="BI8">
        <v>18</v>
      </c>
      <c r="BJ8">
        <v>44.2</v>
      </c>
      <c r="BK8">
        <v>41.9</v>
      </c>
      <c r="BL8">
        <v>33.4</v>
      </c>
      <c r="BM8">
        <v>35.7</v>
      </c>
      <c r="BN8">
        <v>38.7</v>
      </c>
      <c r="BO8">
        <v>3.93</v>
      </c>
      <c r="BP8" t="s">
        <v>109</v>
      </c>
      <c r="BQ8">
        <v>9.66</v>
      </c>
      <c r="BR8">
        <v>10.99</v>
      </c>
      <c r="BS8">
        <v>17.29</v>
      </c>
      <c r="BT8">
        <v>14.42</v>
      </c>
      <c r="BU8">
        <v>3.93</v>
      </c>
      <c r="BV8">
        <v>0</v>
      </c>
      <c r="BW8">
        <v>38.78</v>
      </c>
      <c r="BX8">
        <v>0.64</v>
      </c>
      <c r="BY8">
        <v>3.43</v>
      </c>
      <c r="BZ8">
        <v>-4.76</v>
      </c>
      <c r="CA8">
        <v>2.87</v>
      </c>
      <c r="CB8">
        <v>0.84</v>
      </c>
      <c r="CC8">
        <v>7.39</v>
      </c>
      <c r="CD8" t="s">
        <v>110</v>
      </c>
      <c r="CE8" t="s">
        <v>111</v>
      </c>
      <c r="CF8" t="s">
        <v>110</v>
      </c>
      <c r="CG8" t="s">
        <v>112</v>
      </c>
      <c r="CI8" s="89" t="str">
        <f t="shared" si="0"/>
        <v>Red</v>
      </c>
      <c r="CJ8" s="89" t="str">
        <f t="shared" si="1"/>
        <v>Red</v>
      </c>
      <c r="CK8" s="89" t="str">
        <f t="shared" si="2"/>
        <v>Other</v>
      </c>
      <c r="CL8" s="89" t="b">
        <f t="shared" si="3"/>
        <v>0</v>
      </c>
      <c r="CM8" s="46"/>
      <c r="CN8" t="s">
        <v>113</v>
      </c>
      <c r="CO8" t="s">
        <v>114</v>
      </c>
      <c r="CP8" t="s">
        <v>113</v>
      </c>
      <c r="CQ8" t="s">
        <v>115</v>
      </c>
      <c r="CR8" s="71">
        <v>18.6442</v>
      </c>
      <c r="CS8" s="72">
        <f t="shared" si="4"/>
        <v>7</v>
      </c>
      <c r="CT8" s="72" t="str">
        <f>IF(CD8="Red","1",IF(CD8="Grey","0.5","0"))</f>
        <v>1</v>
      </c>
      <c r="CU8" s="72" t="str">
        <f>IF(CF8="Red","1",IF(CF8="Grey","0.5","0"))</f>
        <v>1</v>
      </c>
      <c r="CV8" s="73">
        <v>2</v>
      </c>
      <c r="CW8" s="73">
        <f t="shared" si="5"/>
        <v>1.05</v>
      </c>
      <c r="CX8" s="73">
        <v>2</v>
      </c>
      <c r="CY8" s="74"/>
      <c r="CZ8" s="75">
        <f t="shared" si="6"/>
        <v>44.1</v>
      </c>
      <c r="DA8" s="72" t="str">
        <f t="shared" si="13"/>
        <v>High</v>
      </c>
      <c r="DB8" s="73" t="str">
        <f t="shared" si="7"/>
        <v>0</v>
      </c>
      <c r="DC8" s="73" t="str">
        <f t="shared" si="8"/>
        <v>0</v>
      </c>
      <c r="DD8" s="73" t="str">
        <f t="shared" si="9"/>
        <v>0</v>
      </c>
      <c r="DE8" s="73" t="str">
        <f t="shared" si="10"/>
        <v>0</v>
      </c>
      <c r="DF8" s="73" t="str">
        <f t="shared" si="11"/>
        <v>0</v>
      </c>
      <c r="DG8" s="73" t="str">
        <f t="shared" si="12"/>
        <v>0.05</v>
      </c>
      <c r="DH8" s="73"/>
      <c r="DI8" s="86"/>
      <c r="DJ8" s="46"/>
      <c r="DK8" s="46"/>
      <c r="DL8" s="46"/>
      <c r="DM8" s="46"/>
      <c r="DN8" s="46"/>
      <c r="DO8" s="46"/>
      <c r="DP8" s="46"/>
      <c r="DQ8" s="46"/>
      <c r="DR8" s="46"/>
      <c r="DS8" s="46"/>
      <c r="DT8" s="46"/>
      <c r="DU8" s="46"/>
    </row>
    <row r="9" spans="1:125" ht="12.75">
      <c r="A9" s="92" t="s">
        <v>618</v>
      </c>
      <c r="B9" s="137">
        <v>3920</v>
      </c>
      <c r="C9" s="138">
        <v>4.7</v>
      </c>
      <c r="D9" s="137" t="s">
        <v>716</v>
      </c>
      <c r="E9" s="136" t="s">
        <v>93</v>
      </c>
      <c r="F9" s="136" t="s">
        <v>93</v>
      </c>
      <c r="G9" s="136" t="s">
        <v>93</v>
      </c>
      <c r="H9" s="136" t="s">
        <v>698</v>
      </c>
      <c r="I9" s="136" t="s">
        <v>134</v>
      </c>
      <c r="J9" s="136" t="s">
        <v>95</v>
      </c>
      <c r="K9" s="136" t="s">
        <v>95</v>
      </c>
      <c r="L9" s="136" t="s">
        <v>95</v>
      </c>
      <c r="M9" s="136" t="s">
        <v>95</v>
      </c>
      <c r="N9" s="136" t="s">
        <v>95</v>
      </c>
      <c r="O9" s="136" t="s">
        <v>95</v>
      </c>
      <c r="P9" s="136" t="s">
        <v>95</v>
      </c>
      <c r="Q9" s="136" t="s">
        <v>95</v>
      </c>
      <c r="R9" s="136" t="s">
        <v>95</v>
      </c>
      <c r="S9" s="136" t="s">
        <v>95</v>
      </c>
      <c r="T9" s="136" t="s">
        <v>95</v>
      </c>
      <c r="U9" s="136" t="s">
        <v>95</v>
      </c>
      <c r="V9" s="136" t="s">
        <v>95</v>
      </c>
      <c r="W9" s="136" t="s">
        <v>95</v>
      </c>
      <c r="X9" s="136" t="s">
        <v>95</v>
      </c>
      <c r="Y9" s="139">
        <v>45.27826</v>
      </c>
      <c r="Z9" s="139">
        <v>-117.13096</v>
      </c>
      <c r="AA9" s="136" t="s">
        <v>96</v>
      </c>
      <c r="AB9" s="136" t="s">
        <v>97</v>
      </c>
      <c r="AC9" s="136" t="s">
        <v>99</v>
      </c>
      <c r="AD9" s="136" t="s">
        <v>119</v>
      </c>
      <c r="AE9" s="136"/>
      <c r="AF9" s="140">
        <v>38252</v>
      </c>
      <c r="AG9" s="141">
        <v>0.6625</v>
      </c>
      <c r="AH9" s="136" t="s">
        <v>143</v>
      </c>
      <c r="AI9" s="136">
        <v>1</v>
      </c>
      <c r="AJ9" s="136">
        <v>1</v>
      </c>
      <c r="AK9" s="136">
        <v>0</v>
      </c>
      <c r="AL9" s="136">
        <v>0</v>
      </c>
      <c r="AM9" s="136">
        <v>0</v>
      </c>
      <c r="AN9" s="136" t="s">
        <v>100</v>
      </c>
      <c r="AO9" s="136" t="s">
        <v>95</v>
      </c>
      <c r="AP9" s="136" t="s">
        <v>95</v>
      </c>
      <c r="AQ9" s="136"/>
      <c r="AR9" s="136"/>
      <c r="AS9" s="136"/>
      <c r="AT9" s="136"/>
      <c r="AU9" s="136"/>
      <c r="AV9" s="136"/>
      <c r="AW9" s="136"/>
      <c r="AX9" s="142"/>
      <c r="AY9" s="136"/>
      <c r="AZ9" s="136"/>
      <c r="BA9" s="136"/>
      <c r="BB9" s="136"/>
      <c r="BC9" s="136"/>
      <c r="BD9" s="136"/>
      <c r="BE9" s="136"/>
      <c r="BF9" s="136"/>
      <c r="BG9" s="136"/>
      <c r="BH9" s="136">
        <v>7.6</v>
      </c>
      <c r="BI9" s="136">
        <v>59</v>
      </c>
      <c r="BJ9" s="136">
        <v>12.2</v>
      </c>
      <c r="BK9" s="136">
        <v>15.3</v>
      </c>
      <c r="BL9" s="136">
        <v>14</v>
      </c>
      <c r="BM9" s="136">
        <v>15.4</v>
      </c>
      <c r="BN9" s="136">
        <v>11.3</v>
      </c>
      <c r="BO9" s="136">
        <v>8.17</v>
      </c>
      <c r="BP9" s="136" t="s">
        <v>713</v>
      </c>
      <c r="BQ9" s="136">
        <v>12.96</v>
      </c>
      <c r="BR9" s="136">
        <v>17.56</v>
      </c>
      <c r="BS9" s="136">
        <v>19.14</v>
      </c>
      <c r="BT9" s="136">
        <v>17.38</v>
      </c>
      <c r="BU9" s="136">
        <v>8.17</v>
      </c>
      <c r="BV9" s="136">
        <v>0</v>
      </c>
      <c r="BW9" s="1">
        <v>13.64</v>
      </c>
      <c r="BX9" s="1">
        <v>0.56</v>
      </c>
      <c r="BY9" s="1">
        <v>-0.18</v>
      </c>
      <c r="BZ9" s="1">
        <v>-4.42</v>
      </c>
      <c r="CA9" s="1">
        <v>1.76</v>
      </c>
      <c r="CB9" s="1">
        <v>-9.78</v>
      </c>
      <c r="CC9" s="1">
        <v>7.8</v>
      </c>
      <c r="CD9" s="136" t="s">
        <v>110</v>
      </c>
      <c r="CE9" s="136" t="s">
        <v>138</v>
      </c>
      <c r="CF9" s="136" t="s">
        <v>110</v>
      </c>
      <c r="CG9" s="136" t="s">
        <v>139</v>
      </c>
      <c r="CH9" s="136"/>
      <c r="CI9" s="89" t="str">
        <f>IF(CD9="Red","Red",IF(CD9="Green","Green",IF(CD9="Grey","Grey",IF(AH9="Bridge","Bridge",IF(AH9="Ford","Ford",IF(AH9="Open Bottom","Open Bottom",IF(AH9="Other","Other","Green")))))))</f>
        <v>Red</v>
      </c>
      <c r="CJ9" s="89" t="str">
        <f>IF(CI9="Red","Red",IF(CI9="Green","Green",IF(CI9="Grey","Grey",IF(CL9="False","Green",IF(CL9="Yes","Red","Green")))))</f>
        <v>Red</v>
      </c>
      <c r="CK9" s="89" t="str">
        <f>IF(AH9="Bridge","Bridge",IF(AH9="Ford","Ford",IF(AH9="Circular","Circular",IF(AH9="Squashed Pipe-Arch","Squashed Pipe-Arch",IF(AH9="Open-Bottom","Open Bottom Arch",IF(AH9="Other","Other","Other"))))))</f>
        <v>Circular</v>
      </c>
      <c r="CL9" s="89" t="b">
        <f>IF(AND(CI9&lt;&gt;"Red",CN9="Yes"),"Yes")</f>
        <v>0</v>
      </c>
      <c r="CM9" s="136"/>
      <c r="CN9" s="136" t="s">
        <v>113</v>
      </c>
      <c r="CO9" s="136" t="s">
        <v>712</v>
      </c>
      <c r="CP9" s="136" t="s">
        <v>113</v>
      </c>
      <c r="CQ9" s="136" t="s">
        <v>241</v>
      </c>
      <c r="CR9" s="106">
        <v>15.4182</v>
      </c>
      <c r="CS9" s="107">
        <f t="shared" si="4"/>
        <v>7</v>
      </c>
      <c r="CT9" s="72" t="str">
        <f>IF(CD9="Red","1",IF(CD9="Grey","0.5","0"))</f>
        <v>1</v>
      </c>
      <c r="CU9" s="72" t="str">
        <f>IF(CF9="Red","1",IF(CF9="Grey","0.5","0"))</f>
        <v>1</v>
      </c>
      <c r="CV9" s="105">
        <v>4</v>
      </c>
      <c r="CW9" s="105">
        <f t="shared" si="5"/>
        <v>1</v>
      </c>
      <c r="CX9" s="105">
        <v>2</v>
      </c>
      <c r="CY9" s="108"/>
      <c r="CZ9" s="109">
        <f t="shared" si="6"/>
        <v>42</v>
      </c>
      <c r="DA9" s="72" t="str">
        <f t="shared" si="13"/>
        <v>High</v>
      </c>
      <c r="DB9" s="73" t="str">
        <f t="shared" si="7"/>
        <v>0</v>
      </c>
      <c r="DC9" s="73" t="str">
        <f t="shared" si="8"/>
        <v>0</v>
      </c>
      <c r="DD9" s="73" t="str">
        <f t="shared" si="9"/>
        <v>0</v>
      </c>
      <c r="DE9" s="73" t="str">
        <f t="shared" si="10"/>
        <v>0</v>
      </c>
      <c r="DF9" s="73" t="str">
        <f t="shared" si="11"/>
        <v>0</v>
      </c>
      <c r="DG9" s="73" t="str">
        <f t="shared" si="12"/>
        <v>0</v>
      </c>
      <c r="DH9" s="105"/>
      <c r="DI9" s="46"/>
      <c r="DJ9" s="46"/>
      <c r="DK9" s="46"/>
      <c r="DL9" s="46"/>
      <c r="DM9" s="46"/>
      <c r="DN9" s="46"/>
      <c r="DO9" s="46"/>
      <c r="DP9" s="46"/>
      <c r="DQ9" s="46"/>
      <c r="DR9" s="46"/>
      <c r="DS9" s="46"/>
      <c r="DT9" s="46"/>
      <c r="DU9" s="46"/>
    </row>
    <row r="10" spans="1:125" ht="12.75">
      <c r="A10" t="s">
        <v>200</v>
      </c>
      <c r="B10" s="6">
        <v>3920</v>
      </c>
      <c r="C10" s="7">
        <v>12.2</v>
      </c>
      <c r="D10" s="6" t="s">
        <v>201</v>
      </c>
      <c r="E10" t="s">
        <v>93</v>
      </c>
      <c r="F10" t="s">
        <v>93</v>
      </c>
      <c r="G10" t="s">
        <v>93</v>
      </c>
      <c r="H10" t="s">
        <v>91</v>
      </c>
      <c r="I10" t="s">
        <v>95</v>
      </c>
      <c r="J10" t="s">
        <v>95</v>
      </c>
      <c r="K10" t="s">
        <v>95</v>
      </c>
      <c r="L10" t="s">
        <v>95</v>
      </c>
      <c r="M10" t="s">
        <v>95</v>
      </c>
      <c r="N10" t="s">
        <v>95</v>
      </c>
      <c r="O10" t="s">
        <v>95</v>
      </c>
      <c r="P10" t="s">
        <v>95</v>
      </c>
      <c r="Q10" t="s">
        <v>95</v>
      </c>
      <c r="R10" t="s">
        <v>95</v>
      </c>
      <c r="S10" t="s">
        <v>95</v>
      </c>
      <c r="T10" t="s">
        <v>95</v>
      </c>
      <c r="U10" t="s">
        <v>95</v>
      </c>
      <c r="V10" t="s">
        <v>95</v>
      </c>
      <c r="W10" t="s">
        <v>95</v>
      </c>
      <c r="X10" t="s">
        <v>95</v>
      </c>
      <c r="Y10" s="8">
        <v>45.23383</v>
      </c>
      <c r="Z10" s="8">
        <v>-117.0866</v>
      </c>
      <c r="AA10" t="s">
        <v>96</v>
      </c>
      <c r="AB10" t="s">
        <v>97</v>
      </c>
      <c r="AC10" t="s">
        <v>119</v>
      </c>
      <c r="AD10" t="s">
        <v>99</v>
      </c>
      <c r="AE10" t="s">
        <v>115</v>
      </c>
      <c r="AF10" s="9">
        <v>38243</v>
      </c>
      <c r="AG10" s="10">
        <v>0.5743055555555555</v>
      </c>
      <c r="AH10" t="s">
        <v>100</v>
      </c>
      <c r="AI10">
        <v>1</v>
      </c>
      <c r="AJ10">
        <v>1</v>
      </c>
      <c r="AK10">
        <v>0</v>
      </c>
      <c r="AL10">
        <v>0</v>
      </c>
      <c r="AM10">
        <v>0</v>
      </c>
      <c r="AN10" t="s">
        <v>202</v>
      </c>
      <c r="AO10" t="s">
        <v>95</v>
      </c>
      <c r="AP10" t="s">
        <v>95</v>
      </c>
      <c r="AR10" t="s">
        <v>113</v>
      </c>
      <c r="AS10" t="s">
        <v>203</v>
      </c>
      <c r="AT10" t="s">
        <v>145</v>
      </c>
      <c r="AU10" t="s">
        <v>163</v>
      </c>
      <c r="AV10" t="s">
        <v>95</v>
      </c>
      <c r="AW10" t="s">
        <v>204</v>
      </c>
      <c r="AX10" s="11" t="s">
        <v>205</v>
      </c>
      <c r="AY10" t="s">
        <v>206</v>
      </c>
      <c r="BA10">
        <v>1</v>
      </c>
      <c r="BB10">
        <v>1</v>
      </c>
      <c r="BC10">
        <v>1</v>
      </c>
      <c r="BD10">
        <v>1</v>
      </c>
      <c r="BH10">
        <v>6</v>
      </c>
      <c r="BI10">
        <v>42.5</v>
      </c>
      <c r="BJ10">
        <v>13.3</v>
      </c>
      <c r="BK10">
        <v>14.1</v>
      </c>
      <c r="BL10">
        <v>23.5</v>
      </c>
      <c r="BM10">
        <v>18.2</v>
      </c>
      <c r="BN10">
        <v>22.5</v>
      </c>
      <c r="BO10">
        <v>5.41</v>
      </c>
      <c r="BP10" t="s">
        <v>207</v>
      </c>
      <c r="BQ10">
        <v>8.91</v>
      </c>
      <c r="BR10">
        <v>12.2</v>
      </c>
      <c r="BU10">
        <v>5.41</v>
      </c>
      <c r="BV10">
        <v>0</v>
      </c>
      <c r="BW10">
        <v>18.32</v>
      </c>
      <c r="BX10">
        <v>0.33</v>
      </c>
      <c r="BY10">
        <v>-12.2</v>
      </c>
      <c r="BZ10">
        <v>8.91</v>
      </c>
      <c r="CA10">
        <v>0</v>
      </c>
      <c r="CB10">
        <v>0</v>
      </c>
      <c r="CC10">
        <v>7.74</v>
      </c>
      <c r="CD10" t="s">
        <v>110</v>
      </c>
      <c r="CE10" t="s">
        <v>138</v>
      </c>
      <c r="CF10" t="s">
        <v>110</v>
      </c>
      <c r="CG10" t="s">
        <v>139</v>
      </c>
      <c r="CI10" s="89" t="str">
        <f t="shared" si="0"/>
        <v>Red</v>
      </c>
      <c r="CJ10" s="89" t="str">
        <f t="shared" si="1"/>
        <v>Red</v>
      </c>
      <c r="CK10" s="89" t="str">
        <f t="shared" si="2"/>
        <v>Other</v>
      </c>
      <c r="CL10" s="89" t="b">
        <f t="shared" si="3"/>
        <v>0</v>
      </c>
      <c r="CN10" t="s">
        <v>113</v>
      </c>
      <c r="CO10" t="s">
        <v>208</v>
      </c>
      <c r="CP10" t="s">
        <v>113</v>
      </c>
      <c r="CQ10" t="s">
        <v>115</v>
      </c>
      <c r="CR10" s="71">
        <v>7.78423</v>
      </c>
      <c r="CS10" s="72">
        <f t="shared" si="4"/>
        <v>5</v>
      </c>
      <c r="CT10" s="72" t="str">
        <f>IF(CD10="Red","1",IF(CD10="Grey","0.5","0"))</f>
        <v>1</v>
      </c>
      <c r="CU10" s="72" t="str">
        <f>IF(CF10="Red","1",IF(CF10="Grey","0.5","0"))</f>
        <v>1</v>
      </c>
      <c r="CV10" s="73">
        <v>6</v>
      </c>
      <c r="CW10" s="73">
        <f t="shared" si="5"/>
        <v>1.1</v>
      </c>
      <c r="CX10" s="73">
        <v>2</v>
      </c>
      <c r="CY10" s="74"/>
      <c r="CZ10" s="75">
        <f t="shared" si="6"/>
        <v>33</v>
      </c>
      <c r="DA10" s="72" t="str">
        <f t="shared" si="13"/>
        <v>High</v>
      </c>
      <c r="DB10" s="73" t="str">
        <f t="shared" si="7"/>
        <v>0</v>
      </c>
      <c r="DC10" s="73" t="str">
        <f t="shared" si="8"/>
        <v>0</v>
      </c>
      <c r="DD10" s="73" t="str">
        <f t="shared" si="9"/>
        <v>0</v>
      </c>
      <c r="DE10" s="73" t="str">
        <f t="shared" si="10"/>
        <v>0.1</v>
      </c>
      <c r="DF10" s="73" t="str">
        <f t="shared" si="11"/>
        <v>0</v>
      </c>
      <c r="DG10" s="73" t="str">
        <f t="shared" si="12"/>
        <v>0</v>
      </c>
      <c r="DH10" s="73"/>
      <c r="DI10" s="46"/>
      <c r="DJ10" s="46"/>
      <c r="DK10" s="46"/>
      <c r="DL10" s="46"/>
      <c r="DM10" s="46"/>
      <c r="DN10" s="46"/>
      <c r="DO10" s="46"/>
      <c r="DP10" s="46"/>
      <c r="DQ10" s="46"/>
      <c r="DR10" s="46"/>
      <c r="DS10" s="46"/>
      <c r="DT10" s="46"/>
      <c r="DU10" s="46"/>
    </row>
    <row r="11" spans="1:112" ht="12.75">
      <c r="A11" t="s">
        <v>192</v>
      </c>
      <c r="B11" s="6">
        <v>3920</v>
      </c>
      <c r="C11" s="7">
        <v>12.2</v>
      </c>
      <c r="D11" s="6" t="s">
        <v>133</v>
      </c>
      <c r="E11" t="s">
        <v>93</v>
      </c>
      <c r="F11" t="s">
        <v>93</v>
      </c>
      <c r="G11" t="s">
        <v>93</v>
      </c>
      <c r="H11" t="s">
        <v>100</v>
      </c>
      <c r="I11" t="s">
        <v>95</v>
      </c>
      <c r="J11" t="s">
        <v>95</v>
      </c>
      <c r="K11" t="s">
        <v>95</v>
      </c>
      <c r="L11" t="s">
        <v>95</v>
      </c>
      <c r="M11" t="s">
        <v>95</v>
      </c>
      <c r="N11" t="s">
        <v>95</v>
      </c>
      <c r="O11" t="s">
        <v>95</v>
      </c>
      <c r="P11" t="s">
        <v>95</v>
      </c>
      <c r="Q11" t="s">
        <v>95</v>
      </c>
      <c r="R11" t="s">
        <v>95</v>
      </c>
      <c r="S11" t="s">
        <v>95</v>
      </c>
      <c r="T11" t="s">
        <v>95</v>
      </c>
      <c r="U11" t="s">
        <v>95</v>
      </c>
      <c r="V11" t="s">
        <v>95</v>
      </c>
      <c r="W11" t="s">
        <v>95</v>
      </c>
      <c r="X11" t="s">
        <v>95</v>
      </c>
      <c r="Y11" s="8">
        <v>45.23383</v>
      </c>
      <c r="Z11" s="8">
        <v>-117.0866</v>
      </c>
      <c r="AA11" t="s">
        <v>96</v>
      </c>
      <c r="AB11" t="s">
        <v>97</v>
      </c>
      <c r="AC11" t="s">
        <v>98</v>
      </c>
      <c r="AD11" t="s">
        <v>99</v>
      </c>
      <c r="AE11" t="s">
        <v>193</v>
      </c>
      <c r="AF11" s="9">
        <v>38243</v>
      </c>
      <c r="AG11" s="10">
        <v>0.5458333333333333</v>
      </c>
      <c r="AH11" t="s">
        <v>120</v>
      </c>
      <c r="AI11">
        <v>1</v>
      </c>
      <c r="AJ11">
        <v>2</v>
      </c>
      <c r="AK11">
        <v>1</v>
      </c>
      <c r="AL11">
        <v>0</v>
      </c>
      <c r="AM11">
        <v>0</v>
      </c>
      <c r="AN11" t="s">
        <v>121</v>
      </c>
      <c r="AO11" t="s">
        <v>95</v>
      </c>
      <c r="AP11" t="s">
        <v>95</v>
      </c>
      <c r="AR11" t="s">
        <v>103</v>
      </c>
      <c r="AT11" t="s">
        <v>145</v>
      </c>
      <c r="AU11" t="s">
        <v>194</v>
      </c>
      <c r="AV11" t="s">
        <v>95</v>
      </c>
      <c r="AW11" t="s">
        <v>195</v>
      </c>
      <c r="AX11" s="11" t="s">
        <v>196</v>
      </c>
      <c r="AY11" t="s">
        <v>197</v>
      </c>
      <c r="BA11">
        <v>1</v>
      </c>
      <c r="BB11">
        <v>1</v>
      </c>
      <c r="BC11">
        <v>1</v>
      </c>
      <c r="BD11">
        <v>1</v>
      </c>
      <c r="BH11">
        <v>5.8</v>
      </c>
      <c r="BI11">
        <v>42.8</v>
      </c>
      <c r="BJ11">
        <v>13.3</v>
      </c>
      <c r="BK11">
        <v>14.1</v>
      </c>
      <c r="BL11">
        <v>23.5</v>
      </c>
      <c r="BM11">
        <v>18.2</v>
      </c>
      <c r="BN11">
        <v>22.5</v>
      </c>
      <c r="BO11">
        <v>5.41</v>
      </c>
      <c r="BP11" t="s">
        <v>198</v>
      </c>
      <c r="BQ11">
        <v>10.31</v>
      </c>
      <c r="BR11">
        <v>12.67</v>
      </c>
      <c r="BS11">
        <v>0</v>
      </c>
      <c r="BU11">
        <v>5.41</v>
      </c>
      <c r="BV11">
        <v>0</v>
      </c>
      <c r="BW11">
        <v>18.32</v>
      </c>
      <c r="BX11">
        <v>0.32</v>
      </c>
      <c r="BY11">
        <v>-12.67</v>
      </c>
      <c r="BZ11">
        <v>10.31</v>
      </c>
      <c r="CA11">
        <v>0</v>
      </c>
      <c r="CB11">
        <v>0</v>
      </c>
      <c r="CC11">
        <v>5.51</v>
      </c>
      <c r="CD11" t="s">
        <v>110</v>
      </c>
      <c r="CE11" t="s">
        <v>138</v>
      </c>
      <c r="CF11" t="s">
        <v>110</v>
      </c>
      <c r="CG11" t="s">
        <v>139</v>
      </c>
      <c r="CI11" s="89" t="str">
        <f t="shared" si="0"/>
        <v>Red</v>
      </c>
      <c r="CJ11" s="89" t="str">
        <f t="shared" si="1"/>
        <v>Red</v>
      </c>
      <c r="CK11" s="89" t="str">
        <f t="shared" si="2"/>
        <v>Squashed Pipe-Arch</v>
      </c>
      <c r="CL11" s="89" t="b">
        <f t="shared" si="3"/>
        <v>0</v>
      </c>
      <c r="CN11" t="s">
        <v>113</v>
      </c>
      <c r="CO11" t="s">
        <v>199</v>
      </c>
      <c r="CP11" t="s">
        <v>113</v>
      </c>
      <c r="CQ11" t="s">
        <v>115</v>
      </c>
      <c r="CR11" s="71">
        <v>7.78423</v>
      </c>
      <c r="CS11" s="72">
        <f t="shared" si="4"/>
        <v>5</v>
      </c>
      <c r="CT11" s="72" t="str">
        <f>IF(CD11="Red","1",IF(CD11="Grey","0.5","0"))</f>
        <v>1</v>
      </c>
      <c r="CU11" s="72" t="str">
        <f>IF(CF11="Red","1",IF(CF11="Grey","0.5","0"))</f>
        <v>1</v>
      </c>
      <c r="CV11" s="73">
        <v>6</v>
      </c>
      <c r="CW11" s="73">
        <f t="shared" si="5"/>
        <v>1.05</v>
      </c>
      <c r="CX11" s="73">
        <v>2</v>
      </c>
      <c r="CY11" s="74"/>
      <c r="CZ11" s="75">
        <f t="shared" si="6"/>
        <v>31.5</v>
      </c>
      <c r="DA11" s="72" t="str">
        <f t="shared" si="13"/>
        <v>High</v>
      </c>
      <c r="DB11" s="73" t="str">
        <f t="shared" si="7"/>
        <v>0</v>
      </c>
      <c r="DC11" s="73" t="str">
        <f t="shared" si="8"/>
        <v>0.05</v>
      </c>
      <c r="DD11" s="73" t="str">
        <f t="shared" si="9"/>
        <v>0</v>
      </c>
      <c r="DE11" s="73" t="str">
        <f t="shared" si="10"/>
        <v>0</v>
      </c>
      <c r="DF11" s="73" t="str">
        <f t="shared" si="11"/>
        <v>0</v>
      </c>
      <c r="DG11" s="73" t="str">
        <f t="shared" si="12"/>
        <v>0</v>
      </c>
      <c r="DH11" s="73"/>
    </row>
    <row r="12" spans="1:125" ht="12.75">
      <c r="A12" t="s">
        <v>230</v>
      </c>
      <c r="B12" s="6">
        <v>15</v>
      </c>
      <c r="C12" s="7">
        <v>0.1</v>
      </c>
      <c r="D12" s="6" t="s">
        <v>221</v>
      </c>
      <c r="E12" t="s">
        <v>93</v>
      </c>
      <c r="F12" t="s">
        <v>93</v>
      </c>
      <c r="G12" t="s">
        <v>93</v>
      </c>
      <c r="H12" t="s">
        <v>227</v>
      </c>
      <c r="I12" t="s">
        <v>95</v>
      </c>
      <c r="J12" t="s">
        <v>95</v>
      </c>
      <c r="K12" t="s">
        <v>95</v>
      </c>
      <c r="L12" t="s">
        <v>95</v>
      </c>
      <c r="M12" t="s">
        <v>95</v>
      </c>
      <c r="N12" t="s">
        <v>95</v>
      </c>
      <c r="O12" t="s">
        <v>95</v>
      </c>
      <c r="P12" t="s">
        <v>95</v>
      </c>
      <c r="Q12" t="s">
        <v>95</v>
      </c>
      <c r="R12" t="s">
        <v>95</v>
      </c>
      <c r="S12" t="s">
        <v>95</v>
      </c>
      <c r="T12" t="s">
        <v>95</v>
      </c>
      <c r="U12" t="s">
        <v>95</v>
      </c>
      <c r="V12" t="s">
        <v>95</v>
      </c>
      <c r="W12" t="s">
        <v>95</v>
      </c>
      <c r="X12" t="s">
        <v>95</v>
      </c>
      <c r="Y12" s="8">
        <v>45.15401</v>
      </c>
      <c r="Z12" s="8">
        <v>-117.03431</v>
      </c>
      <c r="AA12" t="s">
        <v>96</v>
      </c>
      <c r="AB12" t="s">
        <v>97</v>
      </c>
      <c r="AC12" t="s">
        <v>98</v>
      </c>
      <c r="AD12" t="s">
        <v>99</v>
      </c>
      <c r="AE12" t="s">
        <v>231</v>
      </c>
      <c r="AF12" s="9">
        <v>38244</v>
      </c>
      <c r="AG12" s="10">
        <v>0.6541666666666667</v>
      </c>
      <c r="AH12" t="s">
        <v>232</v>
      </c>
      <c r="AI12">
        <v>1</v>
      </c>
      <c r="AJ12">
        <v>1</v>
      </c>
      <c r="AK12">
        <v>0</v>
      </c>
      <c r="AL12">
        <v>0</v>
      </c>
      <c r="AM12">
        <v>0</v>
      </c>
      <c r="AN12" t="s">
        <v>95</v>
      </c>
      <c r="AO12" t="s">
        <v>95</v>
      </c>
      <c r="AP12" t="s">
        <v>95</v>
      </c>
      <c r="AR12" t="s">
        <v>103</v>
      </c>
      <c r="AS12" t="s">
        <v>233</v>
      </c>
      <c r="AT12" t="s">
        <v>173</v>
      </c>
      <c r="AU12" t="s">
        <v>95</v>
      </c>
      <c r="AV12" t="s">
        <v>95</v>
      </c>
      <c r="AX12" s="11"/>
      <c r="AY12" t="s">
        <v>234</v>
      </c>
      <c r="BA12">
        <v>1</v>
      </c>
      <c r="BB12">
        <v>1</v>
      </c>
      <c r="BC12">
        <v>1</v>
      </c>
      <c r="BD12">
        <v>1</v>
      </c>
      <c r="BH12">
        <v>10.4</v>
      </c>
      <c r="BJ12">
        <v>20.2</v>
      </c>
      <c r="BK12">
        <v>19.3</v>
      </c>
      <c r="BL12">
        <v>25</v>
      </c>
      <c r="BM12">
        <v>24.8</v>
      </c>
      <c r="BN12">
        <v>26.1</v>
      </c>
      <c r="BV12">
        <v>0</v>
      </c>
      <c r="BW12">
        <v>23.08</v>
      </c>
      <c r="BX12">
        <v>0.45</v>
      </c>
      <c r="BY12">
        <v>0</v>
      </c>
      <c r="BZ12">
        <v>0</v>
      </c>
      <c r="CA12">
        <v>0</v>
      </c>
      <c r="CB12">
        <v>0</v>
      </c>
      <c r="CC12">
        <v>0</v>
      </c>
      <c r="CD12" t="s">
        <v>95</v>
      </c>
      <c r="CE12" t="s">
        <v>95</v>
      </c>
      <c r="CF12" t="s">
        <v>95</v>
      </c>
      <c r="CG12" t="s">
        <v>95</v>
      </c>
      <c r="CI12" s="89" t="str">
        <f t="shared" si="0"/>
        <v>Green</v>
      </c>
      <c r="CJ12" s="91" t="s">
        <v>110</v>
      </c>
      <c r="CK12" s="89" t="str">
        <f t="shared" si="2"/>
        <v>Open Bottom Arch</v>
      </c>
      <c r="CL12" s="89" t="str">
        <f t="shared" si="3"/>
        <v>Yes</v>
      </c>
      <c r="CN12" t="s">
        <v>113</v>
      </c>
      <c r="CO12" t="s">
        <v>235</v>
      </c>
      <c r="CP12" t="s">
        <v>113</v>
      </c>
      <c r="CQ12" t="s">
        <v>115</v>
      </c>
      <c r="CR12" s="81">
        <v>11.1823</v>
      </c>
      <c r="CS12" s="72">
        <f t="shared" si="4"/>
        <v>7</v>
      </c>
      <c r="CT12" s="85">
        <v>1</v>
      </c>
      <c r="CU12" s="85">
        <v>1</v>
      </c>
      <c r="CV12" s="73">
        <v>2</v>
      </c>
      <c r="CW12" s="73">
        <f t="shared" si="5"/>
        <v>1</v>
      </c>
      <c r="CX12" s="265">
        <v>3</v>
      </c>
      <c r="CY12" s="74"/>
      <c r="CZ12" s="75">
        <f t="shared" si="6"/>
        <v>63</v>
      </c>
      <c r="DA12" s="72" t="str">
        <f t="shared" si="13"/>
        <v>High</v>
      </c>
      <c r="DB12" s="73" t="str">
        <f t="shared" si="7"/>
        <v>0</v>
      </c>
      <c r="DC12" s="73" t="str">
        <f t="shared" si="8"/>
        <v>0</v>
      </c>
      <c r="DD12" s="73" t="str">
        <f t="shared" si="9"/>
        <v>0</v>
      </c>
      <c r="DE12" s="73" t="str">
        <f t="shared" si="10"/>
        <v>0</v>
      </c>
      <c r="DF12" s="73" t="str">
        <f t="shared" si="11"/>
        <v>0</v>
      </c>
      <c r="DG12" s="73" t="str">
        <f t="shared" si="12"/>
        <v>0</v>
      </c>
      <c r="DH12" s="267" t="s">
        <v>723</v>
      </c>
      <c r="DI12" s="46"/>
      <c r="DJ12" s="46"/>
      <c r="DK12" s="46"/>
      <c r="DL12" s="46"/>
      <c r="DM12" s="46"/>
      <c r="DN12" s="46"/>
      <c r="DO12" s="46"/>
      <c r="DP12" s="46"/>
      <c r="DQ12" s="46"/>
      <c r="DR12" s="46"/>
      <c r="DS12" s="46"/>
      <c r="DT12" s="46"/>
      <c r="DU12" s="46"/>
    </row>
    <row r="13" spans="1:112" ht="12.75">
      <c r="A13" t="s">
        <v>428</v>
      </c>
      <c r="B13" s="6" t="s">
        <v>429</v>
      </c>
      <c r="C13" s="7">
        <v>1.15</v>
      </c>
      <c r="D13" s="6" t="s">
        <v>422</v>
      </c>
      <c r="E13" t="s">
        <v>95</v>
      </c>
      <c r="F13" t="s">
        <v>151</v>
      </c>
      <c r="G13" t="s">
        <v>151</v>
      </c>
      <c r="H13" t="s">
        <v>259</v>
      </c>
      <c r="I13" t="s">
        <v>95</v>
      </c>
      <c r="J13" t="s">
        <v>95</v>
      </c>
      <c r="K13" t="s">
        <v>95</v>
      </c>
      <c r="L13" t="s">
        <v>95</v>
      </c>
      <c r="M13" t="s">
        <v>95</v>
      </c>
      <c r="N13" t="s">
        <v>95</v>
      </c>
      <c r="O13" t="s">
        <v>95</v>
      </c>
      <c r="P13" t="s">
        <v>95</v>
      </c>
      <c r="Q13" t="s">
        <v>95</v>
      </c>
      <c r="R13" t="s">
        <v>95</v>
      </c>
      <c r="S13" t="s">
        <v>95</v>
      </c>
      <c r="T13" t="s">
        <v>95</v>
      </c>
      <c r="U13" t="s">
        <v>95</v>
      </c>
      <c r="V13" t="s">
        <v>95</v>
      </c>
      <c r="W13" t="s">
        <v>95</v>
      </c>
      <c r="X13" t="s">
        <v>95</v>
      </c>
      <c r="Y13" s="8">
        <v>45.55285</v>
      </c>
      <c r="Z13" s="8">
        <v>-116.87076</v>
      </c>
      <c r="AA13" t="s">
        <v>96</v>
      </c>
      <c r="AB13" t="s">
        <v>97</v>
      </c>
      <c r="AC13" t="s">
        <v>98</v>
      </c>
      <c r="AD13" t="s">
        <v>119</v>
      </c>
      <c r="AF13" s="9">
        <v>38274</v>
      </c>
      <c r="AG13" s="10">
        <v>0.6125</v>
      </c>
      <c r="AH13" t="s">
        <v>100</v>
      </c>
      <c r="AI13">
        <v>1</v>
      </c>
      <c r="AJ13">
        <v>1</v>
      </c>
      <c r="AK13">
        <v>0</v>
      </c>
      <c r="AL13">
        <v>0</v>
      </c>
      <c r="AM13">
        <v>0</v>
      </c>
      <c r="AN13" t="s">
        <v>95</v>
      </c>
      <c r="AO13" t="s">
        <v>95</v>
      </c>
      <c r="AP13" t="s">
        <v>95</v>
      </c>
      <c r="AR13" t="s">
        <v>95</v>
      </c>
      <c r="AT13" t="s">
        <v>95</v>
      </c>
      <c r="AU13" t="s">
        <v>95</v>
      </c>
      <c r="AV13" t="s">
        <v>95</v>
      </c>
      <c r="AX13" s="11" t="s">
        <v>430</v>
      </c>
      <c r="BA13">
        <v>1</v>
      </c>
      <c r="BB13">
        <v>1</v>
      </c>
      <c r="BC13">
        <v>1</v>
      </c>
      <c r="BD13">
        <v>0</v>
      </c>
      <c r="BV13">
        <v>0</v>
      </c>
      <c r="BW13">
        <v>0</v>
      </c>
      <c r="BX13">
        <v>0</v>
      </c>
      <c r="BY13">
        <v>0</v>
      </c>
      <c r="BZ13">
        <v>0</v>
      </c>
      <c r="CA13">
        <v>0</v>
      </c>
      <c r="CB13">
        <v>0</v>
      </c>
      <c r="CC13">
        <v>0</v>
      </c>
      <c r="CD13" t="s">
        <v>95</v>
      </c>
      <c r="CE13" t="s">
        <v>95</v>
      </c>
      <c r="CF13" t="s">
        <v>95</v>
      </c>
      <c r="CG13" t="s">
        <v>95</v>
      </c>
      <c r="CI13" s="89" t="str">
        <f t="shared" si="0"/>
        <v>Other</v>
      </c>
      <c r="CJ13" s="89" t="str">
        <f aca="true" t="shared" si="14" ref="CJ13:CJ21">IF(CI13="Red","Red",IF(CI13="Green","Green",IF(CI13="Grey","Grey",IF(CL13="False","Green",IF(CL13="Yes","Red","Green")))))</f>
        <v>Red</v>
      </c>
      <c r="CK13" s="89" t="str">
        <f t="shared" si="2"/>
        <v>Other</v>
      </c>
      <c r="CL13" s="89" t="str">
        <f t="shared" si="3"/>
        <v>Yes</v>
      </c>
      <c r="CN13" t="s">
        <v>113</v>
      </c>
      <c r="CO13" t="s">
        <v>431</v>
      </c>
      <c r="CP13" t="s">
        <v>113</v>
      </c>
      <c r="CQ13" t="s">
        <v>115</v>
      </c>
      <c r="CR13" s="81">
        <v>47.1882</v>
      </c>
      <c r="CS13" s="72">
        <f t="shared" si="4"/>
        <v>7</v>
      </c>
      <c r="CT13" s="85">
        <v>1</v>
      </c>
      <c r="CU13" s="85">
        <v>1</v>
      </c>
      <c r="CV13" s="73">
        <v>2</v>
      </c>
      <c r="CW13" s="73">
        <f t="shared" si="5"/>
        <v>1</v>
      </c>
      <c r="CX13" s="73">
        <v>1</v>
      </c>
      <c r="CY13" s="74"/>
      <c r="CZ13" s="75">
        <f t="shared" si="6"/>
        <v>21</v>
      </c>
      <c r="DA13" s="72" t="str">
        <f t="shared" si="13"/>
        <v>High</v>
      </c>
      <c r="DB13" s="73" t="str">
        <f t="shared" si="7"/>
        <v>0</v>
      </c>
      <c r="DC13" s="73" t="str">
        <f t="shared" si="8"/>
        <v>0</v>
      </c>
      <c r="DD13" s="73" t="str">
        <f t="shared" si="9"/>
        <v>0</v>
      </c>
      <c r="DE13" s="73" t="str">
        <f t="shared" si="10"/>
        <v>0</v>
      </c>
      <c r="DF13" s="73" t="str">
        <f t="shared" si="11"/>
        <v>0</v>
      </c>
      <c r="DG13" s="73" t="str">
        <f t="shared" si="12"/>
        <v>0</v>
      </c>
      <c r="DH13" s="82"/>
    </row>
    <row r="14" spans="1:125" s="13" customFormat="1" ht="12.75">
      <c r="A14" s="58" t="s">
        <v>644</v>
      </c>
      <c r="B14" s="59" t="s">
        <v>265</v>
      </c>
      <c r="C14" s="60">
        <v>1</v>
      </c>
      <c r="D14" s="59" t="s">
        <v>133</v>
      </c>
      <c r="E14" s="61" t="s">
        <v>151</v>
      </c>
      <c r="F14" s="61" t="s">
        <v>151</v>
      </c>
      <c r="G14" s="61" t="s">
        <v>151</v>
      </c>
      <c r="H14" s="61" t="s">
        <v>259</v>
      </c>
      <c r="I14" s="61" t="s">
        <v>95</v>
      </c>
      <c r="J14" s="61" t="s">
        <v>95</v>
      </c>
      <c r="K14" s="61" t="s">
        <v>95</v>
      </c>
      <c r="L14" s="61" t="s">
        <v>95</v>
      </c>
      <c r="M14" s="61" t="s">
        <v>95</v>
      </c>
      <c r="N14" s="61" t="s">
        <v>95</v>
      </c>
      <c r="O14" s="61" t="s">
        <v>95</v>
      </c>
      <c r="P14" s="61" t="s">
        <v>95</v>
      </c>
      <c r="Q14" s="61" t="s">
        <v>95</v>
      </c>
      <c r="R14" s="61" t="s">
        <v>95</v>
      </c>
      <c r="S14" s="61" t="s">
        <v>95</v>
      </c>
      <c r="T14" s="61" t="s">
        <v>95</v>
      </c>
      <c r="U14" s="61" t="s">
        <v>95</v>
      </c>
      <c r="V14" s="61" t="s">
        <v>95</v>
      </c>
      <c r="W14" s="61" t="s">
        <v>95</v>
      </c>
      <c r="X14" s="61" t="s">
        <v>95</v>
      </c>
      <c r="Y14" s="62">
        <v>45.55285</v>
      </c>
      <c r="Z14" s="62">
        <v>-116.87076</v>
      </c>
      <c r="AA14" s="61" t="s">
        <v>96</v>
      </c>
      <c r="AB14" s="61" t="s">
        <v>97</v>
      </c>
      <c r="AC14" s="61" t="s">
        <v>98</v>
      </c>
      <c r="AD14" s="61" t="s">
        <v>616</v>
      </c>
      <c r="AE14" s="61"/>
      <c r="AF14" s="63">
        <v>38869</v>
      </c>
      <c r="AG14" s="64">
        <v>0.4583333333333333</v>
      </c>
      <c r="AH14" s="61" t="s">
        <v>100</v>
      </c>
      <c r="AI14" s="61">
        <v>1</v>
      </c>
      <c r="AJ14" s="61">
        <v>8</v>
      </c>
      <c r="AK14" s="61">
        <v>0</v>
      </c>
      <c r="AL14" s="61">
        <v>0</v>
      </c>
      <c r="AM14" s="61">
        <v>0</v>
      </c>
      <c r="AN14" s="46" t="s">
        <v>202</v>
      </c>
      <c r="AO14" s="46" t="s">
        <v>95</v>
      </c>
      <c r="AP14" s="46" t="s">
        <v>95</v>
      </c>
      <c r="AQ14" s="46"/>
      <c r="AR14" s="46" t="s">
        <v>95</v>
      </c>
      <c r="AS14" s="61"/>
      <c r="AT14" s="46" t="s">
        <v>104</v>
      </c>
      <c r="AU14" s="46" t="s">
        <v>95</v>
      </c>
      <c r="AV14" s="46" t="s">
        <v>95</v>
      </c>
      <c r="AW14" s="61"/>
      <c r="AX14" s="65" t="s">
        <v>617</v>
      </c>
      <c r="AY14" s="61"/>
      <c r="AZ14" s="61"/>
      <c r="BA14" s="46">
        <v>1</v>
      </c>
      <c r="BB14" s="46">
        <v>1</v>
      </c>
      <c r="BC14" s="46">
        <v>1</v>
      </c>
      <c r="BD14" s="46">
        <v>1</v>
      </c>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t="s">
        <v>110</v>
      </c>
      <c r="CE14" s="61" t="s">
        <v>111</v>
      </c>
      <c r="CF14" s="61" t="s">
        <v>110</v>
      </c>
      <c r="CG14" s="61" t="s">
        <v>112</v>
      </c>
      <c r="CH14" s="61"/>
      <c r="CI14" s="89" t="str">
        <f t="shared" si="0"/>
        <v>Red</v>
      </c>
      <c r="CJ14" s="89" t="str">
        <f t="shared" si="14"/>
        <v>Red</v>
      </c>
      <c r="CK14" s="89" t="str">
        <f t="shared" si="2"/>
        <v>Other</v>
      </c>
      <c r="CL14" s="89" t="b">
        <f t="shared" si="3"/>
        <v>0</v>
      </c>
      <c r="CM14" s="61"/>
      <c r="CN14" s="61" t="s">
        <v>103</v>
      </c>
      <c r="CO14" s="61"/>
      <c r="CP14" s="46" t="s">
        <v>113</v>
      </c>
      <c r="CQ14" s="46" t="s">
        <v>115</v>
      </c>
      <c r="CR14" s="81">
        <v>47.1882</v>
      </c>
      <c r="CS14" s="72">
        <f t="shared" si="4"/>
        <v>7</v>
      </c>
      <c r="CT14" s="72" t="str">
        <f aca="true" t="shared" si="15" ref="CT14:CT22">IF(CD14="Red","1",IF(CD14="Grey","0.5","0"))</f>
        <v>1</v>
      </c>
      <c r="CU14" s="72" t="str">
        <f aca="true" t="shared" si="16" ref="CU14:CU22">IF(CF14="Red","1",IF(CF14="Grey","0.5","0"))</f>
        <v>1</v>
      </c>
      <c r="CV14" s="88">
        <v>1</v>
      </c>
      <c r="CW14" s="73">
        <f t="shared" si="5"/>
        <v>1</v>
      </c>
      <c r="CX14" s="73">
        <v>1</v>
      </c>
      <c r="CY14" s="74"/>
      <c r="CZ14" s="75">
        <f t="shared" si="6"/>
        <v>21</v>
      </c>
      <c r="DA14" s="72" t="str">
        <f t="shared" si="13"/>
        <v>High</v>
      </c>
      <c r="DB14" s="73" t="str">
        <f t="shared" si="7"/>
        <v>0</v>
      </c>
      <c r="DC14" s="73" t="str">
        <f t="shared" si="8"/>
        <v>0</v>
      </c>
      <c r="DD14" s="73" t="str">
        <f t="shared" si="9"/>
        <v>0</v>
      </c>
      <c r="DE14" s="73" t="str">
        <f t="shared" si="10"/>
        <v>0</v>
      </c>
      <c r="DF14" s="73" t="str">
        <f t="shared" si="11"/>
        <v>0</v>
      </c>
      <c r="DG14" s="73" t="str">
        <f t="shared" si="12"/>
        <v>0</v>
      </c>
      <c r="DH14" s="82"/>
      <c r="DI14" s="46"/>
      <c r="DJ14" s="46"/>
      <c r="DK14" s="46"/>
      <c r="DL14" s="46"/>
      <c r="DM14" s="46"/>
      <c r="DN14" s="46"/>
      <c r="DO14" s="46"/>
      <c r="DP14" s="46"/>
      <c r="DQ14" s="46"/>
      <c r="DR14" s="46"/>
      <c r="DS14" s="46"/>
      <c r="DT14" s="46"/>
      <c r="DU14" s="46"/>
    </row>
    <row r="15" spans="1:112" s="13" customFormat="1" ht="12.75">
      <c r="A15" s="58" t="s">
        <v>645</v>
      </c>
      <c r="B15" s="59" t="s">
        <v>265</v>
      </c>
      <c r="C15" s="60">
        <v>1</v>
      </c>
      <c r="D15" s="59" t="s">
        <v>133</v>
      </c>
      <c r="E15" s="61" t="s">
        <v>151</v>
      </c>
      <c r="F15" s="61" t="s">
        <v>151</v>
      </c>
      <c r="G15" s="61" t="s">
        <v>151</v>
      </c>
      <c r="H15" s="61" t="s">
        <v>259</v>
      </c>
      <c r="I15" s="61" t="s">
        <v>95</v>
      </c>
      <c r="J15" s="61" t="s">
        <v>95</v>
      </c>
      <c r="K15" s="61" t="s">
        <v>95</v>
      </c>
      <c r="L15" s="61" t="s">
        <v>95</v>
      </c>
      <c r="M15" s="61" t="s">
        <v>95</v>
      </c>
      <c r="N15" s="61" t="s">
        <v>95</v>
      </c>
      <c r="O15" s="61" t="s">
        <v>95</v>
      </c>
      <c r="P15" s="61" t="s">
        <v>95</v>
      </c>
      <c r="Q15" s="61" t="s">
        <v>95</v>
      </c>
      <c r="R15" s="61" t="s">
        <v>95</v>
      </c>
      <c r="S15" s="61" t="s">
        <v>95</v>
      </c>
      <c r="T15" s="61" t="s">
        <v>95</v>
      </c>
      <c r="U15" s="61" t="s">
        <v>95</v>
      </c>
      <c r="V15" s="61" t="s">
        <v>95</v>
      </c>
      <c r="W15" s="61" t="s">
        <v>95</v>
      </c>
      <c r="X15" s="61" t="s">
        <v>95</v>
      </c>
      <c r="Y15" s="62">
        <v>45.55285</v>
      </c>
      <c r="Z15" s="62">
        <v>-116.87076</v>
      </c>
      <c r="AA15" s="61" t="s">
        <v>96</v>
      </c>
      <c r="AB15" s="61" t="s">
        <v>97</v>
      </c>
      <c r="AC15" s="61" t="s">
        <v>98</v>
      </c>
      <c r="AD15" s="61" t="s">
        <v>616</v>
      </c>
      <c r="AE15" s="61"/>
      <c r="AF15" s="63">
        <v>38869</v>
      </c>
      <c r="AG15" s="64">
        <v>0.4583333333333333</v>
      </c>
      <c r="AH15" s="61" t="s">
        <v>100</v>
      </c>
      <c r="AI15" s="61">
        <v>2</v>
      </c>
      <c r="AJ15" s="66">
        <v>8</v>
      </c>
      <c r="AK15" s="61">
        <v>0</v>
      </c>
      <c r="AL15" s="61">
        <v>0</v>
      </c>
      <c r="AM15" s="61">
        <v>0</v>
      </c>
      <c r="AN15" s="46" t="s">
        <v>202</v>
      </c>
      <c r="AO15" s="46" t="s">
        <v>95</v>
      </c>
      <c r="AP15" s="46" t="s">
        <v>95</v>
      </c>
      <c r="AQ15" s="46"/>
      <c r="AR15" s="46" t="s">
        <v>103</v>
      </c>
      <c r="AS15" s="61"/>
      <c r="AT15" s="46" t="s">
        <v>104</v>
      </c>
      <c r="AU15" s="46" t="s">
        <v>95</v>
      </c>
      <c r="AV15" s="46" t="s">
        <v>95</v>
      </c>
      <c r="AW15" s="61"/>
      <c r="AX15" s="65" t="s">
        <v>617</v>
      </c>
      <c r="AY15" s="61"/>
      <c r="AZ15" s="61"/>
      <c r="BA15" s="46">
        <v>1</v>
      </c>
      <c r="BB15" s="46">
        <v>1</v>
      </c>
      <c r="BC15" s="46">
        <v>1</v>
      </c>
      <c r="BD15" s="46">
        <v>1</v>
      </c>
      <c r="BE15" s="61"/>
      <c r="BF15" s="61"/>
      <c r="BG15" s="61"/>
      <c r="BH15" s="61"/>
      <c r="BI15" s="61"/>
      <c r="BJ15" s="61"/>
      <c r="BK15" s="61"/>
      <c r="BL15" s="61"/>
      <c r="BM15" s="61"/>
      <c r="BN15" s="61"/>
      <c r="BO15" s="46">
        <v>4.87</v>
      </c>
      <c r="BP15" s="46" t="s">
        <v>176</v>
      </c>
      <c r="BQ15" s="46">
        <v>4.87</v>
      </c>
      <c r="BR15" s="46">
        <v>4.87</v>
      </c>
      <c r="BS15" s="46">
        <v>6</v>
      </c>
      <c r="BT15" s="46">
        <v>5.27</v>
      </c>
      <c r="BU15" s="46">
        <v>4.88</v>
      </c>
      <c r="BV15" s="46">
        <v>-0.01</v>
      </c>
      <c r="BW15" s="61"/>
      <c r="BX15" s="61"/>
      <c r="BY15" s="61"/>
      <c r="BZ15" s="61"/>
      <c r="CA15" s="61"/>
      <c r="CB15" s="61"/>
      <c r="CC15" s="61"/>
      <c r="CD15" s="61" t="s">
        <v>110</v>
      </c>
      <c r="CE15" s="61" t="s">
        <v>111</v>
      </c>
      <c r="CF15" s="61" t="s">
        <v>110</v>
      </c>
      <c r="CG15" s="61" t="s">
        <v>112</v>
      </c>
      <c r="CH15" s="61"/>
      <c r="CI15" s="89" t="str">
        <f t="shared" si="0"/>
        <v>Red</v>
      </c>
      <c r="CJ15" s="89" t="str">
        <f t="shared" si="14"/>
        <v>Red</v>
      </c>
      <c r="CK15" s="89" t="str">
        <f t="shared" si="2"/>
        <v>Other</v>
      </c>
      <c r="CL15" s="89" t="b">
        <f t="shared" si="3"/>
        <v>0</v>
      </c>
      <c r="CM15" s="61"/>
      <c r="CN15" s="61" t="s">
        <v>103</v>
      </c>
      <c r="CO15" s="61"/>
      <c r="CP15" s="46" t="s">
        <v>113</v>
      </c>
      <c r="CQ15" s="46" t="s">
        <v>115</v>
      </c>
      <c r="CR15" s="81">
        <v>47.1882</v>
      </c>
      <c r="CS15" s="72">
        <f t="shared" si="4"/>
        <v>7</v>
      </c>
      <c r="CT15" s="72" t="str">
        <f t="shared" si="15"/>
        <v>1</v>
      </c>
      <c r="CU15" s="72" t="str">
        <f t="shared" si="16"/>
        <v>1</v>
      </c>
      <c r="CV15" s="73">
        <v>1</v>
      </c>
      <c r="CW15" s="73">
        <f t="shared" si="5"/>
        <v>1</v>
      </c>
      <c r="CX15" s="73">
        <v>1</v>
      </c>
      <c r="CY15" s="74"/>
      <c r="CZ15" s="75">
        <f t="shared" si="6"/>
        <v>21</v>
      </c>
      <c r="DA15" s="72" t="str">
        <f t="shared" si="13"/>
        <v>High</v>
      </c>
      <c r="DB15" s="73" t="str">
        <f t="shared" si="7"/>
        <v>0</v>
      </c>
      <c r="DC15" s="73" t="str">
        <f t="shared" si="8"/>
        <v>0</v>
      </c>
      <c r="DD15" s="73" t="str">
        <f t="shared" si="9"/>
        <v>0</v>
      </c>
      <c r="DE15" s="73" t="str">
        <f t="shared" si="10"/>
        <v>0</v>
      </c>
      <c r="DF15" s="73" t="str">
        <f t="shared" si="11"/>
        <v>0</v>
      </c>
      <c r="DG15" s="73" t="str">
        <f t="shared" si="12"/>
        <v>0</v>
      </c>
      <c r="DH15" s="82"/>
    </row>
    <row r="16" spans="1:112" ht="12.75">
      <c r="A16" s="58" t="s">
        <v>646</v>
      </c>
      <c r="B16" s="59" t="s">
        <v>265</v>
      </c>
      <c r="C16" s="60">
        <v>1</v>
      </c>
      <c r="D16" s="59" t="s">
        <v>133</v>
      </c>
      <c r="E16" s="61" t="s">
        <v>151</v>
      </c>
      <c r="F16" s="61" t="s">
        <v>151</v>
      </c>
      <c r="G16" s="61" t="s">
        <v>151</v>
      </c>
      <c r="H16" s="61" t="s">
        <v>259</v>
      </c>
      <c r="I16" s="61" t="s">
        <v>95</v>
      </c>
      <c r="J16" s="61" t="s">
        <v>95</v>
      </c>
      <c r="K16" s="61" t="s">
        <v>95</v>
      </c>
      <c r="L16" s="61" t="s">
        <v>95</v>
      </c>
      <c r="M16" s="61" t="s">
        <v>95</v>
      </c>
      <c r="N16" s="61" t="s">
        <v>95</v>
      </c>
      <c r="O16" s="61" t="s">
        <v>95</v>
      </c>
      <c r="P16" s="61" t="s">
        <v>95</v>
      </c>
      <c r="Q16" s="61" t="s">
        <v>95</v>
      </c>
      <c r="R16" s="61" t="s">
        <v>95</v>
      </c>
      <c r="S16" s="61" t="s">
        <v>95</v>
      </c>
      <c r="T16" s="61" t="s">
        <v>95</v>
      </c>
      <c r="U16" s="61" t="s">
        <v>95</v>
      </c>
      <c r="V16" s="61" t="s">
        <v>95</v>
      </c>
      <c r="W16" s="61" t="s">
        <v>95</v>
      </c>
      <c r="X16" s="61" t="s">
        <v>95</v>
      </c>
      <c r="Y16" s="62">
        <v>45.55285</v>
      </c>
      <c r="Z16" s="62">
        <v>-116.87076</v>
      </c>
      <c r="AA16" s="61" t="s">
        <v>96</v>
      </c>
      <c r="AB16" s="61" t="s">
        <v>97</v>
      </c>
      <c r="AC16" s="61" t="s">
        <v>98</v>
      </c>
      <c r="AD16" s="61" t="s">
        <v>616</v>
      </c>
      <c r="AE16" s="61"/>
      <c r="AF16" s="63">
        <v>38869</v>
      </c>
      <c r="AG16" s="64">
        <v>0.4583333333333333</v>
      </c>
      <c r="AH16" s="61" t="s">
        <v>100</v>
      </c>
      <c r="AI16" s="61">
        <v>3</v>
      </c>
      <c r="AJ16" s="66">
        <v>8</v>
      </c>
      <c r="AK16" s="61">
        <v>0</v>
      </c>
      <c r="AL16" s="61">
        <v>0</v>
      </c>
      <c r="AM16" s="61">
        <v>0</v>
      </c>
      <c r="AN16" s="46" t="s">
        <v>202</v>
      </c>
      <c r="AO16" s="46" t="s">
        <v>95</v>
      </c>
      <c r="AP16" s="46" t="s">
        <v>95</v>
      </c>
      <c r="AQ16" s="46"/>
      <c r="AR16" s="46" t="s">
        <v>103</v>
      </c>
      <c r="AS16" s="61"/>
      <c r="AT16" s="46" t="s">
        <v>104</v>
      </c>
      <c r="AU16" s="46" t="s">
        <v>95</v>
      </c>
      <c r="AV16" s="46" t="s">
        <v>95</v>
      </c>
      <c r="AW16" s="61"/>
      <c r="AX16" s="65" t="s">
        <v>617</v>
      </c>
      <c r="AY16" s="61"/>
      <c r="AZ16" s="61"/>
      <c r="BA16" s="46">
        <v>1</v>
      </c>
      <c r="BB16" s="46">
        <v>1</v>
      </c>
      <c r="BC16" s="46">
        <v>1</v>
      </c>
      <c r="BD16" s="46">
        <v>1</v>
      </c>
      <c r="BE16" s="61"/>
      <c r="BF16" s="61"/>
      <c r="BG16" s="61"/>
      <c r="BH16" s="61"/>
      <c r="BI16" s="61"/>
      <c r="BJ16" s="61"/>
      <c r="BK16" s="61"/>
      <c r="BL16" s="61"/>
      <c r="BM16" s="61"/>
      <c r="BN16" s="61"/>
      <c r="BO16" s="46">
        <v>4.87</v>
      </c>
      <c r="BP16" s="46" t="s">
        <v>176</v>
      </c>
      <c r="BQ16" s="46">
        <v>5.27</v>
      </c>
      <c r="BR16" s="46">
        <v>5.27</v>
      </c>
      <c r="BS16" s="46">
        <v>8.56</v>
      </c>
      <c r="BT16" s="46">
        <v>6.33</v>
      </c>
      <c r="BU16" s="46">
        <v>4.88</v>
      </c>
      <c r="BV16" s="46">
        <v>-0.01</v>
      </c>
      <c r="BW16" s="61"/>
      <c r="BX16" s="61"/>
      <c r="BY16" s="61"/>
      <c r="BZ16" s="61"/>
      <c r="CA16" s="61"/>
      <c r="CB16" s="61"/>
      <c r="CC16" s="61"/>
      <c r="CD16" s="61" t="s">
        <v>110</v>
      </c>
      <c r="CE16" s="61" t="s">
        <v>111</v>
      </c>
      <c r="CF16" s="61" t="s">
        <v>110</v>
      </c>
      <c r="CG16" s="61" t="s">
        <v>112</v>
      </c>
      <c r="CH16" s="61"/>
      <c r="CI16" s="89" t="str">
        <f t="shared" si="0"/>
        <v>Red</v>
      </c>
      <c r="CJ16" s="89" t="str">
        <f t="shared" si="14"/>
        <v>Red</v>
      </c>
      <c r="CK16" s="89" t="str">
        <f t="shared" si="2"/>
        <v>Other</v>
      </c>
      <c r="CL16" s="89" t="b">
        <f t="shared" si="3"/>
        <v>0</v>
      </c>
      <c r="CM16" s="61"/>
      <c r="CN16" s="61" t="s">
        <v>103</v>
      </c>
      <c r="CO16" s="61"/>
      <c r="CP16" s="46" t="s">
        <v>113</v>
      </c>
      <c r="CQ16" s="46" t="s">
        <v>115</v>
      </c>
      <c r="CR16" s="81">
        <v>47.1882</v>
      </c>
      <c r="CS16" s="72">
        <f t="shared" si="4"/>
        <v>7</v>
      </c>
      <c r="CT16" s="72" t="str">
        <f t="shared" si="15"/>
        <v>1</v>
      </c>
      <c r="CU16" s="72" t="str">
        <f t="shared" si="16"/>
        <v>1</v>
      </c>
      <c r="CV16" s="88">
        <v>1</v>
      </c>
      <c r="CW16" s="73">
        <f t="shared" si="5"/>
        <v>1</v>
      </c>
      <c r="CX16" s="73">
        <v>1</v>
      </c>
      <c r="CY16" s="74"/>
      <c r="CZ16" s="75">
        <f t="shared" si="6"/>
        <v>21</v>
      </c>
      <c r="DA16" s="72" t="str">
        <f t="shared" si="13"/>
        <v>High</v>
      </c>
      <c r="DB16" s="73" t="str">
        <f t="shared" si="7"/>
        <v>0</v>
      </c>
      <c r="DC16" s="73" t="str">
        <f t="shared" si="8"/>
        <v>0</v>
      </c>
      <c r="DD16" s="73" t="str">
        <f t="shared" si="9"/>
        <v>0</v>
      </c>
      <c r="DE16" s="73" t="str">
        <f t="shared" si="10"/>
        <v>0</v>
      </c>
      <c r="DF16" s="73" t="str">
        <f t="shared" si="11"/>
        <v>0</v>
      </c>
      <c r="DG16" s="73" t="str">
        <f t="shared" si="12"/>
        <v>0</v>
      </c>
      <c r="DH16" s="82"/>
    </row>
    <row r="17" spans="1:112" ht="12.75">
      <c r="A17" s="58" t="s">
        <v>647</v>
      </c>
      <c r="B17" s="59" t="s">
        <v>265</v>
      </c>
      <c r="C17" s="60">
        <v>1</v>
      </c>
      <c r="D17" s="59" t="s">
        <v>133</v>
      </c>
      <c r="E17" s="61" t="s">
        <v>151</v>
      </c>
      <c r="F17" s="61" t="s">
        <v>151</v>
      </c>
      <c r="G17" s="61" t="s">
        <v>151</v>
      </c>
      <c r="H17" s="61" t="s">
        <v>259</v>
      </c>
      <c r="I17" s="61" t="s">
        <v>95</v>
      </c>
      <c r="J17" s="61" t="s">
        <v>95</v>
      </c>
      <c r="K17" s="61" t="s">
        <v>95</v>
      </c>
      <c r="L17" s="61" t="s">
        <v>95</v>
      </c>
      <c r="M17" s="61" t="s">
        <v>95</v>
      </c>
      <c r="N17" s="61" t="s">
        <v>95</v>
      </c>
      <c r="O17" s="61" t="s">
        <v>95</v>
      </c>
      <c r="P17" s="61" t="s">
        <v>95</v>
      </c>
      <c r="Q17" s="61" t="s">
        <v>95</v>
      </c>
      <c r="R17" s="61" t="s">
        <v>95</v>
      </c>
      <c r="S17" s="61" t="s">
        <v>95</v>
      </c>
      <c r="T17" s="61" t="s">
        <v>95</v>
      </c>
      <c r="U17" s="61" t="s">
        <v>95</v>
      </c>
      <c r="V17" s="61" t="s">
        <v>95</v>
      </c>
      <c r="W17" s="61" t="s">
        <v>95</v>
      </c>
      <c r="X17" s="61" t="s">
        <v>95</v>
      </c>
      <c r="Y17" s="62">
        <v>45.55285</v>
      </c>
      <c r="Z17" s="62">
        <v>-116.87076</v>
      </c>
      <c r="AA17" s="61" t="s">
        <v>96</v>
      </c>
      <c r="AB17" s="61" t="s">
        <v>97</v>
      </c>
      <c r="AC17" s="61" t="s">
        <v>98</v>
      </c>
      <c r="AD17" s="61" t="s">
        <v>616</v>
      </c>
      <c r="AE17" s="61"/>
      <c r="AF17" s="63">
        <v>38869</v>
      </c>
      <c r="AG17" s="64">
        <v>0.4583333333333333</v>
      </c>
      <c r="AH17" s="61" t="s">
        <v>100</v>
      </c>
      <c r="AI17" s="61">
        <v>4</v>
      </c>
      <c r="AJ17" s="66">
        <v>8</v>
      </c>
      <c r="AK17" s="61">
        <v>0</v>
      </c>
      <c r="AL17" s="61">
        <v>0</v>
      </c>
      <c r="AM17" s="61">
        <v>0</v>
      </c>
      <c r="AN17" s="46" t="s">
        <v>202</v>
      </c>
      <c r="AO17" s="46" t="s">
        <v>95</v>
      </c>
      <c r="AP17" s="46" t="s">
        <v>95</v>
      </c>
      <c r="AQ17" s="46"/>
      <c r="AR17" s="46" t="s">
        <v>103</v>
      </c>
      <c r="AS17" s="61"/>
      <c r="AT17" s="46" t="s">
        <v>104</v>
      </c>
      <c r="AU17" s="46" t="s">
        <v>95</v>
      </c>
      <c r="AV17" s="46" t="s">
        <v>95</v>
      </c>
      <c r="AW17" s="61"/>
      <c r="AX17" s="65" t="s">
        <v>617</v>
      </c>
      <c r="AY17" s="61"/>
      <c r="AZ17" s="61"/>
      <c r="BA17" s="46">
        <v>1</v>
      </c>
      <c r="BB17" s="46">
        <v>1</v>
      </c>
      <c r="BC17" s="46">
        <v>1</v>
      </c>
      <c r="BD17" s="46">
        <v>1</v>
      </c>
      <c r="BE17" s="61"/>
      <c r="BF17" s="61"/>
      <c r="BG17" s="61"/>
      <c r="BH17" s="61"/>
      <c r="BI17" s="61"/>
      <c r="BJ17" s="61"/>
      <c r="BK17" s="61"/>
      <c r="BL17" s="61"/>
      <c r="BM17" s="61"/>
      <c r="BN17" s="61"/>
      <c r="BO17" s="46">
        <v>4.87</v>
      </c>
      <c r="BP17" s="46" t="s">
        <v>176</v>
      </c>
      <c r="BQ17" s="46">
        <v>6.33</v>
      </c>
      <c r="BR17" s="46">
        <v>6.33</v>
      </c>
      <c r="BS17" s="46">
        <v>10.03</v>
      </c>
      <c r="BT17" s="46">
        <v>7.42</v>
      </c>
      <c r="BU17" s="46">
        <v>4.88</v>
      </c>
      <c r="BV17" s="46">
        <v>-0.01</v>
      </c>
      <c r="BW17" s="61"/>
      <c r="BX17" s="61"/>
      <c r="BY17" s="61"/>
      <c r="BZ17" s="61"/>
      <c r="CA17" s="61"/>
      <c r="CB17" s="61"/>
      <c r="CC17" s="61"/>
      <c r="CD17" s="61" t="s">
        <v>110</v>
      </c>
      <c r="CE17" s="61" t="s">
        <v>111</v>
      </c>
      <c r="CF17" s="61" t="s">
        <v>110</v>
      </c>
      <c r="CG17" s="61" t="s">
        <v>112</v>
      </c>
      <c r="CH17" s="61"/>
      <c r="CI17" s="89" t="str">
        <f t="shared" si="0"/>
        <v>Red</v>
      </c>
      <c r="CJ17" s="89" t="str">
        <f t="shared" si="14"/>
        <v>Red</v>
      </c>
      <c r="CK17" s="89" t="str">
        <f t="shared" si="2"/>
        <v>Other</v>
      </c>
      <c r="CL17" s="89" t="b">
        <f t="shared" si="3"/>
        <v>0</v>
      </c>
      <c r="CM17" s="61"/>
      <c r="CN17" s="61" t="s">
        <v>103</v>
      </c>
      <c r="CO17" s="61"/>
      <c r="CP17" s="46" t="s">
        <v>113</v>
      </c>
      <c r="CQ17" s="46" t="s">
        <v>115</v>
      </c>
      <c r="CR17" s="81">
        <v>47.1882</v>
      </c>
      <c r="CS17" s="72">
        <f t="shared" si="4"/>
        <v>7</v>
      </c>
      <c r="CT17" s="72" t="str">
        <f t="shared" si="15"/>
        <v>1</v>
      </c>
      <c r="CU17" s="72" t="str">
        <f t="shared" si="16"/>
        <v>1</v>
      </c>
      <c r="CV17" s="73">
        <v>1</v>
      </c>
      <c r="CW17" s="73">
        <f t="shared" si="5"/>
        <v>1</v>
      </c>
      <c r="CX17" s="73">
        <v>1</v>
      </c>
      <c r="CY17" s="74"/>
      <c r="CZ17" s="75">
        <f t="shared" si="6"/>
        <v>21</v>
      </c>
      <c r="DA17" s="72" t="str">
        <f t="shared" si="13"/>
        <v>High</v>
      </c>
      <c r="DB17" s="73" t="str">
        <f t="shared" si="7"/>
        <v>0</v>
      </c>
      <c r="DC17" s="73" t="str">
        <f t="shared" si="8"/>
        <v>0</v>
      </c>
      <c r="DD17" s="73" t="str">
        <f t="shared" si="9"/>
        <v>0</v>
      </c>
      <c r="DE17" s="73" t="str">
        <f t="shared" si="10"/>
        <v>0</v>
      </c>
      <c r="DF17" s="73" t="str">
        <f t="shared" si="11"/>
        <v>0</v>
      </c>
      <c r="DG17" s="73" t="str">
        <f t="shared" si="12"/>
        <v>0</v>
      </c>
      <c r="DH17" s="82"/>
    </row>
    <row r="18" spans="1:112" ht="12.75">
      <c r="A18" s="58" t="s">
        <v>648</v>
      </c>
      <c r="B18" s="59" t="s">
        <v>265</v>
      </c>
      <c r="C18" s="60">
        <v>1</v>
      </c>
      <c r="D18" s="59" t="s">
        <v>133</v>
      </c>
      <c r="E18" s="61" t="s">
        <v>151</v>
      </c>
      <c r="F18" s="61" t="s">
        <v>151</v>
      </c>
      <c r="G18" s="61" t="s">
        <v>151</v>
      </c>
      <c r="H18" s="61" t="s">
        <v>259</v>
      </c>
      <c r="I18" s="61" t="s">
        <v>95</v>
      </c>
      <c r="J18" s="61" t="s">
        <v>95</v>
      </c>
      <c r="K18" s="61" t="s">
        <v>95</v>
      </c>
      <c r="L18" s="61" t="s">
        <v>95</v>
      </c>
      <c r="M18" s="61" t="s">
        <v>95</v>
      </c>
      <c r="N18" s="61" t="s">
        <v>95</v>
      </c>
      <c r="O18" s="61" t="s">
        <v>95</v>
      </c>
      <c r="P18" s="61" t="s">
        <v>95</v>
      </c>
      <c r="Q18" s="61" t="s">
        <v>95</v>
      </c>
      <c r="R18" s="61" t="s">
        <v>95</v>
      </c>
      <c r="S18" s="61" t="s">
        <v>95</v>
      </c>
      <c r="T18" s="61" t="s">
        <v>95</v>
      </c>
      <c r="U18" s="61" t="s">
        <v>95</v>
      </c>
      <c r="V18" s="61" t="s">
        <v>95</v>
      </c>
      <c r="W18" s="61" t="s">
        <v>95</v>
      </c>
      <c r="X18" s="61" t="s">
        <v>95</v>
      </c>
      <c r="Y18" s="62">
        <v>45.55285</v>
      </c>
      <c r="Z18" s="62">
        <v>-116.87076</v>
      </c>
      <c r="AA18" s="61" t="s">
        <v>96</v>
      </c>
      <c r="AB18" s="61" t="s">
        <v>97</v>
      </c>
      <c r="AC18" s="61" t="s">
        <v>98</v>
      </c>
      <c r="AD18" s="61" t="s">
        <v>616</v>
      </c>
      <c r="AE18" s="61"/>
      <c r="AF18" s="63">
        <v>38869</v>
      </c>
      <c r="AG18" s="64">
        <v>0.4583333333333333</v>
      </c>
      <c r="AH18" s="61" t="s">
        <v>100</v>
      </c>
      <c r="AI18" s="61">
        <v>5</v>
      </c>
      <c r="AJ18" s="66">
        <v>8</v>
      </c>
      <c r="AK18" s="61">
        <v>0</v>
      </c>
      <c r="AL18" s="61">
        <v>0</v>
      </c>
      <c r="AM18" s="61">
        <v>0</v>
      </c>
      <c r="AN18" s="46" t="s">
        <v>202</v>
      </c>
      <c r="AO18" s="46" t="s">
        <v>95</v>
      </c>
      <c r="AP18" s="46" t="s">
        <v>95</v>
      </c>
      <c r="AQ18" s="46"/>
      <c r="AR18" s="46" t="s">
        <v>103</v>
      </c>
      <c r="AS18" s="61"/>
      <c r="AT18" s="46" t="s">
        <v>104</v>
      </c>
      <c r="AU18" s="46" t="s">
        <v>95</v>
      </c>
      <c r="AV18" s="46" t="s">
        <v>95</v>
      </c>
      <c r="AW18" s="61"/>
      <c r="AX18" s="65" t="s">
        <v>617</v>
      </c>
      <c r="AY18" s="61"/>
      <c r="AZ18" s="61"/>
      <c r="BA18" s="46">
        <v>1</v>
      </c>
      <c r="BB18" s="46">
        <v>1</v>
      </c>
      <c r="BC18" s="46">
        <v>1</v>
      </c>
      <c r="BD18" s="46">
        <v>1</v>
      </c>
      <c r="BE18" s="61"/>
      <c r="BF18" s="61"/>
      <c r="BG18" s="61"/>
      <c r="BH18" s="61"/>
      <c r="BI18" s="61"/>
      <c r="BJ18" s="61"/>
      <c r="BK18" s="61"/>
      <c r="BL18" s="61"/>
      <c r="BM18" s="61"/>
      <c r="BN18" s="61"/>
      <c r="BO18" s="46">
        <v>4.87</v>
      </c>
      <c r="BP18" s="46" t="s">
        <v>176</v>
      </c>
      <c r="BQ18" s="46">
        <v>7.42</v>
      </c>
      <c r="BR18" s="46">
        <v>7.42</v>
      </c>
      <c r="BS18" s="46">
        <v>10.04</v>
      </c>
      <c r="BT18" s="46">
        <v>8.58</v>
      </c>
      <c r="BU18" s="46">
        <v>4.88</v>
      </c>
      <c r="BV18" s="46">
        <v>-0.01</v>
      </c>
      <c r="BW18" s="61"/>
      <c r="BX18" s="61"/>
      <c r="BY18" s="61"/>
      <c r="BZ18" s="61"/>
      <c r="CA18" s="61"/>
      <c r="CB18" s="61"/>
      <c r="CC18" s="61"/>
      <c r="CD18" s="61" t="s">
        <v>110</v>
      </c>
      <c r="CE18" s="61" t="s">
        <v>111</v>
      </c>
      <c r="CF18" s="61" t="s">
        <v>110</v>
      </c>
      <c r="CG18" s="61" t="s">
        <v>112</v>
      </c>
      <c r="CH18" s="61"/>
      <c r="CI18" s="89" t="str">
        <f t="shared" si="0"/>
        <v>Red</v>
      </c>
      <c r="CJ18" s="89" t="str">
        <f t="shared" si="14"/>
        <v>Red</v>
      </c>
      <c r="CK18" s="89" t="str">
        <f t="shared" si="2"/>
        <v>Other</v>
      </c>
      <c r="CL18" s="89" t="b">
        <f t="shared" si="3"/>
        <v>0</v>
      </c>
      <c r="CM18" s="61"/>
      <c r="CN18" s="61" t="s">
        <v>103</v>
      </c>
      <c r="CO18" s="61"/>
      <c r="CP18" s="46" t="s">
        <v>113</v>
      </c>
      <c r="CQ18" s="46" t="s">
        <v>115</v>
      </c>
      <c r="CR18" s="81">
        <v>47.1882</v>
      </c>
      <c r="CS18" s="72">
        <f t="shared" si="4"/>
        <v>7</v>
      </c>
      <c r="CT18" s="72" t="str">
        <f t="shared" si="15"/>
        <v>1</v>
      </c>
      <c r="CU18" s="72" t="str">
        <f t="shared" si="16"/>
        <v>1</v>
      </c>
      <c r="CV18" s="88">
        <v>1</v>
      </c>
      <c r="CW18" s="73">
        <f t="shared" si="5"/>
        <v>1</v>
      </c>
      <c r="CX18" s="73">
        <v>1</v>
      </c>
      <c r="CY18" s="74"/>
      <c r="CZ18" s="75">
        <f t="shared" si="6"/>
        <v>21</v>
      </c>
      <c r="DA18" s="72" t="str">
        <f t="shared" si="13"/>
        <v>High</v>
      </c>
      <c r="DB18" s="73" t="str">
        <f t="shared" si="7"/>
        <v>0</v>
      </c>
      <c r="DC18" s="73" t="str">
        <f t="shared" si="8"/>
        <v>0</v>
      </c>
      <c r="DD18" s="73" t="str">
        <f t="shared" si="9"/>
        <v>0</v>
      </c>
      <c r="DE18" s="73" t="str">
        <f t="shared" si="10"/>
        <v>0</v>
      </c>
      <c r="DF18" s="73" t="str">
        <f t="shared" si="11"/>
        <v>0</v>
      </c>
      <c r="DG18" s="73" t="str">
        <f t="shared" si="12"/>
        <v>0</v>
      </c>
      <c r="DH18" s="82"/>
    </row>
    <row r="19" spans="1:112" ht="12.75">
      <c r="A19" s="58" t="s">
        <v>649</v>
      </c>
      <c r="B19" s="59" t="s">
        <v>265</v>
      </c>
      <c r="C19" s="60">
        <v>1</v>
      </c>
      <c r="D19" s="59" t="s">
        <v>133</v>
      </c>
      <c r="E19" s="61" t="s">
        <v>151</v>
      </c>
      <c r="F19" s="61" t="s">
        <v>151</v>
      </c>
      <c r="G19" s="61" t="s">
        <v>151</v>
      </c>
      <c r="H19" s="61" t="s">
        <v>259</v>
      </c>
      <c r="I19" s="61" t="s">
        <v>95</v>
      </c>
      <c r="J19" s="61" t="s">
        <v>95</v>
      </c>
      <c r="K19" s="61" t="s">
        <v>95</v>
      </c>
      <c r="L19" s="61" t="s">
        <v>95</v>
      </c>
      <c r="M19" s="61" t="s">
        <v>95</v>
      </c>
      <c r="N19" s="61" t="s">
        <v>95</v>
      </c>
      <c r="O19" s="61" t="s">
        <v>95</v>
      </c>
      <c r="P19" s="61" t="s">
        <v>95</v>
      </c>
      <c r="Q19" s="61" t="s">
        <v>95</v>
      </c>
      <c r="R19" s="61" t="s">
        <v>95</v>
      </c>
      <c r="S19" s="61" t="s">
        <v>95</v>
      </c>
      <c r="T19" s="61" t="s">
        <v>95</v>
      </c>
      <c r="U19" s="61" t="s">
        <v>95</v>
      </c>
      <c r="V19" s="61" t="s">
        <v>95</v>
      </c>
      <c r="W19" s="61" t="s">
        <v>95</v>
      </c>
      <c r="X19" s="61" t="s">
        <v>95</v>
      </c>
      <c r="Y19" s="62">
        <v>45.55285</v>
      </c>
      <c r="Z19" s="62">
        <v>-116.87076</v>
      </c>
      <c r="AA19" s="61" t="s">
        <v>96</v>
      </c>
      <c r="AB19" s="61" t="s">
        <v>97</v>
      </c>
      <c r="AC19" s="61" t="s">
        <v>98</v>
      </c>
      <c r="AD19" s="61" t="s">
        <v>616</v>
      </c>
      <c r="AE19" s="61"/>
      <c r="AF19" s="63">
        <v>38869</v>
      </c>
      <c r="AG19" s="64">
        <v>0.4583333333333333</v>
      </c>
      <c r="AH19" s="61" t="s">
        <v>100</v>
      </c>
      <c r="AI19" s="61">
        <v>6</v>
      </c>
      <c r="AJ19" s="66">
        <v>8</v>
      </c>
      <c r="AK19" s="61">
        <v>0</v>
      </c>
      <c r="AL19" s="61">
        <v>0</v>
      </c>
      <c r="AM19" s="61">
        <v>0</v>
      </c>
      <c r="AN19" s="46" t="s">
        <v>202</v>
      </c>
      <c r="AO19" s="46" t="s">
        <v>95</v>
      </c>
      <c r="AP19" s="46" t="s">
        <v>95</v>
      </c>
      <c r="AQ19" s="46"/>
      <c r="AR19" s="46" t="s">
        <v>103</v>
      </c>
      <c r="AS19" s="61"/>
      <c r="AT19" s="46" t="s">
        <v>104</v>
      </c>
      <c r="AU19" s="46" t="s">
        <v>95</v>
      </c>
      <c r="AV19" s="46" t="s">
        <v>95</v>
      </c>
      <c r="AW19" s="61"/>
      <c r="AX19" s="65" t="s">
        <v>617</v>
      </c>
      <c r="AY19" s="61"/>
      <c r="AZ19" s="61"/>
      <c r="BA19" s="46">
        <v>1</v>
      </c>
      <c r="BB19" s="46">
        <v>1</v>
      </c>
      <c r="BC19" s="46">
        <v>1</v>
      </c>
      <c r="BD19" s="46">
        <v>1</v>
      </c>
      <c r="BE19" s="61"/>
      <c r="BF19" s="61"/>
      <c r="BG19" s="61"/>
      <c r="BH19" s="61"/>
      <c r="BI19" s="61"/>
      <c r="BJ19" s="61"/>
      <c r="BK19" s="61"/>
      <c r="BL19" s="61"/>
      <c r="BM19" s="61"/>
      <c r="BN19" s="61"/>
      <c r="BO19" s="46">
        <v>4.87</v>
      </c>
      <c r="BP19" s="46" t="s">
        <v>176</v>
      </c>
      <c r="BQ19" s="46">
        <v>8.58</v>
      </c>
      <c r="BR19" s="46">
        <v>8.58</v>
      </c>
      <c r="BS19" s="46">
        <v>12.08</v>
      </c>
      <c r="BT19" s="46">
        <v>9.55</v>
      </c>
      <c r="BU19" s="46">
        <v>4.88</v>
      </c>
      <c r="BV19" s="46">
        <v>-0.01</v>
      </c>
      <c r="BW19" s="61"/>
      <c r="BX19" s="61"/>
      <c r="BY19" s="61"/>
      <c r="BZ19" s="61"/>
      <c r="CA19" s="61"/>
      <c r="CB19" s="61"/>
      <c r="CC19" s="61"/>
      <c r="CD19" s="61" t="s">
        <v>110</v>
      </c>
      <c r="CE19" s="61" t="s">
        <v>111</v>
      </c>
      <c r="CF19" s="61" t="s">
        <v>110</v>
      </c>
      <c r="CG19" s="61" t="s">
        <v>112</v>
      </c>
      <c r="CH19" s="61"/>
      <c r="CI19" s="89" t="str">
        <f t="shared" si="0"/>
        <v>Red</v>
      </c>
      <c r="CJ19" s="89" t="str">
        <f t="shared" si="14"/>
        <v>Red</v>
      </c>
      <c r="CK19" s="89" t="str">
        <f t="shared" si="2"/>
        <v>Other</v>
      </c>
      <c r="CL19" s="89" t="b">
        <f t="shared" si="3"/>
        <v>0</v>
      </c>
      <c r="CM19" s="61"/>
      <c r="CN19" s="61" t="s">
        <v>103</v>
      </c>
      <c r="CO19" s="61"/>
      <c r="CP19" s="46" t="s">
        <v>113</v>
      </c>
      <c r="CQ19" s="46" t="s">
        <v>115</v>
      </c>
      <c r="CR19" s="81">
        <v>47.1882</v>
      </c>
      <c r="CS19" s="72">
        <f t="shared" si="4"/>
        <v>7</v>
      </c>
      <c r="CT19" s="72" t="str">
        <f t="shared" si="15"/>
        <v>1</v>
      </c>
      <c r="CU19" s="72" t="str">
        <f t="shared" si="16"/>
        <v>1</v>
      </c>
      <c r="CV19" s="73">
        <v>1</v>
      </c>
      <c r="CW19" s="73">
        <f t="shared" si="5"/>
        <v>1</v>
      </c>
      <c r="CX19" s="73">
        <v>1</v>
      </c>
      <c r="CY19" s="74"/>
      <c r="CZ19" s="75">
        <f t="shared" si="6"/>
        <v>21</v>
      </c>
      <c r="DA19" s="72" t="str">
        <f t="shared" si="13"/>
        <v>High</v>
      </c>
      <c r="DB19" s="73" t="str">
        <f t="shared" si="7"/>
        <v>0</v>
      </c>
      <c r="DC19" s="73" t="str">
        <f t="shared" si="8"/>
        <v>0</v>
      </c>
      <c r="DD19" s="73" t="str">
        <f t="shared" si="9"/>
        <v>0</v>
      </c>
      <c r="DE19" s="73" t="str">
        <f t="shared" si="10"/>
        <v>0</v>
      </c>
      <c r="DF19" s="73" t="str">
        <f t="shared" si="11"/>
        <v>0</v>
      </c>
      <c r="DG19" s="73" t="str">
        <f t="shared" si="12"/>
        <v>0</v>
      </c>
      <c r="DH19" s="82"/>
    </row>
    <row r="20" spans="1:112" ht="12.75">
      <c r="A20" s="58" t="s">
        <v>650</v>
      </c>
      <c r="B20" s="59" t="s">
        <v>265</v>
      </c>
      <c r="C20" s="60">
        <v>1</v>
      </c>
      <c r="D20" s="59" t="s">
        <v>133</v>
      </c>
      <c r="E20" s="61" t="s">
        <v>151</v>
      </c>
      <c r="F20" s="61" t="s">
        <v>151</v>
      </c>
      <c r="G20" s="61" t="s">
        <v>151</v>
      </c>
      <c r="H20" s="61" t="s">
        <v>259</v>
      </c>
      <c r="I20" s="61" t="s">
        <v>95</v>
      </c>
      <c r="J20" s="61" t="s">
        <v>95</v>
      </c>
      <c r="K20" s="61" t="s">
        <v>95</v>
      </c>
      <c r="L20" s="61" t="s">
        <v>95</v>
      </c>
      <c r="M20" s="61" t="s">
        <v>95</v>
      </c>
      <c r="N20" s="61" t="s">
        <v>95</v>
      </c>
      <c r="O20" s="61" t="s">
        <v>95</v>
      </c>
      <c r="P20" s="61" t="s">
        <v>95</v>
      </c>
      <c r="Q20" s="61" t="s">
        <v>95</v>
      </c>
      <c r="R20" s="61" t="s">
        <v>95</v>
      </c>
      <c r="S20" s="61" t="s">
        <v>95</v>
      </c>
      <c r="T20" s="61" t="s">
        <v>95</v>
      </c>
      <c r="U20" s="61" t="s">
        <v>95</v>
      </c>
      <c r="V20" s="61" t="s">
        <v>95</v>
      </c>
      <c r="W20" s="61" t="s">
        <v>95</v>
      </c>
      <c r="X20" s="61" t="s">
        <v>95</v>
      </c>
      <c r="Y20" s="62">
        <v>45.55285</v>
      </c>
      <c r="Z20" s="62">
        <v>-116.87076</v>
      </c>
      <c r="AA20" s="61" t="s">
        <v>96</v>
      </c>
      <c r="AB20" s="61" t="s">
        <v>97</v>
      </c>
      <c r="AC20" s="61" t="s">
        <v>98</v>
      </c>
      <c r="AD20" s="61" t="s">
        <v>616</v>
      </c>
      <c r="AE20" s="61"/>
      <c r="AF20" s="63">
        <v>38869</v>
      </c>
      <c r="AG20" s="64">
        <v>0.4583333333333333</v>
      </c>
      <c r="AH20" s="61" t="s">
        <v>100</v>
      </c>
      <c r="AI20" s="61">
        <v>7</v>
      </c>
      <c r="AJ20" s="66">
        <v>8</v>
      </c>
      <c r="AK20" s="61">
        <v>0</v>
      </c>
      <c r="AL20" s="61">
        <v>0</v>
      </c>
      <c r="AM20" s="61">
        <v>0</v>
      </c>
      <c r="AN20" s="46" t="s">
        <v>202</v>
      </c>
      <c r="AO20" s="46" t="s">
        <v>95</v>
      </c>
      <c r="AP20" s="46" t="s">
        <v>95</v>
      </c>
      <c r="AQ20" s="46"/>
      <c r="AR20" s="46" t="s">
        <v>103</v>
      </c>
      <c r="AS20" s="61"/>
      <c r="AT20" s="46" t="s">
        <v>104</v>
      </c>
      <c r="AU20" s="46" t="s">
        <v>95</v>
      </c>
      <c r="AV20" s="46" t="s">
        <v>95</v>
      </c>
      <c r="AW20" s="61"/>
      <c r="AX20" s="65" t="s">
        <v>617</v>
      </c>
      <c r="AY20" s="61"/>
      <c r="AZ20" s="61"/>
      <c r="BA20" s="46">
        <v>1</v>
      </c>
      <c r="BB20" s="46">
        <v>1</v>
      </c>
      <c r="BC20" s="46">
        <v>1</v>
      </c>
      <c r="BD20" s="46">
        <v>1</v>
      </c>
      <c r="BE20" s="61"/>
      <c r="BF20" s="61"/>
      <c r="BG20" s="61"/>
      <c r="BH20" s="61"/>
      <c r="BI20" s="61"/>
      <c r="BJ20" s="61"/>
      <c r="BK20" s="61"/>
      <c r="BL20" s="61"/>
      <c r="BM20" s="61"/>
      <c r="BN20" s="61"/>
      <c r="BO20" s="46">
        <v>4.87</v>
      </c>
      <c r="BP20" s="46" t="s">
        <v>176</v>
      </c>
      <c r="BQ20" s="46">
        <v>9.55</v>
      </c>
      <c r="BR20" s="46">
        <v>9.55</v>
      </c>
      <c r="BS20" s="46">
        <v>12.09</v>
      </c>
      <c r="BT20" s="46">
        <v>10.54</v>
      </c>
      <c r="BU20" s="46">
        <v>4.88</v>
      </c>
      <c r="BV20" s="46">
        <v>-0.01</v>
      </c>
      <c r="BW20" s="61"/>
      <c r="BX20" s="61"/>
      <c r="BY20" s="61"/>
      <c r="BZ20" s="61"/>
      <c r="CA20" s="61"/>
      <c r="CB20" s="61"/>
      <c r="CC20" s="61"/>
      <c r="CD20" s="61" t="s">
        <v>110</v>
      </c>
      <c r="CE20" s="61" t="s">
        <v>111</v>
      </c>
      <c r="CF20" s="61" t="s">
        <v>110</v>
      </c>
      <c r="CG20" s="61" t="s">
        <v>112</v>
      </c>
      <c r="CH20" s="61"/>
      <c r="CI20" s="89" t="str">
        <f t="shared" si="0"/>
        <v>Red</v>
      </c>
      <c r="CJ20" s="89" t="str">
        <f t="shared" si="14"/>
        <v>Red</v>
      </c>
      <c r="CK20" s="89" t="str">
        <f t="shared" si="2"/>
        <v>Other</v>
      </c>
      <c r="CL20" s="89" t="b">
        <f t="shared" si="3"/>
        <v>0</v>
      </c>
      <c r="CM20" s="61"/>
      <c r="CN20" s="61" t="s">
        <v>103</v>
      </c>
      <c r="CO20" s="61"/>
      <c r="CP20" s="46" t="s">
        <v>113</v>
      </c>
      <c r="CQ20" s="46" t="s">
        <v>115</v>
      </c>
      <c r="CR20" s="81">
        <v>47.1882</v>
      </c>
      <c r="CS20" s="72">
        <f t="shared" si="4"/>
        <v>7</v>
      </c>
      <c r="CT20" s="72" t="str">
        <f t="shared" si="15"/>
        <v>1</v>
      </c>
      <c r="CU20" s="72" t="str">
        <f t="shared" si="16"/>
        <v>1</v>
      </c>
      <c r="CV20" s="88">
        <v>1</v>
      </c>
      <c r="CW20" s="73">
        <f t="shared" si="5"/>
        <v>1</v>
      </c>
      <c r="CX20" s="73">
        <v>1</v>
      </c>
      <c r="CY20" s="74"/>
      <c r="CZ20" s="75">
        <f t="shared" si="6"/>
        <v>21</v>
      </c>
      <c r="DA20" s="72" t="str">
        <f t="shared" si="13"/>
        <v>High</v>
      </c>
      <c r="DB20" s="73" t="str">
        <f t="shared" si="7"/>
        <v>0</v>
      </c>
      <c r="DC20" s="73" t="str">
        <f t="shared" si="8"/>
        <v>0</v>
      </c>
      <c r="DD20" s="73" t="str">
        <f t="shared" si="9"/>
        <v>0</v>
      </c>
      <c r="DE20" s="73" t="str">
        <f t="shared" si="10"/>
        <v>0</v>
      </c>
      <c r="DF20" s="73" t="str">
        <f t="shared" si="11"/>
        <v>0</v>
      </c>
      <c r="DG20" s="73" t="str">
        <f t="shared" si="12"/>
        <v>0</v>
      </c>
      <c r="DH20" s="82"/>
    </row>
    <row r="21" spans="1:112" ht="13.5" customHeight="1">
      <c r="A21" s="58" t="s">
        <v>651</v>
      </c>
      <c r="B21" s="59" t="s">
        <v>265</v>
      </c>
      <c r="C21" s="60">
        <v>2</v>
      </c>
      <c r="D21" s="59" t="s">
        <v>133</v>
      </c>
      <c r="E21" s="61" t="s">
        <v>151</v>
      </c>
      <c r="F21" s="61" t="s">
        <v>151</v>
      </c>
      <c r="G21" s="61" t="s">
        <v>151</v>
      </c>
      <c r="H21" s="61" t="s">
        <v>259</v>
      </c>
      <c r="I21" s="61" t="s">
        <v>95</v>
      </c>
      <c r="J21" s="61" t="s">
        <v>95</v>
      </c>
      <c r="K21" s="61" t="s">
        <v>95</v>
      </c>
      <c r="L21" s="61" t="s">
        <v>95</v>
      </c>
      <c r="M21" s="61" t="s">
        <v>95</v>
      </c>
      <c r="N21" s="61" t="s">
        <v>95</v>
      </c>
      <c r="O21" s="61" t="s">
        <v>95</v>
      </c>
      <c r="P21" s="61" t="s">
        <v>95</v>
      </c>
      <c r="Q21" s="61" t="s">
        <v>95</v>
      </c>
      <c r="R21" s="61" t="s">
        <v>95</v>
      </c>
      <c r="S21" s="61" t="s">
        <v>95</v>
      </c>
      <c r="T21" s="61" t="s">
        <v>95</v>
      </c>
      <c r="U21" s="61" t="s">
        <v>95</v>
      </c>
      <c r="V21" s="61" t="s">
        <v>95</v>
      </c>
      <c r="W21" s="61" t="s">
        <v>95</v>
      </c>
      <c r="X21" s="61" t="s">
        <v>95</v>
      </c>
      <c r="Y21" s="62">
        <v>45.55285</v>
      </c>
      <c r="Z21" s="62">
        <v>-116.87076</v>
      </c>
      <c r="AA21" s="61" t="s">
        <v>96</v>
      </c>
      <c r="AB21" s="61" t="s">
        <v>625</v>
      </c>
      <c r="AC21" s="61" t="s">
        <v>98</v>
      </c>
      <c r="AD21" s="61" t="s">
        <v>616</v>
      </c>
      <c r="AE21" s="67"/>
      <c r="AF21" s="63">
        <v>38869</v>
      </c>
      <c r="AG21" s="64">
        <v>0.4583333333333333</v>
      </c>
      <c r="AH21" s="61" t="s">
        <v>100</v>
      </c>
      <c r="AI21" s="61">
        <v>8</v>
      </c>
      <c r="AJ21" s="66">
        <v>8</v>
      </c>
      <c r="AK21" s="61">
        <v>0</v>
      </c>
      <c r="AL21" s="61">
        <v>0</v>
      </c>
      <c r="AM21" s="61">
        <v>0</v>
      </c>
      <c r="AN21" s="46" t="s">
        <v>202</v>
      </c>
      <c r="AO21" s="46" t="s">
        <v>95</v>
      </c>
      <c r="AP21" s="46" t="s">
        <v>95</v>
      </c>
      <c r="AQ21" s="46"/>
      <c r="AR21" s="46" t="s">
        <v>103</v>
      </c>
      <c r="AS21" s="67"/>
      <c r="AT21" s="46" t="s">
        <v>104</v>
      </c>
      <c r="AU21" s="46" t="s">
        <v>95</v>
      </c>
      <c r="AV21" s="46" t="s">
        <v>95</v>
      </c>
      <c r="AW21" s="67"/>
      <c r="AX21" s="65" t="s">
        <v>617</v>
      </c>
      <c r="AY21" s="67"/>
      <c r="AZ21" s="67"/>
      <c r="BA21" s="46">
        <v>1</v>
      </c>
      <c r="BB21" s="46">
        <v>1</v>
      </c>
      <c r="BC21" s="46">
        <v>1</v>
      </c>
      <c r="BD21" s="46">
        <v>1</v>
      </c>
      <c r="BE21" s="67"/>
      <c r="BF21" s="67"/>
      <c r="BG21" s="67"/>
      <c r="BH21" s="67"/>
      <c r="BI21" s="67"/>
      <c r="BJ21" s="67"/>
      <c r="BK21" s="67"/>
      <c r="BL21" s="67"/>
      <c r="BM21" s="67"/>
      <c r="BN21" s="67"/>
      <c r="BO21" s="46">
        <v>4.87</v>
      </c>
      <c r="BP21" s="46" t="s">
        <v>176</v>
      </c>
      <c r="BQ21" s="46">
        <v>10.54</v>
      </c>
      <c r="BR21" s="46">
        <v>10.54</v>
      </c>
      <c r="BS21" s="46">
        <v>12.09</v>
      </c>
      <c r="BT21" s="46">
        <v>11.34</v>
      </c>
      <c r="BU21" s="46">
        <v>4.88</v>
      </c>
      <c r="BV21" s="46">
        <v>-0.01</v>
      </c>
      <c r="BW21" s="67"/>
      <c r="BX21" s="67"/>
      <c r="BY21" s="67"/>
      <c r="BZ21" s="67"/>
      <c r="CA21" s="67"/>
      <c r="CB21" s="67"/>
      <c r="CC21" s="67"/>
      <c r="CD21" s="61" t="s">
        <v>110</v>
      </c>
      <c r="CE21" s="61" t="s">
        <v>626</v>
      </c>
      <c r="CF21" s="61" t="s">
        <v>110</v>
      </c>
      <c r="CG21" s="61" t="s">
        <v>112</v>
      </c>
      <c r="CH21" s="67"/>
      <c r="CI21" s="89" t="str">
        <f t="shared" si="0"/>
        <v>Red</v>
      </c>
      <c r="CJ21" s="89" t="str">
        <f t="shared" si="14"/>
        <v>Red</v>
      </c>
      <c r="CK21" s="89" t="str">
        <f t="shared" si="2"/>
        <v>Other</v>
      </c>
      <c r="CL21" s="89" t="b">
        <f t="shared" si="3"/>
        <v>0</v>
      </c>
      <c r="CM21" s="67"/>
      <c r="CN21" s="61" t="s">
        <v>103</v>
      </c>
      <c r="CO21" s="67"/>
      <c r="CP21" s="46" t="s">
        <v>113</v>
      </c>
      <c r="CQ21" s="46" t="s">
        <v>115</v>
      </c>
      <c r="CR21" s="81">
        <v>47.1882</v>
      </c>
      <c r="CS21" s="72">
        <f t="shared" si="4"/>
        <v>7</v>
      </c>
      <c r="CT21" s="72" t="str">
        <f t="shared" si="15"/>
        <v>1</v>
      </c>
      <c r="CU21" s="72" t="str">
        <f t="shared" si="16"/>
        <v>1</v>
      </c>
      <c r="CV21" s="73">
        <v>1</v>
      </c>
      <c r="CW21" s="73">
        <f t="shared" si="5"/>
        <v>1</v>
      </c>
      <c r="CX21" s="73">
        <v>1</v>
      </c>
      <c r="CY21" s="74"/>
      <c r="CZ21" s="75">
        <f t="shared" si="6"/>
        <v>21</v>
      </c>
      <c r="DA21" s="72" t="str">
        <f t="shared" si="13"/>
        <v>High</v>
      </c>
      <c r="DB21" s="73" t="str">
        <f t="shared" si="7"/>
        <v>0</v>
      </c>
      <c r="DC21" s="73" t="str">
        <f t="shared" si="8"/>
        <v>0</v>
      </c>
      <c r="DD21" s="73" t="str">
        <f t="shared" si="9"/>
        <v>0</v>
      </c>
      <c r="DE21" s="73" t="str">
        <f t="shared" si="10"/>
        <v>0</v>
      </c>
      <c r="DF21" s="73" t="str">
        <f t="shared" si="11"/>
        <v>0</v>
      </c>
      <c r="DG21" s="73" t="str">
        <f t="shared" si="12"/>
        <v>0</v>
      </c>
      <c r="DH21" s="82"/>
    </row>
    <row r="22" spans="1:112" s="268" customFormat="1" ht="15" customHeight="1">
      <c r="A22" s="268" t="s">
        <v>158</v>
      </c>
      <c r="B22" s="269" t="s">
        <v>159</v>
      </c>
      <c r="C22" s="270">
        <v>1.6</v>
      </c>
      <c r="D22" s="269" t="s">
        <v>160</v>
      </c>
      <c r="E22" s="268" t="s">
        <v>93</v>
      </c>
      <c r="F22" s="268" t="s">
        <v>93</v>
      </c>
      <c r="G22" s="268" t="s">
        <v>93</v>
      </c>
      <c r="H22" s="268" t="s">
        <v>161</v>
      </c>
      <c r="I22" s="268" t="s">
        <v>95</v>
      </c>
      <c r="J22" s="268" t="s">
        <v>95</v>
      </c>
      <c r="K22" s="268" t="s">
        <v>95</v>
      </c>
      <c r="L22" s="268" t="s">
        <v>95</v>
      </c>
      <c r="M22" s="268" t="s">
        <v>95</v>
      </c>
      <c r="N22" s="268" t="s">
        <v>95</v>
      </c>
      <c r="O22" s="268" t="s">
        <v>95</v>
      </c>
      <c r="P22" s="268" t="s">
        <v>95</v>
      </c>
      <c r="Q22" s="268" t="s">
        <v>95</v>
      </c>
      <c r="R22" s="268" t="s">
        <v>95</v>
      </c>
      <c r="S22" s="268" t="s">
        <v>95</v>
      </c>
      <c r="T22" s="268" t="s">
        <v>95</v>
      </c>
      <c r="U22" s="268" t="s">
        <v>95</v>
      </c>
      <c r="V22" s="268" t="s">
        <v>95</v>
      </c>
      <c r="W22" s="268" t="s">
        <v>95</v>
      </c>
      <c r="X22" s="268" t="s">
        <v>95</v>
      </c>
      <c r="Y22" s="271">
        <v>45.28142</v>
      </c>
      <c r="Z22" s="271">
        <v>-116.99722</v>
      </c>
      <c r="AA22" s="268" t="s">
        <v>96</v>
      </c>
      <c r="AB22" s="268" t="s">
        <v>97</v>
      </c>
      <c r="AC22" s="268" t="s">
        <v>98</v>
      </c>
      <c r="AD22" s="268" t="s">
        <v>99</v>
      </c>
      <c r="AE22" s="268" t="s">
        <v>119</v>
      </c>
      <c r="AF22" s="272">
        <v>38229</v>
      </c>
      <c r="AG22" s="273">
        <v>0.5708333333333333</v>
      </c>
      <c r="AH22" s="268" t="s">
        <v>143</v>
      </c>
      <c r="AI22" s="268">
        <v>1</v>
      </c>
      <c r="AJ22" s="268">
        <v>1</v>
      </c>
      <c r="AK22" s="268">
        <v>0</v>
      </c>
      <c r="AL22" s="268">
        <v>0</v>
      </c>
      <c r="AM22" s="268">
        <v>0</v>
      </c>
      <c r="AN22" s="268" t="s">
        <v>144</v>
      </c>
      <c r="AO22" s="268" t="s">
        <v>95</v>
      </c>
      <c r="AP22" s="268" t="s">
        <v>95</v>
      </c>
      <c r="AR22" s="268" t="s">
        <v>113</v>
      </c>
      <c r="AS22" s="268" t="s">
        <v>162</v>
      </c>
      <c r="AT22" s="268" t="s">
        <v>145</v>
      </c>
      <c r="AU22" s="268" t="s">
        <v>123</v>
      </c>
      <c r="AV22" s="268" t="s">
        <v>163</v>
      </c>
      <c r="AW22" s="268" t="s">
        <v>164</v>
      </c>
      <c r="AX22" s="274" t="s">
        <v>165</v>
      </c>
      <c r="AY22" s="268" t="s">
        <v>166</v>
      </c>
      <c r="BA22" s="268">
        <v>1</v>
      </c>
      <c r="BB22" s="268">
        <v>1</v>
      </c>
      <c r="BC22" s="268">
        <v>1</v>
      </c>
      <c r="BD22" s="268">
        <v>1</v>
      </c>
      <c r="BE22" s="268" t="s">
        <v>167</v>
      </c>
      <c r="BH22" s="268">
        <v>7.9</v>
      </c>
      <c r="BI22" s="268">
        <v>43.3</v>
      </c>
      <c r="BJ22" s="268">
        <v>14.2</v>
      </c>
      <c r="BK22" s="268">
        <v>10.1</v>
      </c>
      <c r="BL22" s="268">
        <v>14.9</v>
      </c>
      <c r="BM22" s="268">
        <v>11.9</v>
      </c>
      <c r="BN22" s="268">
        <v>12.6</v>
      </c>
      <c r="BO22" s="268">
        <v>3.69</v>
      </c>
      <c r="BP22" s="275" t="s">
        <v>168</v>
      </c>
      <c r="BQ22" s="268">
        <v>8.95</v>
      </c>
      <c r="BR22" s="268">
        <v>10.96</v>
      </c>
      <c r="BS22" s="268">
        <v>12.31</v>
      </c>
      <c r="BT22" s="268">
        <v>11.25</v>
      </c>
      <c r="BU22" s="268">
        <v>3.69</v>
      </c>
      <c r="BV22" s="268">
        <v>0</v>
      </c>
      <c r="BW22" s="268">
        <v>12.74</v>
      </c>
      <c r="BX22" s="268">
        <v>0.62</v>
      </c>
      <c r="BY22" s="268">
        <v>0.29</v>
      </c>
      <c r="BZ22" s="268">
        <v>-2.3</v>
      </c>
      <c r="CA22" s="268">
        <v>1.06</v>
      </c>
      <c r="CB22" s="268">
        <v>3.66</v>
      </c>
      <c r="CC22" s="268">
        <v>4.64</v>
      </c>
      <c r="CD22" s="268" t="s">
        <v>169</v>
      </c>
      <c r="CE22" s="268" t="s">
        <v>95</v>
      </c>
      <c r="CF22" s="268" t="s">
        <v>169</v>
      </c>
      <c r="CG22" s="268" t="s">
        <v>95</v>
      </c>
      <c r="CI22" s="276" t="str">
        <f t="shared" si="0"/>
        <v>Grey</v>
      </c>
      <c r="CJ22" s="277" t="s">
        <v>110</v>
      </c>
      <c r="CK22" s="276" t="str">
        <f t="shared" si="2"/>
        <v>Circular</v>
      </c>
      <c r="CL22" s="276" t="str">
        <f t="shared" si="3"/>
        <v>Yes</v>
      </c>
      <c r="CN22" s="268" t="s">
        <v>113</v>
      </c>
      <c r="CO22" s="268" t="s">
        <v>170</v>
      </c>
      <c r="CP22" s="268" t="s">
        <v>113</v>
      </c>
      <c r="CQ22" s="268" t="s">
        <v>115</v>
      </c>
      <c r="CR22" s="278">
        <v>8.34598</v>
      </c>
      <c r="CS22" s="279">
        <f t="shared" si="4"/>
        <v>6</v>
      </c>
      <c r="CT22" s="279" t="str">
        <f t="shared" si="15"/>
        <v>0.5</v>
      </c>
      <c r="CU22" s="279" t="str">
        <f t="shared" si="16"/>
        <v>0.5</v>
      </c>
      <c r="CV22" s="266">
        <v>3</v>
      </c>
      <c r="CW22" s="266">
        <f t="shared" si="5"/>
        <v>1.1</v>
      </c>
      <c r="CX22" s="266">
        <v>1</v>
      </c>
      <c r="CY22" s="280"/>
      <c r="CZ22" s="281">
        <f t="shared" si="6"/>
        <v>9.9</v>
      </c>
      <c r="DA22" s="279" t="s">
        <v>693</v>
      </c>
      <c r="DB22" s="266" t="str">
        <f t="shared" si="7"/>
        <v>0</v>
      </c>
      <c r="DC22" s="266" t="str">
        <f t="shared" si="8"/>
        <v>0</v>
      </c>
      <c r="DD22" s="266" t="str">
        <f t="shared" si="9"/>
        <v>0</v>
      </c>
      <c r="DE22" s="266" t="str">
        <f t="shared" si="10"/>
        <v>0.1</v>
      </c>
      <c r="DF22" s="266" t="str">
        <f t="shared" si="11"/>
        <v>0</v>
      </c>
      <c r="DG22" s="266" t="str">
        <f t="shared" si="12"/>
        <v>0</v>
      </c>
      <c r="DH22" s="266" t="s">
        <v>725</v>
      </c>
    </row>
    <row r="23" spans="1:112" ht="12.75">
      <c r="A23" t="s">
        <v>171</v>
      </c>
      <c r="B23" s="6" t="s">
        <v>172</v>
      </c>
      <c r="C23" s="7">
        <v>0.3</v>
      </c>
      <c r="D23" s="6">
        <v>3940</v>
      </c>
      <c r="E23" t="s">
        <v>93</v>
      </c>
      <c r="F23" t="s">
        <v>151</v>
      </c>
      <c r="G23" t="s">
        <v>151</v>
      </c>
      <c r="H23" t="s">
        <v>161</v>
      </c>
      <c r="I23" t="s">
        <v>95</v>
      </c>
      <c r="J23" t="s">
        <v>95</v>
      </c>
      <c r="K23" t="s">
        <v>95</v>
      </c>
      <c r="L23" t="s">
        <v>95</v>
      </c>
      <c r="M23" t="s">
        <v>95</v>
      </c>
      <c r="N23" t="s">
        <v>95</v>
      </c>
      <c r="O23" t="s">
        <v>95</v>
      </c>
      <c r="P23" t="s">
        <v>95</v>
      </c>
      <c r="Q23" t="s">
        <v>95</v>
      </c>
      <c r="R23" t="s">
        <v>95</v>
      </c>
      <c r="S23" t="s">
        <v>95</v>
      </c>
      <c r="T23" t="s">
        <v>95</v>
      </c>
      <c r="U23" t="s">
        <v>95</v>
      </c>
      <c r="V23" t="s">
        <v>95</v>
      </c>
      <c r="W23" t="s">
        <v>95</v>
      </c>
      <c r="X23" t="s">
        <v>95</v>
      </c>
      <c r="Y23" s="8">
        <v>45.29848</v>
      </c>
      <c r="Z23" s="8">
        <v>-116.98729</v>
      </c>
      <c r="AA23" t="s">
        <v>96</v>
      </c>
      <c r="AB23" t="s">
        <v>97</v>
      </c>
      <c r="AC23" t="s">
        <v>98</v>
      </c>
      <c r="AD23" t="s">
        <v>99</v>
      </c>
      <c r="AE23" t="s">
        <v>119</v>
      </c>
      <c r="AF23" s="9">
        <v>38229</v>
      </c>
      <c r="AG23" s="10">
        <v>0.6236111111111111</v>
      </c>
      <c r="AH23" t="s">
        <v>120</v>
      </c>
      <c r="AI23">
        <v>1</v>
      </c>
      <c r="AJ23">
        <v>1</v>
      </c>
      <c r="AK23">
        <v>0</v>
      </c>
      <c r="AL23">
        <v>0</v>
      </c>
      <c r="AM23">
        <v>0</v>
      </c>
      <c r="AN23" t="s">
        <v>144</v>
      </c>
      <c r="AO23" t="s">
        <v>95</v>
      </c>
      <c r="AP23" t="s">
        <v>95</v>
      </c>
      <c r="AR23" t="s">
        <v>95</v>
      </c>
      <c r="AT23" t="s">
        <v>173</v>
      </c>
      <c r="AU23" t="s">
        <v>123</v>
      </c>
      <c r="AV23" t="s">
        <v>95</v>
      </c>
      <c r="AX23" s="11"/>
      <c r="BA23">
        <v>1</v>
      </c>
      <c r="BB23">
        <v>1</v>
      </c>
      <c r="BC23">
        <v>1</v>
      </c>
      <c r="BD23">
        <v>1</v>
      </c>
      <c r="BE23" t="s">
        <v>174</v>
      </c>
      <c r="BF23" t="s">
        <v>175</v>
      </c>
      <c r="BH23">
        <v>9.3</v>
      </c>
      <c r="BI23">
        <v>33.7</v>
      </c>
      <c r="BJ23">
        <v>11.6</v>
      </c>
      <c r="BK23">
        <v>9.8</v>
      </c>
      <c r="BL23">
        <v>12.1</v>
      </c>
      <c r="BM23">
        <v>9.9</v>
      </c>
      <c r="BN23">
        <v>9.4</v>
      </c>
      <c r="BO23">
        <v>4.72</v>
      </c>
      <c r="BP23" t="s">
        <v>176</v>
      </c>
      <c r="BQ23">
        <v>10.73</v>
      </c>
      <c r="BR23">
        <v>11.96</v>
      </c>
      <c r="BS23">
        <v>0</v>
      </c>
      <c r="BU23">
        <v>4.73</v>
      </c>
      <c r="BV23">
        <v>-0.01</v>
      </c>
      <c r="BW23">
        <v>10.56</v>
      </c>
      <c r="BX23">
        <v>0.88</v>
      </c>
      <c r="BY23">
        <v>-11.96</v>
      </c>
      <c r="BZ23">
        <v>10.73</v>
      </c>
      <c r="CA23">
        <v>0</v>
      </c>
      <c r="CB23">
        <v>0</v>
      </c>
      <c r="CC23">
        <v>3.65</v>
      </c>
      <c r="CD23" t="s">
        <v>110</v>
      </c>
      <c r="CE23" t="s">
        <v>138</v>
      </c>
      <c r="CF23" t="s">
        <v>110</v>
      </c>
      <c r="CG23" t="s">
        <v>112</v>
      </c>
      <c r="CH23" t="s">
        <v>177</v>
      </c>
      <c r="CI23" s="89" t="str">
        <f t="shared" si="0"/>
        <v>Red</v>
      </c>
      <c r="CJ23" s="89" t="str">
        <f aca="true" t="shared" si="17" ref="CJ23:CJ65">IF(CI23="Red","Red",IF(CI23="Green","Green",IF(CI23="Grey","Grey",IF(CL23="False","Green",IF(CL23="Yes","Red","Green")))))</f>
        <v>Red</v>
      </c>
      <c r="CK23" s="89" t="str">
        <f t="shared" si="2"/>
        <v>Squashed Pipe-Arch</v>
      </c>
      <c r="CL23" s="89" t="b">
        <f t="shared" si="3"/>
        <v>0</v>
      </c>
      <c r="CN23" t="s">
        <v>103</v>
      </c>
      <c r="CP23" t="s">
        <v>113</v>
      </c>
      <c r="CQ23" t="s">
        <v>115</v>
      </c>
      <c r="CR23" s="71">
        <v>3.88279</v>
      </c>
      <c r="CS23" s="72">
        <f t="shared" si="4"/>
        <v>3</v>
      </c>
      <c r="CT23" s="85">
        <v>1</v>
      </c>
      <c r="CU23" s="85">
        <v>1</v>
      </c>
      <c r="CV23" s="73">
        <v>2</v>
      </c>
      <c r="CW23" s="73">
        <f t="shared" si="5"/>
        <v>1</v>
      </c>
      <c r="CX23" s="266">
        <v>1</v>
      </c>
      <c r="CY23" s="74"/>
      <c r="CZ23" s="75">
        <f t="shared" si="6"/>
        <v>9</v>
      </c>
      <c r="DA23" s="72" t="str">
        <f t="shared" si="13"/>
        <v>Beneficial</v>
      </c>
      <c r="DB23" s="73" t="str">
        <f t="shared" si="7"/>
        <v>0</v>
      </c>
      <c r="DC23" s="73" t="str">
        <f t="shared" si="8"/>
        <v>0</v>
      </c>
      <c r="DD23" s="73" t="str">
        <f t="shared" si="9"/>
        <v>0</v>
      </c>
      <c r="DE23" s="73" t="str">
        <f t="shared" si="10"/>
        <v>0</v>
      </c>
      <c r="DF23" s="73" t="str">
        <f t="shared" si="11"/>
        <v>0</v>
      </c>
      <c r="DG23" s="73" t="str">
        <f t="shared" si="12"/>
        <v>0</v>
      </c>
      <c r="DH23" s="266" t="s">
        <v>731</v>
      </c>
    </row>
    <row r="24" spans="1:112" ht="12.75">
      <c r="A24" t="s">
        <v>209</v>
      </c>
      <c r="B24" s="6">
        <v>3920</v>
      </c>
      <c r="C24" s="7">
        <v>11.2</v>
      </c>
      <c r="D24" s="6" t="s">
        <v>133</v>
      </c>
      <c r="E24" t="s">
        <v>93</v>
      </c>
      <c r="F24" t="s">
        <v>93</v>
      </c>
      <c r="G24" t="s">
        <v>93</v>
      </c>
      <c r="H24" t="s">
        <v>100</v>
      </c>
      <c r="I24" t="s">
        <v>95</v>
      </c>
      <c r="J24" t="s">
        <v>95</v>
      </c>
      <c r="K24" t="s">
        <v>95</v>
      </c>
      <c r="L24" t="s">
        <v>95</v>
      </c>
      <c r="M24" t="s">
        <v>95</v>
      </c>
      <c r="N24" t="s">
        <v>95</v>
      </c>
      <c r="O24" t="s">
        <v>95</v>
      </c>
      <c r="P24" t="s">
        <v>95</v>
      </c>
      <c r="Q24" t="s">
        <v>95</v>
      </c>
      <c r="R24" t="s">
        <v>95</v>
      </c>
      <c r="S24" t="s">
        <v>95</v>
      </c>
      <c r="T24" t="s">
        <v>95</v>
      </c>
      <c r="U24" t="s">
        <v>95</v>
      </c>
      <c r="V24" t="s">
        <v>95</v>
      </c>
      <c r="W24" t="s">
        <v>95</v>
      </c>
      <c r="X24" t="s">
        <v>95</v>
      </c>
      <c r="Y24" s="8">
        <v>45.24325</v>
      </c>
      <c r="Z24" s="8">
        <v>-117.09719</v>
      </c>
      <c r="AA24" t="s">
        <v>96</v>
      </c>
      <c r="AB24" t="s">
        <v>97</v>
      </c>
      <c r="AC24" t="s">
        <v>98</v>
      </c>
      <c r="AD24" t="s">
        <v>99</v>
      </c>
      <c r="AE24" t="s">
        <v>193</v>
      </c>
      <c r="AF24" s="9">
        <v>38243</v>
      </c>
      <c r="AG24" s="10">
        <v>0.6298611111111111</v>
      </c>
      <c r="AH24" t="s">
        <v>143</v>
      </c>
      <c r="AI24">
        <v>1</v>
      </c>
      <c r="AJ24">
        <v>1</v>
      </c>
      <c r="AK24">
        <v>0</v>
      </c>
      <c r="AL24">
        <v>0</v>
      </c>
      <c r="AM24">
        <v>0</v>
      </c>
      <c r="AN24" t="s">
        <v>202</v>
      </c>
      <c r="AO24" t="s">
        <v>95</v>
      </c>
      <c r="AP24" t="s">
        <v>95</v>
      </c>
      <c r="AQ24" t="s">
        <v>210</v>
      </c>
      <c r="AR24" t="s">
        <v>103</v>
      </c>
      <c r="AT24" t="s">
        <v>104</v>
      </c>
      <c r="AU24" t="s">
        <v>123</v>
      </c>
      <c r="AV24" t="s">
        <v>95</v>
      </c>
      <c r="AX24" s="11"/>
      <c r="BA24">
        <v>1</v>
      </c>
      <c r="BB24">
        <v>1</v>
      </c>
      <c r="BC24">
        <v>1</v>
      </c>
      <c r="BD24">
        <v>1</v>
      </c>
      <c r="BH24">
        <v>3.5</v>
      </c>
      <c r="BI24">
        <v>36</v>
      </c>
      <c r="BJ24">
        <v>11</v>
      </c>
      <c r="BK24">
        <v>7</v>
      </c>
      <c r="BL24">
        <v>11.1</v>
      </c>
      <c r="BM24">
        <v>7.7</v>
      </c>
      <c r="BN24">
        <v>6.2</v>
      </c>
      <c r="BO24">
        <v>6.89</v>
      </c>
      <c r="BP24" t="s">
        <v>211</v>
      </c>
      <c r="BQ24">
        <v>10.5</v>
      </c>
      <c r="BR24">
        <v>12.99</v>
      </c>
      <c r="BS24">
        <v>14.71</v>
      </c>
      <c r="BT24">
        <v>13.21</v>
      </c>
      <c r="BU24">
        <v>6.9</v>
      </c>
      <c r="BV24">
        <v>-0.01</v>
      </c>
      <c r="BW24">
        <v>8.6</v>
      </c>
      <c r="BX24">
        <v>0.41</v>
      </c>
      <c r="BY24">
        <v>0.22</v>
      </c>
      <c r="BZ24">
        <v>-2.71</v>
      </c>
      <c r="CA24">
        <v>1.5</v>
      </c>
      <c r="CB24">
        <v>6.82</v>
      </c>
      <c r="CC24">
        <v>6.92</v>
      </c>
      <c r="CD24" t="s">
        <v>110</v>
      </c>
      <c r="CE24" t="s">
        <v>138</v>
      </c>
      <c r="CF24" t="s">
        <v>110</v>
      </c>
      <c r="CG24" t="s">
        <v>139</v>
      </c>
      <c r="CI24" s="89" t="str">
        <f t="shared" si="0"/>
        <v>Red</v>
      </c>
      <c r="CJ24" s="89" t="str">
        <f t="shared" si="17"/>
        <v>Red</v>
      </c>
      <c r="CK24" s="89" t="str">
        <f t="shared" si="2"/>
        <v>Circular</v>
      </c>
      <c r="CL24" s="89" t="b">
        <f t="shared" si="3"/>
        <v>0</v>
      </c>
      <c r="CN24" t="s">
        <v>103</v>
      </c>
      <c r="CP24" t="s">
        <v>113</v>
      </c>
      <c r="CQ24" t="s">
        <v>115</v>
      </c>
      <c r="CR24" s="76">
        <v>3.40957</v>
      </c>
      <c r="CS24" s="77">
        <f t="shared" si="4"/>
        <v>3</v>
      </c>
      <c r="CT24" s="72" t="str">
        <f aca="true" t="shared" si="18" ref="CT24:CT40">IF(CD24="Red","1",IF(CD24="Grey","0.5","0"))</f>
        <v>1</v>
      </c>
      <c r="CU24" s="72" t="str">
        <f aca="true" t="shared" si="19" ref="CU24:CU40">IF(CF24="Red","1",IF(CF24="Grey","0.5","0"))</f>
        <v>1</v>
      </c>
      <c r="CV24" s="78">
        <v>6</v>
      </c>
      <c r="CW24" s="78">
        <f t="shared" si="5"/>
        <v>1</v>
      </c>
      <c r="CX24" s="250">
        <v>0.5</v>
      </c>
      <c r="CY24" s="79"/>
      <c r="CZ24" s="80">
        <f t="shared" si="6"/>
        <v>4.5</v>
      </c>
      <c r="DA24" s="72" t="str">
        <f t="shared" si="13"/>
        <v>Beneficial</v>
      </c>
      <c r="DB24" s="73" t="str">
        <f t="shared" si="7"/>
        <v>0</v>
      </c>
      <c r="DC24" s="73" t="str">
        <f t="shared" si="8"/>
        <v>0</v>
      </c>
      <c r="DD24" s="73" t="str">
        <f t="shared" si="9"/>
        <v>0</v>
      </c>
      <c r="DE24" s="73" t="str">
        <f t="shared" si="10"/>
        <v>0</v>
      </c>
      <c r="DF24" s="73" t="str">
        <f t="shared" si="11"/>
        <v>0</v>
      </c>
      <c r="DG24" s="73" t="str">
        <f t="shared" si="12"/>
        <v>0</v>
      </c>
      <c r="DH24" s="78"/>
    </row>
    <row r="25" spans="1:112" ht="12.75">
      <c r="A25" t="s">
        <v>264</v>
      </c>
      <c r="B25" s="6" t="s">
        <v>257</v>
      </c>
      <c r="C25" s="7">
        <v>1.1</v>
      </c>
      <c r="D25" s="6" t="s">
        <v>265</v>
      </c>
      <c r="E25" t="s">
        <v>226</v>
      </c>
      <c r="F25" t="s">
        <v>151</v>
      </c>
      <c r="G25" t="s">
        <v>151</v>
      </c>
      <c r="H25" t="s">
        <v>91</v>
      </c>
      <c r="I25" t="s">
        <v>95</v>
      </c>
      <c r="J25" t="s">
        <v>95</v>
      </c>
      <c r="K25" t="s">
        <v>95</v>
      </c>
      <c r="L25" t="s">
        <v>95</v>
      </c>
      <c r="M25" t="s">
        <v>95</v>
      </c>
      <c r="N25" t="s">
        <v>95</v>
      </c>
      <c r="O25" t="s">
        <v>95</v>
      </c>
      <c r="P25" t="s">
        <v>95</v>
      </c>
      <c r="Q25" t="s">
        <v>95</v>
      </c>
      <c r="R25" t="s">
        <v>95</v>
      </c>
      <c r="S25" t="s">
        <v>95</v>
      </c>
      <c r="T25" t="s">
        <v>95</v>
      </c>
      <c r="U25" t="s">
        <v>95</v>
      </c>
      <c r="V25" t="s">
        <v>95</v>
      </c>
      <c r="W25" t="s">
        <v>95</v>
      </c>
      <c r="X25" t="s">
        <v>95</v>
      </c>
      <c r="Y25" s="8">
        <v>45.56135</v>
      </c>
      <c r="Z25" s="8">
        <v>-116.88882</v>
      </c>
      <c r="AA25" t="s">
        <v>96</v>
      </c>
      <c r="AB25" t="s">
        <v>97</v>
      </c>
      <c r="AC25" t="s">
        <v>99</v>
      </c>
      <c r="AD25" t="s">
        <v>119</v>
      </c>
      <c r="AE25" t="s">
        <v>231</v>
      </c>
      <c r="AF25" s="9">
        <v>38272</v>
      </c>
      <c r="AG25" s="10">
        <v>0.4583333333333333</v>
      </c>
      <c r="AH25" t="s">
        <v>143</v>
      </c>
      <c r="AI25">
        <v>1</v>
      </c>
      <c r="AJ25">
        <v>1</v>
      </c>
      <c r="AK25">
        <v>0</v>
      </c>
      <c r="AL25">
        <v>0</v>
      </c>
      <c r="AM25">
        <v>0</v>
      </c>
      <c r="AN25" t="s">
        <v>101</v>
      </c>
      <c r="AO25" t="s">
        <v>95</v>
      </c>
      <c r="AP25" t="s">
        <v>95</v>
      </c>
      <c r="AR25" t="s">
        <v>103</v>
      </c>
      <c r="AT25" t="s">
        <v>145</v>
      </c>
      <c r="AU25" t="s">
        <v>123</v>
      </c>
      <c r="AV25" t="s">
        <v>95</v>
      </c>
      <c r="AX25" s="11" t="s">
        <v>266</v>
      </c>
      <c r="BA25">
        <v>1</v>
      </c>
      <c r="BB25">
        <v>1</v>
      </c>
      <c r="BC25">
        <v>1</v>
      </c>
      <c r="BD25">
        <v>1</v>
      </c>
      <c r="BH25">
        <v>1.3</v>
      </c>
      <c r="BI25">
        <v>40</v>
      </c>
      <c r="BJ25">
        <v>5</v>
      </c>
      <c r="BK25">
        <v>6</v>
      </c>
      <c r="BL25">
        <v>5.2</v>
      </c>
      <c r="BM25">
        <v>6.4</v>
      </c>
      <c r="BN25">
        <v>6.2</v>
      </c>
      <c r="BO25">
        <v>5.72</v>
      </c>
      <c r="BP25" t="s">
        <v>176</v>
      </c>
      <c r="BQ25">
        <v>6.72</v>
      </c>
      <c r="BR25">
        <v>10.03</v>
      </c>
      <c r="BS25">
        <v>0</v>
      </c>
      <c r="BT25">
        <v>0</v>
      </c>
      <c r="BU25">
        <v>5.72</v>
      </c>
      <c r="BV25">
        <v>0</v>
      </c>
      <c r="BW25">
        <v>5.76</v>
      </c>
      <c r="BX25">
        <v>0.23</v>
      </c>
      <c r="BY25">
        <v>-10.03</v>
      </c>
      <c r="BZ25">
        <v>6.72</v>
      </c>
      <c r="CA25">
        <v>0</v>
      </c>
      <c r="CB25">
        <v>0</v>
      </c>
      <c r="CC25">
        <v>8.27</v>
      </c>
      <c r="CD25" t="s">
        <v>110</v>
      </c>
      <c r="CE25" t="s">
        <v>147</v>
      </c>
      <c r="CF25" t="s">
        <v>110</v>
      </c>
      <c r="CG25" t="s">
        <v>139</v>
      </c>
      <c r="CH25" t="s">
        <v>267</v>
      </c>
      <c r="CI25" s="89" t="str">
        <f t="shared" si="0"/>
        <v>Red</v>
      </c>
      <c r="CJ25" s="89" t="str">
        <f t="shared" si="17"/>
        <v>Red</v>
      </c>
      <c r="CK25" s="89" t="str">
        <f t="shared" si="2"/>
        <v>Circular</v>
      </c>
      <c r="CL25" s="89" t="b">
        <f t="shared" si="3"/>
        <v>0</v>
      </c>
      <c r="CN25" t="s">
        <v>103</v>
      </c>
      <c r="CP25" t="s">
        <v>113</v>
      </c>
      <c r="CQ25" t="s">
        <v>231</v>
      </c>
      <c r="CR25" s="81">
        <v>0.849736</v>
      </c>
      <c r="CS25" s="72">
        <f t="shared" si="4"/>
        <v>1</v>
      </c>
      <c r="CT25" s="72" t="str">
        <f t="shared" si="18"/>
        <v>1</v>
      </c>
      <c r="CU25" s="72" t="str">
        <f t="shared" si="19"/>
        <v>1</v>
      </c>
      <c r="CV25" s="73">
        <v>3</v>
      </c>
      <c r="CW25" s="73">
        <f t="shared" si="5"/>
        <v>1</v>
      </c>
      <c r="CX25" s="73">
        <v>1</v>
      </c>
      <c r="CY25" s="74"/>
      <c r="CZ25" s="75">
        <f t="shared" si="6"/>
        <v>3</v>
      </c>
      <c r="DA25" s="72" t="str">
        <f t="shared" si="13"/>
        <v>Beneficial</v>
      </c>
      <c r="DB25" s="73" t="str">
        <f t="shared" si="7"/>
        <v>0</v>
      </c>
      <c r="DC25" s="73" t="str">
        <f t="shared" si="8"/>
        <v>0</v>
      </c>
      <c r="DD25" s="73" t="str">
        <f t="shared" si="9"/>
        <v>0</v>
      </c>
      <c r="DE25" s="73" t="str">
        <f t="shared" si="10"/>
        <v>0</v>
      </c>
      <c r="DF25" s="73" t="str">
        <f t="shared" si="11"/>
        <v>0</v>
      </c>
      <c r="DG25" s="73" t="str">
        <f t="shared" si="12"/>
        <v>0</v>
      </c>
      <c r="DH25" s="82"/>
    </row>
    <row r="26" spans="1:112" ht="12.75">
      <c r="A26" t="s">
        <v>392</v>
      </c>
      <c r="B26" s="6" t="s">
        <v>393</v>
      </c>
      <c r="C26" s="7">
        <v>1.8</v>
      </c>
      <c r="D26" s="6" t="s">
        <v>394</v>
      </c>
      <c r="E26" t="s">
        <v>151</v>
      </c>
      <c r="F26" t="s">
        <v>151</v>
      </c>
      <c r="G26" t="s">
        <v>151</v>
      </c>
      <c r="H26" t="s">
        <v>259</v>
      </c>
      <c r="I26" t="s">
        <v>95</v>
      </c>
      <c r="J26" t="s">
        <v>95</v>
      </c>
      <c r="K26" t="s">
        <v>95</v>
      </c>
      <c r="L26" t="s">
        <v>95</v>
      </c>
      <c r="M26" t="s">
        <v>95</v>
      </c>
      <c r="N26" t="s">
        <v>95</v>
      </c>
      <c r="O26" t="s">
        <v>95</v>
      </c>
      <c r="P26" t="s">
        <v>95</v>
      </c>
      <c r="Q26" t="s">
        <v>95</v>
      </c>
      <c r="R26" t="s">
        <v>95</v>
      </c>
      <c r="S26" t="s">
        <v>95</v>
      </c>
      <c r="T26" t="s">
        <v>95</v>
      </c>
      <c r="U26" t="s">
        <v>95</v>
      </c>
      <c r="V26" t="s">
        <v>95</v>
      </c>
      <c r="W26" t="s">
        <v>95</v>
      </c>
      <c r="X26" t="s">
        <v>95</v>
      </c>
      <c r="Y26" s="8">
        <v>45.57615</v>
      </c>
      <c r="Z26" s="8">
        <v>-116.96734</v>
      </c>
      <c r="AA26" t="s">
        <v>96</v>
      </c>
      <c r="AB26" t="s">
        <v>97</v>
      </c>
      <c r="AC26" t="s">
        <v>99</v>
      </c>
      <c r="AD26" t="s">
        <v>180</v>
      </c>
      <c r="AF26" s="9">
        <v>38273</v>
      </c>
      <c r="AG26" s="10">
        <v>0.59375</v>
      </c>
      <c r="AH26" t="s">
        <v>143</v>
      </c>
      <c r="AI26">
        <v>1</v>
      </c>
      <c r="AJ26">
        <v>1</v>
      </c>
      <c r="AK26">
        <v>0</v>
      </c>
      <c r="AL26">
        <v>0</v>
      </c>
      <c r="AM26">
        <v>1</v>
      </c>
      <c r="AN26" t="s">
        <v>144</v>
      </c>
      <c r="AO26" t="s">
        <v>95</v>
      </c>
      <c r="AP26" t="s">
        <v>95</v>
      </c>
      <c r="AR26" t="s">
        <v>103</v>
      </c>
      <c r="AT26" t="s">
        <v>104</v>
      </c>
      <c r="AU26" t="s">
        <v>123</v>
      </c>
      <c r="AV26" t="s">
        <v>95</v>
      </c>
      <c r="AX26" s="11" t="s">
        <v>395</v>
      </c>
      <c r="AY26" t="s">
        <v>396</v>
      </c>
      <c r="BA26">
        <v>1</v>
      </c>
      <c r="BB26">
        <v>1</v>
      </c>
      <c r="BC26">
        <v>1</v>
      </c>
      <c r="BD26">
        <v>1</v>
      </c>
      <c r="BH26">
        <v>3</v>
      </c>
      <c r="BI26">
        <v>24</v>
      </c>
      <c r="BJ26">
        <v>7.3</v>
      </c>
      <c r="BK26">
        <v>9.6</v>
      </c>
      <c r="BL26">
        <v>8.9</v>
      </c>
      <c r="BM26">
        <v>8.6</v>
      </c>
      <c r="BN26">
        <v>5.1</v>
      </c>
      <c r="BO26">
        <v>4.64</v>
      </c>
      <c r="BP26" t="s">
        <v>185</v>
      </c>
      <c r="BQ26">
        <v>7.52</v>
      </c>
      <c r="BR26">
        <v>7.67</v>
      </c>
      <c r="BU26">
        <v>4.64</v>
      </c>
      <c r="BV26">
        <v>0</v>
      </c>
      <c r="BW26">
        <v>7.9</v>
      </c>
      <c r="BX26">
        <v>0.38</v>
      </c>
      <c r="BY26">
        <v>-7.67</v>
      </c>
      <c r="BZ26">
        <v>7.52</v>
      </c>
      <c r="CA26">
        <v>0</v>
      </c>
      <c r="CB26">
        <v>0</v>
      </c>
      <c r="CC26">
        <v>0.63</v>
      </c>
      <c r="CD26" t="s">
        <v>110</v>
      </c>
      <c r="CE26" t="s">
        <v>147</v>
      </c>
      <c r="CF26" t="s">
        <v>110</v>
      </c>
      <c r="CG26" t="s">
        <v>147</v>
      </c>
      <c r="CI26" s="89" t="str">
        <f t="shared" si="0"/>
        <v>Red</v>
      </c>
      <c r="CJ26" s="89" t="str">
        <f t="shared" si="17"/>
        <v>Red</v>
      </c>
      <c r="CK26" s="89" t="str">
        <f t="shared" si="2"/>
        <v>Circular</v>
      </c>
      <c r="CL26" s="89" t="b">
        <f t="shared" si="3"/>
        <v>0</v>
      </c>
      <c r="CN26" t="s">
        <v>103</v>
      </c>
      <c r="CP26" t="s">
        <v>113</v>
      </c>
      <c r="CQ26" t="s">
        <v>231</v>
      </c>
      <c r="CR26" s="87">
        <v>6.52139</v>
      </c>
      <c r="CS26" s="72">
        <f t="shared" si="4"/>
        <v>5</v>
      </c>
      <c r="CT26" s="72" t="str">
        <f t="shared" si="18"/>
        <v>1</v>
      </c>
      <c r="CU26" s="72" t="str">
        <f t="shared" si="19"/>
        <v>1</v>
      </c>
      <c r="CV26" s="88">
        <v>3</v>
      </c>
      <c r="CW26" s="73">
        <f t="shared" si="5"/>
        <v>1</v>
      </c>
      <c r="CX26" s="73">
        <v>1</v>
      </c>
      <c r="CY26" s="74"/>
      <c r="CZ26" s="75">
        <f t="shared" si="6"/>
        <v>15</v>
      </c>
      <c r="DA26" s="72" t="str">
        <f t="shared" si="13"/>
        <v>Medium</v>
      </c>
      <c r="DB26" s="73" t="str">
        <f t="shared" si="7"/>
        <v>0</v>
      </c>
      <c r="DC26" s="73" t="str">
        <f t="shared" si="8"/>
        <v>0</v>
      </c>
      <c r="DD26" s="73" t="str">
        <f t="shared" si="9"/>
        <v>0</v>
      </c>
      <c r="DE26" s="73" t="str">
        <f t="shared" si="10"/>
        <v>0</v>
      </c>
      <c r="DF26" s="73" t="str">
        <f t="shared" si="11"/>
        <v>0</v>
      </c>
      <c r="DG26" s="73" t="str">
        <f t="shared" si="12"/>
        <v>0</v>
      </c>
      <c r="DH26" s="82"/>
    </row>
    <row r="27" spans="1:112" s="268" customFormat="1" ht="12" customHeight="1">
      <c r="A27" s="268" t="s">
        <v>345</v>
      </c>
      <c r="B27" s="269" t="s">
        <v>346</v>
      </c>
      <c r="C27" s="270">
        <v>0.3</v>
      </c>
      <c r="D27" s="269" t="s">
        <v>133</v>
      </c>
      <c r="E27" s="268" t="s">
        <v>151</v>
      </c>
      <c r="F27" s="268" t="s">
        <v>151</v>
      </c>
      <c r="G27" s="268" t="s">
        <v>151</v>
      </c>
      <c r="H27" s="268" t="s">
        <v>91</v>
      </c>
      <c r="I27" s="268" t="s">
        <v>95</v>
      </c>
      <c r="J27" s="268" t="s">
        <v>95</v>
      </c>
      <c r="K27" s="268" t="s">
        <v>95</v>
      </c>
      <c r="L27" s="268" t="s">
        <v>95</v>
      </c>
      <c r="M27" s="268" t="s">
        <v>95</v>
      </c>
      <c r="N27" s="268" t="s">
        <v>95</v>
      </c>
      <c r="O27" s="268" t="s">
        <v>95</v>
      </c>
      <c r="P27" s="268" t="s">
        <v>95</v>
      </c>
      <c r="Q27" s="268" t="s">
        <v>95</v>
      </c>
      <c r="R27" s="268" t="s">
        <v>95</v>
      </c>
      <c r="S27" s="268" t="s">
        <v>95</v>
      </c>
      <c r="T27" s="268" t="s">
        <v>95</v>
      </c>
      <c r="U27" s="268" t="s">
        <v>95</v>
      </c>
      <c r="V27" s="268" t="s">
        <v>95</v>
      </c>
      <c r="W27" s="268" t="s">
        <v>95</v>
      </c>
      <c r="X27" s="268" t="s">
        <v>95</v>
      </c>
      <c r="Y27" s="271">
        <v>45.46732</v>
      </c>
      <c r="Z27" s="271">
        <v>-116.9773</v>
      </c>
      <c r="AA27" s="268" t="s">
        <v>96</v>
      </c>
      <c r="AB27" s="268" t="s">
        <v>97</v>
      </c>
      <c r="AC27" s="268" t="s">
        <v>99</v>
      </c>
      <c r="AD27" s="268" t="s">
        <v>119</v>
      </c>
      <c r="AE27" s="268" t="s">
        <v>231</v>
      </c>
      <c r="AF27" s="272">
        <v>38260</v>
      </c>
      <c r="AG27" s="273">
        <v>0.46319444444444446</v>
      </c>
      <c r="AH27" s="268" t="s">
        <v>143</v>
      </c>
      <c r="AI27" s="268">
        <v>1</v>
      </c>
      <c r="AJ27" s="268">
        <v>1</v>
      </c>
      <c r="AK27" s="268">
        <v>0</v>
      </c>
      <c r="AL27" s="268">
        <v>0</v>
      </c>
      <c r="AM27" s="268">
        <v>0</v>
      </c>
      <c r="AN27" s="268" t="s">
        <v>144</v>
      </c>
      <c r="AO27" s="268" t="s">
        <v>95</v>
      </c>
      <c r="AP27" s="268" t="s">
        <v>95</v>
      </c>
      <c r="AR27" s="268" t="s">
        <v>103</v>
      </c>
      <c r="AT27" s="268" t="s">
        <v>104</v>
      </c>
      <c r="AU27" s="268" t="s">
        <v>123</v>
      </c>
      <c r="AV27" s="268" t="s">
        <v>95</v>
      </c>
      <c r="AX27" s="274" t="s">
        <v>347</v>
      </c>
      <c r="BA27" s="268">
        <v>1</v>
      </c>
      <c r="BB27" s="268">
        <v>1</v>
      </c>
      <c r="BC27" s="268">
        <v>1</v>
      </c>
      <c r="BD27" s="268">
        <v>1</v>
      </c>
      <c r="BH27" s="268">
        <v>1.7</v>
      </c>
      <c r="BI27" s="268">
        <v>21.6</v>
      </c>
      <c r="BJ27" s="268">
        <v>7.4</v>
      </c>
      <c r="BK27" s="268">
        <v>5.8</v>
      </c>
      <c r="BL27" s="268">
        <v>6.9</v>
      </c>
      <c r="BM27" s="268">
        <v>5.3</v>
      </c>
      <c r="BN27" s="268">
        <v>6.6</v>
      </c>
      <c r="BO27" s="268">
        <v>3.63</v>
      </c>
      <c r="BP27" s="268" t="s">
        <v>348</v>
      </c>
      <c r="BQ27" s="268">
        <v>5.32</v>
      </c>
      <c r="BR27" s="268">
        <v>7.33</v>
      </c>
      <c r="BU27" s="268">
        <v>3.63</v>
      </c>
      <c r="BV27" s="268">
        <v>0</v>
      </c>
      <c r="BW27" s="268">
        <v>6.4</v>
      </c>
      <c r="BX27" s="268">
        <v>0.27</v>
      </c>
      <c r="BY27" s="268">
        <v>-7.33</v>
      </c>
      <c r="BZ27" s="268">
        <v>5.32</v>
      </c>
      <c r="CA27" s="268">
        <v>0</v>
      </c>
      <c r="CB27" s="268">
        <v>0</v>
      </c>
      <c r="CC27" s="268">
        <v>9.31</v>
      </c>
      <c r="CD27" s="268" t="s">
        <v>110</v>
      </c>
      <c r="CE27" s="268" t="s">
        <v>138</v>
      </c>
      <c r="CF27" s="268" t="s">
        <v>110</v>
      </c>
      <c r="CG27" s="268" t="s">
        <v>139</v>
      </c>
      <c r="CH27" s="268" t="s">
        <v>349</v>
      </c>
      <c r="CI27" s="276" t="str">
        <f t="shared" si="0"/>
        <v>Red</v>
      </c>
      <c r="CJ27" s="276" t="str">
        <f t="shared" si="17"/>
        <v>Red</v>
      </c>
      <c r="CK27" s="276" t="str">
        <f t="shared" si="2"/>
        <v>Circular</v>
      </c>
      <c r="CL27" s="276" t="b">
        <f t="shared" si="3"/>
        <v>0</v>
      </c>
      <c r="CN27" s="268" t="s">
        <v>103</v>
      </c>
      <c r="CP27" s="268" t="s">
        <v>113</v>
      </c>
      <c r="CQ27" s="268" t="s">
        <v>241</v>
      </c>
      <c r="CR27" s="282">
        <v>5.08684</v>
      </c>
      <c r="CS27" s="279">
        <f t="shared" si="4"/>
        <v>4</v>
      </c>
      <c r="CT27" s="279" t="str">
        <f t="shared" si="18"/>
        <v>1</v>
      </c>
      <c r="CU27" s="279" t="str">
        <f t="shared" si="19"/>
        <v>1</v>
      </c>
      <c r="CV27" s="266">
        <v>5</v>
      </c>
      <c r="CW27" s="266">
        <f t="shared" si="5"/>
        <v>1</v>
      </c>
      <c r="CX27" s="266">
        <v>1</v>
      </c>
      <c r="CY27" s="280"/>
      <c r="CZ27" s="281">
        <f t="shared" si="6"/>
        <v>12</v>
      </c>
      <c r="DA27" s="279" t="s">
        <v>671</v>
      </c>
      <c r="DB27" s="266" t="str">
        <f t="shared" si="7"/>
        <v>0</v>
      </c>
      <c r="DC27" s="266" t="str">
        <f t="shared" si="8"/>
        <v>0</v>
      </c>
      <c r="DD27" s="266" t="str">
        <f t="shared" si="9"/>
        <v>0</v>
      </c>
      <c r="DE27" s="266" t="str">
        <f t="shared" si="10"/>
        <v>0</v>
      </c>
      <c r="DF27" s="266" t="str">
        <f t="shared" si="11"/>
        <v>0</v>
      </c>
      <c r="DG27" s="266" t="str">
        <f t="shared" si="12"/>
        <v>0</v>
      </c>
      <c r="DH27" s="267" t="s">
        <v>728</v>
      </c>
    </row>
    <row r="28" spans="1:112" ht="12" customHeight="1">
      <c r="A28" t="s">
        <v>366</v>
      </c>
      <c r="B28" s="6" t="s">
        <v>367</v>
      </c>
      <c r="C28" s="7">
        <v>0.02</v>
      </c>
      <c r="D28" s="6" t="s">
        <v>357</v>
      </c>
      <c r="E28" t="s">
        <v>151</v>
      </c>
      <c r="F28" t="s">
        <v>151</v>
      </c>
      <c r="G28" t="s">
        <v>151</v>
      </c>
      <c r="H28" t="s">
        <v>91</v>
      </c>
      <c r="I28" t="s">
        <v>95</v>
      </c>
      <c r="J28" t="s">
        <v>95</v>
      </c>
      <c r="K28" t="s">
        <v>95</v>
      </c>
      <c r="L28" t="s">
        <v>95</v>
      </c>
      <c r="M28" t="s">
        <v>95</v>
      </c>
      <c r="N28" t="s">
        <v>95</v>
      </c>
      <c r="O28" t="s">
        <v>95</v>
      </c>
      <c r="P28" t="s">
        <v>95</v>
      </c>
      <c r="Q28" t="s">
        <v>95</v>
      </c>
      <c r="R28" t="s">
        <v>95</v>
      </c>
      <c r="S28" t="s">
        <v>95</v>
      </c>
      <c r="T28" t="s">
        <v>95</v>
      </c>
      <c r="U28" t="s">
        <v>95</v>
      </c>
      <c r="V28" t="s">
        <v>95</v>
      </c>
      <c r="W28" t="s">
        <v>95</v>
      </c>
      <c r="X28" t="s">
        <v>95</v>
      </c>
      <c r="Y28" s="8">
        <v>45.46898</v>
      </c>
      <c r="Z28" s="8">
        <v>-117.02541</v>
      </c>
      <c r="AA28" t="s">
        <v>96</v>
      </c>
      <c r="AB28" t="s">
        <v>97</v>
      </c>
      <c r="AC28" t="s">
        <v>99</v>
      </c>
      <c r="AD28" t="s">
        <v>119</v>
      </c>
      <c r="AE28" t="s">
        <v>231</v>
      </c>
      <c r="AF28" s="9">
        <v>38260</v>
      </c>
      <c r="AG28" s="10">
        <v>0.5979166666666667</v>
      </c>
      <c r="AH28" t="s">
        <v>143</v>
      </c>
      <c r="AI28">
        <v>1</v>
      </c>
      <c r="AJ28">
        <v>1</v>
      </c>
      <c r="AK28">
        <v>0</v>
      </c>
      <c r="AL28">
        <v>0</v>
      </c>
      <c r="AM28">
        <v>0</v>
      </c>
      <c r="AN28" t="s">
        <v>144</v>
      </c>
      <c r="AO28" t="s">
        <v>95</v>
      </c>
      <c r="AP28" t="s">
        <v>95</v>
      </c>
      <c r="AR28" t="s">
        <v>103</v>
      </c>
      <c r="AT28" t="s">
        <v>173</v>
      </c>
      <c r="AU28" t="s">
        <v>123</v>
      </c>
      <c r="AV28" t="s">
        <v>95</v>
      </c>
      <c r="AX28" s="11"/>
      <c r="BA28">
        <v>1</v>
      </c>
      <c r="BB28">
        <v>1</v>
      </c>
      <c r="BC28">
        <v>1</v>
      </c>
      <c r="BD28">
        <v>1</v>
      </c>
      <c r="BH28">
        <v>8.1</v>
      </c>
      <c r="BI28">
        <v>24.9</v>
      </c>
      <c r="BJ28">
        <v>16.9</v>
      </c>
      <c r="BK28">
        <v>17.4</v>
      </c>
      <c r="BL28">
        <v>13.2</v>
      </c>
      <c r="BM28">
        <v>10.5</v>
      </c>
      <c r="BN28">
        <v>18.6</v>
      </c>
      <c r="BO28">
        <v>6.33</v>
      </c>
      <c r="BP28" t="s">
        <v>368</v>
      </c>
      <c r="BQ28">
        <v>13.64</v>
      </c>
      <c r="BR28">
        <v>14</v>
      </c>
      <c r="BU28">
        <v>6.33</v>
      </c>
      <c r="BV28">
        <v>0</v>
      </c>
      <c r="BW28">
        <v>15.32</v>
      </c>
      <c r="BX28">
        <v>0.53</v>
      </c>
      <c r="BY28">
        <v>-14</v>
      </c>
      <c r="BZ28">
        <v>13.64</v>
      </c>
      <c r="CA28">
        <v>0</v>
      </c>
      <c r="CB28">
        <v>0</v>
      </c>
      <c r="CC28">
        <v>1.45</v>
      </c>
      <c r="CD28" t="s">
        <v>110</v>
      </c>
      <c r="CE28" t="s">
        <v>138</v>
      </c>
      <c r="CF28" t="s">
        <v>131</v>
      </c>
      <c r="CG28" t="s">
        <v>95</v>
      </c>
      <c r="CH28" t="s">
        <v>369</v>
      </c>
      <c r="CI28" s="89" t="str">
        <f t="shared" si="0"/>
        <v>Red</v>
      </c>
      <c r="CJ28" s="89" t="str">
        <f t="shared" si="17"/>
        <v>Red</v>
      </c>
      <c r="CK28" s="89" t="str">
        <f t="shared" si="2"/>
        <v>Circular</v>
      </c>
      <c r="CL28" s="89" t="b">
        <f t="shared" si="3"/>
        <v>0</v>
      </c>
      <c r="CN28" t="s">
        <v>103</v>
      </c>
      <c r="CP28" t="s">
        <v>113</v>
      </c>
      <c r="CQ28" t="s">
        <v>241</v>
      </c>
      <c r="CR28" s="81">
        <v>15.3479</v>
      </c>
      <c r="CS28" s="72">
        <f t="shared" si="4"/>
        <v>7</v>
      </c>
      <c r="CT28" s="72" t="str">
        <f t="shared" si="18"/>
        <v>1</v>
      </c>
      <c r="CU28" s="72" t="str">
        <f t="shared" si="19"/>
        <v>0</v>
      </c>
      <c r="CV28" s="73">
        <v>8</v>
      </c>
      <c r="CW28" s="73">
        <f t="shared" si="5"/>
        <v>1</v>
      </c>
      <c r="CX28" s="250">
        <v>0.5</v>
      </c>
      <c r="CY28" s="74"/>
      <c r="CZ28" s="75">
        <f t="shared" si="6"/>
        <v>5.25</v>
      </c>
      <c r="DA28" s="72" t="str">
        <f t="shared" si="13"/>
        <v>Beneficial</v>
      </c>
      <c r="DB28" s="73" t="str">
        <f t="shared" si="7"/>
        <v>0</v>
      </c>
      <c r="DC28" s="73" t="str">
        <f t="shared" si="8"/>
        <v>0</v>
      </c>
      <c r="DD28" s="73" t="str">
        <f t="shared" si="9"/>
        <v>0</v>
      </c>
      <c r="DE28" s="73" t="str">
        <f t="shared" si="10"/>
        <v>0</v>
      </c>
      <c r="DF28" s="73" t="str">
        <f t="shared" si="11"/>
        <v>0</v>
      </c>
      <c r="DG28" s="73" t="str">
        <f t="shared" si="12"/>
        <v>0</v>
      </c>
      <c r="DH28" s="82"/>
    </row>
    <row r="29" spans="1:112" s="268" customFormat="1" ht="12.75" customHeight="1">
      <c r="A29" s="268" t="s">
        <v>339</v>
      </c>
      <c r="B29" s="269" t="s">
        <v>340</v>
      </c>
      <c r="C29" s="270">
        <v>0.03</v>
      </c>
      <c r="D29" s="269" t="s">
        <v>133</v>
      </c>
      <c r="E29" s="268" t="s">
        <v>151</v>
      </c>
      <c r="F29" s="268" t="s">
        <v>151</v>
      </c>
      <c r="G29" s="268" t="s">
        <v>151</v>
      </c>
      <c r="H29" s="268" t="s">
        <v>302</v>
      </c>
      <c r="I29" s="268" t="s">
        <v>95</v>
      </c>
      <c r="J29" s="268" t="s">
        <v>95</v>
      </c>
      <c r="K29" s="268" t="s">
        <v>95</v>
      </c>
      <c r="L29" s="268" t="s">
        <v>95</v>
      </c>
      <c r="M29" s="268" t="s">
        <v>95</v>
      </c>
      <c r="N29" s="268" t="s">
        <v>95</v>
      </c>
      <c r="O29" s="268" t="s">
        <v>95</v>
      </c>
      <c r="P29" s="268" t="s">
        <v>95</v>
      </c>
      <c r="Q29" s="268" t="s">
        <v>95</v>
      </c>
      <c r="R29" s="268" t="s">
        <v>95</v>
      </c>
      <c r="S29" s="268" t="s">
        <v>95</v>
      </c>
      <c r="T29" s="268" t="s">
        <v>95</v>
      </c>
      <c r="U29" s="268" t="s">
        <v>95</v>
      </c>
      <c r="V29" s="268" t="s">
        <v>95</v>
      </c>
      <c r="W29" s="268" t="s">
        <v>95</v>
      </c>
      <c r="X29" s="268" t="s">
        <v>95</v>
      </c>
      <c r="Y29" s="271">
        <v>45.46725</v>
      </c>
      <c r="Z29" s="271">
        <v>-116.97191</v>
      </c>
      <c r="AA29" s="268" t="s">
        <v>96</v>
      </c>
      <c r="AB29" s="268" t="s">
        <v>97</v>
      </c>
      <c r="AC29" s="268" t="s">
        <v>99</v>
      </c>
      <c r="AD29" s="268" t="s">
        <v>119</v>
      </c>
      <c r="AE29" s="268" t="s">
        <v>231</v>
      </c>
      <c r="AF29" s="272">
        <v>38260</v>
      </c>
      <c r="AG29" s="273">
        <v>0.4138888888888889</v>
      </c>
      <c r="AH29" s="268" t="s">
        <v>143</v>
      </c>
      <c r="AI29" s="268">
        <v>1</v>
      </c>
      <c r="AJ29" s="268">
        <v>1</v>
      </c>
      <c r="AK29" s="268">
        <v>0</v>
      </c>
      <c r="AL29" s="268">
        <v>0</v>
      </c>
      <c r="AM29" s="268">
        <v>0</v>
      </c>
      <c r="AN29" s="268" t="s">
        <v>144</v>
      </c>
      <c r="AO29" s="268" t="s">
        <v>95</v>
      </c>
      <c r="AP29" s="268" t="s">
        <v>95</v>
      </c>
      <c r="AR29" s="268" t="s">
        <v>103</v>
      </c>
      <c r="AT29" s="268" t="s">
        <v>104</v>
      </c>
      <c r="AU29" s="268" t="s">
        <v>163</v>
      </c>
      <c r="AV29" s="268" t="s">
        <v>182</v>
      </c>
      <c r="AW29" s="275" t="s">
        <v>341</v>
      </c>
      <c r="AX29" s="274"/>
      <c r="BA29" s="268">
        <v>1</v>
      </c>
      <c r="BB29" s="268">
        <v>1</v>
      </c>
      <c r="BC29" s="268">
        <v>1</v>
      </c>
      <c r="BD29" s="268">
        <v>1</v>
      </c>
      <c r="BE29" s="268" t="s">
        <v>342</v>
      </c>
      <c r="BH29" s="268">
        <v>3</v>
      </c>
      <c r="BI29" s="268">
        <v>25.4</v>
      </c>
      <c r="BJ29" s="268">
        <v>9.2</v>
      </c>
      <c r="BK29" s="268">
        <v>8.8</v>
      </c>
      <c r="BL29" s="268">
        <v>11.4</v>
      </c>
      <c r="BM29" s="268">
        <v>11.3</v>
      </c>
      <c r="BN29" s="268">
        <v>14.2</v>
      </c>
      <c r="BO29" s="268">
        <v>5</v>
      </c>
      <c r="BP29" s="268" t="s">
        <v>176</v>
      </c>
      <c r="BQ29" s="268">
        <v>7.41</v>
      </c>
      <c r="BR29" s="268">
        <v>8.65</v>
      </c>
      <c r="BS29" s="268">
        <v>8.95</v>
      </c>
      <c r="BT29" s="268">
        <v>8.74</v>
      </c>
      <c r="BU29" s="268">
        <v>5</v>
      </c>
      <c r="BV29" s="268">
        <v>0</v>
      </c>
      <c r="BW29" s="268">
        <v>10.98</v>
      </c>
      <c r="BX29" s="268">
        <v>0.27</v>
      </c>
      <c r="BY29" s="268">
        <v>0.09</v>
      </c>
      <c r="BZ29" s="268">
        <v>-1.33</v>
      </c>
      <c r="CA29" s="268">
        <v>0.21</v>
      </c>
      <c r="CB29" s="268">
        <v>2.33</v>
      </c>
      <c r="CC29" s="268">
        <v>4.88</v>
      </c>
      <c r="CD29" s="268" t="s">
        <v>110</v>
      </c>
      <c r="CE29" s="268" t="s">
        <v>138</v>
      </c>
      <c r="CF29" s="268" t="s">
        <v>110</v>
      </c>
      <c r="CG29" s="268" t="s">
        <v>139</v>
      </c>
      <c r="CH29" s="268" t="s">
        <v>343</v>
      </c>
      <c r="CI29" s="276" t="str">
        <f t="shared" si="0"/>
        <v>Red</v>
      </c>
      <c r="CJ29" s="276" t="str">
        <f t="shared" si="17"/>
        <v>Red</v>
      </c>
      <c r="CK29" s="276" t="str">
        <f t="shared" si="2"/>
        <v>Circular</v>
      </c>
      <c r="CL29" s="276" t="b">
        <f t="shared" si="3"/>
        <v>0</v>
      </c>
      <c r="CN29" s="268" t="s">
        <v>113</v>
      </c>
      <c r="CO29" s="268" t="s">
        <v>344</v>
      </c>
      <c r="CP29" s="268" t="s">
        <v>113</v>
      </c>
      <c r="CQ29" s="268" t="s">
        <v>231</v>
      </c>
      <c r="CR29" s="283">
        <f>3.9457+0.011631</f>
        <v>3.957331</v>
      </c>
      <c r="CS29" s="279">
        <f t="shared" si="4"/>
        <v>3</v>
      </c>
      <c r="CT29" s="279" t="str">
        <f t="shared" si="18"/>
        <v>1</v>
      </c>
      <c r="CU29" s="279" t="str">
        <f t="shared" si="19"/>
        <v>1</v>
      </c>
      <c r="CV29" s="284">
        <v>4</v>
      </c>
      <c r="CW29" s="266">
        <f t="shared" si="5"/>
        <v>1.1500000000000001</v>
      </c>
      <c r="CX29" s="266">
        <v>1</v>
      </c>
      <c r="CY29" s="280"/>
      <c r="CZ29" s="281">
        <f t="shared" si="6"/>
        <v>10.350000000000001</v>
      </c>
      <c r="DA29" s="279" t="s">
        <v>693</v>
      </c>
      <c r="DB29" s="266" t="str">
        <f t="shared" si="7"/>
        <v>0.05</v>
      </c>
      <c r="DC29" s="266" t="str">
        <f t="shared" si="8"/>
        <v>0</v>
      </c>
      <c r="DD29" s="266" t="str">
        <f t="shared" si="9"/>
        <v>0</v>
      </c>
      <c r="DE29" s="266" t="str">
        <f t="shared" si="10"/>
        <v>0.1</v>
      </c>
      <c r="DF29" s="266" t="str">
        <f t="shared" si="11"/>
        <v>0</v>
      </c>
      <c r="DG29" s="266" t="str">
        <f t="shared" si="12"/>
        <v>0</v>
      </c>
      <c r="DH29" s="267" t="s">
        <v>725</v>
      </c>
    </row>
    <row r="30" spans="1:112" ht="12.75">
      <c r="A30" t="s">
        <v>249</v>
      </c>
      <c r="B30" s="6">
        <v>170</v>
      </c>
      <c r="C30" s="7">
        <v>0.5</v>
      </c>
      <c r="D30" s="6" t="s">
        <v>221</v>
      </c>
      <c r="E30" t="s">
        <v>93</v>
      </c>
      <c r="F30" t="s">
        <v>93</v>
      </c>
      <c r="G30" t="s">
        <v>93</v>
      </c>
      <c r="H30" t="s">
        <v>91</v>
      </c>
      <c r="I30" t="s">
        <v>95</v>
      </c>
      <c r="J30" t="s">
        <v>95</v>
      </c>
      <c r="K30" t="s">
        <v>95</v>
      </c>
      <c r="L30" t="s">
        <v>95</v>
      </c>
      <c r="M30" t="s">
        <v>95</v>
      </c>
      <c r="N30" t="s">
        <v>95</v>
      </c>
      <c r="O30" t="s">
        <v>95</v>
      </c>
      <c r="P30" t="s">
        <v>95</v>
      </c>
      <c r="Q30" t="s">
        <v>95</v>
      </c>
      <c r="R30" t="s">
        <v>95</v>
      </c>
      <c r="S30" t="s">
        <v>95</v>
      </c>
      <c r="T30" t="s">
        <v>95</v>
      </c>
      <c r="U30" t="s">
        <v>95</v>
      </c>
      <c r="V30" t="s">
        <v>95</v>
      </c>
      <c r="W30" t="s">
        <v>95</v>
      </c>
      <c r="X30" t="s">
        <v>95</v>
      </c>
      <c r="Y30" s="8">
        <v>45.1637</v>
      </c>
      <c r="Z30" s="8">
        <v>-117.03246</v>
      </c>
      <c r="AA30" t="s">
        <v>96</v>
      </c>
      <c r="AB30" t="s">
        <v>97</v>
      </c>
      <c r="AC30" t="s">
        <v>99</v>
      </c>
      <c r="AD30" t="s">
        <v>119</v>
      </c>
      <c r="AE30" t="s">
        <v>231</v>
      </c>
      <c r="AF30" s="9">
        <v>38245</v>
      </c>
      <c r="AG30" s="10">
        <v>0.576388888888889</v>
      </c>
      <c r="AH30" t="s">
        <v>143</v>
      </c>
      <c r="AI30">
        <v>1</v>
      </c>
      <c r="AJ30">
        <v>1</v>
      </c>
      <c r="AK30">
        <v>0</v>
      </c>
      <c r="AL30">
        <v>0</v>
      </c>
      <c r="AM30">
        <v>0</v>
      </c>
      <c r="AN30" t="s">
        <v>202</v>
      </c>
      <c r="AO30" t="s">
        <v>95</v>
      </c>
      <c r="AP30" t="s">
        <v>95</v>
      </c>
      <c r="AR30" t="s">
        <v>103</v>
      </c>
      <c r="AT30" t="s">
        <v>104</v>
      </c>
      <c r="AU30" t="s">
        <v>123</v>
      </c>
      <c r="AV30" t="s">
        <v>182</v>
      </c>
      <c r="AX30" s="11"/>
      <c r="BA30">
        <v>1</v>
      </c>
      <c r="BB30">
        <v>1</v>
      </c>
      <c r="BC30">
        <v>1</v>
      </c>
      <c r="BD30">
        <v>1</v>
      </c>
      <c r="BH30">
        <v>3</v>
      </c>
      <c r="BI30">
        <v>24.3</v>
      </c>
      <c r="BJ30">
        <v>7</v>
      </c>
      <c r="BK30">
        <v>7.8</v>
      </c>
      <c r="BL30">
        <v>7.1</v>
      </c>
      <c r="BM30">
        <v>5.2</v>
      </c>
      <c r="BN30">
        <v>5.6</v>
      </c>
      <c r="BO30">
        <v>4.97</v>
      </c>
      <c r="BP30" t="s">
        <v>185</v>
      </c>
      <c r="BQ30">
        <v>7.79</v>
      </c>
      <c r="BR30">
        <v>8.42</v>
      </c>
      <c r="BS30">
        <v>9.6</v>
      </c>
      <c r="BT30">
        <v>8.35</v>
      </c>
      <c r="BU30">
        <v>4.97</v>
      </c>
      <c r="BV30">
        <v>0</v>
      </c>
      <c r="BW30">
        <v>6.54</v>
      </c>
      <c r="BX30">
        <v>0.46</v>
      </c>
      <c r="BY30">
        <v>-0.07</v>
      </c>
      <c r="BZ30">
        <v>-0.56</v>
      </c>
      <c r="CA30">
        <v>1.25</v>
      </c>
      <c r="CB30">
        <v>-17.86</v>
      </c>
      <c r="CC30">
        <v>2.59</v>
      </c>
      <c r="CD30" t="s">
        <v>110</v>
      </c>
      <c r="CE30" t="s">
        <v>138</v>
      </c>
      <c r="CF30" t="s">
        <v>110</v>
      </c>
      <c r="CG30" t="s">
        <v>139</v>
      </c>
      <c r="CH30" t="s">
        <v>250</v>
      </c>
      <c r="CI30" s="89" t="str">
        <f t="shared" si="0"/>
        <v>Red</v>
      </c>
      <c r="CJ30" s="89" t="str">
        <f t="shared" si="17"/>
        <v>Red</v>
      </c>
      <c r="CK30" s="89" t="str">
        <f t="shared" si="2"/>
        <v>Circular</v>
      </c>
      <c r="CL30" s="89" t="b">
        <f t="shared" si="3"/>
        <v>0</v>
      </c>
      <c r="CN30" t="s">
        <v>113</v>
      </c>
      <c r="CO30" t="s">
        <v>251</v>
      </c>
      <c r="CP30" t="s">
        <v>113</v>
      </c>
      <c r="CQ30" t="s">
        <v>231</v>
      </c>
      <c r="CR30" s="81">
        <v>2.00669</v>
      </c>
      <c r="CS30" s="72">
        <f t="shared" si="4"/>
        <v>3</v>
      </c>
      <c r="CT30" s="72" t="str">
        <f t="shared" si="18"/>
        <v>1</v>
      </c>
      <c r="CU30" s="72" t="str">
        <f t="shared" si="19"/>
        <v>1</v>
      </c>
      <c r="CV30" s="73">
        <v>2</v>
      </c>
      <c r="CW30" s="73">
        <f t="shared" si="5"/>
        <v>1.05</v>
      </c>
      <c r="CX30" s="73">
        <v>1</v>
      </c>
      <c r="CY30" s="74"/>
      <c r="CZ30" s="75">
        <f t="shared" si="6"/>
        <v>9.450000000000001</v>
      </c>
      <c r="DA30" s="72" t="str">
        <f t="shared" si="13"/>
        <v>Beneficial</v>
      </c>
      <c r="DB30" s="73" t="str">
        <f t="shared" si="7"/>
        <v>0.05</v>
      </c>
      <c r="DC30" s="73" t="str">
        <f t="shared" si="8"/>
        <v>0</v>
      </c>
      <c r="DD30" s="73" t="str">
        <f t="shared" si="9"/>
        <v>0</v>
      </c>
      <c r="DE30" s="73" t="str">
        <f t="shared" si="10"/>
        <v>0</v>
      </c>
      <c r="DF30" s="73" t="str">
        <f t="shared" si="11"/>
        <v>0</v>
      </c>
      <c r="DG30" s="73" t="str">
        <f t="shared" si="12"/>
        <v>0</v>
      </c>
      <c r="DH30" s="82" t="s">
        <v>724</v>
      </c>
    </row>
    <row r="31" spans="1:112" ht="12.75">
      <c r="A31" t="s">
        <v>116</v>
      </c>
      <c r="B31" s="6" t="s">
        <v>117</v>
      </c>
      <c r="C31" s="7">
        <v>2.3</v>
      </c>
      <c r="D31" s="6" t="s">
        <v>118</v>
      </c>
      <c r="E31" t="s">
        <v>93</v>
      </c>
      <c r="F31" t="s">
        <v>93</v>
      </c>
      <c r="G31" t="s">
        <v>93</v>
      </c>
      <c r="H31" t="s">
        <v>94</v>
      </c>
      <c r="I31" t="s">
        <v>95</v>
      </c>
      <c r="J31" t="s">
        <v>95</v>
      </c>
      <c r="K31" t="s">
        <v>95</v>
      </c>
      <c r="L31" t="s">
        <v>95</v>
      </c>
      <c r="M31" t="s">
        <v>95</v>
      </c>
      <c r="N31" t="s">
        <v>95</v>
      </c>
      <c r="O31" t="s">
        <v>95</v>
      </c>
      <c r="P31" t="s">
        <v>95</v>
      </c>
      <c r="Q31" t="s">
        <v>95</v>
      </c>
      <c r="R31" t="s">
        <v>95</v>
      </c>
      <c r="S31" t="s">
        <v>95</v>
      </c>
      <c r="T31" t="s">
        <v>95</v>
      </c>
      <c r="U31" t="s">
        <v>95</v>
      </c>
      <c r="V31" t="s">
        <v>95</v>
      </c>
      <c r="W31" t="s">
        <v>95</v>
      </c>
      <c r="X31" t="s">
        <v>95</v>
      </c>
      <c r="Y31" s="8">
        <v>45.16985</v>
      </c>
      <c r="Z31" s="8">
        <v>-117.09024</v>
      </c>
      <c r="AA31" t="s">
        <v>96</v>
      </c>
      <c r="AB31" t="s">
        <v>97</v>
      </c>
      <c r="AC31" t="s">
        <v>99</v>
      </c>
      <c r="AD31" t="s">
        <v>119</v>
      </c>
      <c r="AF31" s="9">
        <v>38224</v>
      </c>
      <c r="AG31" s="10">
        <v>0.5298611111111111</v>
      </c>
      <c r="AH31" t="s">
        <v>120</v>
      </c>
      <c r="AI31">
        <v>1</v>
      </c>
      <c r="AJ31">
        <v>1</v>
      </c>
      <c r="AK31">
        <v>0</v>
      </c>
      <c r="AL31">
        <v>0</v>
      </c>
      <c r="AM31">
        <v>0</v>
      </c>
      <c r="AN31" t="s">
        <v>121</v>
      </c>
      <c r="AO31" t="s">
        <v>95</v>
      </c>
      <c r="AP31" t="s">
        <v>95</v>
      </c>
      <c r="AQ31" t="s">
        <v>122</v>
      </c>
      <c r="AR31" t="s">
        <v>103</v>
      </c>
      <c r="AT31" t="s">
        <v>104</v>
      </c>
      <c r="AU31" t="s">
        <v>123</v>
      </c>
      <c r="AV31" t="s">
        <v>95</v>
      </c>
      <c r="AX31" s="11" t="s">
        <v>124</v>
      </c>
      <c r="AY31" t="s">
        <v>125</v>
      </c>
      <c r="BA31">
        <v>1</v>
      </c>
      <c r="BB31">
        <v>1</v>
      </c>
      <c r="BC31">
        <v>1</v>
      </c>
      <c r="BD31">
        <v>1</v>
      </c>
      <c r="BH31">
        <v>4.7</v>
      </c>
      <c r="BI31">
        <v>35.7</v>
      </c>
      <c r="BJ31">
        <v>17.8</v>
      </c>
      <c r="BK31">
        <v>12.3</v>
      </c>
      <c r="BL31">
        <v>13.7</v>
      </c>
      <c r="BM31">
        <v>13.4</v>
      </c>
      <c r="BN31">
        <v>16.8</v>
      </c>
      <c r="BO31">
        <v>3.68</v>
      </c>
      <c r="BP31" t="s">
        <v>126</v>
      </c>
      <c r="BQ31">
        <v>8.27</v>
      </c>
      <c r="BR31">
        <v>12.14</v>
      </c>
      <c r="BS31">
        <v>16.5</v>
      </c>
      <c r="BT31">
        <v>16.98</v>
      </c>
      <c r="BU31">
        <v>3.68</v>
      </c>
      <c r="BV31">
        <v>0</v>
      </c>
      <c r="BW31">
        <v>14.8</v>
      </c>
      <c r="BX31">
        <v>0.32</v>
      </c>
      <c r="BY31">
        <v>4.84</v>
      </c>
      <c r="BZ31">
        <v>-8.71</v>
      </c>
      <c r="CA31">
        <v>-0.48</v>
      </c>
      <c r="CB31">
        <v>-0.1</v>
      </c>
      <c r="CC31">
        <v>10.84</v>
      </c>
      <c r="CD31" t="s">
        <v>110</v>
      </c>
      <c r="CE31" t="s">
        <v>111</v>
      </c>
      <c r="CF31" t="s">
        <v>110</v>
      </c>
      <c r="CG31" t="s">
        <v>112</v>
      </c>
      <c r="CH31" t="s">
        <v>127</v>
      </c>
      <c r="CI31" s="89" t="str">
        <f t="shared" si="0"/>
        <v>Red</v>
      </c>
      <c r="CJ31" s="89" t="str">
        <f t="shared" si="17"/>
        <v>Red</v>
      </c>
      <c r="CK31" s="89" t="str">
        <f t="shared" si="2"/>
        <v>Squashed Pipe-Arch</v>
      </c>
      <c r="CL31" s="89" t="b">
        <f t="shared" si="3"/>
        <v>0</v>
      </c>
      <c r="CN31" t="s">
        <v>103</v>
      </c>
      <c r="CO31" t="s">
        <v>128</v>
      </c>
      <c r="CP31" t="s">
        <v>113</v>
      </c>
      <c r="CQ31" t="s">
        <v>115</v>
      </c>
      <c r="CR31" s="76">
        <v>3.07363</v>
      </c>
      <c r="CS31" s="77">
        <f t="shared" si="4"/>
        <v>3</v>
      </c>
      <c r="CT31" s="72" t="str">
        <f t="shared" si="18"/>
        <v>1</v>
      </c>
      <c r="CU31" s="72" t="str">
        <f t="shared" si="19"/>
        <v>1</v>
      </c>
      <c r="CV31" s="78">
        <v>3</v>
      </c>
      <c r="CW31" s="78">
        <f t="shared" si="5"/>
        <v>1</v>
      </c>
      <c r="CX31" s="250">
        <v>0.5</v>
      </c>
      <c r="CY31" s="79"/>
      <c r="CZ31" s="80">
        <f t="shared" si="6"/>
        <v>4.5</v>
      </c>
      <c r="DA31" s="72" t="str">
        <f t="shared" si="13"/>
        <v>Beneficial</v>
      </c>
      <c r="DB31" s="73" t="str">
        <f t="shared" si="7"/>
        <v>0</v>
      </c>
      <c r="DC31" s="73" t="str">
        <f t="shared" si="8"/>
        <v>0</v>
      </c>
      <c r="DD31" s="73" t="str">
        <f t="shared" si="9"/>
        <v>0</v>
      </c>
      <c r="DE31" s="73" t="str">
        <f t="shared" si="10"/>
        <v>0</v>
      </c>
      <c r="DF31" s="73" t="str">
        <f t="shared" si="11"/>
        <v>0</v>
      </c>
      <c r="DG31" s="73" t="str">
        <f t="shared" si="12"/>
        <v>0</v>
      </c>
      <c r="DH31" s="78"/>
    </row>
    <row r="32" spans="1:112" ht="12.75">
      <c r="A32" t="s">
        <v>141</v>
      </c>
      <c r="B32" s="6" t="s">
        <v>142</v>
      </c>
      <c r="C32" s="7">
        <v>0.1</v>
      </c>
      <c r="D32" s="6">
        <v>3900</v>
      </c>
      <c r="E32" t="s">
        <v>93</v>
      </c>
      <c r="F32" t="s">
        <v>93</v>
      </c>
      <c r="G32" t="s">
        <v>93</v>
      </c>
      <c r="H32" t="s">
        <v>134</v>
      </c>
      <c r="I32" t="s">
        <v>95</v>
      </c>
      <c r="J32" t="s">
        <v>95</v>
      </c>
      <c r="K32" t="s">
        <v>95</v>
      </c>
      <c r="L32" t="s">
        <v>95</v>
      </c>
      <c r="M32" t="s">
        <v>95</v>
      </c>
      <c r="N32" t="s">
        <v>95</v>
      </c>
      <c r="O32" t="s">
        <v>95</v>
      </c>
      <c r="P32" t="s">
        <v>95</v>
      </c>
      <c r="Q32" t="s">
        <v>95</v>
      </c>
      <c r="R32" t="s">
        <v>95</v>
      </c>
      <c r="S32" t="s">
        <v>95</v>
      </c>
      <c r="T32" t="s">
        <v>95</v>
      </c>
      <c r="U32" t="s">
        <v>95</v>
      </c>
      <c r="V32" t="s">
        <v>95</v>
      </c>
      <c r="W32" t="s">
        <v>95</v>
      </c>
      <c r="X32" t="s">
        <v>95</v>
      </c>
      <c r="Y32" s="8">
        <v>45.2655</v>
      </c>
      <c r="Z32" s="8">
        <v>-117.08858</v>
      </c>
      <c r="AA32" t="s">
        <v>96</v>
      </c>
      <c r="AB32" t="s">
        <v>97</v>
      </c>
      <c r="AC32" t="s">
        <v>119</v>
      </c>
      <c r="AD32" t="s">
        <v>99</v>
      </c>
      <c r="AF32" s="9">
        <v>38224</v>
      </c>
      <c r="AG32" s="10">
        <v>0.6548611111111111</v>
      </c>
      <c r="AH32" t="s">
        <v>143</v>
      </c>
      <c r="AI32">
        <v>1</v>
      </c>
      <c r="AJ32">
        <v>1</v>
      </c>
      <c r="AK32">
        <v>0</v>
      </c>
      <c r="AL32">
        <v>0</v>
      </c>
      <c r="AM32">
        <v>0</v>
      </c>
      <c r="AN32" t="s">
        <v>144</v>
      </c>
      <c r="AO32" t="s">
        <v>95</v>
      </c>
      <c r="AP32" t="s">
        <v>95</v>
      </c>
      <c r="AR32" t="s">
        <v>95</v>
      </c>
      <c r="AT32" t="s">
        <v>145</v>
      </c>
      <c r="AU32" t="s">
        <v>123</v>
      </c>
      <c r="AV32" t="s">
        <v>95</v>
      </c>
      <c r="AX32" s="11"/>
      <c r="BA32">
        <v>1</v>
      </c>
      <c r="BB32">
        <v>1</v>
      </c>
      <c r="BC32">
        <v>1</v>
      </c>
      <c r="BD32">
        <v>1</v>
      </c>
      <c r="BH32">
        <v>6.4</v>
      </c>
      <c r="BI32">
        <v>46.4</v>
      </c>
      <c r="BJ32">
        <v>16.5</v>
      </c>
      <c r="BK32">
        <v>15.1</v>
      </c>
      <c r="BL32">
        <v>12.4</v>
      </c>
      <c r="BM32">
        <v>15.3</v>
      </c>
      <c r="BN32">
        <v>15.4</v>
      </c>
      <c r="BO32">
        <v>5.45</v>
      </c>
      <c r="BP32" t="s">
        <v>146</v>
      </c>
      <c r="BQ32">
        <v>11.66</v>
      </c>
      <c r="BR32">
        <v>11.72</v>
      </c>
      <c r="BS32">
        <v>11.72</v>
      </c>
      <c r="BT32">
        <v>11.2</v>
      </c>
      <c r="BU32">
        <v>5.44</v>
      </c>
      <c r="BV32">
        <v>0.01</v>
      </c>
      <c r="BW32">
        <v>14.94</v>
      </c>
      <c r="BX32">
        <v>0.43</v>
      </c>
      <c r="BY32">
        <v>-0.52</v>
      </c>
      <c r="BZ32">
        <v>0.46</v>
      </c>
      <c r="CA32">
        <v>0.52</v>
      </c>
      <c r="CB32">
        <v>-1</v>
      </c>
      <c r="CC32">
        <v>0.13</v>
      </c>
      <c r="CD32" t="s">
        <v>110</v>
      </c>
      <c r="CE32" t="s">
        <v>147</v>
      </c>
      <c r="CF32" t="s">
        <v>131</v>
      </c>
      <c r="CG32" t="s">
        <v>147</v>
      </c>
      <c r="CI32" s="89" t="str">
        <f t="shared" si="0"/>
        <v>Red</v>
      </c>
      <c r="CJ32" s="89" t="str">
        <f t="shared" si="17"/>
        <v>Red</v>
      </c>
      <c r="CK32" s="89" t="str">
        <f t="shared" si="2"/>
        <v>Circular</v>
      </c>
      <c r="CL32" s="89" t="b">
        <f t="shared" si="3"/>
        <v>0</v>
      </c>
      <c r="CN32" t="s">
        <v>103</v>
      </c>
      <c r="CP32" t="s">
        <v>113</v>
      </c>
      <c r="CQ32" t="s">
        <v>115</v>
      </c>
      <c r="CR32" s="71">
        <v>3.806</v>
      </c>
      <c r="CS32" s="72">
        <f t="shared" si="4"/>
        <v>3</v>
      </c>
      <c r="CT32" s="72" t="str">
        <f t="shared" si="18"/>
        <v>1</v>
      </c>
      <c r="CU32" s="72" t="str">
        <f t="shared" si="19"/>
        <v>0</v>
      </c>
      <c r="CV32" s="73">
        <v>5</v>
      </c>
      <c r="CW32" s="73">
        <f t="shared" si="5"/>
        <v>1</v>
      </c>
      <c r="CX32" s="73">
        <v>2</v>
      </c>
      <c r="CY32" s="74"/>
      <c r="CZ32" s="75">
        <f t="shared" si="6"/>
        <v>9</v>
      </c>
      <c r="DA32" s="72" t="str">
        <f t="shared" si="13"/>
        <v>Beneficial</v>
      </c>
      <c r="DB32" s="73" t="str">
        <f t="shared" si="7"/>
        <v>0</v>
      </c>
      <c r="DC32" s="73" t="str">
        <f t="shared" si="8"/>
        <v>0</v>
      </c>
      <c r="DD32" s="73" t="str">
        <f t="shared" si="9"/>
        <v>0</v>
      </c>
      <c r="DE32" s="73" t="str">
        <f t="shared" si="10"/>
        <v>0</v>
      </c>
      <c r="DF32" s="73" t="str">
        <f t="shared" si="11"/>
        <v>0</v>
      </c>
      <c r="DG32" s="73" t="str">
        <f t="shared" si="12"/>
        <v>0</v>
      </c>
      <c r="DH32" s="82" t="s">
        <v>726</v>
      </c>
    </row>
    <row r="33" spans="1:112" s="268" customFormat="1" ht="12.75">
      <c r="A33" s="268" t="s">
        <v>503</v>
      </c>
      <c r="B33" s="269" t="s">
        <v>133</v>
      </c>
      <c r="C33" s="270">
        <v>21.6</v>
      </c>
      <c r="D33" s="269" t="s">
        <v>504</v>
      </c>
      <c r="E33" s="268" t="s">
        <v>332</v>
      </c>
      <c r="F33" s="268" t="s">
        <v>332</v>
      </c>
      <c r="G33" s="268" t="s">
        <v>332</v>
      </c>
      <c r="H33" s="268" t="s">
        <v>134</v>
      </c>
      <c r="I33" s="268" t="s">
        <v>95</v>
      </c>
      <c r="J33" s="268" t="s">
        <v>95</v>
      </c>
      <c r="K33" s="268" t="s">
        <v>95</v>
      </c>
      <c r="L33" s="268" t="s">
        <v>95</v>
      </c>
      <c r="M33" s="268" t="s">
        <v>95</v>
      </c>
      <c r="N33" s="268" t="s">
        <v>95</v>
      </c>
      <c r="O33" s="268" t="s">
        <v>95</v>
      </c>
      <c r="P33" s="268" t="s">
        <v>95</v>
      </c>
      <c r="Q33" s="268" t="s">
        <v>95</v>
      </c>
      <c r="R33" s="268" t="s">
        <v>95</v>
      </c>
      <c r="S33" s="268" t="s">
        <v>95</v>
      </c>
      <c r="T33" s="268" t="s">
        <v>95</v>
      </c>
      <c r="U33" s="268" t="s">
        <v>95</v>
      </c>
      <c r="V33" s="268" t="s">
        <v>95</v>
      </c>
      <c r="W33" s="268" t="s">
        <v>95</v>
      </c>
      <c r="X33" s="268" t="s">
        <v>95</v>
      </c>
      <c r="Y33" s="271">
        <v>45.47779</v>
      </c>
      <c r="Z33" s="271">
        <v>-116.93112</v>
      </c>
      <c r="AA33" s="268" t="s">
        <v>96</v>
      </c>
      <c r="AB33" s="268" t="s">
        <v>97</v>
      </c>
      <c r="AC33" s="268" t="s">
        <v>180</v>
      </c>
      <c r="AD33" s="268" t="s">
        <v>119</v>
      </c>
      <c r="AE33" s="268" t="s">
        <v>241</v>
      </c>
      <c r="AF33" s="272">
        <v>38278</v>
      </c>
      <c r="AG33" s="273">
        <v>0.3875</v>
      </c>
      <c r="AH33" s="268" t="s">
        <v>100</v>
      </c>
      <c r="AI33" s="268">
        <v>1</v>
      </c>
      <c r="AJ33" s="268">
        <v>2</v>
      </c>
      <c r="AK33" s="268">
        <v>2</v>
      </c>
      <c r="AL33" s="268">
        <v>0</v>
      </c>
      <c r="AM33" s="268">
        <v>0</v>
      </c>
      <c r="AN33" s="268" t="s">
        <v>505</v>
      </c>
      <c r="AO33" s="268" t="s">
        <v>506</v>
      </c>
      <c r="AP33" s="268" t="s">
        <v>202</v>
      </c>
      <c r="AR33" s="268" t="s">
        <v>103</v>
      </c>
      <c r="AT33" s="268" t="s">
        <v>95</v>
      </c>
      <c r="AU33" s="268" t="s">
        <v>95</v>
      </c>
      <c r="AV33" s="268" t="s">
        <v>95</v>
      </c>
      <c r="AX33" s="274" t="s">
        <v>507</v>
      </c>
      <c r="BA33" s="268">
        <v>1</v>
      </c>
      <c r="BB33" s="268">
        <v>1</v>
      </c>
      <c r="BC33" s="268">
        <v>1</v>
      </c>
      <c r="BD33" s="268">
        <v>1</v>
      </c>
      <c r="BH33" s="268">
        <v>10</v>
      </c>
      <c r="BI33" s="268">
        <v>22</v>
      </c>
      <c r="BJ33" s="268">
        <v>26.2</v>
      </c>
      <c r="BK33" s="268">
        <v>21.9</v>
      </c>
      <c r="BL33" s="268">
        <v>22.6</v>
      </c>
      <c r="BM33" s="268">
        <v>26.3</v>
      </c>
      <c r="BN33" s="268">
        <v>16.2</v>
      </c>
      <c r="BO33" s="268">
        <v>3.15</v>
      </c>
      <c r="BP33" s="268" t="s">
        <v>508</v>
      </c>
      <c r="BQ33" s="268">
        <v>3.18</v>
      </c>
      <c r="BR33" s="268">
        <v>3.22</v>
      </c>
      <c r="BS33" s="268">
        <v>7.96</v>
      </c>
      <c r="BT33" s="268">
        <v>6.35</v>
      </c>
      <c r="BU33" s="268">
        <v>3.15</v>
      </c>
      <c r="BV33" s="268">
        <v>0</v>
      </c>
      <c r="BW33" s="268">
        <v>22.64</v>
      </c>
      <c r="BX33" s="268">
        <v>0.44</v>
      </c>
      <c r="BY33" s="268">
        <v>3.13</v>
      </c>
      <c r="BZ33" s="268">
        <v>-3.17</v>
      </c>
      <c r="CA33" s="268">
        <v>1.61</v>
      </c>
      <c r="CB33" s="268">
        <v>0.51</v>
      </c>
      <c r="CC33" s="268">
        <v>0.18</v>
      </c>
      <c r="CD33" s="268" t="s">
        <v>110</v>
      </c>
      <c r="CE33" s="268" t="s">
        <v>111</v>
      </c>
      <c r="CF33" s="268" t="s">
        <v>110</v>
      </c>
      <c r="CG33" s="268" t="s">
        <v>112</v>
      </c>
      <c r="CI33" s="276" t="str">
        <f t="shared" si="0"/>
        <v>Red</v>
      </c>
      <c r="CJ33" s="276" t="str">
        <f t="shared" si="17"/>
        <v>Red</v>
      </c>
      <c r="CK33" s="276" t="str">
        <f t="shared" si="2"/>
        <v>Other</v>
      </c>
      <c r="CL33" s="276" t="b">
        <f t="shared" si="3"/>
        <v>0</v>
      </c>
      <c r="CN33" s="268" t="s">
        <v>103</v>
      </c>
      <c r="CP33" s="268" t="s">
        <v>113</v>
      </c>
      <c r="CQ33" s="268" t="s">
        <v>241</v>
      </c>
      <c r="CR33" s="283">
        <v>0.056394</v>
      </c>
      <c r="CS33" s="279">
        <f t="shared" si="4"/>
        <v>1</v>
      </c>
      <c r="CT33" s="279" t="str">
        <f t="shared" si="18"/>
        <v>1</v>
      </c>
      <c r="CU33" s="279" t="str">
        <f t="shared" si="19"/>
        <v>1</v>
      </c>
      <c r="CV33" s="284">
        <v>1</v>
      </c>
      <c r="CW33" s="266">
        <f t="shared" si="5"/>
        <v>1</v>
      </c>
      <c r="CX33" s="266">
        <v>3</v>
      </c>
      <c r="CY33" s="280"/>
      <c r="CZ33" s="281">
        <f t="shared" si="6"/>
        <v>9</v>
      </c>
      <c r="DA33" s="279" t="s">
        <v>693</v>
      </c>
      <c r="DB33" s="266" t="str">
        <f t="shared" si="7"/>
        <v>0</v>
      </c>
      <c r="DC33" s="266" t="str">
        <f t="shared" si="8"/>
        <v>0</v>
      </c>
      <c r="DD33" s="266" t="str">
        <f t="shared" si="9"/>
        <v>0</v>
      </c>
      <c r="DE33" s="266" t="str">
        <f t="shared" si="10"/>
        <v>0</v>
      </c>
      <c r="DF33" s="266" t="str">
        <f t="shared" si="11"/>
        <v>0</v>
      </c>
      <c r="DG33" s="266" t="str">
        <f t="shared" si="12"/>
        <v>0</v>
      </c>
      <c r="DH33" s="267" t="s">
        <v>730</v>
      </c>
    </row>
    <row r="34" spans="1:112" s="268" customFormat="1" ht="12.75">
      <c r="A34" s="268" t="s">
        <v>509</v>
      </c>
      <c r="B34" s="269" t="s">
        <v>133</v>
      </c>
      <c r="C34" s="270">
        <v>21.6</v>
      </c>
      <c r="D34" s="269" t="s">
        <v>510</v>
      </c>
      <c r="E34" s="268" t="s">
        <v>332</v>
      </c>
      <c r="F34" s="268" t="s">
        <v>332</v>
      </c>
      <c r="G34" s="268" t="s">
        <v>332</v>
      </c>
      <c r="H34" s="268" t="s">
        <v>134</v>
      </c>
      <c r="I34" s="268" t="s">
        <v>95</v>
      </c>
      <c r="J34" s="268" t="s">
        <v>95</v>
      </c>
      <c r="K34" s="268" t="s">
        <v>95</v>
      </c>
      <c r="L34" s="268" t="s">
        <v>95</v>
      </c>
      <c r="M34" s="268" t="s">
        <v>95</v>
      </c>
      <c r="N34" s="268" t="s">
        <v>95</v>
      </c>
      <c r="O34" s="268" t="s">
        <v>95</v>
      </c>
      <c r="P34" s="268" t="s">
        <v>95</v>
      </c>
      <c r="Q34" s="268" t="s">
        <v>95</v>
      </c>
      <c r="R34" s="268" t="s">
        <v>95</v>
      </c>
      <c r="S34" s="268" t="s">
        <v>95</v>
      </c>
      <c r="T34" s="268" t="s">
        <v>95</v>
      </c>
      <c r="U34" s="268" t="s">
        <v>95</v>
      </c>
      <c r="V34" s="268" t="s">
        <v>95</v>
      </c>
      <c r="W34" s="268" t="s">
        <v>95</v>
      </c>
      <c r="X34" s="268" t="s">
        <v>95</v>
      </c>
      <c r="Y34" s="271">
        <v>45.47779</v>
      </c>
      <c r="Z34" s="271">
        <v>-116.93112</v>
      </c>
      <c r="AA34" s="268" t="s">
        <v>96</v>
      </c>
      <c r="AB34" s="268" t="s">
        <v>97</v>
      </c>
      <c r="AC34" s="268" t="s">
        <v>180</v>
      </c>
      <c r="AD34" s="268" t="s">
        <v>119</v>
      </c>
      <c r="AE34" s="268" t="s">
        <v>241</v>
      </c>
      <c r="AF34" s="272">
        <v>38278</v>
      </c>
      <c r="AG34" s="273">
        <v>0.46458333333333335</v>
      </c>
      <c r="AH34" s="268" t="s">
        <v>100</v>
      </c>
      <c r="AI34" s="268">
        <v>2</v>
      </c>
      <c r="AJ34" s="268">
        <v>2</v>
      </c>
      <c r="AK34" s="268">
        <v>2</v>
      </c>
      <c r="AL34" s="268">
        <v>0</v>
      </c>
      <c r="AM34" s="268">
        <v>0</v>
      </c>
      <c r="AN34" s="268" t="s">
        <v>505</v>
      </c>
      <c r="AO34" s="268" t="s">
        <v>506</v>
      </c>
      <c r="AP34" s="268" t="s">
        <v>202</v>
      </c>
      <c r="AR34" s="268" t="s">
        <v>103</v>
      </c>
      <c r="AT34" s="268" t="s">
        <v>104</v>
      </c>
      <c r="AU34" s="268" t="s">
        <v>95</v>
      </c>
      <c r="AV34" s="268" t="s">
        <v>95</v>
      </c>
      <c r="AX34" s="274" t="s">
        <v>511</v>
      </c>
      <c r="AY34" s="268" t="s">
        <v>512</v>
      </c>
      <c r="BA34" s="268">
        <v>1</v>
      </c>
      <c r="BB34" s="268">
        <v>1</v>
      </c>
      <c r="BC34" s="268">
        <v>1</v>
      </c>
      <c r="BD34" s="268">
        <v>1</v>
      </c>
      <c r="BH34" s="268">
        <v>10</v>
      </c>
      <c r="BI34" s="268">
        <v>22</v>
      </c>
      <c r="BJ34" s="268">
        <v>26.2</v>
      </c>
      <c r="BK34" s="268">
        <v>21.9</v>
      </c>
      <c r="BL34" s="268">
        <v>22.6</v>
      </c>
      <c r="BM34" s="268">
        <v>26.3</v>
      </c>
      <c r="BN34" s="268">
        <v>16.2</v>
      </c>
      <c r="BQ34" s="268">
        <v>3.18</v>
      </c>
      <c r="BR34" s="268">
        <v>3.2</v>
      </c>
      <c r="BS34" s="268">
        <v>7.96</v>
      </c>
      <c r="BT34" s="268">
        <v>6.35</v>
      </c>
      <c r="BU34" s="268">
        <v>3.15</v>
      </c>
      <c r="BV34" s="268">
        <v>-3.15</v>
      </c>
      <c r="BW34" s="268">
        <v>22.64</v>
      </c>
      <c r="BX34" s="268">
        <v>0.44</v>
      </c>
      <c r="BY34" s="268">
        <v>3.15</v>
      </c>
      <c r="BZ34" s="268">
        <v>-3.17</v>
      </c>
      <c r="CA34" s="268">
        <v>1.61</v>
      </c>
      <c r="CB34" s="268">
        <v>0.51</v>
      </c>
      <c r="CC34" s="268">
        <v>0.09</v>
      </c>
      <c r="CD34" s="268" t="s">
        <v>110</v>
      </c>
      <c r="CE34" s="268" t="s">
        <v>111</v>
      </c>
      <c r="CF34" s="268" t="s">
        <v>110</v>
      </c>
      <c r="CG34" s="268" t="s">
        <v>147</v>
      </c>
      <c r="CI34" s="276" t="str">
        <f aca="true" t="shared" si="20" ref="CI34:CI65">IF(CD34="Red","Red",IF(CD34="Green","Green",IF(CD34="Grey","Grey",IF(AH34="Bridge","Bridge",IF(AH34="Ford","Ford",IF(AH34="Open Bottom","Open Bottom",IF(AH34="Other","Other","Green")))))))</f>
        <v>Red</v>
      </c>
      <c r="CJ34" s="276" t="str">
        <f t="shared" si="17"/>
        <v>Red</v>
      </c>
      <c r="CK34" s="276" t="str">
        <f aca="true" t="shared" si="21" ref="CK34:CK65">IF(AH34="Bridge","Bridge",IF(AH34="Ford","Ford",IF(AH34="Circular","Circular",IF(AH34="Squashed Pipe-Arch","Squashed Pipe-Arch",IF(AH34="Open-Bottom","Open Bottom Arch",IF(AH34="Other","Other","Other"))))))</f>
        <v>Other</v>
      </c>
      <c r="CL34" s="276" t="b">
        <f aca="true" t="shared" si="22" ref="CL34:CL65">IF(AND(CI34&lt;&gt;"Red",CN34="Yes"),"Yes")</f>
        <v>0</v>
      </c>
      <c r="CN34" s="268" t="s">
        <v>103</v>
      </c>
      <c r="CP34" s="268" t="s">
        <v>113</v>
      </c>
      <c r="CQ34" s="268" t="s">
        <v>241</v>
      </c>
      <c r="CR34" s="283">
        <v>0.056394</v>
      </c>
      <c r="CS34" s="279">
        <f aca="true" t="shared" si="23" ref="CS34:CS65">IF(AND(CR34&gt;0,CR34&lt;=1),1,IF(AND(CR34&gt;1,CR34&lt;=2),2,IF(AND(CR34&gt;2,CR34&lt;=4),3,IF(AND(CR34&gt;4,CR34&lt;=6),4,IF(AND(CR34&gt;6,CR34&lt;=8),5,IF(AND(CR34&gt;8,CR34&lt;=10),6,IF(AND(CR34&gt;10),7,)))))))</f>
        <v>1</v>
      </c>
      <c r="CT34" s="279" t="str">
        <f t="shared" si="18"/>
        <v>1</v>
      </c>
      <c r="CU34" s="279" t="str">
        <f t="shared" si="19"/>
        <v>1</v>
      </c>
      <c r="CV34" s="266">
        <v>1</v>
      </c>
      <c r="CW34" s="266">
        <f aca="true" t="shared" si="24" ref="CW34:CW65">1+DB34+DC34+DD34+DE34+DF34+DG34</f>
        <v>1</v>
      </c>
      <c r="CX34" s="266">
        <v>3</v>
      </c>
      <c r="CY34" s="280"/>
      <c r="CZ34" s="281">
        <f aca="true" t="shared" si="25" ref="CZ34:CZ65">CS34*((CT34*1.5)+(1.5*CU34))*CX34*CW34</f>
        <v>9</v>
      </c>
      <c r="DA34" s="279" t="s">
        <v>693</v>
      </c>
      <c r="DB34" s="266" t="str">
        <f aca="true" t="shared" si="26" ref="DB34:DB65">IF(AU34="Poor Alignment with Stream","0.05",IF(AV34="Poor Alignment with Stream","0.05","0"))</f>
        <v>0</v>
      </c>
      <c r="DC34" s="266" t="str">
        <f aca="true" t="shared" si="27" ref="DC34:DC65">IF(AU34="Breaks Inside Culvert","0.05",IF(AV34="Breaks Inside Culvert","0.05","0"))</f>
        <v>0</v>
      </c>
      <c r="DD34" s="266" t="str">
        <f aca="true" t="shared" si="28" ref="DD34:DD65">IF(AU34="Fill Eroding","0.05",IF(AV34="Fill Eroding","0.05","0"))</f>
        <v>0</v>
      </c>
      <c r="DE34" s="266" t="str">
        <f aca="true" t="shared" si="29" ref="DE34:DE65">IF(AU34="Water Flowing Under Culvert","0.1",IF(AV34="Water Flowing Under Culvert","0.1","0"))</f>
        <v>0</v>
      </c>
      <c r="DF34" s="266" t="str">
        <f aca="true" t="shared" si="30" ref="DF34:DF65">IF(AU34="Bottom Rusted Through","0.05",IF(AV34="Bottom Rusted Through","0.05","0"))</f>
        <v>0</v>
      </c>
      <c r="DG34" s="266" t="str">
        <f aca="true" t="shared" si="31" ref="DG34:DG65">IF(AU34="Debris Plugging Inlet","0.05",IF(AV34="Debris Plugging Inlet","0.05","0"))</f>
        <v>0</v>
      </c>
      <c r="DH34" s="267"/>
    </row>
    <row r="35" spans="1:112" ht="12.75">
      <c r="A35" s="92" t="s">
        <v>623</v>
      </c>
      <c r="B35" s="93">
        <v>3900100</v>
      </c>
      <c r="C35" s="93"/>
      <c r="D35" s="94" t="s">
        <v>133</v>
      </c>
      <c r="E35" s="21" t="s">
        <v>93</v>
      </c>
      <c r="F35" s="21" t="s">
        <v>93</v>
      </c>
      <c r="G35" s="21" t="s">
        <v>93</v>
      </c>
      <c r="H35" s="94" t="s">
        <v>658</v>
      </c>
      <c r="I35" s="95" t="s">
        <v>94</v>
      </c>
      <c r="J35" s="95" t="s">
        <v>95</v>
      </c>
      <c r="K35" s="95" t="s">
        <v>95</v>
      </c>
      <c r="L35" s="95" t="s">
        <v>95</v>
      </c>
      <c r="M35" s="95" t="s">
        <v>95</v>
      </c>
      <c r="N35" s="95" t="s">
        <v>95</v>
      </c>
      <c r="O35" s="95" t="s">
        <v>95</v>
      </c>
      <c r="P35" s="95" t="s">
        <v>95</v>
      </c>
      <c r="Q35" s="95" t="s">
        <v>95</v>
      </c>
      <c r="R35" s="95" t="s">
        <v>95</v>
      </c>
      <c r="S35" s="95" t="s">
        <v>95</v>
      </c>
      <c r="T35" s="95" t="s">
        <v>95</v>
      </c>
      <c r="U35" s="95" t="s">
        <v>95</v>
      </c>
      <c r="V35" s="95" t="s">
        <v>95</v>
      </c>
      <c r="W35" s="95" t="s">
        <v>95</v>
      </c>
      <c r="X35" s="95" t="s">
        <v>95</v>
      </c>
      <c r="Y35" s="96">
        <v>45.16957178416666</v>
      </c>
      <c r="Z35" s="96">
        <v>-117.07697138972222</v>
      </c>
      <c r="AA35" s="95" t="s">
        <v>96</v>
      </c>
      <c r="AB35" s="95" t="s">
        <v>668</v>
      </c>
      <c r="AC35" s="95" t="s">
        <v>98</v>
      </c>
      <c r="AD35" s="95"/>
      <c r="AE35" s="97"/>
      <c r="AF35" s="98"/>
      <c r="AG35" s="99"/>
      <c r="AH35" s="21" t="s">
        <v>143</v>
      </c>
      <c r="AI35" s="21">
        <v>1</v>
      </c>
      <c r="AJ35" s="21">
        <v>1</v>
      </c>
      <c r="AK35" s="21">
        <v>0</v>
      </c>
      <c r="AL35" s="21">
        <v>0</v>
      </c>
      <c r="AM35" s="21">
        <v>0</v>
      </c>
      <c r="AN35" s="21" t="s">
        <v>202</v>
      </c>
      <c r="AO35" s="21" t="s">
        <v>95</v>
      </c>
      <c r="AP35" s="21" t="s">
        <v>95</v>
      </c>
      <c r="AQ35" s="21"/>
      <c r="AR35" s="21"/>
      <c r="AS35" s="97"/>
      <c r="AT35" s="21" t="s">
        <v>104</v>
      </c>
      <c r="AU35" s="21" t="s">
        <v>359</v>
      </c>
      <c r="AV35" s="21" t="s">
        <v>163</v>
      </c>
      <c r="AW35" s="95" t="s">
        <v>670</v>
      </c>
      <c r="AX35" s="21" t="s">
        <v>659</v>
      </c>
      <c r="AY35" s="97"/>
      <c r="AZ35" s="97"/>
      <c r="BA35" s="21"/>
      <c r="BB35" s="21"/>
      <c r="BC35" s="21"/>
      <c r="BD35" s="21"/>
      <c r="BE35" s="97"/>
      <c r="BF35" s="97"/>
      <c r="BG35" s="97"/>
      <c r="BH35" s="97"/>
      <c r="BI35" s="97"/>
      <c r="BJ35" s="97"/>
      <c r="BK35" s="97"/>
      <c r="BL35" s="97"/>
      <c r="BM35" s="97"/>
      <c r="BN35" s="97"/>
      <c r="BO35" s="21"/>
      <c r="BP35" s="21"/>
      <c r="BQ35" s="21"/>
      <c r="BR35" s="21"/>
      <c r="BS35" s="21"/>
      <c r="BT35" s="21"/>
      <c r="BU35" s="21"/>
      <c r="BV35" s="21"/>
      <c r="BW35" s="97"/>
      <c r="BX35" s="23">
        <v>0.3</v>
      </c>
      <c r="BY35" s="23">
        <v>2.4</v>
      </c>
      <c r="BZ35" s="97"/>
      <c r="CA35" s="97"/>
      <c r="CB35" s="97"/>
      <c r="CC35" s="93">
        <v>5.5</v>
      </c>
      <c r="CD35" s="95" t="s">
        <v>110</v>
      </c>
      <c r="CE35" s="95" t="s">
        <v>665</v>
      </c>
      <c r="CF35" s="95" t="s">
        <v>110</v>
      </c>
      <c r="CG35" s="95" t="s">
        <v>112</v>
      </c>
      <c r="CH35" s="97"/>
      <c r="CI35" s="101" t="str">
        <f t="shared" si="20"/>
        <v>Red</v>
      </c>
      <c r="CJ35" s="101" t="str">
        <f t="shared" si="17"/>
        <v>Red</v>
      </c>
      <c r="CK35" s="101" t="str">
        <f t="shared" si="21"/>
        <v>Circular</v>
      </c>
      <c r="CL35" s="101" t="b">
        <f t="shared" si="22"/>
        <v>0</v>
      </c>
      <c r="CM35" s="97"/>
      <c r="CN35" s="95" t="s">
        <v>103</v>
      </c>
      <c r="CO35" s="97"/>
      <c r="CP35" s="21" t="s">
        <v>113</v>
      </c>
      <c r="CQ35" s="21" t="s">
        <v>115</v>
      </c>
      <c r="CR35" s="106">
        <v>1.82959</v>
      </c>
      <c r="CS35" s="107">
        <f t="shared" si="23"/>
        <v>2</v>
      </c>
      <c r="CT35" s="72" t="str">
        <f t="shared" si="18"/>
        <v>1</v>
      </c>
      <c r="CU35" s="72" t="str">
        <f t="shared" si="19"/>
        <v>1</v>
      </c>
      <c r="CV35" s="105">
        <v>2</v>
      </c>
      <c r="CW35" s="105">
        <f t="shared" si="24"/>
        <v>1.1500000000000001</v>
      </c>
      <c r="CX35" s="250">
        <v>0.5</v>
      </c>
      <c r="CY35" s="108"/>
      <c r="CZ35" s="109">
        <f t="shared" si="25"/>
        <v>3.45</v>
      </c>
      <c r="DA35" s="72" t="str">
        <f t="shared" si="13"/>
        <v>Beneficial</v>
      </c>
      <c r="DB35" s="73" t="str">
        <f t="shared" si="26"/>
        <v>0</v>
      </c>
      <c r="DC35" s="73" t="str">
        <f t="shared" si="27"/>
        <v>0</v>
      </c>
      <c r="DD35" s="73" t="str">
        <f t="shared" si="28"/>
        <v>0.05</v>
      </c>
      <c r="DE35" s="73" t="str">
        <f t="shared" si="29"/>
        <v>0.1</v>
      </c>
      <c r="DF35" s="73" t="str">
        <f t="shared" si="30"/>
        <v>0</v>
      </c>
      <c r="DG35" s="73" t="str">
        <f t="shared" si="31"/>
        <v>0</v>
      </c>
      <c r="DH35" s="105"/>
    </row>
    <row r="36" spans="1:112" ht="12.75">
      <c r="A36" t="s">
        <v>281</v>
      </c>
      <c r="B36" s="6" t="s">
        <v>257</v>
      </c>
      <c r="C36" s="7">
        <v>5</v>
      </c>
      <c r="D36" s="6" t="s">
        <v>270</v>
      </c>
      <c r="E36" t="s">
        <v>226</v>
      </c>
      <c r="F36" t="s">
        <v>151</v>
      </c>
      <c r="G36" t="s">
        <v>151</v>
      </c>
      <c r="H36" t="s">
        <v>271</v>
      </c>
      <c r="I36" t="s">
        <v>95</v>
      </c>
      <c r="J36" t="s">
        <v>95</v>
      </c>
      <c r="K36" t="s">
        <v>95</v>
      </c>
      <c r="L36" t="s">
        <v>95</v>
      </c>
      <c r="M36" t="s">
        <v>95</v>
      </c>
      <c r="N36" t="s">
        <v>95</v>
      </c>
      <c r="O36" t="s">
        <v>95</v>
      </c>
      <c r="P36" t="s">
        <v>95</v>
      </c>
      <c r="Q36" t="s">
        <v>95</v>
      </c>
      <c r="R36" t="s">
        <v>95</v>
      </c>
      <c r="S36" t="s">
        <v>95</v>
      </c>
      <c r="T36" t="s">
        <v>95</v>
      </c>
      <c r="U36" t="s">
        <v>95</v>
      </c>
      <c r="V36" t="s">
        <v>95</v>
      </c>
      <c r="W36" t="s">
        <v>95</v>
      </c>
      <c r="X36" t="s">
        <v>95</v>
      </c>
      <c r="Y36" s="8">
        <v>45.55181</v>
      </c>
      <c r="Z36" s="8">
        <v>-116.93091</v>
      </c>
      <c r="AA36" t="s">
        <v>96</v>
      </c>
      <c r="AB36" t="s">
        <v>97</v>
      </c>
      <c r="AC36" t="s">
        <v>99</v>
      </c>
      <c r="AD36" t="s">
        <v>119</v>
      </c>
      <c r="AE36" t="s">
        <v>231</v>
      </c>
      <c r="AF36" s="9">
        <v>38272</v>
      </c>
      <c r="AG36" s="10">
        <v>0.5465277777777778</v>
      </c>
      <c r="AH36" t="s">
        <v>120</v>
      </c>
      <c r="AI36">
        <v>1</v>
      </c>
      <c r="AJ36">
        <v>1</v>
      </c>
      <c r="AK36">
        <v>0</v>
      </c>
      <c r="AL36">
        <v>0</v>
      </c>
      <c r="AM36">
        <v>0</v>
      </c>
      <c r="AN36" t="s">
        <v>101</v>
      </c>
      <c r="AO36" t="s">
        <v>95</v>
      </c>
      <c r="AP36" t="s">
        <v>95</v>
      </c>
      <c r="AQ36" t="s">
        <v>282</v>
      </c>
      <c r="AR36" t="s">
        <v>103</v>
      </c>
      <c r="AT36" t="s">
        <v>104</v>
      </c>
      <c r="AU36" t="s">
        <v>163</v>
      </c>
      <c r="AV36" t="s">
        <v>95</v>
      </c>
      <c r="AX36" s="11"/>
      <c r="BA36">
        <v>1</v>
      </c>
      <c r="BB36">
        <v>1</v>
      </c>
      <c r="BC36">
        <v>1</v>
      </c>
      <c r="BD36">
        <v>1</v>
      </c>
      <c r="BH36">
        <v>4.8</v>
      </c>
      <c r="BI36">
        <v>29.6</v>
      </c>
      <c r="BJ36">
        <v>9.4</v>
      </c>
      <c r="BK36">
        <v>5.4</v>
      </c>
      <c r="BL36">
        <v>6</v>
      </c>
      <c r="BM36">
        <v>8.8</v>
      </c>
      <c r="BN36">
        <v>6.4</v>
      </c>
      <c r="BO36">
        <v>4.31</v>
      </c>
      <c r="BP36" t="s">
        <v>283</v>
      </c>
      <c r="BQ36">
        <v>7.12</v>
      </c>
      <c r="BR36">
        <v>10.43</v>
      </c>
      <c r="BU36">
        <v>4.3</v>
      </c>
      <c r="BV36">
        <v>0.01</v>
      </c>
      <c r="BW36">
        <v>7.2</v>
      </c>
      <c r="BX36">
        <v>0.67</v>
      </c>
      <c r="BY36">
        <v>-10.43</v>
      </c>
      <c r="BZ36">
        <v>7.12</v>
      </c>
      <c r="CA36">
        <v>0</v>
      </c>
      <c r="CB36">
        <v>0</v>
      </c>
      <c r="CC36">
        <v>11.18</v>
      </c>
      <c r="CD36" t="s">
        <v>110</v>
      </c>
      <c r="CE36" t="s">
        <v>138</v>
      </c>
      <c r="CF36" t="s">
        <v>110</v>
      </c>
      <c r="CG36" t="s">
        <v>139</v>
      </c>
      <c r="CH36" t="s">
        <v>284</v>
      </c>
      <c r="CI36" s="89" t="str">
        <f t="shared" si="20"/>
        <v>Red</v>
      </c>
      <c r="CJ36" s="89" t="str">
        <f t="shared" si="17"/>
        <v>Red</v>
      </c>
      <c r="CK36" s="89" t="str">
        <f t="shared" si="21"/>
        <v>Squashed Pipe-Arch</v>
      </c>
      <c r="CL36" s="89" t="b">
        <f t="shared" si="22"/>
        <v>0</v>
      </c>
      <c r="CN36" t="s">
        <v>103</v>
      </c>
      <c r="CP36" t="s">
        <v>113</v>
      </c>
      <c r="CQ36" t="s">
        <v>193</v>
      </c>
      <c r="CR36" s="87">
        <v>1.08223</v>
      </c>
      <c r="CS36" s="72">
        <f t="shared" si="23"/>
        <v>2</v>
      </c>
      <c r="CT36" s="72" t="str">
        <f t="shared" si="18"/>
        <v>1</v>
      </c>
      <c r="CU36" s="72" t="str">
        <f t="shared" si="19"/>
        <v>1</v>
      </c>
      <c r="CV36" s="88">
        <v>5</v>
      </c>
      <c r="CW36" s="73">
        <f t="shared" si="24"/>
        <v>1.1</v>
      </c>
      <c r="CX36" s="250">
        <v>0.5</v>
      </c>
      <c r="CY36" s="74"/>
      <c r="CZ36" s="75">
        <f t="shared" si="25"/>
        <v>3.3000000000000003</v>
      </c>
      <c r="DA36" s="72" t="str">
        <f t="shared" si="13"/>
        <v>Beneficial</v>
      </c>
      <c r="DB36" s="73" t="str">
        <f t="shared" si="26"/>
        <v>0</v>
      </c>
      <c r="DC36" s="73" t="str">
        <f t="shared" si="27"/>
        <v>0</v>
      </c>
      <c r="DD36" s="73" t="str">
        <f t="shared" si="28"/>
        <v>0</v>
      </c>
      <c r="DE36" s="73" t="str">
        <f t="shared" si="29"/>
        <v>0.1</v>
      </c>
      <c r="DF36" s="73" t="str">
        <f t="shared" si="30"/>
        <v>0</v>
      </c>
      <c r="DG36" s="73" t="str">
        <f t="shared" si="31"/>
        <v>0</v>
      </c>
      <c r="DH36" s="82"/>
    </row>
    <row r="37" spans="1:112" s="143" customFormat="1" ht="12.75">
      <c r="A37" s="92" t="s">
        <v>624</v>
      </c>
      <c r="B37" s="93">
        <v>3900140</v>
      </c>
      <c r="C37" s="93"/>
      <c r="D37" s="94" t="s">
        <v>133</v>
      </c>
      <c r="E37" s="21" t="s">
        <v>93</v>
      </c>
      <c r="F37" s="21" t="s">
        <v>93</v>
      </c>
      <c r="G37" s="21" t="s">
        <v>93</v>
      </c>
      <c r="H37" s="94" t="s">
        <v>660</v>
      </c>
      <c r="I37" s="95" t="s">
        <v>94</v>
      </c>
      <c r="J37" s="95" t="s">
        <v>95</v>
      </c>
      <c r="K37" s="95" t="s">
        <v>95</v>
      </c>
      <c r="L37" s="95" t="s">
        <v>95</v>
      </c>
      <c r="M37" s="95" t="s">
        <v>95</v>
      </c>
      <c r="N37" s="95" t="s">
        <v>95</v>
      </c>
      <c r="O37" s="95" t="s">
        <v>95</v>
      </c>
      <c r="P37" s="95" t="s">
        <v>95</v>
      </c>
      <c r="Q37" s="95" t="s">
        <v>95</v>
      </c>
      <c r="R37" s="95" t="s">
        <v>95</v>
      </c>
      <c r="S37" s="95" t="s">
        <v>95</v>
      </c>
      <c r="T37" s="95" t="s">
        <v>95</v>
      </c>
      <c r="U37" s="95" t="s">
        <v>95</v>
      </c>
      <c r="V37" s="95" t="s">
        <v>95</v>
      </c>
      <c r="W37" s="95" t="s">
        <v>95</v>
      </c>
      <c r="X37" s="95" t="s">
        <v>95</v>
      </c>
      <c r="Y37" s="96">
        <v>45.225849083611116</v>
      </c>
      <c r="Z37" s="96">
        <v>-117.00592500055555</v>
      </c>
      <c r="AA37" s="95" t="s">
        <v>96</v>
      </c>
      <c r="AB37" s="95" t="s">
        <v>669</v>
      </c>
      <c r="AC37" s="95" t="s">
        <v>98</v>
      </c>
      <c r="AD37" s="95"/>
      <c r="AE37" s="97"/>
      <c r="AF37" s="98"/>
      <c r="AG37" s="99"/>
      <c r="AH37" s="21" t="s">
        <v>143</v>
      </c>
      <c r="AI37" s="21">
        <v>1</v>
      </c>
      <c r="AJ37" s="21">
        <v>1</v>
      </c>
      <c r="AK37" s="21">
        <v>0</v>
      </c>
      <c r="AL37" s="21">
        <v>0</v>
      </c>
      <c r="AM37" s="21">
        <v>0</v>
      </c>
      <c r="AN37" s="21" t="s">
        <v>202</v>
      </c>
      <c r="AO37" s="21" t="s">
        <v>95</v>
      </c>
      <c r="AP37" s="21" t="s">
        <v>95</v>
      </c>
      <c r="AQ37" s="21"/>
      <c r="AR37" s="21"/>
      <c r="AS37" s="97"/>
      <c r="AT37" s="21" t="s">
        <v>104</v>
      </c>
      <c r="AU37" s="21" t="s">
        <v>359</v>
      </c>
      <c r="AV37" s="21" t="s">
        <v>95</v>
      </c>
      <c r="AW37" s="97"/>
      <c r="AX37" s="21" t="s">
        <v>661</v>
      </c>
      <c r="AY37" s="97"/>
      <c r="AZ37" s="97"/>
      <c r="BA37" s="21"/>
      <c r="BB37" s="21"/>
      <c r="BC37" s="21"/>
      <c r="BD37" s="21"/>
      <c r="BE37" s="97"/>
      <c r="BF37" s="97"/>
      <c r="BG37" s="97"/>
      <c r="BH37" s="97"/>
      <c r="BI37" s="97"/>
      <c r="BJ37" s="97"/>
      <c r="BK37" s="97"/>
      <c r="BL37" s="97"/>
      <c r="BM37" s="97"/>
      <c r="BN37" s="97"/>
      <c r="BO37" s="21"/>
      <c r="BP37" s="21"/>
      <c r="BQ37" s="21"/>
      <c r="BR37" s="21"/>
      <c r="BS37" s="21"/>
      <c r="BT37" s="21"/>
      <c r="BU37" s="21"/>
      <c r="BV37" s="21"/>
      <c r="BW37" s="97"/>
      <c r="BX37" s="23">
        <v>0.34</v>
      </c>
      <c r="BY37" s="23">
        <v>0.93</v>
      </c>
      <c r="BZ37" s="97"/>
      <c r="CA37" s="97"/>
      <c r="CB37" s="97"/>
      <c r="CC37" s="93">
        <v>10.6</v>
      </c>
      <c r="CD37" s="95" t="s">
        <v>110</v>
      </c>
      <c r="CE37" s="95" t="s">
        <v>665</v>
      </c>
      <c r="CF37" s="95" t="s">
        <v>110</v>
      </c>
      <c r="CG37" s="95" t="s">
        <v>112</v>
      </c>
      <c r="CH37" s="97"/>
      <c r="CI37" s="101" t="str">
        <f t="shared" si="20"/>
        <v>Red</v>
      </c>
      <c r="CJ37" s="101" t="str">
        <f t="shared" si="17"/>
        <v>Red</v>
      </c>
      <c r="CK37" s="101" t="str">
        <f t="shared" si="21"/>
        <v>Circular</v>
      </c>
      <c r="CL37" s="101" t="b">
        <f t="shared" si="22"/>
        <v>0</v>
      </c>
      <c r="CM37" s="97"/>
      <c r="CN37" s="95" t="s">
        <v>103</v>
      </c>
      <c r="CO37" s="97"/>
      <c r="CP37" s="21" t="s">
        <v>113</v>
      </c>
      <c r="CQ37" s="21" t="s">
        <v>115</v>
      </c>
      <c r="CR37" s="106">
        <v>1.75345</v>
      </c>
      <c r="CS37" s="107">
        <f t="shared" si="23"/>
        <v>2</v>
      </c>
      <c r="CT37" s="72" t="str">
        <f t="shared" si="18"/>
        <v>1</v>
      </c>
      <c r="CU37" s="72" t="str">
        <f t="shared" si="19"/>
        <v>1</v>
      </c>
      <c r="CV37" s="105">
        <v>2</v>
      </c>
      <c r="CW37" s="105">
        <f t="shared" si="24"/>
        <v>1.05</v>
      </c>
      <c r="CX37" s="105">
        <v>1</v>
      </c>
      <c r="CY37" s="108"/>
      <c r="CZ37" s="109">
        <f t="shared" si="25"/>
        <v>6.300000000000001</v>
      </c>
      <c r="DA37" s="72" t="str">
        <f t="shared" si="13"/>
        <v>Beneficial</v>
      </c>
      <c r="DB37" s="73" t="str">
        <f t="shared" si="26"/>
        <v>0</v>
      </c>
      <c r="DC37" s="73" t="str">
        <f t="shared" si="27"/>
        <v>0</v>
      </c>
      <c r="DD37" s="73" t="str">
        <f t="shared" si="28"/>
        <v>0.05</v>
      </c>
      <c r="DE37" s="73" t="str">
        <f t="shared" si="29"/>
        <v>0</v>
      </c>
      <c r="DF37" s="73" t="str">
        <f t="shared" si="30"/>
        <v>0</v>
      </c>
      <c r="DG37" s="73" t="str">
        <f t="shared" si="31"/>
        <v>0</v>
      </c>
      <c r="DH37" s="105"/>
    </row>
    <row r="38" spans="1:112" s="143" customFormat="1" ht="12.75">
      <c r="A38" t="s">
        <v>132</v>
      </c>
      <c r="B38" s="6">
        <v>3900</v>
      </c>
      <c r="C38" s="7">
        <v>7.5</v>
      </c>
      <c r="D38" s="6" t="s">
        <v>133</v>
      </c>
      <c r="E38" t="s">
        <v>93</v>
      </c>
      <c r="F38" t="s">
        <v>93</v>
      </c>
      <c r="G38" t="s">
        <v>93</v>
      </c>
      <c r="H38" t="s">
        <v>134</v>
      </c>
      <c r="I38" t="s">
        <v>95</v>
      </c>
      <c r="J38" t="s">
        <v>95</v>
      </c>
      <c r="K38" t="s">
        <v>95</v>
      </c>
      <c r="L38" t="s">
        <v>95</v>
      </c>
      <c r="M38" t="s">
        <v>95</v>
      </c>
      <c r="N38" t="s">
        <v>95</v>
      </c>
      <c r="O38" t="s">
        <v>95</v>
      </c>
      <c r="P38" t="s">
        <v>95</v>
      </c>
      <c r="Q38" t="s">
        <v>95</v>
      </c>
      <c r="R38" t="s">
        <v>95</v>
      </c>
      <c r="S38" t="s">
        <v>95</v>
      </c>
      <c r="T38" t="s">
        <v>95</v>
      </c>
      <c r="U38" t="s">
        <v>95</v>
      </c>
      <c r="V38" t="s">
        <v>95</v>
      </c>
      <c r="W38" t="s">
        <v>95</v>
      </c>
      <c r="X38" t="s">
        <v>95</v>
      </c>
      <c r="Y38" s="8">
        <v>45.23574</v>
      </c>
      <c r="Z38" s="8">
        <v>-117.08416</v>
      </c>
      <c r="AA38" t="s">
        <v>96</v>
      </c>
      <c r="AB38" t="s">
        <v>97</v>
      </c>
      <c r="AC38" t="s">
        <v>119</v>
      </c>
      <c r="AD38" t="s">
        <v>99</v>
      </c>
      <c r="AE38"/>
      <c r="AF38" s="9">
        <v>38224</v>
      </c>
      <c r="AG38" s="10">
        <v>0.6</v>
      </c>
      <c r="AH38" t="s">
        <v>100</v>
      </c>
      <c r="AI38">
        <v>1</v>
      </c>
      <c r="AJ38">
        <v>1</v>
      </c>
      <c r="AK38">
        <v>0</v>
      </c>
      <c r="AL38">
        <v>0</v>
      </c>
      <c r="AM38">
        <v>0</v>
      </c>
      <c r="AN38" t="s">
        <v>95</v>
      </c>
      <c r="AO38" t="s">
        <v>95</v>
      </c>
      <c r="AP38" t="s">
        <v>95</v>
      </c>
      <c r="AQ38" t="s">
        <v>135</v>
      </c>
      <c r="AR38" t="s">
        <v>95</v>
      </c>
      <c r="AS38"/>
      <c r="AT38" t="s">
        <v>104</v>
      </c>
      <c r="AU38" t="s">
        <v>95</v>
      </c>
      <c r="AV38" t="s">
        <v>95</v>
      </c>
      <c r="AW38"/>
      <c r="AX38" s="11" t="s">
        <v>136</v>
      </c>
      <c r="AY38"/>
      <c r="AZ38"/>
      <c r="BA38">
        <v>1</v>
      </c>
      <c r="BB38">
        <v>1</v>
      </c>
      <c r="BC38">
        <v>1</v>
      </c>
      <c r="BD38">
        <v>1</v>
      </c>
      <c r="BE38"/>
      <c r="BF38"/>
      <c r="BG38"/>
      <c r="BH38">
        <v>10</v>
      </c>
      <c r="BI38">
        <v>11</v>
      </c>
      <c r="BJ38"/>
      <c r="BK38"/>
      <c r="BL38"/>
      <c r="BM38"/>
      <c r="BN38"/>
      <c r="BO38">
        <v>4.83</v>
      </c>
      <c r="BP38" t="s">
        <v>137</v>
      </c>
      <c r="BQ38">
        <v>9.61</v>
      </c>
      <c r="BR38">
        <v>10.25</v>
      </c>
      <c r="BS38"/>
      <c r="BT38">
        <v>0</v>
      </c>
      <c r="BU38">
        <v>4.83</v>
      </c>
      <c r="BV38">
        <v>0</v>
      </c>
      <c r="BW38">
        <v>0</v>
      </c>
      <c r="BX38">
        <v>0</v>
      </c>
      <c r="BY38">
        <v>-10.25</v>
      </c>
      <c r="BZ38">
        <v>9.61</v>
      </c>
      <c r="CA38">
        <v>0</v>
      </c>
      <c r="CB38">
        <v>0</v>
      </c>
      <c r="CC38">
        <v>5.82</v>
      </c>
      <c r="CD38" t="s">
        <v>110</v>
      </c>
      <c r="CE38" t="s">
        <v>138</v>
      </c>
      <c r="CF38" t="s">
        <v>110</v>
      </c>
      <c r="CG38" t="s">
        <v>139</v>
      </c>
      <c r="CH38"/>
      <c r="CI38" s="89" t="str">
        <f t="shared" si="20"/>
        <v>Red</v>
      </c>
      <c r="CJ38" s="89" t="str">
        <f t="shared" si="17"/>
        <v>Red</v>
      </c>
      <c r="CK38" s="89" t="str">
        <f t="shared" si="21"/>
        <v>Other</v>
      </c>
      <c r="CL38" s="89" t="b">
        <f t="shared" si="22"/>
        <v>0</v>
      </c>
      <c r="CM38"/>
      <c r="CN38" t="s">
        <v>113</v>
      </c>
      <c r="CO38" t="s">
        <v>140</v>
      </c>
      <c r="CP38" t="s">
        <v>113</v>
      </c>
      <c r="CQ38" t="s">
        <v>115</v>
      </c>
      <c r="CR38" s="81">
        <v>0.321331</v>
      </c>
      <c r="CS38" s="72">
        <f t="shared" si="23"/>
        <v>1</v>
      </c>
      <c r="CT38" s="72" t="str">
        <f t="shared" si="18"/>
        <v>1</v>
      </c>
      <c r="CU38" s="72" t="str">
        <f t="shared" si="19"/>
        <v>1</v>
      </c>
      <c r="CV38" s="73">
        <v>5</v>
      </c>
      <c r="CW38" s="73">
        <f t="shared" si="24"/>
        <v>1</v>
      </c>
      <c r="CX38" s="73">
        <v>2</v>
      </c>
      <c r="CY38" s="74"/>
      <c r="CZ38" s="75">
        <f t="shared" si="25"/>
        <v>6</v>
      </c>
      <c r="DA38" s="72" t="str">
        <f t="shared" si="13"/>
        <v>Beneficial</v>
      </c>
      <c r="DB38" s="73" t="str">
        <f t="shared" si="26"/>
        <v>0</v>
      </c>
      <c r="DC38" s="73" t="str">
        <f t="shared" si="27"/>
        <v>0</v>
      </c>
      <c r="DD38" s="73" t="str">
        <f t="shared" si="28"/>
        <v>0</v>
      </c>
      <c r="DE38" s="73" t="str">
        <f t="shared" si="29"/>
        <v>0</v>
      </c>
      <c r="DF38" s="73" t="str">
        <f t="shared" si="30"/>
        <v>0</v>
      </c>
      <c r="DG38" s="73" t="str">
        <f t="shared" si="31"/>
        <v>0</v>
      </c>
      <c r="DH38" s="267" t="s">
        <v>725</v>
      </c>
    </row>
    <row r="39" spans="1:112" ht="12.75">
      <c r="A39" t="s">
        <v>214</v>
      </c>
      <c r="B39" s="6" t="s">
        <v>215</v>
      </c>
      <c r="C39" s="7">
        <v>2.3</v>
      </c>
      <c r="D39" s="6">
        <v>3915</v>
      </c>
      <c r="E39" t="s">
        <v>93</v>
      </c>
      <c r="F39" t="s">
        <v>93</v>
      </c>
      <c r="G39" t="s">
        <v>93</v>
      </c>
      <c r="H39" t="s">
        <v>91</v>
      </c>
      <c r="I39" t="s">
        <v>95</v>
      </c>
      <c r="J39" t="s">
        <v>95</v>
      </c>
      <c r="K39" t="s">
        <v>95</v>
      </c>
      <c r="L39" t="s">
        <v>95</v>
      </c>
      <c r="M39" t="s">
        <v>95</v>
      </c>
      <c r="N39" t="s">
        <v>95</v>
      </c>
      <c r="O39" t="s">
        <v>95</v>
      </c>
      <c r="P39" t="s">
        <v>95</v>
      </c>
      <c r="Q39" t="s">
        <v>95</v>
      </c>
      <c r="R39" t="s">
        <v>95</v>
      </c>
      <c r="S39" t="s">
        <v>95</v>
      </c>
      <c r="T39" t="s">
        <v>95</v>
      </c>
      <c r="U39" t="s">
        <v>95</v>
      </c>
      <c r="V39" t="s">
        <v>95</v>
      </c>
      <c r="W39" t="s">
        <v>95</v>
      </c>
      <c r="X39" t="s">
        <v>95</v>
      </c>
      <c r="Y39" s="8">
        <v>45.2605</v>
      </c>
      <c r="Z39" s="8">
        <v>-117.03548</v>
      </c>
      <c r="AA39" t="s">
        <v>96</v>
      </c>
      <c r="AB39" t="s">
        <v>97</v>
      </c>
      <c r="AC39" t="s">
        <v>98</v>
      </c>
      <c r="AD39" t="s">
        <v>99</v>
      </c>
      <c r="AE39" t="s">
        <v>216</v>
      </c>
      <c r="AF39" s="9">
        <v>38244</v>
      </c>
      <c r="AG39" s="10">
        <v>0.5215277777777778</v>
      </c>
      <c r="AH39" t="s">
        <v>143</v>
      </c>
      <c r="AI39">
        <v>1</v>
      </c>
      <c r="AJ39">
        <v>1</v>
      </c>
      <c r="AK39">
        <v>0</v>
      </c>
      <c r="AL39">
        <v>0</v>
      </c>
      <c r="AM39">
        <v>0</v>
      </c>
      <c r="AN39" t="s">
        <v>144</v>
      </c>
      <c r="AO39" t="s">
        <v>95</v>
      </c>
      <c r="AP39" t="s">
        <v>95</v>
      </c>
      <c r="AR39" t="s">
        <v>103</v>
      </c>
      <c r="AT39" t="s">
        <v>104</v>
      </c>
      <c r="AU39" t="s">
        <v>123</v>
      </c>
      <c r="AV39" t="s">
        <v>95</v>
      </c>
      <c r="AX39" s="11" t="s">
        <v>217</v>
      </c>
      <c r="BA39">
        <v>1</v>
      </c>
      <c r="BB39">
        <v>1</v>
      </c>
      <c r="BC39">
        <v>0</v>
      </c>
      <c r="BD39">
        <v>1</v>
      </c>
      <c r="BH39">
        <v>3</v>
      </c>
      <c r="BI39">
        <v>52.7</v>
      </c>
      <c r="BJ39">
        <v>6.7</v>
      </c>
      <c r="BK39">
        <v>8.5</v>
      </c>
      <c r="BL39">
        <v>6.8</v>
      </c>
      <c r="BM39">
        <v>5.8</v>
      </c>
      <c r="BN39">
        <v>8.5</v>
      </c>
      <c r="BO39">
        <v>8.91</v>
      </c>
      <c r="BP39" t="s">
        <v>218</v>
      </c>
      <c r="BQ39">
        <v>11.97</v>
      </c>
      <c r="BR39">
        <v>15.72</v>
      </c>
      <c r="BS39">
        <v>15.72</v>
      </c>
      <c r="BT39">
        <v>14.88</v>
      </c>
      <c r="BU39">
        <v>8.91</v>
      </c>
      <c r="BV39">
        <v>0</v>
      </c>
      <c r="BW39">
        <v>7.26</v>
      </c>
      <c r="BX39">
        <v>0.41</v>
      </c>
      <c r="BY39">
        <v>-0.84</v>
      </c>
      <c r="BZ39">
        <v>-2.91</v>
      </c>
      <c r="CA39">
        <v>0.84</v>
      </c>
      <c r="CB39">
        <v>-1</v>
      </c>
      <c r="CC39">
        <v>7.12</v>
      </c>
      <c r="CD39" t="s">
        <v>110</v>
      </c>
      <c r="CE39" t="s">
        <v>138</v>
      </c>
      <c r="CF39" t="s">
        <v>110</v>
      </c>
      <c r="CG39" t="s">
        <v>139</v>
      </c>
      <c r="CI39" s="89" t="str">
        <f t="shared" si="20"/>
        <v>Red</v>
      </c>
      <c r="CJ39" s="89" t="str">
        <f t="shared" si="17"/>
        <v>Red</v>
      </c>
      <c r="CK39" s="89" t="str">
        <f t="shared" si="21"/>
        <v>Circular</v>
      </c>
      <c r="CL39" s="89" t="b">
        <f t="shared" si="22"/>
        <v>0</v>
      </c>
      <c r="CN39" t="s">
        <v>103</v>
      </c>
      <c r="CP39" t="s">
        <v>113</v>
      </c>
      <c r="CQ39" t="s">
        <v>115</v>
      </c>
      <c r="CR39" s="71">
        <v>1.06738</v>
      </c>
      <c r="CS39" s="72">
        <f t="shared" si="23"/>
        <v>2</v>
      </c>
      <c r="CT39" s="72" t="str">
        <f t="shared" si="18"/>
        <v>1</v>
      </c>
      <c r="CU39" s="72" t="str">
        <f t="shared" si="19"/>
        <v>1</v>
      </c>
      <c r="CV39" s="73">
        <v>4</v>
      </c>
      <c r="CW39" s="73">
        <f t="shared" si="24"/>
        <v>1</v>
      </c>
      <c r="CX39" s="250">
        <v>0.5</v>
      </c>
      <c r="CY39" s="74"/>
      <c r="CZ39" s="75">
        <f t="shared" si="25"/>
        <v>3</v>
      </c>
      <c r="DA39" s="72" t="str">
        <f t="shared" si="13"/>
        <v>Beneficial</v>
      </c>
      <c r="DB39" s="73" t="str">
        <f t="shared" si="26"/>
        <v>0</v>
      </c>
      <c r="DC39" s="73" t="str">
        <f t="shared" si="27"/>
        <v>0</v>
      </c>
      <c r="DD39" s="73" t="str">
        <f t="shared" si="28"/>
        <v>0</v>
      </c>
      <c r="DE39" s="73" t="str">
        <f t="shared" si="29"/>
        <v>0</v>
      </c>
      <c r="DF39" s="73" t="str">
        <f t="shared" si="30"/>
        <v>0</v>
      </c>
      <c r="DG39" s="73" t="str">
        <f t="shared" si="31"/>
        <v>0</v>
      </c>
      <c r="DH39" s="266" t="s">
        <v>727</v>
      </c>
    </row>
    <row r="40" spans="1:112" ht="12.75" customHeight="1">
      <c r="A40" t="s">
        <v>260</v>
      </c>
      <c r="B40" s="6" t="s">
        <v>257</v>
      </c>
      <c r="C40" s="7">
        <v>1</v>
      </c>
      <c r="D40" s="6" t="s">
        <v>261</v>
      </c>
      <c r="E40" t="s">
        <v>226</v>
      </c>
      <c r="F40" t="s">
        <v>151</v>
      </c>
      <c r="G40" t="s">
        <v>151</v>
      </c>
      <c r="H40" t="s">
        <v>91</v>
      </c>
      <c r="I40" t="s">
        <v>95</v>
      </c>
      <c r="J40" t="s">
        <v>95</v>
      </c>
      <c r="K40" t="s">
        <v>95</v>
      </c>
      <c r="L40" t="s">
        <v>95</v>
      </c>
      <c r="M40" t="s">
        <v>95</v>
      </c>
      <c r="N40" t="s">
        <v>95</v>
      </c>
      <c r="O40" t="s">
        <v>95</v>
      </c>
      <c r="P40" t="s">
        <v>95</v>
      </c>
      <c r="Q40" t="s">
        <v>95</v>
      </c>
      <c r="R40" t="s">
        <v>95</v>
      </c>
      <c r="S40" t="s">
        <v>95</v>
      </c>
      <c r="T40" t="s">
        <v>95</v>
      </c>
      <c r="U40" t="s">
        <v>95</v>
      </c>
      <c r="V40" t="s">
        <v>95</v>
      </c>
      <c r="W40" t="s">
        <v>95</v>
      </c>
      <c r="X40" t="s">
        <v>95</v>
      </c>
      <c r="Y40" s="8">
        <v>45.5603</v>
      </c>
      <c r="Z40" s="8">
        <v>-116.88666</v>
      </c>
      <c r="AA40" t="s">
        <v>96</v>
      </c>
      <c r="AB40" t="s">
        <v>97</v>
      </c>
      <c r="AC40" t="s">
        <v>99</v>
      </c>
      <c r="AD40" t="s">
        <v>119</v>
      </c>
      <c r="AE40" t="s">
        <v>231</v>
      </c>
      <c r="AF40" s="9">
        <v>38272</v>
      </c>
      <c r="AG40" s="10">
        <v>0.4298611111111111</v>
      </c>
      <c r="AH40" t="s">
        <v>143</v>
      </c>
      <c r="AI40">
        <v>1</v>
      </c>
      <c r="AJ40">
        <v>1</v>
      </c>
      <c r="AK40">
        <v>0</v>
      </c>
      <c r="AL40">
        <v>0</v>
      </c>
      <c r="AM40">
        <v>0</v>
      </c>
      <c r="AN40" t="s">
        <v>101</v>
      </c>
      <c r="AO40" t="s">
        <v>95</v>
      </c>
      <c r="AP40" t="s">
        <v>95</v>
      </c>
      <c r="AR40" t="s">
        <v>103</v>
      </c>
      <c r="AT40" t="s">
        <v>173</v>
      </c>
      <c r="AU40" t="s">
        <v>123</v>
      </c>
      <c r="AV40" t="s">
        <v>95</v>
      </c>
      <c r="AX40" s="11" t="s">
        <v>262</v>
      </c>
      <c r="BA40">
        <v>1</v>
      </c>
      <c r="BB40">
        <v>1</v>
      </c>
      <c r="BC40">
        <v>1</v>
      </c>
      <c r="BD40">
        <v>1</v>
      </c>
      <c r="BH40">
        <v>1.8</v>
      </c>
      <c r="BI40">
        <v>40.2</v>
      </c>
      <c r="BJ40">
        <v>5.5</v>
      </c>
      <c r="BK40">
        <v>6.8</v>
      </c>
      <c r="BL40">
        <v>5.2</v>
      </c>
      <c r="BM40">
        <v>5.9</v>
      </c>
      <c r="BN40">
        <v>5.8</v>
      </c>
      <c r="BO40">
        <v>7.18</v>
      </c>
      <c r="BP40" t="s">
        <v>176</v>
      </c>
      <c r="BQ40">
        <v>9.06</v>
      </c>
      <c r="BR40">
        <v>11.28</v>
      </c>
      <c r="BS40">
        <v>11.62</v>
      </c>
      <c r="BT40">
        <v>11.43</v>
      </c>
      <c r="BU40">
        <v>7.17</v>
      </c>
      <c r="BV40">
        <v>0.01</v>
      </c>
      <c r="BW40">
        <v>5.84</v>
      </c>
      <c r="BX40">
        <v>0.31</v>
      </c>
      <c r="BY40">
        <v>0.15</v>
      </c>
      <c r="BZ40">
        <v>-2.37</v>
      </c>
      <c r="CA40">
        <v>0.19</v>
      </c>
      <c r="CB40">
        <v>1.27</v>
      </c>
      <c r="CC40">
        <v>5.52</v>
      </c>
      <c r="CD40" t="s">
        <v>110</v>
      </c>
      <c r="CE40" t="s">
        <v>147</v>
      </c>
      <c r="CF40" t="s">
        <v>110</v>
      </c>
      <c r="CG40" t="s">
        <v>139</v>
      </c>
      <c r="CI40" s="89" t="str">
        <f t="shared" si="20"/>
        <v>Red</v>
      </c>
      <c r="CJ40" s="89" t="str">
        <f t="shared" si="17"/>
        <v>Red</v>
      </c>
      <c r="CK40" s="89" t="str">
        <f t="shared" si="21"/>
        <v>Circular</v>
      </c>
      <c r="CL40" s="89" t="b">
        <f t="shared" si="22"/>
        <v>0</v>
      </c>
      <c r="CN40" t="s">
        <v>113</v>
      </c>
      <c r="CO40" t="s">
        <v>263</v>
      </c>
      <c r="CP40" t="s">
        <v>113</v>
      </c>
      <c r="CQ40" t="s">
        <v>231</v>
      </c>
      <c r="CR40" s="87">
        <v>1.36922</v>
      </c>
      <c r="CS40" s="72">
        <f t="shared" si="23"/>
        <v>2</v>
      </c>
      <c r="CT40" s="72" t="str">
        <f t="shared" si="18"/>
        <v>1</v>
      </c>
      <c r="CU40" s="72" t="str">
        <f t="shared" si="19"/>
        <v>1</v>
      </c>
      <c r="CV40" s="88">
        <v>3</v>
      </c>
      <c r="CW40" s="73">
        <f t="shared" si="24"/>
        <v>1</v>
      </c>
      <c r="CX40" s="73">
        <v>1</v>
      </c>
      <c r="CY40" s="74"/>
      <c r="CZ40" s="75">
        <f t="shared" si="25"/>
        <v>6</v>
      </c>
      <c r="DA40" s="72" t="str">
        <f t="shared" si="13"/>
        <v>Beneficial</v>
      </c>
      <c r="DB40" s="73" t="str">
        <f t="shared" si="26"/>
        <v>0</v>
      </c>
      <c r="DC40" s="73" t="str">
        <f t="shared" si="27"/>
        <v>0</v>
      </c>
      <c r="DD40" s="73" t="str">
        <f t="shared" si="28"/>
        <v>0</v>
      </c>
      <c r="DE40" s="73" t="str">
        <f t="shared" si="29"/>
        <v>0</v>
      </c>
      <c r="DF40" s="73" t="str">
        <f t="shared" si="30"/>
        <v>0</v>
      </c>
      <c r="DG40" s="73" t="str">
        <f t="shared" si="31"/>
        <v>0</v>
      </c>
      <c r="DH40" s="82"/>
    </row>
    <row r="41" spans="1:112" s="268" customFormat="1" ht="12.75">
      <c r="A41" s="268" t="s">
        <v>300</v>
      </c>
      <c r="B41" s="269" t="s">
        <v>301</v>
      </c>
      <c r="C41" s="270">
        <v>2.3</v>
      </c>
      <c r="D41" s="269" t="s">
        <v>133</v>
      </c>
      <c r="E41" s="268" t="s">
        <v>151</v>
      </c>
      <c r="F41" s="268" t="s">
        <v>151</v>
      </c>
      <c r="G41" s="268" t="s">
        <v>151</v>
      </c>
      <c r="H41" s="268" t="s">
        <v>302</v>
      </c>
      <c r="I41" s="268" t="s">
        <v>95</v>
      </c>
      <c r="J41" s="268" t="s">
        <v>95</v>
      </c>
      <c r="K41" s="268" t="s">
        <v>95</v>
      </c>
      <c r="L41" s="268" t="s">
        <v>95</v>
      </c>
      <c r="M41" s="268" t="s">
        <v>95</v>
      </c>
      <c r="N41" s="268" t="s">
        <v>95</v>
      </c>
      <c r="O41" s="268" t="s">
        <v>95</v>
      </c>
      <c r="P41" s="268" t="s">
        <v>95</v>
      </c>
      <c r="Q41" s="268" t="s">
        <v>95</v>
      </c>
      <c r="R41" s="268" t="s">
        <v>95</v>
      </c>
      <c r="S41" s="268" t="s">
        <v>95</v>
      </c>
      <c r="T41" s="268" t="s">
        <v>95</v>
      </c>
      <c r="U41" s="268" t="s">
        <v>95</v>
      </c>
      <c r="V41" s="268" t="s">
        <v>95</v>
      </c>
      <c r="W41" s="268" t="s">
        <v>95</v>
      </c>
      <c r="X41" s="268" t="s">
        <v>95</v>
      </c>
      <c r="Y41" s="271">
        <v>45.47328</v>
      </c>
      <c r="Z41" s="271">
        <v>-117.0107</v>
      </c>
      <c r="AA41" s="268" t="s">
        <v>96</v>
      </c>
      <c r="AB41" s="268" t="s">
        <v>97</v>
      </c>
      <c r="AC41" s="268" t="s">
        <v>98</v>
      </c>
      <c r="AD41" s="268" t="s">
        <v>119</v>
      </c>
      <c r="AF41" s="272">
        <v>38259</v>
      </c>
      <c r="AG41" s="273">
        <v>0.41041666666666665</v>
      </c>
      <c r="AH41" s="268" t="s">
        <v>100</v>
      </c>
      <c r="AI41" s="268">
        <v>1</v>
      </c>
      <c r="AJ41" s="268">
        <v>2</v>
      </c>
      <c r="AK41" s="268">
        <v>0</v>
      </c>
      <c r="AL41" s="268">
        <v>0</v>
      </c>
      <c r="AM41" s="268">
        <v>0</v>
      </c>
      <c r="AN41" s="268" t="s">
        <v>95</v>
      </c>
      <c r="AO41" s="268" t="s">
        <v>95</v>
      </c>
      <c r="AP41" s="268" t="s">
        <v>95</v>
      </c>
      <c r="AR41" s="268" t="s">
        <v>95</v>
      </c>
      <c r="AT41" s="268" t="s">
        <v>95</v>
      </c>
      <c r="AU41" s="268" t="s">
        <v>95</v>
      </c>
      <c r="AV41" s="268" t="s">
        <v>95</v>
      </c>
      <c r="AX41" s="274" t="s">
        <v>303</v>
      </c>
      <c r="BA41" s="268">
        <v>1</v>
      </c>
      <c r="BB41" s="268">
        <v>1</v>
      </c>
      <c r="BC41" s="268">
        <v>1</v>
      </c>
      <c r="BD41" s="268">
        <v>1</v>
      </c>
      <c r="BE41" s="268" t="s">
        <v>304</v>
      </c>
      <c r="BV41" s="268">
        <v>0</v>
      </c>
      <c r="BW41" s="268">
        <v>0</v>
      </c>
      <c r="BX41" s="268">
        <v>0</v>
      </c>
      <c r="BY41" s="268">
        <v>0</v>
      </c>
      <c r="BZ41" s="268">
        <v>0</v>
      </c>
      <c r="CA41" s="268">
        <v>0</v>
      </c>
      <c r="CB41" s="268">
        <v>0</v>
      </c>
      <c r="CC41" s="268">
        <v>0</v>
      </c>
      <c r="CD41" s="268" t="s">
        <v>95</v>
      </c>
      <c r="CE41" s="268" t="s">
        <v>95</v>
      </c>
      <c r="CF41" s="268" t="s">
        <v>95</v>
      </c>
      <c r="CG41" s="268" t="s">
        <v>95</v>
      </c>
      <c r="CI41" s="276" t="str">
        <f t="shared" si="20"/>
        <v>Other</v>
      </c>
      <c r="CJ41" s="276" t="str">
        <f t="shared" si="17"/>
        <v>Red</v>
      </c>
      <c r="CK41" s="276" t="str">
        <f t="shared" si="21"/>
        <v>Other</v>
      </c>
      <c r="CL41" s="276" t="str">
        <f t="shared" si="22"/>
        <v>Yes</v>
      </c>
      <c r="CN41" s="268" t="s">
        <v>113</v>
      </c>
      <c r="CO41" s="268" t="s">
        <v>305</v>
      </c>
      <c r="CP41" s="268" t="s">
        <v>113</v>
      </c>
      <c r="CQ41" s="268" t="s">
        <v>241</v>
      </c>
      <c r="CR41" s="282">
        <v>1.33272</v>
      </c>
      <c r="CS41" s="279">
        <f t="shared" si="23"/>
        <v>2</v>
      </c>
      <c r="CT41" s="285">
        <v>1</v>
      </c>
      <c r="CU41" s="285">
        <v>1</v>
      </c>
      <c r="CV41" s="266">
        <v>6</v>
      </c>
      <c r="CW41" s="266">
        <f t="shared" si="24"/>
        <v>1</v>
      </c>
      <c r="CX41" s="266">
        <v>1</v>
      </c>
      <c r="CY41" s="280"/>
      <c r="CZ41" s="281">
        <f t="shared" si="25"/>
        <v>6</v>
      </c>
      <c r="DA41" s="279" t="s">
        <v>694</v>
      </c>
      <c r="DB41" s="266" t="str">
        <f t="shared" si="26"/>
        <v>0</v>
      </c>
      <c r="DC41" s="266" t="str">
        <f t="shared" si="27"/>
        <v>0</v>
      </c>
      <c r="DD41" s="266" t="str">
        <f t="shared" si="28"/>
        <v>0</v>
      </c>
      <c r="DE41" s="266" t="str">
        <f t="shared" si="29"/>
        <v>0</v>
      </c>
      <c r="DF41" s="266" t="str">
        <f t="shared" si="30"/>
        <v>0</v>
      </c>
      <c r="DG41" s="266" t="str">
        <f t="shared" si="31"/>
        <v>0</v>
      </c>
      <c r="DH41" s="267" t="s">
        <v>729</v>
      </c>
    </row>
    <row r="42" spans="1:112" ht="12.75">
      <c r="A42" t="s">
        <v>306</v>
      </c>
      <c r="B42" s="6" t="s">
        <v>307</v>
      </c>
      <c r="C42" s="7">
        <v>2.3</v>
      </c>
      <c r="D42" s="6" t="s">
        <v>133</v>
      </c>
      <c r="E42" t="s">
        <v>151</v>
      </c>
      <c r="F42" t="s">
        <v>151</v>
      </c>
      <c r="G42" t="s">
        <v>151</v>
      </c>
      <c r="H42" t="s">
        <v>302</v>
      </c>
      <c r="I42" t="s">
        <v>95</v>
      </c>
      <c r="J42" t="s">
        <v>95</v>
      </c>
      <c r="K42" t="s">
        <v>95</v>
      </c>
      <c r="L42" t="s">
        <v>95</v>
      </c>
      <c r="M42" t="s">
        <v>95</v>
      </c>
      <c r="N42" t="s">
        <v>95</v>
      </c>
      <c r="O42" t="s">
        <v>95</v>
      </c>
      <c r="P42" t="s">
        <v>95</v>
      </c>
      <c r="Q42" t="s">
        <v>95</v>
      </c>
      <c r="R42" t="s">
        <v>95</v>
      </c>
      <c r="S42" t="s">
        <v>95</v>
      </c>
      <c r="T42" t="s">
        <v>95</v>
      </c>
      <c r="U42" t="s">
        <v>95</v>
      </c>
      <c r="V42" t="s">
        <v>95</v>
      </c>
      <c r="W42" t="s">
        <v>95</v>
      </c>
      <c r="X42" t="s">
        <v>95</v>
      </c>
      <c r="Y42" s="8">
        <v>45.47328</v>
      </c>
      <c r="Z42" s="8">
        <v>-117.0107</v>
      </c>
      <c r="AA42" t="s">
        <v>96</v>
      </c>
      <c r="AB42" t="s">
        <v>97</v>
      </c>
      <c r="AC42" t="s">
        <v>98</v>
      </c>
      <c r="AD42" t="s">
        <v>119</v>
      </c>
      <c r="AE42" t="s">
        <v>308</v>
      </c>
      <c r="AF42" s="9">
        <v>38259</v>
      </c>
      <c r="AG42" s="10">
        <v>0.43402777777777773</v>
      </c>
      <c r="AH42" t="s">
        <v>143</v>
      </c>
      <c r="AI42">
        <v>2</v>
      </c>
      <c r="AJ42">
        <v>2</v>
      </c>
      <c r="AK42">
        <v>0</v>
      </c>
      <c r="AL42">
        <v>0</v>
      </c>
      <c r="AM42">
        <v>0</v>
      </c>
      <c r="AN42" t="s">
        <v>101</v>
      </c>
      <c r="AO42" t="s">
        <v>309</v>
      </c>
      <c r="AP42" t="s">
        <v>95</v>
      </c>
      <c r="AR42" t="s">
        <v>103</v>
      </c>
      <c r="AT42" t="s">
        <v>145</v>
      </c>
      <c r="AU42" t="s">
        <v>123</v>
      </c>
      <c r="AV42" t="s">
        <v>310</v>
      </c>
      <c r="AW42" t="s">
        <v>311</v>
      </c>
      <c r="AX42" s="11" t="s">
        <v>312</v>
      </c>
      <c r="BA42">
        <v>1</v>
      </c>
      <c r="BB42">
        <v>1</v>
      </c>
      <c r="BC42">
        <v>1</v>
      </c>
      <c r="BD42">
        <v>1</v>
      </c>
      <c r="BH42">
        <v>3.7</v>
      </c>
      <c r="BI42">
        <v>30</v>
      </c>
      <c r="BO42">
        <v>3.17</v>
      </c>
      <c r="BP42" t="s">
        <v>313</v>
      </c>
      <c r="BQ42">
        <v>12.68</v>
      </c>
      <c r="BR42">
        <v>13.14</v>
      </c>
      <c r="BS42">
        <v>14.98</v>
      </c>
      <c r="BT42">
        <v>14.85</v>
      </c>
      <c r="BU42">
        <v>3.17</v>
      </c>
      <c r="BV42">
        <v>0</v>
      </c>
      <c r="BW42">
        <v>0</v>
      </c>
      <c r="BX42">
        <v>0</v>
      </c>
      <c r="BY42">
        <v>1.71</v>
      </c>
      <c r="BZ42">
        <v>-2.17</v>
      </c>
      <c r="CA42">
        <v>0.13</v>
      </c>
      <c r="CB42">
        <v>0.08</v>
      </c>
      <c r="CC42">
        <v>1.53</v>
      </c>
      <c r="CD42" t="s">
        <v>110</v>
      </c>
      <c r="CE42" t="s">
        <v>111</v>
      </c>
      <c r="CF42" t="s">
        <v>110</v>
      </c>
      <c r="CG42" t="s">
        <v>112</v>
      </c>
      <c r="CH42" t="s">
        <v>314</v>
      </c>
      <c r="CI42" s="89" t="str">
        <f t="shared" si="20"/>
        <v>Red</v>
      </c>
      <c r="CJ42" s="89" t="str">
        <f t="shared" si="17"/>
        <v>Red</v>
      </c>
      <c r="CK42" s="89" t="str">
        <f t="shared" si="21"/>
        <v>Circular</v>
      </c>
      <c r="CL42" s="89" t="b">
        <f t="shared" si="22"/>
        <v>0</v>
      </c>
      <c r="CN42" t="s">
        <v>103</v>
      </c>
      <c r="CP42" t="s">
        <v>113</v>
      </c>
      <c r="CQ42" t="s">
        <v>231</v>
      </c>
      <c r="CR42" s="81">
        <v>1.33272</v>
      </c>
      <c r="CS42" s="72">
        <f t="shared" si="23"/>
        <v>2</v>
      </c>
      <c r="CT42" s="72" t="str">
        <f>IF(CD42="Red","1",IF(CD42="Grey","0.5","0"))</f>
        <v>1</v>
      </c>
      <c r="CU42" s="72" t="str">
        <f>IF(CF42="Red","1",IF(CF42="Grey","0.5","0"))</f>
        <v>1</v>
      </c>
      <c r="CV42" s="88">
        <v>6</v>
      </c>
      <c r="CW42" s="73">
        <f t="shared" si="24"/>
        <v>1</v>
      </c>
      <c r="CX42" s="73">
        <v>1</v>
      </c>
      <c r="CY42" s="74"/>
      <c r="CZ42" s="75">
        <f t="shared" si="25"/>
        <v>6</v>
      </c>
      <c r="DA42" s="72" t="str">
        <f t="shared" si="13"/>
        <v>Beneficial</v>
      </c>
      <c r="DB42" s="73" t="str">
        <f t="shared" si="26"/>
        <v>0</v>
      </c>
      <c r="DC42" s="73" t="str">
        <f t="shared" si="27"/>
        <v>0</v>
      </c>
      <c r="DD42" s="73" t="str">
        <f t="shared" si="28"/>
        <v>0</v>
      </c>
      <c r="DE42" s="73" t="str">
        <f t="shared" si="29"/>
        <v>0</v>
      </c>
      <c r="DF42" s="73" t="str">
        <f t="shared" si="30"/>
        <v>0</v>
      </c>
      <c r="DG42" s="73" t="str">
        <f t="shared" si="31"/>
        <v>0</v>
      </c>
      <c r="DH42" s="82"/>
    </row>
    <row r="43" spans="1:112" ht="12.75">
      <c r="A43" s="92" t="s">
        <v>621</v>
      </c>
      <c r="B43" s="93">
        <v>3900000</v>
      </c>
      <c r="C43" s="93"/>
      <c r="D43" s="94" t="s">
        <v>133</v>
      </c>
      <c r="E43" s="21" t="s">
        <v>93</v>
      </c>
      <c r="F43" s="21" t="s">
        <v>93</v>
      </c>
      <c r="G43" s="21" t="s">
        <v>93</v>
      </c>
      <c r="H43" s="94" t="s">
        <v>655</v>
      </c>
      <c r="I43" s="21" t="s">
        <v>134</v>
      </c>
      <c r="J43" s="95" t="s">
        <v>95</v>
      </c>
      <c r="K43" s="95" t="s">
        <v>95</v>
      </c>
      <c r="L43" s="95" t="s">
        <v>95</v>
      </c>
      <c r="M43" s="95" t="s">
        <v>95</v>
      </c>
      <c r="N43" s="95" t="s">
        <v>95</v>
      </c>
      <c r="O43" s="95" t="s">
        <v>95</v>
      </c>
      <c r="P43" s="95" t="s">
        <v>95</v>
      </c>
      <c r="Q43" s="95" t="s">
        <v>95</v>
      </c>
      <c r="R43" s="95" t="s">
        <v>95</v>
      </c>
      <c r="S43" s="95" t="s">
        <v>95</v>
      </c>
      <c r="T43" s="95" t="s">
        <v>95</v>
      </c>
      <c r="U43" s="95" t="s">
        <v>95</v>
      </c>
      <c r="V43" s="95" t="s">
        <v>95</v>
      </c>
      <c r="W43" s="95" t="s">
        <v>95</v>
      </c>
      <c r="X43" s="95" t="s">
        <v>95</v>
      </c>
      <c r="Y43" s="96">
        <v>45.20149601333333</v>
      </c>
      <c r="Z43" s="96">
        <v>-117.07047602833333</v>
      </c>
      <c r="AA43" s="95" t="s">
        <v>96</v>
      </c>
      <c r="AB43" s="95" t="s">
        <v>666</v>
      </c>
      <c r="AC43" s="95" t="s">
        <v>98</v>
      </c>
      <c r="AD43" s="95"/>
      <c r="AE43" s="97"/>
      <c r="AF43" s="98"/>
      <c r="AG43" s="99"/>
      <c r="AH43" s="21" t="s">
        <v>143</v>
      </c>
      <c r="AI43" s="21">
        <v>1</v>
      </c>
      <c r="AJ43" s="21">
        <v>1</v>
      </c>
      <c r="AK43" s="21">
        <v>0</v>
      </c>
      <c r="AL43" s="21">
        <v>0</v>
      </c>
      <c r="AM43" s="21">
        <v>0</v>
      </c>
      <c r="AN43" s="21" t="s">
        <v>95</v>
      </c>
      <c r="AO43" s="21" t="s">
        <v>95</v>
      </c>
      <c r="AP43" s="21" t="s">
        <v>95</v>
      </c>
      <c r="AQ43" s="21"/>
      <c r="AR43" s="21"/>
      <c r="AS43" s="97"/>
      <c r="AT43" s="21" t="s">
        <v>104</v>
      </c>
      <c r="AU43" s="21" t="s">
        <v>95</v>
      </c>
      <c r="AV43" s="21" t="s">
        <v>95</v>
      </c>
      <c r="AW43" s="97"/>
      <c r="AX43" s="100"/>
      <c r="AY43" s="97"/>
      <c r="AZ43" s="97"/>
      <c r="BA43" s="21"/>
      <c r="BB43" s="21"/>
      <c r="BC43" s="21"/>
      <c r="BD43" s="21"/>
      <c r="BE43" s="97"/>
      <c r="BF43" s="97"/>
      <c r="BG43" s="97"/>
      <c r="BH43" s="97"/>
      <c r="BI43" s="97"/>
      <c r="BJ43" s="97"/>
      <c r="BK43" s="97"/>
      <c r="BL43" s="97"/>
      <c r="BM43" s="97"/>
      <c r="BN43" s="97"/>
      <c r="BO43" s="21"/>
      <c r="BP43" s="21"/>
      <c r="BQ43" s="21"/>
      <c r="BR43" s="21"/>
      <c r="BS43" s="21"/>
      <c r="BT43" s="21"/>
      <c r="BU43" s="21"/>
      <c r="BV43" s="21"/>
      <c r="BW43" s="97"/>
      <c r="BX43" s="23">
        <v>1.03</v>
      </c>
      <c r="BY43" s="23">
        <v>0.05</v>
      </c>
      <c r="BZ43" s="97"/>
      <c r="CA43" s="97"/>
      <c r="CB43" s="97"/>
      <c r="CC43" s="93">
        <v>6.1</v>
      </c>
      <c r="CD43" s="21" t="s">
        <v>110</v>
      </c>
      <c r="CE43" s="21" t="s">
        <v>138</v>
      </c>
      <c r="CF43" s="21" t="s">
        <v>110</v>
      </c>
      <c r="CG43" s="21" t="s">
        <v>139</v>
      </c>
      <c r="CH43" s="97"/>
      <c r="CI43" s="101" t="str">
        <f t="shared" si="20"/>
        <v>Red</v>
      </c>
      <c r="CJ43" s="101" t="str">
        <f t="shared" si="17"/>
        <v>Red</v>
      </c>
      <c r="CK43" s="101" t="str">
        <f t="shared" si="21"/>
        <v>Circular</v>
      </c>
      <c r="CL43" s="101" t="b">
        <f t="shared" si="22"/>
        <v>0</v>
      </c>
      <c r="CM43" s="97"/>
      <c r="CN43" s="95" t="s">
        <v>103</v>
      </c>
      <c r="CO43" s="97"/>
      <c r="CP43" s="21" t="s">
        <v>113</v>
      </c>
      <c r="CQ43" s="21" t="s">
        <v>115</v>
      </c>
      <c r="CR43" s="106">
        <v>0.291839</v>
      </c>
      <c r="CS43" s="107">
        <f t="shared" si="23"/>
        <v>1</v>
      </c>
      <c r="CT43" s="72" t="str">
        <f>IF(CD43="Red","1",IF(CD43="Grey","0.5","0"))</f>
        <v>1</v>
      </c>
      <c r="CU43" s="72" t="str">
        <f>IF(CF43="Red","1",IF(CF43="Grey","0.5","0"))</f>
        <v>1</v>
      </c>
      <c r="CV43" s="105">
        <v>2</v>
      </c>
      <c r="CW43" s="105">
        <f t="shared" si="24"/>
        <v>1</v>
      </c>
      <c r="CX43" s="250">
        <v>0.5</v>
      </c>
      <c r="CY43" s="108"/>
      <c r="CZ43" s="109">
        <f t="shared" si="25"/>
        <v>1.5</v>
      </c>
      <c r="DA43" s="72" t="str">
        <f t="shared" si="13"/>
        <v>Beneficial</v>
      </c>
      <c r="DB43" s="73" t="str">
        <f t="shared" si="26"/>
        <v>0</v>
      </c>
      <c r="DC43" s="73" t="str">
        <f t="shared" si="27"/>
        <v>0</v>
      </c>
      <c r="DD43" s="73" t="str">
        <f t="shared" si="28"/>
        <v>0</v>
      </c>
      <c r="DE43" s="73" t="str">
        <f t="shared" si="29"/>
        <v>0</v>
      </c>
      <c r="DF43" s="73" t="str">
        <f t="shared" si="30"/>
        <v>0</v>
      </c>
      <c r="DG43" s="73" t="str">
        <f t="shared" si="31"/>
        <v>0</v>
      </c>
      <c r="DH43" s="105"/>
    </row>
    <row r="44" spans="1:112" ht="12.75">
      <c r="A44" s="92" t="s">
        <v>622</v>
      </c>
      <c r="B44" s="93">
        <v>3900060</v>
      </c>
      <c r="C44" s="93"/>
      <c r="D44" s="94" t="s">
        <v>133</v>
      </c>
      <c r="E44" s="21" t="s">
        <v>93</v>
      </c>
      <c r="F44" s="21" t="s">
        <v>93</v>
      </c>
      <c r="G44" s="21" t="s">
        <v>93</v>
      </c>
      <c r="H44" s="94" t="s">
        <v>657</v>
      </c>
      <c r="I44" s="95" t="s">
        <v>656</v>
      </c>
      <c r="J44" s="95" t="s">
        <v>95</v>
      </c>
      <c r="K44" s="95" t="s">
        <v>95</v>
      </c>
      <c r="L44" s="95" t="s">
        <v>95</v>
      </c>
      <c r="M44" s="95" t="s">
        <v>95</v>
      </c>
      <c r="N44" s="95" t="s">
        <v>95</v>
      </c>
      <c r="O44" s="95" t="s">
        <v>95</v>
      </c>
      <c r="P44" s="95" t="s">
        <v>95</v>
      </c>
      <c r="Q44" s="95" t="s">
        <v>95</v>
      </c>
      <c r="R44" s="95" t="s">
        <v>95</v>
      </c>
      <c r="S44" s="95" t="s">
        <v>95</v>
      </c>
      <c r="T44" s="95" t="s">
        <v>95</v>
      </c>
      <c r="U44" s="95" t="s">
        <v>95</v>
      </c>
      <c r="V44" s="95" t="s">
        <v>95</v>
      </c>
      <c r="W44" s="95" t="s">
        <v>95</v>
      </c>
      <c r="X44" s="95" t="s">
        <v>95</v>
      </c>
      <c r="Y44" s="104">
        <v>45.19702612166666</v>
      </c>
      <c r="Z44" s="104">
        <v>-117.07137363194444</v>
      </c>
      <c r="AA44" s="95" t="s">
        <v>96</v>
      </c>
      <c r="AB44" s="95" t="s">
        <v>667</v>
      </c>
      <c r="AC44" s="95" t="s">
        <v>98</v>
      </c>
      <c r="AD44" s="95"/>
      <c r="AE44" s="97"/>
      <c r="AF44" s="98"/>
      <c r="AG44" s="99"/>
      <c r="AH44" s="21" t="s">
        <v>143</v>
      </c>
      <c r="AI44" s="21">
        <v>1</v>
      </c>
      <c r="AJ44" s="21">
        <v>1</v>
      </c>
      <c r="AK44" s="21">
        <v>0</v>
      </c>
      <c r="AL44" s="21">
        <v>0</v>
      </c>
      <c r="AM44" s="21">
        <v>0</v>
      </c>
      <c r="AN44" s="21" t="s">
        <v>95</v>
      </c>
      <c r="AO44" s="21" t="s">
        <v>95</v>
      </c>
      <c r="AP44" s="21" t="s">
        <v>95</v>
      </c>
      <c r="AQ44" s="21"/>
      <c r="AR44" s="21"/>
      <c r="AS44" s="97"/>
      <c r="AT44" s="21" t="s">
        <v>104</v>
      </c>
      <c r="AU44" s="21" t="s">
        <v>95</v>
      </c>
      <c r="AV44" s="21" t="s">
        <v>95</v>
      </c>
      <c r="AW44" s="97"/>
      <c r="AX44" s="100"/>
      <c r="AY44" s="97"/>
      <c r="AZ44" s="97"/>
      <c r="BA44" s="21"/>
      <c r="BB44" s="21"/>
      <c r="BC44" s="21"/>
      <c r="BD44" s="21"/>
      <c r="BE44" s="97"/>
      <c r="BF44" s="97"/>
      <c r="BG44" s="97"/>
      <c r="BH44" s="97"/>
      <c r="BI44" s="97"/>
      <c r="BJ44" s="97"/>
      <c r="BK44" s="97"/>
      <c r="BL44" s="97"/>
      <c r="BM44" s="97"/>
      <c r="BN44" s="97"/>
      <c r="BO44" s="21"/>
      <c r="BP44" s="21"/>
      <c r="BQ44" s="21"/>
      <c r="BR44" s="21"/>
      <c r="BS44" s="21"/>
      <c r="BT44" s="21"/>
      <c r="BU44" s="21"/>
      <c r="BV44" s="21"/>
      <c r="BW44" s="97"/>
      <c r="BX44" s="155">
        <v>0.45</v>
      </c>
      <c r="BY44" s="155" t="s">
        <v>652</v>
      </c>
      <c r="BZ44" s="97"/>
      <c r="CA44" s="97"/>
      <c r="CB44" s="97"/>
      <c r="CC44" s="93">
        <v>13.6</v>
      </c>
      <c r="CD44" s="21" t="s">
        <v>110</v>
      </c>
      <c r="CE44" s="21" t="s">
        <v>138</v>
      </c>
      <c r="CF44" s="21" t="s">
        <v>110</v>
      </c>
      <c r="CG44" s="21" t="s">
        <v>139</v>
      </c>
      <c r="CH44" s="97"/>
      <c r="CI44" s="101" t="str">
        <f t="shared" si="20"/>
        <v>Red</v>
      </c>
      <c r="CJ44" s="101" t="str">
        <f t="shared" si="17"/>
        <v>Red</v>
      </c>
      <c r="CK44" s="101" t="str">
        <f t="shared" si="21"/>
        <v>Circular</v>
      </c>
      <c r="CL44" s="101" t="b">
        <f t="shared" si="22"/>
        <v>0</v>
      </c>
      <c r="CM44" s="97"/>
      <c r="CN44" s="95" t="s">
        <v>103</v>
      </c>
      <c r="CO44" s="97"/>
      <c r="CP44" s="21" t="s">
        <v>113</v>
      </c>
      <c r="CQ44" s="21" t="s">
        <v>115</v>
      </c>
      <c r="CR44" s="106">
        <v>0.2033725</v>
      </c>
      <c r="CS44" s="107">
        <f t="shared" si="23"/>
        <v>1</v>
      </c>
      <c r="CT44" s="72" t="str">
        <f>IF(CD44="Red","1",IF(CD44="Grey","0.5","0"))</f>
        <v>1</v>
      </c>
      <c r="CU44" s="72" t="str">
        <f>IF(CF44="Red","1",IF(CF44="Grey","0.5","0"))</f>
        <v>1</v>
      </c>
      <c r="CV44" s="105">
        <v>2</v>
      </c>
      <c r="CW44" s="105">
        <f t="shared" si="24"/>
        <v>1</v>
      </c>
      <c r="CX44" s="250">
        <v>0.5</v>
      </c>
      <c r="CY44" s="108"/>
      <c r="CZ44" s="109">
        <f t="shared" si="25"/>
        <v>1.5</v>
      </c>
      <c r="DA44" s="72" t="str">
        <f t="shared" si="13"/>
        <v>Beneficial</v>
      </c>
      <c r="DB44" s="73" t="str">
        <f t="shared" si="26"/>
        <v>0</v>
      </c>
      <c r="DC44" s="73" t="str">
        <f t="shared" si="27"/>
        <v>0</v>
      </c>
      <c r="DD44" s="73" t="str">
        <f t="shared" si="28"/>
        <v>0</v>
      </c>
      <c r="DE44" s="73" t="str">
        <f t="shared" si="29"/>
        <v>0</v>
      </c>
      <c r="DF44" s="73" t="str">
        <f t="shared" si="30"/>
        <v>0</v>
      </c>
      <c r="DG44" s="73" t="str">
        <f t="shared" si="31"/>
        <v>0</v>
      </c>
      <c r="DH44" s="105"/>
    </row>
    <row r="45" spans="1:112" ht="12.75">
      <c r="A45" t="s">
        <v>186</v>
      </c>
      <c r="B45" s="6" t="s">
        <v>118</v>
      </c>
      <c r="C45" s="7">
        <v>0.05</v>
      </c>
      <c r="D45" s="6" t="s">
        <v>187</v>
      </c>
      <c r="E45" t="s">
        <v>95</v>
      </c>
      <c r="F45" t="s">
        <v>93</v>
      </c>
      <c r="G45" t="s">
        <v>93</v>
      </c>
      <c r="H45" t="s">
        <v>91</v>
      </c>
      <c r="I45" t="s">
        <v>95</v>
      </c>
      <c r="J45" t="s">
        <v>95</v>
      </c>
      <c r="K45" t="s">
        <v>95</v>
      </c>
      <c r="L45" t="s">
        <v>95</v>
      </c>
      <c r="M45" t="s">
        <v>95</v>
      </c>
      <c r="N45" t="s">
        <v>95</v>
      </c>
      <c r="O45" t="s">
        <v>95</v>
      </c>
      <c r="P45" t="s">
        <v>95</v>
      </c>
      <c r="Q45" t="s">
        <v>95</v>
      </c>
      <c r="R45" t="s">
        <v>95</v>
      </c>
      <c r="S45" t="s">
        <v>95</v>
      </c>
      <c r="T45" t="s">
        <v>95</v>
      </c>
      <c r="U45" t="s">
        <v>95</v>
      </c>
      <c r="V45" t="s">
        <v>95</v>
      </c>
      <c r="W45" t="s">
        <v>95</v>
      </c>
      <c r="X45" t="s">
        <v>95</v>
      </c>
      <c r="Y45" s="8">
        <v>45.25766</v>
      </c>
      <c r="Z45" s="8">
        <v>-117.09987</v>
      </c>
      <c r="AA45" t="s">
        <v>96</v>
      </c>
      <c r="AB45" t="s">
        <v>97</v>
      </c>
      <c r="AC45" t="s">
        <v>99</v>
      </c>
      <c r="AD45" t="s">
        <v>180</v>
      </c>
      <c r="AF45" s="9">
        <v>38243</v>
      </c>
      <c r="AG45" s="10">
        <v>0.47291666666666665</v>
      </c>
      <c r="AH45" t="s">
        <v>100</v>
      </c>
      <c r="AI45">
        <v>1</v>
      </c>
      <c r="AJ45">
        <v>1</v>
      </c>
      <c r="AK45">
        <v>0</v>
      </c>
      <c r="AL45">
        <v>0</v>
      </c>
      <c r="AM45">
        <v>0</v>
      </c>
      <c r="AN45" t="s">
        <v>95</v>
      </c>
      <c r="AO45" t="s">
        <v>95</v>
      </c>
      <c r="AP45" t="s">
        <v>95</v>
      </c>
      <c r="AQ45" t="s">
        <v>188</v>
      </c>
      <c r="AR45" t="s">
        <v>95</v>
      </c>
      <c r="AT45" t="s">
        <v>95</v>
      </c>
      <c r="AU45" t="s">
        <v>95</v>
      </c>
      <c r="AV45" t="s">
        <v>95</v>
      </c>
      <c r="AX45" s="11" t="s">
        <v>189</v>
      </c>
      <c r="BA45">
        <v>0</v>
      </c>
      <c r="BB45">
        <v>0</v>
      </c>
      <c r="BC45">
        <v>0</v>
      </c>
      <c r="BD45">
        <v>0</v>
      </c>
      <c r="BE45" t="s">
        <v>190</v>
      </c>
      <c r="BV45">
        <v>0</v>
      </c>
      <c r="BW45">
        <v>0</v>
      </c>
      <c r="BX45">
        <v>0</v>
      </c>
      <c r="BY45">
        <v>0</v>
      </c>
      <c r="BZ45">
        <v>0</v>
      </c>
      <c r="CA45">
        <v>0</v>
      </c>
      <c r="CB45">
        <v>0</v>
      </c>
      <c r="CC45">
        <v>0</v>
      </c>
      <c r="CD45" t="s">
        <v>95</v>
      </c>
      <c r="CE45" t="s">
        <v>95</v>
      </c>
      <c r="CF45" t="s">
        <v>95</v>
      </c>
      <c r="CG45" t="s">
        <v>95</v>
      </c>
      <c r="CI45" s="89" t="str">
        <f t="shared" si="20"/>
        <v>Other</v>
      </c>
      <c r="CJ45" s="89" t="str">
        <f t="shared" si="17"/>
        <v>Red</v>
      </c>
      <c r="CK45" s="89" t="str">
        <f t="shared" si="21"/>
        <v>Other</v>
      </c>
      <c r="CL45" s="89" t="str">
        <f t="shared" si="22"/>
        <v>Yes</v>
      </c>
      <c r="CN45" t="s">
        <v>113</v>
      </c>
      <c r="CO45" t="s">
        <v>191</v>
      </c>
      <c r="CP45" t="s">
        <v>113</v>
      </c>
      <c r="CQ45" t="s">
        <v>115</v>
      </c>
      <c r="CR45" s="71">
        <v>0.216112</v>
      </c>
      <c r="CS45" s="72">
        <f t="shared" si="23"/>
        <v>1</v>
      </c>
      <c r="CT45" s="85">
        <v>1</v>
      </c>
      <c r="CU45" s="85">
        <v>1</v>
      </c>
      <c r="CV45" s="73">
        <v>5</v>
      </c>
      <c r="CW45" s="73">
        <f t="shared" si="24"/>
        <v>1</v>
      </c>
      <c r="CX45" s="73">
        <v>1</v>
      </c>
      <c r="CY45" s="74"/>
      <c r="CZ45" s="75">
        <f t="shared" si="25"/>
        <v>3</v>
      </c>
      <c r="DA45" s="72" t="str">
        <f t="shared" si="13"/>
        <v>Beneficial</v>
      </c>
      <c r="DB45" s="73" t="str">
        <f t="shared" si="26"/>
        <v>0</v>
      </c>
      <c r="DC45" s="73" t="str">
        <f t="shared" si="27"/>
        <v>0</v>
      </c>
      <c r="DD45" s="73" t="str">
        <f t="shared" si="28"/>
        <v>0</v>
      </c>
      <c r="DE45" s="73" t="str">
        <f t="shared" si="29"/>
        <v>0</v>
      </c>
      <c r="DF45" s="73" t="str">
        <f t="shared" si="30"/>
        <v>0</v>
      </c>
      <c r="DG45" s="73" t="str">
        <f t="shared" si="31"/>
        <v>0</v>
      </c>
      <c r="DH45" s="73"/>
    </row>
    <row r="46" spans="1:112" s="38" customFormat="1" ht="12.75">
      <c r="A46" s="13" t="s">
        <v>236</v>
      </c>
      <c r="B46" s="14">
        <v>3925</v>
      </c>
      <c r="C46" s="15">
        <v>2.1</v>
      </c>
      <c r="D46" s="14" t="s">
        <v>221</v>
      </c>
      <c r="E46" s="13" t="s">
        <v>93</v>
      </c>
      <c r="F46" s="13" t="s">
        <v>93</v>
      </c>
      <c r="G46" s="13" t="s">
        <v>93</v>
      </c>
      <c r="H46" s="13" t="s">
        <v>237</v>
      </c>
      <c r="I46" s="13" t="s">
        <v>95</v>
      </c>
      <c r="J46" s="13" t="s">
        <v>95</v>
      </c>
      <c r="K46" s="13" t="s">
        <v>95</v>
      </c>
      <c r="L46" s="13" t="s">
        <v>95</v>
      </c>
      <c r="M46" s="13" t="s">
        <v>95</v>
      </c>
      <c r="N46" s="13" t="s">
        <v>95</v>
      </c>
      <c r="O46" s="13" t="s">
        <v>95</v>
      </c>
      <c r="P46" s="13" t="s">
        <v>95</v>
      </c>
      <c r="Q46" s="13" t="s">
        <v>95</v>
      </c>
      <c r="R46" s="13" t="s">
        <v>95</v>
      </c>
      <c r="S46" s="13" t="s">
        <v>95</v>
      </c>
      <c r="T46" s="13" t="s">
        <v>95</v>
      </c>
      <c r="U46" s="13" t="s">
        <v>95</v>
      </c>
      <c r="V46" s="13" t="s">
        <v>95</v>
      </c>
      <c r="W46" s="13" t="s">
        <v>95</v>
      </c>
      <c r="X46" s="13" t="s">
        <v>95</v>
      </c>
      <c r="Y46" s="16">
        <v>45.13503</v>
      </c>
      <c r="Z46" s="16">
        <v>-117.02113</v>
      </c>
      <c r="AA46" s="13" t="s">
        <v>96</v>
      </c>
      <c r="AB46" s="13" t="s">
        <v>97</v>
      </c>
      <c r="AC46" s="13" t="s">
        <v>119</v>
      </c>
      <c r="AD46" s="13" t="s">
        <v>99</v>
      </c>
      <c r="AE46" s="13" t="s">
        <v>231</v>
      </c>
      <c r="AF46" s="17">
        <v>38245</v>
      </c>
      <c r="AG46" s="18">
        <v>0.4222222222222222</v>
      </c>
      <c r="AH46" s="13" t="s">
        <v>143</v>
      </c>
      <c r="AI46" s="13">
        <v>1</v>
      </c>
      <c r="AJ46" s="13">
        <v>2</v>
      </c>
      <c r="AK46" s="13">
        <v>0</v>
      </c>
      <c r="AL46" s="13">
        <v>0</v>
      </c>
      <c r="AM46" s="13">
        <v>0</v>
      </c>
      <c r="AN46" s="13" t="s">
        <v>121</v>
      </c>
      <c r="AO46" s="13" t="s">
        <v>95</v>
      </c>
      <c r="AP46" s="13" t="s">
        <v>95</v>
      </c>
      <c r="AQ46" s="13"/>
      <c r="AR46" s="13" t="s">
        <v>95</v>
      </c>
      <c r="AS46" s="13"/>
      <c r="AT46" s="13" t="s">
        <v>145</v>
      </c>
      <c r="AU46" s="13" t="s">
        <v>123</v>
      </c>
      <c r="AV46" s="13" t="s">
        <v>95</v>
      </c>
      <c r="AW46" s="13"/>
      <c r="AX46" s="19" t="s">
        <v>238</v>
      </c>
      <c r="AY46" s="13" t="s">
        <v>239</v>
      </c>
      <c r="AZ46" s="20" t="s">
        <v>184</v>
      </c>
      <c r="BA46" s="13"/>
      <c r="BB46" s="13"/>
      <c r="BC46" s="13"/>
      <c r="BD46" s="13"/>
      <c r="BE46" s="13"/>
      <c r="BF46" s="13"/>
      <c r="BG46" s="13"/>
      <c r="BH46" s="13">
        <v>1.2</v>
      </c>
      <c r="BI46" s="13">
        <v>21.8</v>
      </c>
      <c r="BJ46" s="13">
        <v>4.8</v>
      </c>
      <c r="BK46" s="13">
        <v>3.9</v>
      </c>
      <c r="BL46" s="13">
        <v>3.5</v>
      </c>
      <c r="BM46" s="13">
        <v>3.2</v>
      </c>
      <c r="BN46" s="13">
        <v>5.1</v>
      </c>
      <c r="BO46" s="13">
        <v>4.12</v>
      </c>
      <c r="BP46" s="13" t="s">
        <v>207</v>
      </c>
      <c r="BQ46" s="13">
        <v>5.37</v>
      </c>
      <c r="BR46" s="13">
        <v>6.38</v>
      </c>
      <c r="BS46" s="13">
        <v>6.38</v>
      </c>
      <c r="BT46" s="13">
        <v>6.38</v>
      </c>
      <c r="BU46" s="13">
        <v>4.12</v>
      </c>
      <c r="BV46" s="13">
        <v>0</v>
      </c>
      <c r="BW46" s="13">
        <v>4.1</v>
      </c>
      <c r="BX46" s="13">
        <v>0.29</v>
      </c>
      <c r="BY46" s="13">
        <v>0</v>
      </c>
      <c r="BZ46" s="13">
        <v>-1.01</v>
      </c>
      <c r="CA46" s="13">
        <v>0</v>
      </c>
      <c r="CB46" s="13">
        <v>0</v>
      </c>
      <c r="CC46" s="13">
        <v>4.63</v>
      </c>
      <c r="CD46" s="13" t="s">
        <v>110</v>
      </c>
      <c r="CE46" s="13" t="s">
        <v>138</v>
      </c>
      <c r="CF46" s="13" t="s">
        <v>110</v>
      </c>
      <c r="CG46" s="13" t="s">
        <v>139</v>
      </c>
      <c r="CH46" s="13"/>
      <c r="CI46" s="89" t="str">
        <f t="shared" si="20"/>
        <v>Red</v>
      </c>
      <c r="CJ46" s="89" t="str">
        <f t="shared" si="17"/>
        <v>Red</v>
      </c>
      <c r="CK46" s="89" t="str">
        <f t="shared" si="21"/>
        <v>Circular</v>
      </c>
      <c r="CL46" s="89" t="b">
        <f t="shared" si="22"/>
        <v>0</v>
      </c>
      <c r="CM46" s="13"/>
      <c r="CN46" s="13" t="s">
        <v>113</v>
      </c>
      <c r="CO46" s="13" t="s">
        <v>240</v>
      </c>
      <c r="CP46" t="s">
        <v>113</v>
      </c>
      <c r="CQ46" t="s">
        <v>241</v>
      </c>
      <c r="CR46" s="87">
        <v>0.554564</v>
      </c>
      <c r="CS46" s="72">
        <f t="shared" si="23"/>
        <v>1</v>
      </c>
      <c r="CT46" s="72" t="str">
        <f aca="true" t="shared" si="32" ref="CT46:CT65">IF(CD46="Red","1",IF(CD46="Grey","0.5","0"))</f>
        <v>1</v>
      </c>
      <c r="CU46" s="72" t="str">
        <f aca="true" t="shared" si="33" ref="CU46:CU65">IF(CF46="Red","1",IF(CF46="Grey","0.5","0"))</f>
        <v>1</v>
      </c>
      <c r="CV46" s="88">
        <v>3</v>
      </c>
      <c r="CW46" s="73">
        <f t="shared" si="24"/>
        <v>1</v>
      </c>
      <c r="CX46" s="250">
        <v>0.5</v>
      </c>
      <c r="CY46" s="74"/>
      <c r="CZ46" s="75">
        <f t="shared" si="25"/>
        <v>1.5</v>
      </c>
      <c r="DA46" s="72" t="str">
        <f t="shared" si="13"/>
        <v>Beneficial</v>
      </c>
      <c r="DB46" s="73" t="str">
        <f t="shared" si="26"/>
        <v>0</v>
      </c>
      <c r="DC46" s="73" t="str">
        <f t="shared" si="27"/>
        <v>0</v>
      </c>
      <c r="DD46" s="73" t="str">
        <f t="shared" si="28"/>
        <v>0</v>
      </c>
      <c r="DE46" s="73" t="str">
        <f t="shared" si="29"/>
        <v>0</v>
      </c>
      <c r="DF46" s="73" t="str">
        <f t="shared" si="30"/>
        <v>0</v>
      </c>
      <c r="DG46" s="73" t="str">
        <f t="shared" si="31"/>
        <v>0</v>
      </c>
      <c r="DH46" s="82"/>
    </row>
    <row r="47" spans="1:112" s="46" customFormat="1" ht="12.75">
      <c r="A47" s="13" t="s">
        <v>242</v>
      </c>
      <c r="B47" s="14">
        <v>3925</v>
      </c>
      <c r="C47" s="15">
        <v>2.1</v>
      </c>
      <c r="D47" s="14" t="s">
        <v>221</v>
      </c>
      <c r="E47" s="13" t="s">
        <v>93</v>
      </c>
      <c r="F47" s="13" t="s">
        <v>93</v>
      </c>
      <c r="G47" s="13" t="s">
        <v>93</v>
      </c>
      <c r="H47" s="13" t="s">
        <v>237</v>
      </c>
      <c r="I47" s="13" t="s">
        <v>95</v>
      </c>
      <c r="J47" s="13" t="s">
        <v>95</v>
      </c>
      <c r="K47" s="13" t="s">
        <v>95</v>
      </c>
      <c r="L47" s="13" t="s">
        <v>95</v>
      </c>
      <c r="M47" s="13" t="s">
        <v>95</v>
      </c>
      <c r="N47" s="13" t="s">
        <v>95</v>
      </c>
      <c r="O47" s="13" t="s">
        <v>95</v>
      </c>
      <c r="P47" s="13" t="s">
        <v>95</v>
      </c>
      <c r="Q47" s="13" t="s">
        <v>95</v>
      </c>
      <c r="R47" s="13" t="s">
        <v>95</v>
      </c>
      <c r="S47" s="13" t="s">
        <v>95</v>
      </c>
      <c r="T47" s="13" t="s">
        <v>95</v>
      </c>
      <c r="U47" s="13" t="s">
        <v>95</v>
      </c>
      <c r="V47" s="13" t="s">
        <v>95</v>
      </c>
      <c r="W47" s="13" t="s">
        <v>95</v>
      </c>
      <c r="X47" s="13" t="s">
        <v>95</v>
      </c>
      <c r="Y47" s="16">
        <v>45.13503</v>
      </c>
      <c r="Z47" s="16">
        <v>-117.02113</v>
      </c>
      <c r="AA47" s="13" t="s">
        <v>96</v>
      </c>
      <c r="AB47" s="13" t="s">
        <v>97</v>
      </c>
      <c r="AC47" s="13" t="s">
        <v>119</v>
      </c>
      <c r="AD47" s="13" t="s">
        <v>180</v>
      </c>
      <c r="AE47" s="13" t="s">
        <v>241</v>
      </c>
      <c r="AF47" s="17">
        <v>38245</v>
      </c>
      <c r="AG47" s="18">
        <v>0.47222222222222227</v>
      </c>
      <c r="AH47" s="13" t="s">
        <v>143</v>
      </c>
      <c r="AI47" s="13">
        <v>2</v>
      </c>
      <c r="AJ47" s="13">
        <v>2</v>
      </c>
      <c r="AK47" s="13">
        <v>0</v>
      </c>
      <c r="AL47" s="13">
        <v>0</v>
      </c>
      <c r="AM47" s="13">
        <v>0</v>
      </c>
      <c r="AN47" s="13" t="s">
        <v>121</v>
      </c>
      <c r="AO47" s="13" t="s">
        <v>95</v>
      </c>
      <c r="AP47" s="13" t="s">
        <v>95</v>
      </c>
      <c r="AQ47" s="13"/>
      <c r="AR47" s="13" t="s">
        <v>103</v>
      </c>
      <c r="AS47" s="13"/>
      <c r="AT47" s="13" t="s">
        <v>145</v>
      </c>
      <c r="AU47" s="13" t="s">
        <v>123</v>
      </c>
      <c r="AV47" s="13" t="s">
        <v>95</v>
      </c>
      <c r="AW47" s="13"/>
      <c r="AX47" s="19"/>
      <c r="AY47" s="13"/>
      <c r="AZ47" s="20" t="s">
        <v>184</v>
      </c>
      <c r="BA47" s="13"/>
      <c r="BB47" s="13"/>
      <c r="BC47" s="13"/>
      <c r="BD47" s="13"/>
      <c r="BE47" s="13"/>
      <c r="BF47" s="13"/>
      <c r="BG47" s="13"/>
      <c r="BH47" s="13">
        <v>1.2</v>
      </c>
      <c r="BI47" s="13">
        <v>21.3</v>
      </c>
      <c r="BJ47" s="13">
        <v>4.8</v>
      </c>
      <c r="BK47" s="13">
        <v>3.9</v>
      </c>
      <c r="BL47" s="13">
        <v>3.5</v>
      </c>
      <c r="BM47" s="13">
        <v>3.2</v>
      </c>
      <c r="BN47" s="13">
        <v>5.1</v>
      </c>
      <c r="BO47" s="13">
        <v>4.12</v>
      </c>
      <c r="BP47" s="13" t="s">
        <v>207</v>
      </c>
      <c r="BQ47" s="13">
        <v>5.36</v>
      </c>
      <c r="BR47" s="13">
        <v>6.89</v>
      </c>
      <c r="BS47" s="13">
        <v>6.89</v>
      </c>
      <c r="BT47" s="13">
        <v>6.89</v>
      </c>
      <c r="BU47" s="13">
        <v>4.12</v>
      </c>
      <c r="BV47" s="13">
        <v>0</v>
      </c>
      <c r="BW47" s="13">
        <v>4.1</v>
      </c>
      <c r="BX47" s="13">
        <v>0.29</v>
      </c>
      <c r="BY47" s="13">
        <v>0</v>
      </c>
      <c r="BZ47" s="13">
        <v>-1.53</v>
      </c>
      <c r="CA47" s="13">
        <v>0</v>
      </c>
      <c r="CB47" s="13">
        <v>0</v>
      </c>
      <c r="CC47" s="13">
        <v>7.18</v>
      </c>
      <c r="CD47" s="13" t="s">
        <v>110</v>
      </c>
      <c r="CE47" s="13" t="s">
        <v>138</v>
      </c>
      <c r="CF47" s="13" t="s">
        <v>110</v>
      </c>
      <c r="CG47" s="13" t="s">
        <v>139</v>
      </c>
      <c r="CH47" s="13"/>
      <c r="CI47" s="89" t="str">
        <f t="shared" si="20"/>
        <v>Red</v>
      </c>
      <c r="CJ47" s="89" t="str">
        <f t="shared" si="17"/>
        <v>Red</v>
      </c>
      <c r="CK47" s="89" t="str">
        <f t="shared" si="21"/>
        <v>Circular</v>
      </c>
      <c r="CL47" s="89" t="b">
        <f t="shared" si="22"/>
        <v>0</v>
      </c>
      <c r="CM47" s="13"/>
      <c r="CN47" s="13" t="s">
        <v>113</v>
      </c>
      <c r="CO47" s="13" t="s">
        <v>243</v>
      </c>
      <c r="CP47" t="s">
        <v>113</v>
      </c>
      <c r="CQ47" t="s">
        <v>241</v>
      </c>
      <c r="CR47" s="87">
        <v>0.554564</v>
      </c>
      <c r="CS47" s="72">
        <f t="shared" si="23"/>
        <v>1</v>
      </c>
      <c r="CT47" s="72" t="str">
        <f t="shared" si="32"/>
        <v>1</v>
      </c>
      <c r="CU47" s="72" t="str">
        <f t="shared" si="33"/>
        <v>1</v>
      </c>
      <c r="CV47" s="73">
        <v>3</v>
      </c>
      <c r="CW47" s="73">
        <f t="shared" si="24"/>
        <v>1</v>
      </c>
      <c r="CX47" s="250">
        <v>0.5</v>
      </c>
      <c r="CY47" s="74"/>
      <c r="CZ47" s="75">
        <f t="shared" si="25"/>
        <v>1.5</v>
      </c>
      <c r="DA47" s="72" t="str">
        <f t="shared" si="13"/>
        <v>Beneficial</v>
      </c>
      <c r="DB47" s="73" t="str">
        <f t="shared" si="26"/>
        <v>0</v>
      </c>
      <c r="DC47" s="73" t="str">
        <f t="shared" si="27"/>
        <v>0</v>
      </c>
      <c r="DD47" s="73" t="str">
        <f t="shared" si="28"/>
        <v>0</v>
      </c>
      <c r="DE47" s="73" t="str">
        <f t="shared" si="29"/>
        <v>0</v>
      </c>
      <c r="DF47" s="73" t="str">
        <f t="shared" si="30"/>
        <v>0</v>
      </c>
      <c r="DG47" s="73" t="str">
        <f t="shared" si="31"/>
        <v>0</v>
      </c>
      <c r="DH47" s="82"/>
    </row>
    <row r="48" spans="1:112" s="61" customFormat="1" ht="12.75">
      <c r="A48" t="s">
        <v>244</v>
      </c>
      <c r="B48" s="6">
        <v>3925</v>
      </c>
      <c r="C48" s="7">
        <v>1.8</v>
      </c>
      <c r="D48" s="6" t="s">
        <v>224</v>
      </c>
      <c r="E48" t="s">
        <v>93</v>
      </c>
      <c r="F48" t="s">
        <v>93</v>
      </c>
      <c r="G48" t="s">
        <v>93</v>
      </c>
      <c r="H48" t="s">
        <v>237</v>
      </c>
      <c r="I48" t="s">
        <v>95</v>
      </c>
      <c r="J48" t="s">
        <v>95</v>
      </c>
      <c r="K48" t="s">
        <v>95</v>
      </c>
      <c r="L48" t="s">
        <v>95</v>
      </c>
      <c r="M48" t="s">
        <v>95</v>
      </c>
      <c r="N48" t="s">
        <v>95</v>
      </c>
      <c r="O48" t="s">
        <v>95</v>
      </c>
      <c r="P48" t="s">
        <v>95</v>
      </c>
      <c r="Q48" t="s">
        <v>95</v>
      </c>
      <c r="R48" t="s">
        <v>95</v>
      </c>
      <c r="S48" t="s">
        <v>95</v>
      </c>
      <c r="T48" t="s">
        <v>95</v>
      </c>
      <c r="U48" t="s">
        <v>95</v>
      </c>
      <c r="V48" t="s">
        <v>95</v>
      </c>
      <c r="W48" t="s">
        <v>95</v>
      </c>
      <c r="X48" t="s">
        <v>95</v>
      </c>
      <c r="Y48" s="8">
        <v>45.13883</v>
      </c>
      <c r="Z48" s="8">
        <v>-117.02453</v>
      </c>
      <c r="AA48" t="s">
        <v>96</v>
      </c>
      <c r="AB48" t="s">
        <v>97</v>
      </c>
      <c r="AC48" t="s">
        <v>99</v>
      </c>
      <c r="AD48" t="s">
        <v>119</v>
      </c>
      <c r="AE48" t="s">
        <v>231</v>
      </c>
      <c r="AF48" s="9">
        <v>38245</v>
      </c>
      <c r="AG48" s="10">
        <v>0.5083333333333333</v>
      </c>
      <c r="AH48" t="s">
        <v>143</v>
      </c>
      <c r="AI48">
        <v>1</v>
      </c>
      <c r="AJ48">
        <v>1</v>
      </c>
      <c r="AK48">
        <v>0</v>
      </c>
      <c r="AL48">
        <v>0</v>
      </c>
      <c r="AM48">
        <v>0</v>
      </c>
      <c r="AN48" t="s">
        <v>144</v>
      </c>
      <c r="AO48" t="s">
        <v>95</v>
      </c>
      <c r="AP48" t="s">
        <v>95</v>
      </c>
      <c r="AQ48"/>
      <c r="AR48" t="s">
        <v>103</v>
      </c>
      <c r="AS48"/>
      <c r="AT48" t="s">
        <v>173</v>
      </c>
      <c r="AU48" t="s">
        <v>123</v>
      </c>
      <c r="AV48" t="s">
        <v>95</v>
      </c>
      <c r="AW48"/>
      <c r="AX48" s="11"/>
      <c r="AY48" t="s">
        <v>245</v>
      </c>
      <c r="AZ48"/>
      <c r="BA48">
        <v>1</v>
      </c>
      <c r="BB48">
        <v>1</v>
      </c>
      <c r="BC48">
        <v>1</v>
      </c>
      <c r="BD48">
        <v>1</v>
      </c>
      <c r="BE48"/>
      <c r="BF48"/>
      <c r="BG48"/>
      <c r="BH48">
        <v>2.9</v>
      </c>
      <c r="BI48">
        <v>18</v>
      </c>
      <c r="BJ48">
        <v>9</v>
      </c>
      <c r="BK48">
        <v>6.1</v>
      </c>
      <c r="BL48">
        <v>6.4</v>
      </c>
      <c r="BM48">
        <v>7.9</v>
      </c>
      <c r="BN48">
        <v>7.6</v>
      </c>
      <c r="BO48">
        <v>3.47</v>
      </c>
      <c r="BP48" t="s">
        <v>246</v>
      </c>
      <c r="BQ48">
        <v>5.78</v>
      </c>
      <c r="BR48">
        <v>6.22</v>
      </c>
      <c r="BS48">
        <v>0</v>
      </c>
      <c r="BT48">
        <v>0</v>
      </c>
      <c r="BU48">
        <v>3.47</v>
      </c>
      <c r="BV48">
        <v>0</v>
      </c>
      <c r="BW48">
        <v>7.4</v>
      </c>
      <c r="BX48">
        <v>0.39</v>
      </c>
      <c r="BY48">
        <v>-6.22</v>
      </c>
      <c r="BZ48">
        <v>5.78</v>
      </c>
      <c r="CA48">
        <v>0</v>
      </c>
      <c r="CB48">
        <v>0</v>
      </c>
      <c r="CC48">
        <v>2.44</v>
      </c>
      <c r="CD48" t="s">
        <v>110</v>
      </c>
      <c r="CE48" t="s">
        <v>138</v>
      </c>
      <c r="CF48" t="s">
        <v>110</v>
      </c>
      <c r="CG48" t="s">
        <v>139</v>
      </c>
      <c r="CH48"/>
      <c r="CI48" s="89" t="str">
        <f t="shared" si="20"/>
        <v>Red</v>
      </c>
      <c r="CJ48" s="89" t="str">
        <f t="shared" si="17"/>
        <v>Red</v>
      </c>
      <c r="CK48" s="89" t="str">
        <f t="shared" si="21"/>
        <v>Circular</v>
      </c>
      <c r="CL48" s="89" t="b">
        <f t="shared" si="22"/>
        <v>0</v>
      </c>
      <c r="CM48"/>
      <c r="CN48" t="s">
        <v>103</v>
      </c>
      <c r="CO48"/>
      <c r="CP48" t="s">
        <v>113</v>
      </c>
      <c r="CQ48" t="s">
        <v>231</v>
      </c>
      <c r="CR48" s="87">
        <v>0.638084</v>
      </c>
      <c r="CS48" s="72">
        <f t="shared" si="23"/>
        <v>1</v>
      </c>
      <c r="CT48" s="72" t="str">
        <f t="shared" si="32"/>
        <v>1</v>
      </c>
      <c r="CU48" s="72" t="str">
        <f t="shared" si="33"/>
        <v>1</v>
      </c>
      <c r="CV48" s="88">
        <v>2</v>
      </c>
      <c r="CW48" s="73">
        <f t="shared" si="24"/>
        <v>1</v>
      </c>
      <c r="CX48" s="250">
        <v>0.5</v>
      </c>
      <c r="CY48" s="74"/>
      <c r="CZ48" s="75">
        <f t="shared" si="25"/>
        <v>1.5</v>
      </c>
      <c r="DA48" s="72" t="str">
        <f t="shared" si="13"/>
        <v>Beneficial</v>
      </c>
      <c r="DB48" s="73" t="str">
        <f t="shared" si="26"/>
        <v>0</v>
      </c>
      <c r="DC48" s="73" t="str">
        <f t="shared" si="27"/>
        <v>0</v>
      </c>
      <c r="DD48" s="73" t="str">
        <f t="shared" si="28"/>
        <v>0</v>
      </c>
      <c r="DE48" s="73" t="str">
        <f t="shared" si="29"/>
        <v>0</v>
      </c>
      <c r="DF48" s="73" t="str">
        <f t="shared" si="30"/>
        <v>0</v>
      </c>
      <c r="DG48" s="73" t="str">
        <f t="shared" si="31"/>
        <v>0</v>
      </c>
      <c r="DH48" s="82"/>
    </row>
    <row r="49" spans="1:112" s="61" customFormat="1" ht="12.75" customHeight="1">
      <c r="A49" t="s">
        <v>285</v>
      </c>
      <c r="B49" s="6" t="s">
        <v>257</v>
      </c>
      <c r="C49" s="7">
        <v>6.1</v>
      </c>
      <c r="D49" s="6" t="s">
        <v>261</v>
      </c>
      <c r="E49" t="s">
        <v>226</v>
      </c>
      <c r="F49" t="s">
        <v>151</v>
      </c>
      <c r="G49" t="s">
        <v>151</v>
      </c>
      <c r="H49" t="s">
        <v>271</v>
      </c>
      <c r="I49" t="s">
        <v>95</v>
      </c>
      <c r="J49" t="s">
        <v>95</v>
      </c>
      <c r="K49" t="s">
        <v>95</v>
      </c>
      <c r="L49" t="s">
        <v>95</v>
      </c>
      <c r="M49" t="s">
        <v>95</v>
      </c>
      <c r="N49" t="s">
        <v>95</v>
      </c>
      <c r="O49" t="s">
        <v>95</v>
      </c>
      <c r="P49" t="s">
        <v>95</v>
      </c>
      <c r="Q49" t="s">
        <v>95</v>
      </c>
      <c r="R49" t="s">
        <v>95</v>
      </c>
      <c r="S49" t="s">
        <v>95</v>
      </c>
      <c r="T49" t="s">
        <v>95</v>
      </c>
      <c r="U49" t="s">
        <v>95</v>
      </c>
      <c r="V49" t="s">
        <v>95</v>
      </c>
      <c r="W49" t="s">
        <v>95</v>
      </c>
      <c r="X49" t="s">
        <v>95</v>
      </c>
      <c r="Y49" s="8">
        <v>45.54012</v>
      </c>
      <c r="Z49" s="8">
        <v>-116.92372</v>
      </c>
      <c r="AA49" t="s">
        <v>96</v>
      </c>
      <c r="AB49" t="s">
        <v>97</v>
      </c>
      <c r="AC49" t="s">
        <v>99</v>
      </c>
      <c r="AD49" t="s">
        <v>119</v>
      </c>
      <c r="AE49" t="s">
        <v>231</v>
      </c>
      <c r="AF49" s="9">
        <v>38272</v>
      </c>
      <c r="AG49" s="10">
        <v>0.5722222222222222</v>
      </c>
      <c r="AH49" t="s">
        <v>120</v>
      </c>
      <c r="AI49">
        <v>1</v>
      </c>
      <c r="AJ49">
        <v>1</v>
      </c>
      <c r="AK49">
        <v>0</v>
      </c>
      <c r="AL49">
        <v>0</v>
      </c>
      <c r="AM49">
        <v>0</v>
      </c>
      <c r="AN49" t="s">
        <v>202</v>
      </c>
      <c r="AO49" t="s">
        <v>95</v>
      </c>
      <c r="AP49" t="s">
        <v>95</v>
      </c>
      <c r="AQ49"/>
      <c r="AR49" t="s">
        <v>103</v>
      </c>
      <c r="AS49"/>
      <c r="AT49" t="s">
        <v>145</v>
      </c>
      <c r="AU49" t="s">
        <v>286</v>
      </c>
      <c r="AV49" t="s">
        <v>100</v>
      </c>
      <c r="AW49" t="s">
        <v>287</v>
      </c>
      <c r="AX49" s="11" t="s">
        <v>288</v>
      </c>
      <c r="AY49" s="12" t="s">
        <v>289</v>
      </c>
      <c r="AZ49" s="12"/>
      <c r="BA49">
        <v>1</v>
      </c>
      <c r="BB49">
        <v>1</v>
      </c>
      <c r="BC49">
        <v>1</v>
      </c>
      <c r="BD49">
        <v>1</v>
      </c>
      <c r="BE49"/>
      <c r="BF49" s="12"/>
      <c r="BG49" s="12"/>
      <c r="BH49">
        <v>1.2</v>
      </c>
      <c r="BI49">
        <v>23</v>
      </c>
      <c r="BJ49">
        <v>11</v>
      </c>
      <c r="BK49">
        <v>7.9</v>
      </c>
      <c r="BL49">
        <v>7.4</v>
      </c>
      <c r="BM49">
        <v>6.2</v>
      </c>
      <c r="BN49">
        <v>7.5</v>
      </c>
      <c r="BO49">
        <v>6.98</v>
      </c>
      <c r="BP49" t="s">
        <v>176</v>
      </c>
      <c r="BQ49">
        <v>7.49</v>
      </c>
      <c r="BR49">
        <v>7.54</v>
      </c>
      <c r="BS49">
        <v>8.02</v>
      </c>
      <c r="BT49">
        <v>7.84</v>
      </c>
      <c r="BU49">
        <v>6.99</v>
      </c>
      <c r="BV49">
        <v>-0.01</v>
      </c>
      <c r="BW49">
        <v>8</v>
      </c>
      <c r="BX49">
        <v>0.15</v>
      </c>
      <c r="BY49">
        <v>0.3</v>
      </c>
      <c r="BZ49">
        <v>-0.35</v>
      </c>
      <c r="CA49">
        <v>0.18</v>
      </c>
      <c r="CB49">
        <v>0.6</v>
      </c>
      <c r="CC49">
        <v>0.22</v>
      </c>
      <c r="CD49" t="s">
        <v>110</v>
      </c>
      <c r="CE49" t="s">
        <v>147</v>
      </c>
      <c r="CF49" t="s">
        <v>110</v>
      </c>
      <c r="CG49" t="s">
        <v>147</v>
      </c>
      <c r="CH49"/>
      <c r="CI49" s="89" t="str">
        <f t="shared" si="20"/>
        <v>Red</v>
      </c>
      <c r="CJ49" s="89" t="str">
        <f t="shared" si="17"/>
        <v>Red</v>
      </c>
      <c r="CK49" s="89" t="str">
        <f t="shared" si="21"/>
        <v>Squashed Pipe-Arch</v>
      </c>
      <c r="CL49" s="89" t="b">
        <f t="shared" si="22"/>
        <v>0</v>
      </c>
      <c r="CM49"/>
      <c r="CN49" t="s">
        <v>103</v>
      </c>
      <c r="CO49"/>
      <c r="CP49" t="s">
        <v>113</v>
      </c>
      <c r="CQ49" t="s">
        <v>231</v>
      </c>
      <c r="CR49" s="81">
        <v>0.949912</v>
      </c>
      <c r="CS49" s="72">
        <f t="shared" si="23"/>
        <v>1</v>
      </c>
      <c r="CT49" s="72" t="str">
        <f t="shared" si="32"/>
        <v>1</v>
      </c>
      <c r="CU49" s="72" t="str">
        <f t="shared" si="33"/>
        <v>1</v>
      </c>
      <c r="CV49" s="73">
        <v>6</v>
      </c>
      <c r="CW49" s="73">
        <f t="shared" si="24"/>
        <v>1</v>
      </c>
      <c r="CX49" s="250">
        <v>0.5</v>
      </c>
      <c r="CY49" s="74"/>
      <c r="CZ49" s="75">
        <f t="shared" si="25"/>
        <v>1.5</v>
      </c>
      <c r="DA49" s="72" t="str">
        <f t="shared" si="13"/>
        <v>Beneficial</v>
      </c>
      <c r="DB49" s="73" t="str">
        <f t="shared" si="26"/>
        <v>0</v>
      </c>
      <c r="DC49" s="73" t="str">
        <f t="shared" si="27"/>
        <v>0</v>
      </c>
      <c r="DD49" s="73" t="str">
        <f t="shared" si="28"/>
        <v>0</v>
      </c>
      <c r="DE49" s="73" t="str">
        <f t="shared" si="29"/>
        <v>0</v>
      </c>
      <c r="DF49" s="73" t="str">
        <f t="shared" si="30"/>
        <v>0</v>
      </c>
      <c r="DG49" s="73" t="str">
        <f t="shared" si="31"/>
        <v>0</v>
      </c>
      <c r="DH49" s="82"/>
    </row>
    <row r="50" spans="1:112" s="61" customFormat="1" ht="12.75" customHeight="1">
      <c r="A50" t="s">
        <v>294</v>
      </c>
      <c r="B50" s="6" t="s">
        <v>291</v>
      </c>
      <c r="C50" s="7">
        <v>0.6</v>
      </c>
      <c r="D50" s="6" t="s">
        <v>257</v>
      </c>
      <c r="E50" t="s">
        <v>226</v>
      </c>
      <c r="F50" t="s">
        <v>151</v>
      </c>
      <c r="G50" t="s">
        <v>151</v>
      </c>
      <c r="H50" t="s">
        <v>91</v>
      </c>
      <c r="I50" t="s">
        <v>95</v>
      </c>
      <c r="J50" t="s">
        <v>95</v>
      </c>
      <c r="K50" t="s">
        <v>95</v>
      </c>
      <c r="L50" t="s">
        <v>95</v>
      </c>
      <c r="M50" t="s">
        <v>95</v>
      </c>
      <c r="N50" t="s">
        <v>95</v>
      </c>
      <c r="O50" t="s">
        <v>95</v>
      </c>
      <c r="P50" t="s">
        <v>95</v>
      </c>
      <c r="Q50" t="s">
        <v>95</v>
      </c>
      <c r="R50" t="s">
        <v>95</v>
      </c>
      <c r="S50" t="s">
        <v>95</v>
      </c>
      <c r="T50" t="s">
        <v>95</v>
      </c>
      <c r="U50" t="s">
        <v>95</v>
      </c>
      <c r="V50" t="s">
        <v>95</v>
      </c>
      <c r="W50" t="s">
        <v>95</v>
      </c>
      <c r="X50" t="s">
        <v>95</v>
      </c>
      <c r="Y50" s="8">
        <v>45.54691</v>
      </c>
      <c r="Z50" s="8">
        <v>-116.97013</v>
      </c>
      <c r="AA50" t="s">
        <v>96</v>
      </c>
      <c r="AB50" t="s">
        <v>97</v>
      </c>
      <c r="AC50" t="s">
        <v>99</v>
      </c>
      <c r="AD50" t="s">
        <v>119</v>
      </c>
      <c r="AE50" t="s">
        <v>295</v>
      </c>
      <c r="AF50" s="9">
        <v>38272</v>
      </c>
      <c r="AG50" s="10">
        <v>0.6229166666666667</v>
      </c>
      <c r="AH50" t="s">
        <v>120</v>
      </c>
      <c r="AI50">
        <v>1</v>
      </c>
      <c r="AJ50">
        <v>1</v>
      </c>
      <c r="AK50">
        <v>0</v>
      </c>
      <c r="AL50">
        <v>0</v>
      </c>
      <c r="AM50">
        <v>0</v>
      </c>
      <c r="AN50" t="s">
        <v>144</v>
      </c>
      <c r="AO50" t="s">
        <v>95</v>
      </c>
      <c r="AP50" t="s">
        <v>95</v>
      </c>
      <c r="AQ50"/>
      <c r="AR50" t="s">
        <v>103</v>
      </c>
      <c r="AS50"/>
      <c r="AT50" t="s">
        <v>173</v>
      </c>
      <c r="AU50" t="s">
        <v>100</v>
      </c>
      <c r="AV50" t="s">
        <v>95</v>
      </c>
      <c r="AW50" t="s">
        <v>296</v>
      </c>
      <c r="AX50" s="11" t="s">
        <v>297</v>
      </c>
      <c r="AY50" t="s">
        <v>298</v>
      </c>
      <c r="AZ50"/>
      <c r="BA50">
        <v>1</v>
      </c>
      <c r="BB50">
        <v>1</v>
      </c>
      <c r="BC50">
        <v>1</v>
      </c>
      <c r="BD50">
        <v>1</v>
      </c>
      <c r="BE50"/>
      <c r="BF50"/>
      <c r="BG50"/>
      <c r="BH50">
        <v>1.5</v>
      </c>
      <c r="BI50">
        <v>16</v>
      </c>
      <c r="BJ50">
        <v>6.8</v>
      </c>
      <c r="BK50">
        <v>6.9</v>
      </c>
      <c r="BL50">
        <v>7.6</v>
      </c>
      <c r="BM50">
        <v>7.4</v>
      </c>
      <c r="BN50">
        <v>7.2</v>
      </c>
      <c r="BO50">
        <v>5.56</v>
      </c>
      <c r="BP50" t="s">
        <v>176</v>
      </c>
      <c r="BQ50">
        <v>6.76</v>
      </c>
      <c r="BR50">
        <v>6.58</v>
      </c>
      <c r="BS50"/>
      <c r="BT50"/>
      <c r="BU50">
        <v>5.56</v>
      </c>
      <c r="BV50">
        <v>0</v>
      </c>
      <c r="BW50">
        <v>7.18</v>
      </c>
      <c r="BX50">
        <v>0.21</v>
      </c>
      <c r="BY50">
        <v>-6.58</v>
      </c>
      <c r="BZ50">
        <v>6.76</v>
      </c>
      <c r="CA50">
        <v>0</v>
      </c>
      <c r="CB50">
        <v>0</v>
      </c>
      <c r="CC50">
        <v>-1.12</v>
      </c>
      <c r="CD50" t="s">
        <v>110</v>
      </c>
      <c r="CE50" t="s">
        <v>147</v>
      </c>
      <c r="CF50" t="s">
        <v>110</v>
      </c>
      <c r="CG50" t="s">
        <v>147</v>
      </c>
      <c r="CH50" t="s">
        <v>299</v>
      </c>
      <c r="CI50" s="89" t="str">
        <f t="shared" si="20"/>
        <v>Red</v>
      </c>
      <c r="CJ50" s="89" t="str">
        <f t="shared" si="17"/>
        <v>Red</v>
      </c>
      <c r="CK50" s="89" t="str">
        <f t="shared" si="21"/>
        <v>Squashed Pipe-Arch</v>
      </c>
      <c r="CL50" s="89" t="b">
        <f t="shared" si="22"/>
        <v>0</v>
      </c>
      <c r="CM50"/>
      <c r="CN50" t="s">
        <v>103</v>
      </c>
      <c r="CO50"/>
      <c r="CP50" t="s">
        <v>113</v>
      </c>
      <c r="CQ50" t="s">
        <v>231</v>
      </c>
      <c r="CR50" s="87">
        <v>0.789684</v>
      </c>
      <c r="CS50" s="72">
        <f t="shared" si="23"/>
        <v>1</v>
      </c>
      <c r="CT50" s="72" t="str">
        <f t="shared" si="32"/>
        <v>1</v>
      </c>
      <c r="CU50" s="72" t="str">
        <f t="shared" si="33"/>
        <v>1</v>
      </c>
      <c r="CV50" s="88">
        <v>4</v>
      </c>
      <c r="CW50" s="73">
        <f t="shared" si="24"/>
        <v>1</v>
      </c>
      <c r="CX50" s="250">
        <v>0.5</v>
      </c>
      <c r="CY50" s="74"/>
      <c r="CZ50" s="75">
        <f t="shared" si="25"/>
        <v>1.5</v>
      </c>
      <c r="DA50" s="72" t="str">
        <f t="shared" si="13"/>
        <v>Beneficial</v>
      </c>
      <c r="DB50" s="73" t="str">
        <f t="shared" si="26"/>
        <v>0</v>
      </c>
      <c r="DC50" s="73" t="str">
        <f t="shared" si="27"/>
        <v>0</v>
      </c>
      <c r="DD50" s="73" t="str">
        <f t="shared" si="28"/>
        <v>0</v>
      </c>
      <c r="DE50" s="73" t="str">
        <f t="shared" si="29"/>
        <v>0</v>
      </c>
      <c r="DF50" s="73" t="str">
        <f t="shared" si="30"/>
        <v>0</v>
      </c>
      <c r="DG50" s="73" t="str">
        <f t="shared" si="31"/>
        <v>0</v>
      </c>
      <c r="DH50" s="82"/>
    </row>
    <row r="51" spans="1:112" s="61" customFormat="1" ht="12.75" customHeight="1">
      <c r="A51" t="s">
        <v>321</v>
      </c>
      <c r="B51" s="6" t="s">
        <v>316</v>
      </c>
      <c r="C51" s="7">
        <v>0</v>
      </c>
      <c r="D51" s="6" t="s">
        <v>322</v>
      </c>
      <c r="E51" t="s">
        <v>151</v>
      </c>
      <c r="F51" t="s">
        <v>151</v>
      </c>
      <c r="G51" t="s">
        <v>151</v>
      </c>
      <c r="H51" t="s">
        <v>302</v>
      </c>
      <c r="I51" t="s">
        <v>95</v>
      </c>
      <c r="J51" t="s">
        <v>95</v>
      </c>
      <c r="K51" t="s">
        <v>95</v>
      </c>
      <c r="L51" t="s">
        <v>95</v>
      </c>
      <c r="M51" t="s">
        <v>95</v>
      </c>
      <c r="N51" t="s">
        <v>95</v>
      </c>
      <c r="O51" t="s">
        <v>95</v>
      </c>
      <c r="P51" t="s">
        <v>95</v>
      </c>
      <c r="Q51" t="s">
        <v>95</v>
      </c>
      <c r="R51" t="s">
        <v>95</v>
      </c>
      <c r="S51" t="s">
        <v>95</v>
      </c>
      <c r="T51" t="s">
        <v>95</v>
      </c>
      <c r="U51" t="s">
        <v>95</v>
      </c>
      <c r="V51" t="s">
        <v>95</v>
      </c>
      <c r="W51" t="s">
        <v>95</v>
      </c>
      <c r="X51" t="s">
        <v>95</v>
      </c>
      <c r="Y51" s="8">
        <v>45.47401</v>
      </c>
      <c r="Z51" s="8">
        <v>-117.01887</v>
      </c>
      <c r="AA51" t="s">
        <v>96</v>
      </c>
      <c r="AB51" t="s">
        <v>97</v>
      </c>
      <c r="AC51" t="s">
        <v>98</v>
      </c>
      <c r="AD51" t="s">
        <v>119</v>
      </c>
      <c r="AE51" t="s">
        <v>308</v>
      </c>
      <c r="AF51" s="9">
        <v>38259</v>
      </c>
      <c r="AG51" s="10">
        <v>0.4916666666666667</v>
      </c>
      <c r="AH51" t="s">
        <v>143</v>
      </c>
      <c r="AI51">
        <v>2</v>
      </c>
      <c r="AJ51">
        <v>2</v>
      </c>
      <c r="AK51">
        <v>0</v>
      </c>
      <c r="AL51">
        <v>0</v>
      </c>
      <c r="AM51">
        <v>0</v>
      </c>
      <c r="AN51" t="s">
        <v>144</v>
      </c>
      <c r="AO51" t="s">
        <v>95</v>
      </c>
      <c r="AP51" t="s">
        <v>95</v>
      </c>
      <c r="AQ51"/>
      <c r="AR51" t="s">
        <v>103</v>
      </c>
      <c r="AS51"/>
      <c r="AT51" t="s">
        <v>145</v>
      </c>
      <c r="AU51" t="s">
        <v>123</v>
      </c>
      <c r="AV51" t="s">
        <v>95</v>
      </c>
      <c r="AW51"/>
      <c r="AX51" s="11" t="s">
        <v>323</v>
      </c>
      <c r="AY51" t="s">
        <v>324</v>
      </c>
      <c r="AZ51"/>
      <c r="BA51">
        <v>1</v>
      </c>
      <c r="BB51">
        <v>1</v>
      </c>
      <c r="BC51">
        <v>1</v>
      </c>
      <c r="BD51">
        <v>1</v>
      </c>
      <c r="BE51"/>
      <c r="BF51"/>
      <c r="BG51"/>
      <c r="BH51">
        <v>2</v>
      </c>
      <c r="BI51">
        <v>182.5</v>
      </c>
      <c r="BJ51">
        <v>5.1</v>
      </c>
      <c r="BK51">
        <v>5.3</v>
      </c>
      <c r="BL51">
        <v>5</v>
      </c>
      <c r="BM51">
        <v>5.7</v>
      </c>
      <c r="BN51">
        <v>5.8</v>
      </c>
      <c r="BO51">
        <v>4.3</v>
      </c>
      <c r="BP51" t="s">
        <v>325</v>
      </c>
      <c r="BQ51">
        <v>8.42</v>
      </c>
      <c r="BR51">
        <v>15.62</v>
      </c>
      <c r="BS51">
        <v>15.8</v>
      </c>
      <c r="BT51">
        <v>15.89</v>
      </c>
      <c r="BU51">
        <v>4.3</v>
      </c>
      <c r="BV51">
        <v>0</v>
      </c>
      <c r="BW51">
        <v>5.38</v>
      </c>
      <c r="BX51">
        <v>0.37</v>
      </c>
      <c r="BY51">
        <v>0.27</v>
      </c>
      <c r="BZ51">
        <v>-7.47</v>
      </c>
      <c r="CA51">
        <v>-0.09</v>
      </c>
      <c r="CB51">
        <v>-0.33</v>
      </c>
      <c r="CC51">
        <v>3.95</v>
      </c>
      <c r="CD51" t="s">
        <v>110</v>
      </c>
      <c r="CE51" t="s">
        <v>138</v>
      </c>
      <c r="CF51" t="s">
        <v>110</v>
      </c>
      <c r="CG51" t="s">
        <v>139</v>
      </c>
      <c r="CH51"/>
      <c r="CI51" s="89" t="str">
        <f t="shared" si="20"/>
        <v>Red</v>
      </c>
      <c r="CJ51" s="89" t="str">
        <f t="shared" si="17"/>
        <v>Red</v>
      </c>
      <c r="CK51" s="89" t="str">
        <f t="shared" si="21"/>
        <v>Circular</v>
      </c>
      <c r="CL51" s="89" t="b">
        <f t="shared" si="22"/>
        <v>0</v>
      </c>
      <c r="CM51"/>
      <c r="CN51" t="s">
        <v>103</v>
      </c>
      <c r="CO51"/>
      <c r="CP51" t="s">
        <v>113</v>
      </c>
      <c r="CQ51" t="s">
        <v>241</v>
      </c>
      <c r="CR51" s="81">
        <v>0.173037</v>
      </c>
      <c r="CS51" s="72">
        <f t="shared" si="23"/>
        <v>1</v>
      </c>
      <c r="CT51" s="72" t="str">
        <f t="shared" si="32"/>
        <v>1</v>
      </c>
      <c r="CU51" s="72" t="str">
        <f t="shared" si="33"/>
        <v>1</v>
      </c>
      <c r="CV51" s="88">
        <v>7</v>
      </c>
      <c r="CW51" s="73">
        <f t="shared" si="24"/>
        <v>1</v>
      </c>
      <c r="CX51" s="73">
        <v>1</v>
      </c>
      <c r="CY51" s="74"/>
      <c r="CZ51" s="75">
        <f t="shared" si="25"/>
        <v>3</v>
      </c>
      <c r="DA51" s="72" t="str">
        <f t="shared" si="13"/>
        <v>Beneficial</v>
      </c>
      <c r="DB51" s="73" t="str">
        <f t="shared" si="26"/>
        <v>0</v>
      </c>
      <c r="DC51" s="73" t="str">
        <f t="shared" si="27"/>
        <v>0</v>
      </c>
      <c r="DD51" s="73" t="str">
        <f t="shared" si="28"/>
        <v>0</v>
      </c>
      <c r="DE51" s="73" t="str">
        <f t="shared" si="29"/>
        <v>0</v>
      </c>
      <c r="DF51" s="73" t="str">
        <f t="shared" si="30"/>
        <v>0</v>
      </c>
      <c r="DG51" s="73" t="str">
        <f t="shared" si="31"/>
        <v>0</v>
      </c>
      <c r="DH51" s="82"/>
    </row>
    <row r="52" spans="1:112" s="286" customFormat="1" ht="12.75" customHeight="1">
      <c r="A52" s="268" t="s">
        <v>334</v>
      </c>
      <c r="B52" s="269" t="s">
        <v>335</v>
      </c>
      <c r="C52" s="270">
        <v>0.01</v>
      </c>
      <c r="D52" s="269" t="s">
        <v>133</v>
      </c>
      <c r="E52" s="268" t="s">
        <v>151</v>
      </c>
      <c r="F52" s="268" t="s">
        <v>151</v>
      </c>
      <c r="G52" s="268" t="s">
        <v>151</v>
      </c>
      <c r="H52" s="268" t="s">
        <v>302</v>
      </c>
      <c r="I52" s="268" t="s">
        <v>95</v>
      </c>
      <c r="J52" s="268" t="s">
        <v>95</v>
      </c>
      <c r="K52" s="268" t="s">
        <v>95</v>
      </c>
      <c r="L52" s="268" t="s">
        <v>95</v>
      </c>
      <c r="M52" s="268" t="s">
        <v>95</v>
      </c>
      <c r="N52" s="268" t="s">
        <v>95</v>
      </c>
      <c r="O52" s="268" t="s">
        <v>95</v>
      </c>
      <c r="P52" s="268" t="s">
        <v>95</v>
      </c>
      <c r="Q52" s="268" t="s">
        <v>95</v>
      </c>
      <c r="R52" s="268" t="s">
        <v>95</v>
      </c>
      <c r="S52" s="268" t="s">
        <v>95</v>
      </c>
      <c r="T52" s="268" t="s">
        <v>95</v>
      </c>
      <c r="U52" s="268" t="s">
        <v>95</v>
      </c>
      <c r="V52" s="268" t="s">
        <v>95</v>
      </c>
      <c r="W52" s="268" t="s">
        <v>95</v>
      </c>
      <c r="X52" s="268" t="s">
        <v>95</v>
      </c>
      <c r="Y52" s="271">
        <v>45.46692</v>
      </c>
      <c r="Z52" s="271">
        <v>-116.97107</v>
      </c>
      <c r="AA52" s="268" t="s">
        <v>96</v>
      </c>
      <c r="AB52" s="268" t="s">
        <v>97</v>
      </c>
      <c r="AC52" s="268" t="s">
        <v>99</v>
      </c>
      <c r="AD52" s="268" t="s">
        <v>119</v>
      </c>
      <c r="AE52" s="268" t="s">
        <v>231</v>
      </c>
      <c r="AF52" s="272">
        <v>38260</v>
      </c>
      <c r="AG52" s="273">
        <v>0.3993055555555556</v>
      </c>
      <c r="AH52" s="268" t="s">
        <v>143</v>
      </c>
      <c r="AI52" s="268">
        <v>1</v>
      </c>
      <c r="AJ52" s="268">
        <v>1</v>
      </c>
      <c r="AK52" s="268">
        <v>0</v>
      </c>
      <c r="AL52" s="268">
        <v>0</v>
      </c>
      <c r="AM52" s="268">
        <v>0</v>
      </c>
      <c r="AN52" s="268" t="s">
        <v>100</v>
      </c>
      <c r="AO52" s="268" t="s">
        <v>144</v>
      </c>
      <c r="AP52" s="268" t="s">
        <v>95</v>
      </c>
      <c r="AQ52" s="268" t="s">
        <v>336</v>
      </c>
      <c r="AR52" s="268" t="s">
        <v>103</v>
      </c>
      <c r="AS52" s="268"/>
      <c r="AT52" s="268" t="s">
        <v>145</v>
      </c>
      <c r="AU52" s="268" t="s">
        <v>123</v>
      </c>
      <c r="AV52" s="268" t="s">
        <v>95</v>
      </c>
      <c r="AW52" s="268"/>
      <c r="AX52" s="274" t="s">
        <v>337</v>
      </c>
      <c r="AY52" s="268"/>
      <c r="AZ52" s="268"/>
      <c r="BA52" s="268">
        <v>1</v>
      </c>
      <c r="BB52" s="268">
        <v>1</v>
      </c>
      <c r="BC52" s="268">
        <v>1</v>
      </c>
      <c r="BD52" s="268">
        <v>1</v>
      </c>
      <c r="BE52" s="268"/>
      <c r="BF52" s="268"/>
      <c r="BG52" s="268"/>
      <c r="BH52" s="268">
        <v>3.1</v>
      </c>
      <c r="BI52" s="268">
        <v>42.2</v>
      </c>
      <c r="BJ52" s="268">
        <v>9.2</v>
      </c>
      <c r="BK52" s="268">
        <v>8.8</v>
      </c>
      <c r="BL52" s="268">
        <v>11.4</v>
      </c>
      <c r="BM52" s="268">
        <v>11.3</v>
      </c>
      <c r="BN52" s="268">
        <v>14.2</v>
      </c>
      <c r="BO52" s="268">
        <v>3.3</v>
      </c>
      <c r="BP52" s="268" t="s">
        <v>176</v>
      </c>
      <c r="BQ52" s="268">
        <v>6.52</v>
      </c>
      <c r="BR52" s="268">
        <v>7.28</v>
      </c>
      <c r="BS52" s="268"/>
      <c r="BT52" s="268"/>
      <c r="BU52" s="268">
        <v>3.3</v>
      </c>
      <c r="BV52" s="268">
        <v>0</v>
      </c>
      <c r="BW52" s="268">
        <v>10.98</v>
      </c>
      <c r="BX52" s="268">
        <v>0.28</v>
      </c>
      <c r="BY52" s="268">
        <v>-7.28</v>
      </c>
      <c r="BZ52" s="268">
        <v>6.52</v>
      </c>
      <c r="CA52" s="268">
        <v>0</v>
      </c>
      <c r="CB52" s="268">
        <v>0</v>
      </c>
      <c r="CC52" s="268">
        <v>1.8</v>
      </c>
      <c r="CD52" s="268" t="s">
        <v>110</v>
      </c>
      <c r="CE52" s="268" t="s">
        <v>138</v>
      </c>
      <c r="CF52" s="268" t="s">
        <v>110</v>
      </c>
      <c r="CG52" s="268" t="s">
        <v>147</v>
      </c>
      <c r="CH52" s="268" t="s">
        <v>338</v>
      </c>
      <c r="CI52" s="276" t="str">
        <f t="shared" si="20"/>
        <v>Red</v>
      </c>
      <c r="CJ52" s="276" t="str">
        <f t="shared" si="17"/>
        <v>Red</v>
      </c>
      <c r="CK52" s="276" t="str">
        <f t="shared" si="21"/>
        <v>Circular</v>
      </c>
      <c r="CL52" s="276" t="b">
        <f t="shared" si="22"/>
        <v>0</v>
      </c>
      <c r="CM52" s="268"/>
      <c r="CN52" s="268" t="s">
        <v>103</v>
      </c>
      <c r="CO52" s="268"/>
      <c r="CP52" s="268" t="s">
        <v>113</v>
      </c>
      <c r="CQ52" s="268" t="s">
        <v>231</v>
      </c>
      <c r="CR52" s="282">
        <v>0.041374</v>
      </c>
      <c r="CS52" s="279">
        <f t="shared" si="23"/>
        <v>1</v>
      </c>
      <c r="CT52" s="279" t="str">
        <f t="shared" si="32"/>
        <v>1</v>
      </c>
      <c r="CU52" s="279" t="str">
        <f t="shared" si="33"/>
        <v>1</v>
      </c>
      <c r="CV52" s="266">
        <v>3</v>
      </c>
      <c r="CW52" s="266">
        <f t="shared" si="24"/>
        <v>1</v>
      </c>
      <c r="CX52" s="266">
        <v>1</v>
      </c>
      <c r="CY52" s="280"/>
      <c r="CZ52" s="281">
        <f t="shared" si="25"/>
        <v>3</v>
      </c>
      <c r="DA52" s="279" t="s">
        <v>693</v>
      </c>
      <c r="DB52" s="266" t="str">
        <f t="shared" si="26"/>
        <v>0</v>
      </c>
      <c r="DC52" s="266" t="str">
        <f t="shared" si="27"/>
        <v>0</v>
      </c>
      <c r="DD52" s="266" t="str">
        <f t="shared" si="28"/>
        <v>0</v>
      </c>
      <c r="DE52" s="266" t="str">
        <f t="shared" si="29"/>
        <v>0</v>
      </c>
      <c r="DF52" s="266" t="str">
        <f t="shared" si="30"/>
        <v>0</v>
      </c>
      <c r="DG52" s="266" t="str">
        <f t="shared" si="31"/>
        <v>0</v>
      </c>
      <c r="DH52" s="267" t="s">
        <v>725</v>
      </c>
    </row>
    <row r="53" spans="1:112" s="61" customFormat="1" ht="12.75" customHeight="1">
      <c r="A53" t="s">
        <v>372</v>
      </c>
      <c r="B53" s="6" t="s">
        <v>307</v>
      </c>
      <c r="C53" s="7">
        <v>0.2</v>
      </c>
      <c r="D53" s="6" t="s">
        <v>373</v>
      </c>
      <c r="E53" t="s">
        <v>151</v>
      </c>
      <c r="F53" t="s">
        <v>151</v>
      </c>
      <c r="G53" t="s">
        <v>151</v>
      </c>
      <c r="H53" t="s">
        <v>302</v>
      </c>
      <c r="I53" t="s">
        <v>95</v>
      </c>
      <c r="J53" t="s">
        <v>95</v>
      </c>
      <c r="K53" t="s">
        <v>95</v>
      </c>
      <c r="L53" t="s">
        <v>95</v>
      </c>
      <c r="M53" t="s">
        <v>95</v>
      </c>
      <c r="N53" t="s">
        <v>95</v>
      </c>
      <c r="O53" t="s">
        <v>95</v>
      </c>
      <c r="P53" t="s">
        <v>95</v>
      </c>
      <c r="Q53" t="s">
        <v>95</v>
      </c>
      <c r="R53" t="s">
        <v>95</v>
      </c>
      <c r="S53" t="s">
        <v>95</v>
      </c>
      <c r="T53" t="s">
        <v>95</v>
      </c>
      <c r="U53" t="s">
        <v>95</v>
      </c>
      <c r="V53" t="s">
        <v>95</v>
      </c>
      <c r="W53" t="s">
        <v>95</v>
      </c>
      <c r="X53" t="s">
        <v>95</v>
      </c>
      <c r="Y53" s="8">
        <v>45.47575</v>
      </c>
      <c r="Z53" s="8">
        <v>-117.02084</v>
      </c>
      <c r="AA53" t="s">
        <v>96</v>
      </c>
      <c r="AB53" t="s">
        <v>97</v>
      </c>
      <c r="AC53" t="s">
        <v>119</v>
      </c>
      <c r="AD53" t="s">
        <v>99</v>
      </c>
      <c r="AE53"/>
      <c r="AF53" s="9">
        <v>38264</v>
      </c>
      <c r="AG53" s="10">
        <v>0.36180555555555555</v>
      </c>
      <c r="AH53" t="s">
        <v>143</v>
      </c>
      <c r="AI53">
        <v>1</v>
      </c>
      <c r="AJ53">
        <v>1</v>
      </c>
      <c r="AK53">
        <v>0</v>
      </c>
      <c r="AL53">
        <v>0</v>
      </c>
      <c r="AM53">
        <v>0</v>
      </c>
      <c r="AN53" t="s">
        <v>100</v>
      </c>
      <c r="AO53" t="s">
        <v>95</v>
      </c>
      <c r="AP53" t="s">
        <v>95</v>
      </c>
      <c r="AQ53" t="s">
        <v>374</v>
      </c>
      <c r="AR53" t="s">
        <v>103</v>
      </c>
      <c r="AS53"/>
      <c r="AT53" t="s">
        <v>104</v>
      </c>
      <c r="AU53" t="s">
        <v>123</v>
      </c>
      <c r="AV53" t="s">
        <v>95</v>
      </c>
      <c r="AW53"/>
      <c r="AX53" s="11" t="s">
        <v>375</v>
      </c>
      <c r="AY53"/>
      <c r="AZ53"/>
      <c r="BA53">
        <v>1</v>
      </c>
      <c r="BB53">
        <v>1</v>
      </c>
      <c r="BC53">
        <v>1</v>
      </c>
      <c r="BD53">
        <v>1</v>
      </c>
      <c r="BE53" t="s">
        <v>376</v>
      </c>
      <c r="BF53"/>
      <c r="BG53"/>
      <c r="BH53">
        <v>1.6</v>
      </c>
      <c r="BI53">
        <v>52</v>
      </c>
      <c r="BJ53">
        <v>5.1</v>
      </c>
      <c r="BK53">
        <v>5.3</v>
      </c>
      <c r="BL53">
        <v>5</v>
      </c>
      <c r="BM53">
        <v>5.7</v>
      </c>
      <c r="BN53">
        <v>5.8</v>
      </c>
      <c r="BO53">
        <v>8.41</v>
      </c>
      <c r="BP53" t="s">
        <v>377</v>
      </c>
      <c r="BQ53">
        <v>10.92</v>
      </c>
      <c r="BR53">
        <v>14.01</v>
      </c>
      <c r="BS53"/>
      <c r="BT53"/>
      <c r="BU53">
        <v>8.41</v>
      </c>
      <c r="BV53">
        <v>0</v>
      </c>
      <c r="BW53">
        <v>5.38</v>
      </c>
      <c r="BX53">
        <v>0.3</v>
      </c>
      <c r="BY53">
        <v>-14.01</v>
      </c>
      <c r="BZ53">
        <v>10.92</v>
      </c>
      <c r="CA53">
        <v>0</v>
      </c>
      <c r="CB53">
        <v>0</v>
      </c>
      <c r="CC53">
        <v>5.94</v>
      </c>
      <c r="CD53" t="s">
        <v>110</v>
      </c>
      <c r="CE53" t="s">
        <v>147</v>
      </c>
      <c r="CF53" t="s">
        <v>110</v>
      </c>
      <c r="CG53" t="s">
        <v>147</v>
      </c>
      <c r="CH53"/>
      <c r="CI53" s="89" t="str">
        <f t="shared" si="20"/>
        <v>Red</v>
      </c>
      <c r="CJ53" s="89" t="str">
        <f t="shared" si="17"/>
        <v>Red</v>
      </c>
      <c r="CK53" s="89" t="str">
        <f t="shared" si="21"/>
        <v>Circular</v>
      </c>
      <c r="CL53" s="89" t="b">
        <f t="shared" si="22"/>
        <v>0</v>
      </c>
      <c r="CM53"/>
      <c r="CN53" t="s">
        <v>113</v>
      </c>
      <c r="CO53" t="s">
        <v>378</v>
      </c>
      <c r="CP53" t="s">
        <v>113</v>
      </c>
      <c r="CQ53" t="s">
        <v>241</v>
      </c>
      <c r="CR53" s="87">
        <v>0.164685</v>
      </c>
      <c r="CS53" s="72">
        <f t="shared" si="23"/>
        <v>1</v>
      </c>
      <c r="CT53" s="72" t="str">
        <f t="shared" si="32"/>
        <v>1</v>
      </c>
      <c r="CU53" s="72" t="str">
        <f t="shared" si="33"/>
        <v>1</v>
      </c>
      <c r="CV53" s="88">
        <v>8</v>
      </c>
      <c r="CW53" s="73">
        <f t="shared" si="24"/>
        <v>1</v>
      </c>
      <c r="CX53" s="250">
        <v>0.5</v>
      </c>
      <c r="CY53" s="74"/>
      <c r="CZ53" s="75">
        <f t="shared" si="25"/>
        <v>1.5</v>
      </c>
      <c r="DA53" s="72" t="str">
        <f t="shared" si="13"/>
        <v>Beneficial</v>
      </c>
      <c r="DB53" s="73" t="str">
        <f t="shared" si="26"/>
        <v>0</v>
      </c>
      <c r="DC53" s="73" t="str">
        <f t="shared" si="27"/>
        <v>0</v>
      </c>
      <c r="DD53" s="73" t="str">
        <f t="shared" si="28"/>
        <v>0</v>
      </c>
      <c r="DE53" s="73" t="str">
        <f t="shared" si="29"/>
        <v>0</v>
      </c>
      <c r="DF53" s="73" t="str">
        <f t="shared" si="30"/>
        <v>0</v>
      </c>
      <c r="DG53" s="73" t="str">
        <f t="shared" si="31"/>
        <v>0</v>
      </c>
      <c r="DH53" s="82"/>
    </row>
    <row r="54" spans="1:112" s="61" customFormat="1" ht="12.75" customHeight="1">
      <c r="A54" s="92" t="s">
        <v>619</v>
      </c>
      <c r="B54" s="93">
        <v>3920000</v>
      </c>
      <c r="C54" s="93"/>
      <c r="D54" s="94" t="s">
        <v>133</v>
      </c>
      <c r="E54" s="21" t="s">
        <v>93</v>
      </c>
      <c r="F54" s="21" t="s">
        <v>93</v>
      </c>
      <c r="G54" s="21" t="s">
        <v>93</v>
      </c>
      <c r="H54" s="94" t="s">
        <v>653</v>
      </c>
      <c r="I54" s="21" t="s">
        <v>134</v>
      </c>
      <c r="J54" s="95" t="s">
        <v>95</v>
      </c>
      <c r="K54" s="95" t="s">
        <v>95</v>
      </c>
      <c r="L54" s="95" t="s">
        <v>95</v>
      </c>
      <c r="M54" s="95" t="s">
        <v>95</v>
      </c>
      <c r="N54" s="95" t="s">
        <v>95</v>
      </c>
      <c r="O54" s="95" t="s">
        <v>95</v>
      </c>
      <c r="P54" s="95" t="s">
        <v>95</v>
      </c>
      <c r="Q54" s="95" t="s">
        <v>95</v>
      </c>
      <c r="R54" s="95" t="s">
        <v>95</v>
      </c>
      <c r="S54" s="95" t="s">
        <v>95</v>
      </c>
      <c r="T54" s="95" t="s">
        <v>95</v>
      </c>
      <c r="U54" s="95" t="s">
        <v>95</v>
      </c>
      <c r="V54" s="95" t="s">
        <v>95</v>
      </c>
      <c r="W54" s="95" t="s">
        <v>95</v>
      </c>
      <c r="X54" s="95" t="s">
        <v>95</v>
      </c>
      <c r="Y54" s="102">
        <v>45.263035324722225</v>
      </c>
      <c r="Z54" s="102">
        <v>-117.11516660055555</v>
      </c>
      <c r="AA54" s="95" t="s">
        <v>96</v>
      </c>
      <c r="AB54" s="95" t="s">
        <v>662</v>
      </c>
      <c r="AC54" s="95" t="s">
        <v>98</v>
      </c>
      <c r="AD54" s="95"/>
      <c r="AE54" s="97"/>
      <c r="AF54" s="98"/>
      <c r="AG54" s="99"/>
      <c r="AH54" s="21" t="s">
        <v>143</v>
      </c>
      <c r="AI54" s="21">
        <v>1</v>
      </c>
      <c r="AJ54" s="21">
        <v>1</v>
      </c>
      <c r="AK54" s="21">
        <v>0</v>
      </c>
      <c r="AL54" s="21">
        <v>0</v>
      </c>
      <c r="AM54" s="21">
        <v>0</v>
      </c>
      <c r="AN54" s="21" t="s">
        <v>202</v>
      </c>
      <c r="AO54" s="21" t="s">
        <v>95</v>
      </c>
      <c r="AP54" s="21" t="s">
        <v>95</v>
      </c>
      <c r="AQ54" s="21"/>
      <c r="AR54" s="21" t="s">
        <v>103</v>
      </c>
      <c r="AS54" s="97"/>
      <c r="AT54" s="21" t="s">
        <v>104</v>
      </c>
      <c r="AU54" s="21" t="s">
        <v>95</v>
      </c>
      <c r="AV54" s="21" t="s">
        <v>95</v>
      </c>
      <c r="AW54" s="97"/>
      <c r="AX54" s="103" t="s">
        <v>664</v>
      </c>
      <c r="AY54" s="97"/>
      <c r="AZ54" s="97"/>
      <c r="BA54" s="21"/>
      <c r="BB54" s="21"/>
      <c r="BC54" s="21"/>
      <c r="BD54" s="21"/>
      <c r="BE54" s="97"/>
      <c r="BF54" s="97"/>
      <c r="BG54" s="97"/>
      <c r="BH54" s="97"/>
      <c r="BI54" s="97"/>
      <c r="BJ54" s="97"/>
      <c r="BK54" s="97"/>
      <c r="BL54" s="97"/>
      <c r="BM54" s="97"/>
      <c r="BN54" s="97"/>
      <c r="BO54" s="21"/>
      <c r="BP54" s="21"/>
      <c r="BQ54" s="21"/>
      <c r="BR54" s="21"/>
      <c r="BS54" s="21"/>
      <c r="BT54" s="21"/>
      <c r="BU54" s="21"/>
      <c r="BV54" s="21"/>
      <c r="BW54" s="97"/>
      <c r="BX54" s="23">
        <v>0.51</v>
      </c>
      <c r="BY54" s="23">
        <v>0.86</v>
      </c>
      <c r="BZ54" s="97"/>
      <c r="CA54" s="97"/>
      <c r="CB54" s="97"/>
      <c r="CC54" s="156">
        <v>20.7</v>
      </c>
      <c r="CD54" s="95" t="s">
        <v>110</v>
      </c>
      <c r="CE54" s="95" t="s">
        <v>665</v>
      </c>
      <c r="CF54" s="95" t="s">
        <v>110</v>
      </c>
      <c r="CG54" s="95" t="s">
        <v>112</v>
      </c>
      <c r="CH54" s="97"/>
      <c r="CI54" s="101" t="str">
        <f t="shared" si="20"/>
        <v>Red</v>
      </c>
      <c r="CJ54" s="101" t="str">
        <f t="shared" si="17"/>
        <v>Red</v>
      </c>
      <c r="CK54" s="101" t="str">
        <f t="shared" si="21"/>
        <v>Circular</v>
      </c>
      <c r="CL54" s="101" t="b">
        <f t="shared" si="22"/>
        <v>0</v>
      </c>
      <c r="CM54" s="97"/>
      <c r="CN54" s="95" t="s">
        <v>103</v>
      </c>
      <c r="CO54" s="97"/>
      <c r="CP54" s="21" t="s">
        <v>113</v>
      </c>
      <c r="CQ54" s="21" t="s">
        <v>115</v>
      </c>
      <c r="CR54" s="106">
        <v>0.842532</v>
      </c>
      <c r="CS54" s="107">
        <f t="shared" si="23"/>
        <v>1</v>
      </c>
      <c r="CT54" s="72" t="str">
        <f t="shared" si="32"/>
        <v>1</v>
      </c>
      <c r="CU54" s="72" t="str">
        <f t="shared" si="33"/>
        <v>1</v>
      </c>
      <c r="CV54" s="105">
        <v>5</v>
      </c>
      <c r="CW54" s="105">
        <f t="shared" si="24"/>
        <v>1</v>
      </c>
      <c r="CX54" s="250">
        <v>0.5</v>
      </c>
      <c r="CY54" s="108"/>
      <c r="CZ54" s="109">
        <f t="shared" si="25"/>
        <v>1.5</v>
      </c>
      <c r="DA54" s="72" t="str">
        <f t="shared" si="13"/>
        <v>Beneficial</v>
      </c>
      <c r="DB54" s="73" t="str">
        <f t="shared" si="26"/>
        <v>0</v>
      </c>
      <c r="DC54" s="73" t="str">
        <f t="shared" si="27"/>
        <v>0</v>
      </c>
      <c r="DD54" s="73" t="str">
        <f t="shared" si="28"/>
        <v>0</v>
      </c>
      <c r="DE54" s="73" t="str">
        <f t="shared" si="29"/>
        <v>0</v>
      </c>
      <c r="DF54" s="73" t="str">
        <f t="shared" si="30"/>
        <v>0</v>
      </c>
      <c r="DG54" s="73" t="str">
        <f t="shared" si="31"/>
        <v>0</v>
      </c>
      <c r="DH54" s="105"/>
    </row>
    <row r="55" spans="1:112" s="61" customFormat="1" ht="12.75" customHeight="1">
      <c r="A55" s="92" t="s">
        <v>700</v>
      </c>
      <c r="B55" s="93"/>
      <c r="C55" s="93"/>
      <c r="D55" s="94"/>
      <c r="E55" s="21"/>
      <c r="F55" s="21"/>
      <c r="G55" s="21"/>
      <c r="H55" s="94" t="s">
        <v>653</v>
      </c>
      <c r="I55" s="21" t="s">
        <v>134</v>
      </c>
      <c r="J55" s="95"/>
      <c r="K55" s="95"/>
      <c r="L55" s="95"/>
      <c r="M55" s="95"/>
      <c r="N55" s="95"/>
      <c r="O55" s="95"/>
      <c r="P55" s="95"/>
      <c r="Q55" s="95"/>
      <c r="R55" s="95"/>
      <c r="S55" s="95"/>
      <c r="T55" s="95"/>
      <c r="U55" s="95"/>
      <c r="V55" s="95"/>
      <c r="W55" s="95"/>
      <c r="X55" s="95"/>
      <c r="Y55" s="102"/>
      <c r="Z55" s="102"/>
      <c r="AA55" s="95"/>
      <c r="AB55" s="95"/>
      <c r="AC55" s="95"/>
      <c r="AD55" s="95"/>
      <c r="AE55" s="97"/>
      <c r="AF55" s="98"/>
      <c r="AG55" s="99"/>
      <c r="AH55" s="21"/>
      <c r="AI55" s="21"/>
      <c r="AJ55" s="21"/>
      <c r="AK55" s="21"/>
      <c r="AL55" s="21"/>
      <c r="AM55" s="21"/>
      <c r="AN55" s="21"/>
      <c r="AO55" s="21"/>
      <c r="AP55" s="21"/>
      <c r="AQ55" s="21"/>
      <c r="AR55" s="21"/>
      <c r="AS55" s="97"/>
      <c r="AT55" s="21"/>
      <c r="AU55" s="21"/>
      <c r="AV55" s="21"/>
      <c r="AW55" s="97"/>
      <c r="AX55" s="103"/>
      <c r="AY55" s="97"/>
      <c r="AZ55" s="97"/>
      <c r="BA55" s="21"/>
      <c r="BB55" s="21"/>
      <c r="BC55" s="21"/>
      <c r="BD55" s="21"/>
      <c r="BE55" s="97"/>
      <c r="BF55" s="97"/>
      <c r="BG55" s="97"/>
      <c r="BH55" s="97"/>
      <c r="BI55" s="97"/>
      <c r="BJ55" s="97"/>
      <c r="BK55" s="97"/>
      <c r="BL55" s="97"/>
      <c r="BM55" s="97"/>
      <c r="BN55" s="97"/>
      <c r="BO55" s="21"/>
      <c r="BP55" s="21"/>
      <c r="BQ55" s="21"/>
      <c r="BR55" s="21"/>
      <c r="BS55" s="21"/>
      <c r="BT55" s="21"/>
      <c r="BU55" s="21"/>
      <c r="BV55" s="21"/>
      <c r="BW55" s="97"/>
      <c r="BX55" s="23"/>
      <c r="BY55" s="23"/>
      <c r="BZ55" s="97"/>
      <c r="CA55" s="97"/>
      <c r="CB55" s="97"/>
      <c r="CC55" s="156"/>
      <c r="CD55" s="95"/>
      <c r="CE55" s="95"/>
      <c r="CF55" s="95"/>
      <c r="CG55" s="95"/>
      <c r="CH55" s="97"/>
      <c r="CI55" s="101"/>
      <c r="CJ55" s="101"/>
      <c r="CK55" s="101"/>
      <c r="CL55" s="101"/>
      <c r="CM55" s="97"/>
      <c r="CN55" s="95"/>
      <c r="CO55" s="97"/>
      <c r="CP55" s="21"/>
      <c r="CQ55" s="21"/>
      <c r="CR55" s="106">
        <v>0.456456</v>
      </c>
      <c r="CS55" s="107">
        <f t="shared" si="23"/>
        <v>1</v>
      </c>
      <c r="CT55" s="72">
        <v>1</v>
      </c>
      <c r="CU55" s="72">
        <v>1</v>
      </c>
      <c r="CV55" s="105">
        <v>4</v>
      </c>
      <c r="CW55" s="105">
        <v>1</v>
      </c>
      <c r="CX55" s="105">
        <v>1</v>
      </c>
      <c r="CY55" s="108"/>
      <c r="CZ55" s="109">
        <f t="shared" si="25"/>
        <v>3</v>
      </c>
      <c r="DA55" s="72" t="str">
        <f t="shared" si="13"/>
        <v>Beneficial</v>
      </c>
      <c r="DB55" s="73" t="str">
        <f>IF(AU55="Poor Alignment with Stream","0.05",IF(AV55="Poor Alignment with Stream","0.05","0"))</f>
        <v>0</v>
      </c>
      <c r="DC55" s="73" t="str">
        <f>IF(AU55="Breaks Inside Culvert","0.05",IF(AV55="Breaks Inside Culvert","0.05","0"))</f>
        <v>0</v>
      </c>
      <c r="DD55" s="73" t="str">
        <f>IF(AU55="Fill Eroding","0.05",IF(AV55="Fill Eroding","0.05","0"))</f>
        <v>0</v>
      </c>
      <c r="DE55" s="73" t="str">
        <f>IF(AU55="Water Flowing Under Culvert","0.1",IF(AV55="Water Flowing Under Culvert","0.1","0"))</f>
        <v>0</v>
      </c>
      <c r="DF55" s="73" t="str">
        <f>IF(AU55="Bottom Rusted Through","0.05",IF(AV55="Bottom Rusted Through","0.05","0"))</f>
        <v>0</v>
      </c>
      <c r="DG55" s="73" t="str">
        <f>IF(AU55="Debris Plugging Inlet","0.05",IF(AV55="Debris Plugging Inlet","0.05","0"))</f>
        <v>0</v>
      </c>
      <c r="DH55" s="105"/>
    </row>
    <row r="56" spans="1:112" s="61" customFormat="1" ht="12.75" customHeight="1">
      <c r="A56" s="92" t="s">
        <v>701</v>
      </c>
      <c r="B56" s="93"/>
      <c r="C56" s="93"/>
      <c r="D56" s="94"/>
      <c r="E56" s="21"/>
      <c r="F56" s="21"/>
      <c r="G56" s="21"/>
      <c r="H56" s="94"/>
      <c r="I56" s="21"/>
      <c r="J56" s="95"/>
      <c r="K56" s="95"/>
      <c r="L56" s="95"/>
      <c r="M56" s="95"/>
      <c r="N56" s="95"/>
      <c r="O56" s="95"/>
      <c r="P56" s="95"/>
      <c r="Q56" s="95"/>
      <c r="R56" s="95"/>
      <c r="S56" s="95"/>
      <c r="T56" s="95"/>
      <c r="U56" s="95"/>
      <c r="V56" s="95"/>
      <c r="W56" s="95"/>
      <c r="X56" s="95"/>
      <c r="Y56" s="102"/>
      <c r="Z56" s="102"/>
      <c r="AA56" s="95"/>
      <c r="AB56" s="95"/>
      <c r="AC56" s="95"/>
      <c r="AD56" s="95"/>
      <c r="AE56" s="97"/>
      <c r="AF56" s="98"/>
      <c r="AG56" s="99"/>
      <c r="AH56" s="21"/>
      <c r="AI56" s="21"/>
      <c r="AJ56" s="21"/>
      <c r="AK56" s="21"/>
      <c r="AL56" s="21"/>
      <c r="AM56" s="21"/>
      <c r="AN56" s="21"/>
      <c r="AO56" s="21"/>
      <c r="AP56" s="21"/>
      <c r="AQ56" s="21"/>
      <c r="AR56" s="21"/>
      <c r="AS56" s="97"/>
      <c r="AT56" s="21"/>
      <c r="AU56" s="21"/>
      <c r="AV56" s="21"/>
      <c r="AW56" s="97"/>
      <c r="AX56" s="103"/>
      <c r="AY56" s="97"/>
      <c r="AZ56" s="97"/>
      <c r="BA56" s="21"/>
      <c r="BB56" s="21"/>
      <c r="BC56" s="21"/>
      <c r="BD56" s="21"/>
      <c r="BE56" s="97"/>
      <c r="BF56" s="97"/>
      <c r="BG56" s="97"/>
      <c r="BH56" s="97"/>
      <c r="BI56" s="97"/>
      <c r="BJ56" s="97"/>
      <c r="BK56" s="97"/>
      <c r="BL56" s="97"/>
      <c r="BM56" s="97"/>
      <c r="BN56" s="97"/>
      <c r="BO56" s="21"/>
      <c r="BP56" s="21"/>
      <c r="BQ56" s="21"/>
      <c r="BR56" s="21"/>
      <c r="BS56" s="21"/>
      <c r="BT56" s="21"/>
      <c r="BU56" s="21"/>
      <c r="BV56" s="21"/>
      <c r="BW56" s="97"/>
      <c r="BX56" s="23"/>
      <c r="BY56" s="23"/>
      <c r="BZ56" s="97"/>
      <c r="CA56" s="97"/>
      <c r="CB56" s="97"/>
      <c r="CC56" s="156"/>
      <c r="CD56" s="95"/>
      <c r="CE56" s="95"/>
      <c r="CF56" s="95"/>
      <c r="CG56" s="95"/>
      <c r="CH56" s="97"/>
      <c r="CI56" s="101"/>
      <c r="CJ56" s="101"/>
      <c r="CK56" s="101"/>
      <c r="CL56" s="101"/>
      <c r="CM56" s="97"/>
      <c r="CN56" s="95"/>
      <c r="CO56" s="97"/>
      <c r="CP56" s="21"/>
      <c r="CQ56" s="21"/>
      <c r="CR56" s="106">
        <v>0.048353</v>
      </c>
      <c r="CS56" s="107">
        <f t="shared" si="23"/>
        <v>1</v>
      </c>
      <c r="CT56" s="72">
        <v>1</v>
      </c>
      <c r="CU56" s="72">
        <v>1</v>
      </c>
      <c r="CV56" s="105">
        <v>5</v>
      </c>
      <c r="CW56" s="105">
        <v>1</v>
      </c>
      <c r="CX56" s="105">
        <v>1</v>
      </c>
      <c r="CY56" s="108"/>
      <c r="CZ56" s="109">
        <f t="shared" si="25"/>
        <v>3</v>
      </c>
      <c r="DA56" s="72" t="str">
        <f t="shared" si="13"/>
        <v>Beneficial</v>
      </c>
      <c r="DB56" s="73" t="str">
        <f>IF(AU56="Poor Alignment with Stream","0.05",IF(AV56="Poor Alignment with Stream","0.05","0"))</f>
        <v>0</v>
      </c>
      <c r="DC56" s="73" t="str">
        <f>IF(AU56="Breaks Inside Culvert","0.05",IF(AV56="Breaks Inside Culvert","0.05","0"))</f>
        <v>0</v>
      </c>
      <c r="DD56" s="73" t="str">
        <f>IF(AU56="Fill Eroding","0.05",IF(AV56="Fill Eroding","0.05","0"))</f>
        <v>0</v>
      </c>
      <c r="DE56" s="73" t="str">
        <f>IF(AU56="Water Flowing Under Culvert","0.1",IF(AV56="Water Flowing Under Culvert","0.1","0"))</f>
        <v>0</v>
      </c>
      <c r="DF56" s="73" t="str">
        <f>IF(AU56="Bottom Rusted Through","0.05",IF(AV56="Bottom Rusted Through","0.05","0"))</f>
        <v>0</v>
      </c>
      <c r="DG56" s="73" t="str">
        <f>IF(AU56="Debris Plugging Inlet","0.05",IF(AV56="Debris Plugging Inlet","0.05","0"))</f>
        <v>0</v>
      </c>
      <c r="DH56" s="105"/>
    </row>
    <row r="57" spans="1:112" s="61" customFormat="1" ht="12.75" customHeight="1">
      <c r="A57" s="92" t="s">
        <v>702</v>
      </c>
      <c r="B57" s="93"/>
      <c r="C57" s="93"/>
      <c r="D57" s="94"/>
      <c r="E57" s="21"/>
      <c r="F57" s="21"/>
      <c r="G57" s="21"/>
      <c r="H57" s="94"/>
      <c r="I57" s="21"/>
      <c r="J57" s="95"/>
      <c r="K57" s="95"/>
      <c r="L57" s="95"/>
      <c r="M57" s="95"/>
      <c r="N57" s="95"/>
      <c r="O57" s="95"/>
      <c r="P57" s="95"/>
      <c r="Q57" s="95"/>
      <c r="R57" s="95"/>
      <c r="S57" s="95"/>
      <c r="T57" s="95"/>
      <c r="U57" s="95"/>
      <c r="V57" s="95"/>
      <c r="W57" s="95"/>
      <c r="X57" s="95"/>
      <c r="Y57" s="102"/>
      <c r="Z57" s="102"/>
      <c r="AA57" s="95"/>
      <c r="AB57" s="95"/>
      <c r="AC57" s="95"/>
      <c r="AD57" s="95"/>
      <c r="AE57" s="97"/>
      <c r="AF57" s="98"/>
      <c r="AG57" s="99"/>
      <c r="AH57" s="21"/>
      <c r="AI57" s="21"/>
      <c r="AJ57" s="21"/>
      <c r="AK57" s="21"/>
      <c r="AL57" s="21"/>
      <c r="AM57" s="21"/>
      <c r="AN57" s="21"/>
      <c r="AO57" s="21"/>
      <c r="AP57" s="21"/>
      <c r="AQ57" s="21"/>
      <c r="AR57" s="21"/>
      <c r="AS57" s="97"/>
      <c r="AT57" s="21"/>
      <c r="AU57" s="21"/>
      <c r="AV57" s="21"/>
      <c r="AW57" s="97"/>
      <c r="AX57" s="103"/>
      <c r="AY57" s="97"/>
      <c r="AZ57" s="97"/>
      <c r="BA57" s="21"/>
      <c r="BB57" s="21"/>
      <c r="BC57" s="21"/>
      <c r="BD57" s="21"/>
      <c r="BE57" s="97"/>
      <c r="BF57" s="97"/>
      <c r="BG57" s="97"/>
      <c r="BH57" s="97"/>
      <c r="BI57" s="97"/>
      <c r="BJ57" s="97"/>
      <c r="BK57" s="97"/>
      <c r="BL57" s="97"/>
      <c r="BM57" s="97"/>
      <c r="BN57" s="97"/>
      <c r="BO57" s="21"/>
      <c r="BP57" s="21"/>
      <c r="BQ57" s="21"/>
      <c r="BR57" s="21"/>
      <c r="BS57" s="21"/>
      <c r="BT57" s="21"/>
      <c r="BU57" s="21"/>
      <c r="BV57" s="21"/>
      <c r="BW57" s="97"/>
      <c r="BX57" s="23"/>
      <c r="BY57" s="23"/>
      <c r="BZ57" s="97"/>
      <c r="CA57" s="97"/>
      <c r="CB57" s="97"/>
      <c r="CC57" s="156"/>
      <c r="CD57" s="95"/>
      <c r="CE57" s="95"/>
      <c r="CF57" s="95"/>
      <c r="CG57" s="95"/>
      <c r="CH57" s="97"/>
      <c r="CI57" s="101"/>
      <c r="CJ57" s="101"/>
      <c r="CK57" s="101"/>
      <c r="CL57" s="101"/>
      <c r="CM57" s="97"/>
      <c r="CN57" s="95"/>
      <c r="CO57" s="97"/>
      <c r="CP57" s="21"/>
      <c r="CQ57" s="21"/>
      <c r="CR57" s="106">
        <v>2.053341</v>
      </c>
      <c r="CS57" s="107">
        <f t="shared" si="23"/>
        <v>3</v>
      </c>
      <c r="CT57" s="72">
        <v>1</v>
      </c>
      <c r="CU57" s="72">
        <v>1</v>
      </c>
      <c r="CV57" s="105">
        <v>5</v>
      </c>
      <c r="CW57" s="105">
        <v>1</v>
      </c>
      <c r="CX57" s="105">
        <v>1</v>
      </c>
      <c r="CY57" s="108"/>
      <c r="CZ57" s="109">
        <f>CS57*((CT57*1.5)+(1.5*CU57))*CX57*CW57</f>
        <v>9</v>
      </c>
      <c r="DA57" s="72" t="str">
        <f t="shared" si="13"/>
        <v>Beneficial</v>
      </c>
      <c r="DB57" s="73" t="str">
        <f>IF(AU57="Poor Alignment with Stream","0.05",IF(AV57="Poor Alignment with Stream","0.05","0"))</f>
        <v>0</v>
      </c>
      <c r="DC57" s="73" t="str">
        <f>IF(AU57="Breaks Inside Culvert","0.05",IF(AV57="Breaks Inside Culvert","0.05","0"))</f>
        <v>0</v>
      </c>
      <c r="DD57" s="73" t="str">
        <f>IF(AU57="Fill Eroding","0.05",IF(AV57="Fill Eroding","0.05","0"))</f>
        <v>0</v>
      </c>
      <c r="DE57" s="73" t="str">
        <f>IF(AU57="Water Flowing Under Culvert","0.1",IF(AV57="Water Flowing Under Culvert","0.1","0"))</f>
        <v>0</v>
      </c>
      <c r="DF57" s="73" t="str">
        <f>IF(AU57="Bottom Rusted Through","0.05",IF(AV57="Bottom Rusted Through","0.05","0"))</f>
        <v>0</v>
      </c>
      <c r="DG57" s="73" t="str">
        <f>IF(AU57="Debris Plugging Inlet","0.05",IF(AV57="Debris Plugging Inlet","0.05","0"))</f>
        <v>0</v>
      </c>
      <c r="DH57" s="105"/>
    </row>
    <row r="58" spans="1:112" s="67" customFormat="1" ht="12.75" customHeight="1">
      <c r="A58" s="92" t="s">
        <v>620</v>
      </c>
      <c r="B58" s="93">
        <v>3920000</v>
      </c>
      <c r="C58" s="93"/>
      <c r="D58" s="94" t="s">
        <v>133</v>
      </c>
      <c r="E58" s="21" t="s">
        <v>93</v>
      </c>
      <c r="F58" s="21" t="s">
        <v>93</v>
      </c>
      <c r="G58" s="21" t="s">
        <v>93</v>
      </c>
      <c r="H58" s="94" t="s">
        <v>654</v>
      </c>
      <c r="I58" s="21" t="s">
        <v>134</v>
      </c>
      <c r="J58" s="95" t="s">
        <v>95</v>
      </c>
      <c r="K58" s="95" t="s">
        <v>95</v>
      </c>
      <c r="L58" s="95" t="s">
        <v>95</v>
      </c>
      <c r="M58" s="95" t="s">
        <v>95</v>
      </c>
      <c r="N58" s="95" t="s">
        <v>95</v>
      </c>
      <c r="O58" s="95" t="s">
        <v>95</v>
      </c>
      <c r="P58" s="95" t="s">
        <v>95</v>
      </c>
      <c r="Q58" s="95" t="s">
        <v>95</v>
      </c>
      <c r="R58" s="95" t="s">
        <v>95</v>
      </c>
      <c r="S58" s="95" t="s">
        <v>95</v>
      </c>
      <c r="T58" s="95" t="s">
        <v>95</v>
      </c>
      <c r="U58" s="95" t="s">
        <v>95</v>
      </c>
      <c r="V58" s="95" t="s">
        <v>95</v>
      </c>
      <c r="W58" s="95" t="s">
        <v>95</v>
      </c>
      <c r="X58" s="95" t="s">
        <v>95</v>
      </c>
      <c r="Y58" s="96">
        <v>45.25606042166667</v>
      </c>
      <c r="Z58" s="96">
        <v>-117.10442529388888</v>
      </c>
      <c r="AA58" s="95" t="s">
        <v>96</v>
      </c>
      <c r="AB58" s="95" t="s">
        <v>663</v>
      </c>
      <c r="AC58" s="95" t="s">
        <v>98</v>
      </c>
      <c r="AD58" s="95"/>
      <c r="AE58" s="97"/>
      <c r="AF58" s="98"/>
      <c r="AG58" s="99"/>
      <c r="AH58" s="21" t="s">
        <v>143</v>
      </c>
      <c r="AI58" s="21">
        <v>1</v>
      </c>
      <c r="AJ58" s="21">
        <v>1</v>
      </c>
      <c r="AK58" s="21">
        <v>0</v>
      </c>
      <c r="AL58" s="21">
        <v>0</v>
      </c>
      <c r="AM58" s="21">
        <v>0</v>
      </c>
      <c r="AN58" s="21" t="s">
        <v>95</v>
      </c>
      <c r="AO58" s="21" t="s">
        <v>95</v>
      </c>
      <c r="AP58" s="21" t="s">
        <v>95</v>
      </c>
      <c r="AQ58" s="21"/>
      <c r="AR58" s="21" t="s">
        <v>103</v>
      </c>
      <c r="AS58" s="97"/>
      <c r="AT58" s="21" t="s">
        <v>104</v>
      </c>
      <c r="AU58" s="21" t="s">
        <v>95</v>
      </c>
      <c r="AV58" s="21" t="s">
        <v>95</v>
      </c>
      <c r="AW58" s="97"/>
      <c r="AX58" s="100"/>
      <c r="AY58" s="97"/>
      <c r="AZ58" s="97"/>
      <c r="BA58" s="21"/>
      <c r="BB58" s="21"/>
      <c r="BC58" s="21"/>
      <c r="BD58" s="21"/>
      <c r="BE58" s="97"/>
      <c r="BF58" s="97"/>
      <c r="BG58" s="97"/>
      <c r="BH58" s="97"/>
      <c r="BI58" s="97"/>
      <c r="BJ58" s="97"/>
      <c r="BK58" s="97"/>
      <c r="BL58" s="97"/>
      <c r="BM58" s="97"/>
      <c r="BN58" s="97"/>
      <c r="BO58" s="21"/>
      <c r="BP58" s="21"/>
      <c r="BQ58" s="21"/>
      <c r="BR58" s="21"/>
      <c r="BS58" s="21"/>
      <c r="BT58" s="21"/>
      <c r="BU58" s="21"/>
      <c r="BV58" s="21"/>
      <c r="BW58" s="97"/>
      <c r="BX58" s="23">
        <v>0.93</v>
      </c>
      <c r="BY58" s="23" t="s">
        <v>652</v>
      </c>
      <c r="BZ58" s="97"/>
      <c r="CA58" s="97"/>
      <c r="CB58" s="97"/>
      <c r="CC58" s="23">
        <v>4.9</v>
      </c>
      <c r="CD58" s="21" t="s">
        <v>110</v>
      </c>
      <c r="CE58" s="21" t="s">
        <v>138</v>
      </c>
      <c r="CF58" s="21" t="s">
        <v>110</v>
      </c>
      <c r="CG58" s="21" t="s">
        <v>139</v>
      </c>
      <c r="CH58" s="97"/>
      <c r="CI58" s="101" t="str">
        <f t="shared" si="20"/>
        <v>Red</v>
      </c>
      <c r="CJ58" s="101" t="str">
        <f t="shared" si="17"/>
        <v>Red</v>
      </c>
      <c r="CK58" s="101" t="str">
        <f t="shared" si="21"/>
        <v>Circular</v>
      </c>
      <c r="CL58" s="101" t="b">
        <f t="shared" si="22"/>
        <v>0</v>
      </c>
      <c r="CM58" s="97"/>
      <c r="CN58" s="95" t="s">
        <v>103</v>
      </c>
      <c r="CO58" s="97"/>
      <c r="CP58" s="21" t="s">
        <v>113</v>
      </c>
      <c r="CQ58" s="21" t="s">
        <v>115</v>
      </c>
      <c r="CR58" s="106">
        <v>0.064186</v>
      </c>
      <c r="CS58" s="107">
        <f t="shared" si="23"/>
        <v>1</v>
      </c>
      <c r="CT58" s="72" t="str">
        <f t="shared" si="32"/>
        <v>1</v>
      </c>
      <c r="CU58" s="72" t="str">
        <f t="shared" si="33"/>
        <v>1</v>
      </c>
      <c r="CV58" s="105">
        <v>6</v>
      </c>
      <c r="CW58" s="105">
        <f t="shared" si="24"/>
        <v>1</v>
      </c>
      <c r="CX58" s="105">
        <v>1</v>
      </c>
      <c r="CY58" s="108"/>
      <c r="CZ58" s="109">
        <f t="shared" si="25"/>
        <v>3</v>
      </c>
      <c r="DA58" s="72" t="str">
        <f t="shared" si="13"/>
        <v>Beneficial</v>
      </c>
      <c r="DB58" s="73" t="str">
        <f t="shared" si="26"/>
        <v>0</v>
      </c>
      <c r="DC58" s="73" t="str">
        <f t="shared" si="27"/>
        <v>0</v>
      </c>
      <c r="DD58" s="73" t="str">
        <f t="shared" si="28"/>
        <v>0</v>
      </c>
      <c r="DE58" s="73" t="str">
        <f t="shared" si="29"/>
        <v>0</v>
      </c>
      <c r="DF58" s="73" t="str">
        <f t="shared" si="30"/>
        <v>0</v>
      </c>
      <c r="DG58" s="73" t="str">
        <f t="shared" si="31"/>
        <v>0</v>
      </c>
      <c r="DH58" s="105"/>
    </row>
    <row r="59" spans="1:112" s="97" customFormat="1" ht="12.75" customHeight="1">
      <c r="A59" t="s">
        <v>356</v>
      </c>
      <c r="B59" s="6" t="s">
        <v>357</v>
      </c>
      <c r="C59" s="7">
        <v>0.4</v>
      </c>
      <c r="D59" s="6" t="s">
        <v>340</v>
      </c>
      <c r="E59" t="s">
        <v>151</v>
      </c>
      <c r="F59" t="s">
        <v>151</v>
      </c>
      <c r="G59" t="s">
        <v>151</v>
      </c>
      <c r="H59" t="s">
        <v>91</v>
      </c>
      <c r="I59" t="s">
        <v>95</v>
      </c>
      <c r="J59" t="s">
        <v>95</v>
      </c>
      <c r="K59" t="s">
        <v>95</v>
      </c>
      <c r="L59" t="s">
        <v>95</v>
      </c>
      <c r="M59" t="s">
        <v>95</v>
      </c>
      <c r="N59" t="s">
        <v>95</v>
      </c>
      <c r="O59" t="s">
        <v>95</v>
      </c>
      <c r="P59" t="s">
        <v>95</v>
      </c>
      <c r="Q59" t="s">
        <v>95</v>
      </c>
      <c r="R59" t="s">
        <v>95</v>
      </c>
      <c r="S59" t="s">
        <v>95</v>
      </c>
      <c r="T59" t="s">
        <v>95</v>
      </c>
      <c r="U59" t="s">
        <v>95</v>
      </c>
      <c r="V59" t="s">
        <v>95</v>
      </c>
      <c r="W59" t="s">
        <v>95</v>
      </c>
      <c r="X59" t="s">
        <v>95</v>
      </c>
      <c r="Y59" s="8">
        <v>45.46906</v>
      </c>
      <c r="Z59" s="8">
        <v>-117.02508</v>
      </c>
      <c r="AA59" t="s">
        <v>96</v>
      </c>
      <c r="AB59" t="s">
        <v>97</v>
      </c>
      <c r="AC59" t="s">
        <v>99</v>
      </c>
      <c r="AD59" t="s">
        <v>119</v>
      </c>
      <c r="AE59" t="s">
        <v>231</v>
      </c>
      <c r="AF59" s="9">
        <v>38260</v>
      </c>
      <c r="AG59" s="10">
        <v>0.5715277777777777</v>
      </c>
      <c r="AH59" t="s">
        <v>143</v>
      </c>
      <c r="AI59">
        <v>1</v>
      </c>
      <c r="AJ59">
        <v>1</v>
      </c>
      <c r="AK59">
        <v>0</v>
      </c>
      <c r="AL59">
        <v>0</v>
      </c>
      <c r="AM59">
        <v>0</v>
      </c>
      <c r="AN59" t="s">
        <v>144</v>
      </c>
      <c r="AO59" t="s">
        <v>100</v>
      </c>
      <c r="AP59" t="s">
        <v>95</v>
      </c>
      <c r="AQ59" t="s">
        <v>358</v>
      </c>
      <c r="AR59" t="s">
        <v>103</v>
      </c>
      <c r="AS59"/>
      <c r="AT59" t="s">
        <v>173</v>
      </c>
      <c r="AU59" t="s">
        <v>359</v>
      </c>
      <c r="AV59" t="s">
        <v>100</v>
      </c>
      <c r="AW59" t="s">
        <v>360</v>
      </c>
      <c r="AX59" s="11" t="s">
        <v>361</v>
      </c>
      <c r="AY59" t="s">
        <v>362</v>
      </c>
      <c r="AZ59"/>
      <c r="BA59">
        <v>1</v>
      </c>
      <c r="BB59">
        <v>1</v>
      </c>
      <c r="BC59">
        <v>1</v>
      </c>
      <c r="BD59">
        <v>1</v>
      </c>
      <c r="BE59" t="s">
        <v>363</v>
      </c>
      <c r="BF59"/>
      <c r="BG59"/>
      <c r="BH59">
        <v>8.5</v>
      </c>
      <c r="BI59">
        <v>24.2</v>
      </c>
      <c r="BJ59">
        <v>16.9</v>
      </c>
      <c r="BK59">
        <v>17.4</v>
      </c>
      <c r="BL59">
        <v>13.2</v>
      </c>
      <c r="BM59">
        <v>10.5</v>
      </c>
      <c r="BN59">
        <v>18.6</v>
      </c>
      <c r="BO59">
        <v>5.72</v>
      </c>
      <c r="BP59" t="s">
        <v>176</v>
      </c>
      <c r="BQ59">
        <v>12.86</v>
      </c>
      <c r="BR59">
        <v>12.78</v>
      </c>
      <c r="BS59">
        <v>0</v>
      </c>
      <c r="BT59"/>
      <c r="BU59">
        <v>5.72</v>
      </c>
      <c r="BV59">
        <v>0</v>
      </c>
      <c r="BW59">
        <v>15.32</v>
      </c>
      <c r="BX59" s="82">
        <v>0.55</v>
      </c>
      <c r="BY59" s="82">
        <v>-12.78</v>
      </c>
      <c r="BZ59">
        <v>12.86</v>
      </c>
      <c r="CA59">
        <v>0</v>
      </c>
      <c r="CB59">
        <v>0</v>
      </c>
      <c r="CC59" s="82">
        <v>-0.33</v>
      </c>
      <c r="CD59" t="s">
        <v>169</v>
      </c>
      <c r="CE59" t="s">
        <v>95</v>
      </c>
      <c r="CF59" t="s">
        <v>169</v>
      </c>
      <c r="CG59" t="s">
        <v>95</v>
      </c>
      <c r="CH59" t="s">
        <v>364</v>
      </c>
      <c r="CI59" s="89" t="str">
        <f t="shared" si="20"/>
        <v>Grey</v>
      </c>
      <c r="CJ59" s="89" t="str">
        <f t="shared" si="17"/>
        <v>Grey</v>
      </c>
      <c r="CK59" s="89" t="str">
        <f t="shared" si="21"/>
        <v>Circular</v>
      </c>
      <c r="CL59" s="89" t="b">
        <f t="shared" si="22"/>
        <v>0</v>
      </c>
      <c r="CM59"/>
      <c r="CN59" t="s">
        <v>103</v>
      </c>
      <c r="CO59" t="s">
        <v>365</v>
      </c>
      <c r="CP59" t="s">
        <v>113</v>
      </c>
      <c r="CQ59" t="s">
        <v>231</v>
      </c>
      <c r="CR59" s="87">
        <v>0.016469</v>
      </c>
      <c r="CS59" s="72">
        <f t="shared" si="23"/>
        <v>1</v>
      </c>
      <c r="CT59" s="72" t="str">
        <f t="shared" si="32"/>
        <v>0.5</v>
      </c>
      <c r="CU59" s="72" t="str">
        <f t="shared" si="33"/>
        <v>0.5</v>
      </c>
      <c r="CV59" s="88">
        <v>7</v>
      </c>
      <c r="CW59" s="73">
        <f t="shared" si="24"/>
        <v>1.05</v>
      </c>
      <c r="CX59" s="250">
        <v>0.5</v>
      </c>
      <c r="CY59" s="74"/>
      <c r="CZ59" s="75">
        <f t="shared" si="25"/>
        <v>0.7875000000000001</v>
      </c>
      <c r="DA59" s="72" t="str">
        <f t="shared" si="13"/>
        <v>Beneficial</v>
      </c>
      <c r="DB59" s="73" t="str">
        <f t="shared" si="26"/>
        <v>0</v>
      </c>
      <c r="DC59" s="73" t="str">
        <f t="shared" si="27"/>
        <v>0</v>
      </c>
      <c r="DD59" s="73" t="str">
        <f t="shared" si="28"/>
        <v>0.05</v>
      </c>
      <c r="DE59" s="73" t="str">
        <f t="shared" si="29"/>
        <v>0</v>
      </c>
      <c r="DF59" s="73" t="str">
        <f t="shared" si="30"/>
        <v>0</v>
      </c>
      <c r="DG59" s="73" t="str">
        <f t="shared" si="31"/>
        <v>0</v>
      </c>
      <c r="DH59" s="82"/>
    </row>
    <row r="60" spans="1:112" s="97" customFormat="1" ht="12.75" customHeight="1">
      <c r="A60" t="s">
        <v>315</v>
      </c>
      <c r="B60" s="6" t="s">
        <v>316</v>
      </c>
      <c r="C60" s="7">
        <v>0</v>
      </c>
      <c r="D60" s="6" t="s">
        <v>317</v>
      </c>
      <c r="E60" t="s">
        <v>151</v>
      </c>
      <c r="F60" t="s">
        <v>151</v>
      </c>
      <c r="G60" t="s">
        <v>151</v>
      </c>
      <c r="H60" t="s">
        <v>302</v>
      </c>
      <c r="I60" t="s">
        <v>95</v>
      </c>
      <c r="J60" t="s">
        <v>95</v>
      </c>
      <c r="K60" t="s">
        <v>95</v>
      </c>
      <c r="L60" t="s">
        <v>95</v>
      </c>
      <c r="M60" t="s">
        <v>95</v>
      </c>
      <c r="N60" t="s">
        <v>95</v>
      </c>
      <c r="O60" t="s">
        <v>95</v>
      </c>
      <c r="P60" t="s">
        <v>95</v>
      </c>
      <c r="Q60" t="s">
        <v>95</v>
      </c>
      <c r="R60" t="s">
        <v>95</v>
      </c>
      <c r="S60" t="s">
        <v>95</v>
      </c>
      <c r="T60" t="s">
        <v>95</v>
      </c>
      <c r="U60" t="s">
        <v>95</v>
      </c>
      <c r="V60" t="s">
        <v>95</v>
      </c>
      <c r="W60" t="s">
        <v>95</v>
      </c>
      <c r="X60" t="s">
        <v>95</v>
      </c>
      <c r="Y60" s="8">
        <v>45.47401</v>
      </c>
      <c r="Z60" s="8">
        <v>-117.01887</v>
      </c>
      <c r="AA60" t="s">
        <v>96</v>
      </c>
      <c r="AB60" t="s">
        <v>97</v>
      </c>
      <c r="AC60" t="s">
        <v>98</v>
      </c>
      <c r="AD60" t="s">
        <v>119</v>
      </c>
      <c r="AE60" t="s">
        <v>308</v>
      </c>
      <c r="AF60" s="9">
        <v>38259</v>
      </c>
      <c r="AG60" s="10">
        <v>0.47152777777777777</v>
      </c>
      <c r="AH60" t="s">
        <v>143</v>
      </c>
      <c r="AI60">
        <v>1</v>
      </c>
      <c r="AJ60">
        <v>2</v>
      </c>
      <c r="AK60">
        <v>0</v>
      </c>
      <c r="AL60">
        <v>0</v>
      </c>
      <c r="AM60">
        <v>1</v>
      </c>
      <c r="AN60" t="s">
        <v>144</v>
      </c>
      <c r="AO60" t="s">
        <v>95</v>
      </c>
      <c r="AP60" t="s">
        <v>95</v>
      </c>
      <c r="AQ60"/>
      <c r="AR60" t="s">
        <v>103</v>
      </c>
      <c r="AS60"/>
      <c r="AT60" t="s">
        <v>173</v>
      </c>
      <c r="AU60" t="s">
        <v>123</v>
      </c>
      <c r="AV60" t="s">
        <v>95</v>
      </c>
      <c r="AW60"/>
      <c r="AX60" s="11" t="s">
        <v>318</v>
      </c>
      <c r="AY60"/>
      <c r="AZ60"/>
      <c r="BA60">
        <v>1</v>
      </c>
      <c r="BB60">
        <v>1</v>
      </c>
      <c r="BC60">
        <v>1</v>
      </c>
      <c r="BD60">
        <v>1</v>
      </c>
      <c r="BE60"/>
      <c r="BF60"/>
      <c r="BG60"/>
      <c r="BH60">
        <v>2</v>
      </c>
      <c r="BI60">
        <v>39.2</v>
      </c>
      <c r="BJ60">
        <v>5.1</v>
      </c>
      <c r="BK60">
        <v>5.3</v>
      </c>
      <c r="BL60">
        <v>5</v>
      </c>
      <c r="BM60">
        <v>5.7</v>
      </c>
      <c r="BN60">
        <v>5.8</v>
      </c>
      <c r="BO60">
        <v>4.3</v>
      </c>
      <c r="BP60" t="s">
        <v>319</v>
      </c>
      <c r="BQ60">
        <v>5.54</v>
      </c>
      <c r="BR60">
        <v>6.54</v>
      </c>
      <c r="BS60">
        <v>0</v>
      </c>
      <c r="BT60"/>
      <c r="BU60">
        <v>4.3</v>
      </c>
      <c r="BV60">
        <v>0</v>
      </c>
      <c r="BW60">
        <v>5.38</v>
      </c>
      <c r="BX60" s="82">
        <v>0.37</v>
      </c>
      <c r="BY60" s="82">
        <v>-6.54</v>
      </c>
      <c r="BZ60">
        <v>5.54</v>
      </c>
      <c r="CA60">
        <v>0</v>
      </c>
      <c r="CB60">
        <v>0</v>
      </c>
      <c r="CC60" s="82">
        <v>2.55</v>
      </c>
      <c r="CD60" t="s">
        <v>110</v>
      </c>
      <c r="CE60" t="s">
        <v>138</v>
      </c>
      <c r="CF60" t="s">
        <v>95</v>
      </c>
      <c r="CG60" t="s">
        <v>139</v>
      </c>
      <c r="CH60"/>
      <c r="CI60" s="89" t="str">
        <f t="shared" si="20"/>
        <v>Red</v>
      </c>
      <c r="CJ60" s="89" t="str">
        <f t="shared" si="17"/>
        <v>Red</v>
      </c>
      <c r="CK60" s="89" t="str">
        <f t="shared" si="21"/>
        <v>Circular</v>
      </c>
      <c r="CL60" s="89" t="b">
        <f t="shared" si="22"/>
        <v>0</v>
      </c>
      <c r="CM60"/>
      <c r="CN60" t="s">
        <v>113</v>
      </c>
      <c r="CO60" t="s">
        <v>320</v>
      </c>
      <c r="CP60" t="s">
        <v>113</v>
      </c>
      <c r="CQ60" t="s">
        <v>193</v>
      </c>
      <c r="CR60" s="81">
        <v>0.173037</v>
      </c>
      <c r="CS60" s="72">
        <f t="shared" si="23"/>
        <v>1</v>
      </c>
      <c r="CT60" s="72" t="str">
        <f t="shared" si="32"/>
        <v>1</v>
      </c>
      <c r="CU60" s="72" t="str">
        <f t="shared" si="33"/>
        <v>0</v>
      </c>
      <c r="CV60" s="73">
        <v>7</v>
      </c>
      <c r="CW60" s="73">
        <f t="shared" si="24"/>
        <v>1</v>
      </c>
      <c r="CX60" s="73">
        <v>1</v>
      </c>
      <c r="CY60" s="74"/>
      <c r="CZ60" s="75">
        <f t="shared" si="25"/>
        <v>1.5</v>
      </c>
      <c r="DA60" s="72" t="str">
        <f t="shared" si="13"/>
        <v>Beneficial</v>
      </c>
      <c r="DB60" s="73" t="str">
        <f t="shared" si="26"/>
        <v>0</v>
      </c>
      <c r="DC60" s="73" t="str">
        <f t="shared" si="27"/>
        <v>0</v>
      </c>
      <c r="DD60" s="73" t="str">
        <f t="shared" si="28"/>
        <v>0</v>
      </c>
      <c r="DE60" s="73" t="str">
        <f t="shared" si="29"/>
        <v>0</v>
      </c>
      <c r="DF60" s="73" t="str">
        <f t="shared" si="30"/>
        <v>0</v>
      </c>
      <c r="DG60" s="73" t="str">
        <f t="shared" si="31"/>
        <v>0</v>
      </c>
      <c r="DH60" s="82"/>
    </row>
    <row r="61" spans="1:112" s="97" customFormat="1" ht="12.75" customHeight="1">
      <c r="A61" t="s">
        <v>379</v>
      </c>
      <c r="B61" s="6" t="s">
        <v>346</v>
      </c>
      <c r="C61" s="7">
        <v>0.4</v>
      </c>
      <c r="D61" s="6" t="s">
        <v>380</v>
      </c>
      <c r="E61" t="s">
        <v>151</v>
      </c>
      <c r="F61" t="s">
        <v>151</v>
      </c>
      <c r="G61" t="s">
        <v>151</v>
      </c>
      <c r="H61" t="s">
        <v>302</v>
      </c>
      <c r="I61" t="s">
        <v>95</v>
      </c>
      <c r="J61" t="s">
        <v>95</v>
      </c>
      <c r="K61" t="s">
        <v>95</v>
      </c>
      <c r="L61" t="s">
        <v>95</v>
      </c>
      <c r="M61" t="s">
        <v>95</v>
      </c>
      <c r="N61" t="s">
        <v>95</v>
      </c>
      <c r="O61" t="s">
        <v>95</v>
      </c>
      <c r="P61" t="s">
        <v>95</v>
      </c>
      <c r="Q61" t="s">
        <v>95</v>
      </c>
      <c r="R61" t="s">
        <v>95</v>
      </c>
      <c r="S61" t="s">
        <v>95</v>
      </c>
      <c r="T61" t="s">
        <v>95</v>
      </c>
      <c r="U61" t="s">
        <v>95</v>
      </c>
      <c r="V61" t="s">
        <v>95</v>
      </c>
      <c r="W61" t="s">
        <v>95</v>
      </c>
      <c r="X61" t="s">
        <v>95</v>
      </c>
      <c r="Y61" s="8">
        <v>45.47794</v>
      </c>
      <c r="Z61" s="8">
        <v>-117.02172</v>
      </c>
      <c r="AA61" t="s">
        <v>96</v>
      </c>
      <c r="AB61" t="s">
        <v>97</v>
      </c>
      <c r="AC61" t="s">
        <v>119</v>
      </c>
      <c r="AD61" t="s">
        <v>99</v>
      </c>
      <c r="AE61"/>
      <c r="AF61" s="9">
        <v>38264</v>
      </c>
      <c r="AG61" s="10">
        <v>0.4270833333333333</v>
      </c>
      <c r="AH61" t="s">
        <v>143</v>
      </c>
      <c r="AI61">
        <v>1</v>
      </c>
      <c r="AJ61">
        <v>1</v>
      </c>
      <c r="AK61">
        <v>0</v>
      </c>
      <c r="AL61">
        <v>0</v>
      </c>
      <c r="AM61">
        <v>0</v>
      </c>
      <c r="AN61" t="s">
        <v>202</v>
      </c>
      <c r="AO61" t="s">
        <v>95</v>
      </c>
      <c r="AP61" t="s">
        <v>95</v>
      </c>
      <c r="AQ61"/>
      <c r="AR61" t="s">
        <v>103</v>
      </c>
      <c r="AS61"/>
      <c r="AT61" t="s">
        <v>104</v>
      </c>
      <c r="AU61" t="s">
        <v>100</v>
      </c>
      <c r="AV61" t="s">
        <v>95</v>
      </c>
      <c r="AW61" t="s">
        <v>381</v>
      </c>
      <c r="AX61" s="11"/>
      <c r="AY61"/>
      <c r="AZ61"/>
      <c r="BA61">
        <v>1</v>
      </c>
      <c r="BB61">
        <v>1</v>
      </c>
      <c r="BC61">
        <v>1</v>
      </c>
      <c r="BD61">
        <v>1</v>
      </c>
      <c r="BE61"/>
      <c r="BF61"/>
      <c r="BG61"/>
      <c r="BH61">
        <v>1</v>
      </c>
      <c r="BI61">
        <v>49.9</v>
      </c>
      <c r="BJ61">
        <v>5.5</v>
      </c>
      <c r="BK61">
        <v>5.3</v>
      </c>
      <c r="BL61">
        <v>4.9</v>
      </c>
      <c r="BM61">
        <v>5</v>
      </c>
      <c r="BN61">
        <v>5.2</v>
      </c>
      <c r="BO61">
        <v>5.91</v>
      </c>
      <c r="BP61" t="s">
        <v>377</v>
      </c>
      <c r="BQ61">
        <v>6.86</v>
      </c>
      <c r="BR61">
        <v>13.58</v>
      </c>
      <c r="BS61">
        <v>16.14</v>
      </c>
      <c r="BT61">
        <v>15.92</v>
      </c>
      <c r="BU61">
        <v>5.91</v>
      </c>
      <c r="BV61">
        <v>0</v>
      </c>
      <c r="BW61">
        <v>5.18</v>
      </c>
      <c r="BX61" s="82">
        <v>0.19</v>
      </c>
      <c r="BY61" s="82">
        <v>2.34</v>
      </c>
      <c r="BZ61">
        <v>-9.06</v>
      </c>
      <c r="CA61">
        <v>0.22</v>
      </c>
      <c r="CB61">
        <v>0.09</v>
      </c>
      <c r="CC61" s="82">
        <v>13.47</v>
      </c>
      <c r="CD61" t="s">
        <v>110</v>
      </c>
      <c r="CE61" t="s">
        <v>111</v>
      </c>
      <c r="CF61" t="s">
        <v>110</v>
      </c>
      <c r="CG61" t="s">
        <v>112</v>
      </c>
      <c r="CH61" t="s">
        <v>382</v>
      </c>
      <c r="CI61" s="89" t="str">
        <f t="shared" si="20"/>
        <v>Red</v>
      </c>
      <c r="CJ61" s="89" t="str">
        <f t="shared" si="17"/>
        <v>Red</v>
      </c>
      <c r="CK61" s="89" t="str">
        <f t="shared" si="21"/>
        <v>Circular</v>
      </c>
      <c r="CL61" s="89" t="b">
        <f t="shared" si="22"/>
        <v>0</v>
      </c>
      <c r="CM61"/>
      <c r="CN61" t="s">
        <v>103</v>
      </c>
      <c r="CO61"/>
      <c r="CP61" t="s">
        <v>113</v>
      </c>
      <c r="CQ61" t="s">
        <v>193</v>
      </c>
      <c r="CR61" s="81"/>
      <c r="CS61" s="72">
        <f t="shared" si="23"/>
        <v>0</v>
      </c>
      <c r="CT61" s="72" t="str">
        <f t="shared" si="32"/>
        <v>1</v>
      </c>
      <c r="CU61" s="72" t="str">
        <f t="shared" si="33"/>
        <v>1</v>
      </c>
      <c r="CV61" s="73">
        <v>9</v>
      </c>
      <c r="CW61" s="73">
        <f t="shared" si="24"/>
        <v>1</v>
      </c>
      <c r="CX61" s="250">
        <v>0.5</v>
      </c>
      <c r="CY61" s="74"/>
      <c r="CZ61" s="75">
        <f t="shared" si="25"/>
        <v>0</v>
      </c>
      <c r="DA61" s="72"/>
      <c r="DB61" s="73" t="str">
        <f t="shared" si="26"/>
        <v>0</v>
      </c>
      <c r="DC61" s="73" t="str">
        <f t="shared" si="27"/>
        <v>0</v>
      </c>
      <c r="DD61" s="73" t="str">
        <f t="shared" si="28"/>
        <v>0</v>
      </c>
      <c r="DE61" s="73" t="str">
        <f t="shared" si="29"/>
        <v>0</v>
      </c>
      <c r="DF61" s="73" t="str">
        <f t="shared" si="30"/>
        <v>0</v>
      </c>
      <c r="DG61" s="73" t="str">
        <f t="shared" si="31"/>
        <v>0</v>
      </c>
      <c r="DH61" s="82"/>
    </row>
    <row r="62" spans="1:112" s="97" customFormat="1" ht="12.75" customHeight="1">
      <c r="A62" t="s">
        <v>404</v>
      </c>
      <c r="B62" s="6" t="s">
        <v>91</v>
      </c>
      <c r="C62" s="7">
        <v>0</v>
      </c>
      <c r="D62" s="6" t="s">
        <v>405</v>
      </c>
      <c r="E62" t="s">
        <v>151</v>
      </c>
      <c r="F62" t="s">
        <v>151</v>
      </c>
      <c r="G62" t="s">
        <v>151</v>
      </c>
      <c r="H62" t="s">
        <v>302</v>
      </c>
      <c r="I62" t="s">
        <v>95</v>
      </c>
      <c r="J62" t="s">
        <v>95</v>
      </c>
      <c r="K62" t="s">
        <v>95</v>
      </c>
      <c r="L62" t="s">
        <v>95</v>
      </c>
      <c r="M62" t="s">
        <v>95</v>
      </c>
      <c r="N62" t="s">
        <v>95</v>
      </c>
      <c r="O62" t="s">
        <v>95</v>
      </c>
      <c r="P62" t="s">
        <v>95</v>
      </c>
      <c r="Q62" t="s">
        <v>95</v>
      </c>
      <c r="R62" t="s">
        <v>95</v>
      </c>
      <c r="S62" t="s">
        <v>95</v>
      </c>
      <c r="T62" t="s">
        <v>95</v>
      </c>
      <c r="U62" t="s">
        <v>95</v>
      </c>
      <c r="V62" t="s">
        <v>95</v>
      </c>
      <c r="W62" t="s">
        <v>95</v>
      </c>
      <c r="X62" t="s">
        <v>95</v>
      </c>
      <c r="Y62" s="8">
        <v>45.48379</v>
      </c>
      <c r="Z62" s="8">
        <v>-117.02367</v>
      </c>
      <c r="AA62" t="s">
        <v>96</v>
      </c>
      <c r="AB62" t="s">
        <v>97</v>
      </c>
      <c r="AC62" t="s">
        <v>98</v>
      </c>
      <c r="AD62" t="s">
        <v>119</v>
      </c>
      <c r="AE62"/>
      <c r="AF62" s="9">
        <v>38274</v>
      </c>
      <c r="AG62" s="10">
        <v>0.4375</v>
      </c>
      <c r="AH62" t="s">
        <v>143</v>
      </c>
      <c r="AI62">
        <v>1</v>
      </c>
      <c r="AJ62">
        <v>1</v>
      </c>
      <c r="AK62">
        <v>0</v>
      </c>
      <c r="AL62">
        <v>0</v>
      </c>
      <c r="AM62">
        <v>0</v>
      </c>
      <c r="AN62" t="s">
        <v>202</v>
      </c>
      <c r="AO62" t="s">
        <v>95</v>
      </c>
      <c r="AP62" t="s">
        <v>95</v>
      </c>
      <c r="AQ62"/>
      <c r="AR62" t="s">
        <v>103</v>
      </c>
      <c r="AS62"/>
      <c r="AT62" t="s">
        <v>104</v>
      </c>
      <c r="AU62" t="s">
        <v>163</v>
      </c>
      <c r="AV62" t="s">
        <v>95</v>
      </c>
      <c r="AW62"/>
      <c r="AX62" s="11" t="s">
        <v>406</v>
      </c>
      <c r="AY62"/>
      <c r="AZ62"/>
      <c r="BA62">
        <v>1</v>
      </c>
      <c r="BB62">
        <v>1</v>
      </c>
      <c r="BC62">
        <v>1</v>
      </c>
      <c r="BD62">
        <v>1</v>
      </c>
      <c r="BE62"/>
      <c r="BF62"/>
      <c r="BG62"/>
      <c r="BH62">
        <v>3.5</v>
      </c>
      <c r="BI62">
        <v>166</v>
      </c>
      <c r="BJ62">
        <v>6.9</v>
      </c>
      <c r="BK62">
        <v>7.1</v>
      </c>
      <c r="BL62">
        <v>8.8</v>
      </c>
      <c r="BM62">
        <v>6</v>
      </c>
      <c r="BN62">
        <v>9.8</v>
      </c>
      <c r="BO62">
        <v>2.83</v>
      </c>
      <c r="BP62" t="s">
        <v>185</v>
      </c>
      <c r="BQ62">
        <v>4.99</v>
      </c>
      <c r="BR62">
        <v>15.14</v>
      </c>
      <c r="BS62">
        <v>15.53</v>
      </c>
      <c r="BT62">
        <v>15.17</v>
      </c>
      <c r="BU62">
        <v>2.84</v>
      </c>
      <c r="BV62">
        <v>-0.01</v>
      </c>
      <c r="BW62">
        <v>7.72</v>
      </c>
      <c r="BX62" s="82">
        <v>0.45</v>
      </c>
      <c r="BY62" s="82">
        <v>0.03</v>
      </c>
      <c r="BZ62">
        <v>-10.18</v>
      </c>
      <c r="CA62">
        <v>0.36</v>
      </c>
      <c r="CB62">
        <v>12</v>
      </c>
      <c r="CC62" s="82">
        <v>6.11</v>
      </c>
      <c r="CD62" t="s">
        <v>110</v>
      </c>
      <c r="CE62" t="s">
        <v>138</v>
      </c>
      <c r="CF62" t="s">
        <v>110</v>
      </c>
      <c r="CG62" t="s">
        <v>139</v>
      </c>
      <c r="CH62"/>
      <c r="CI62" s="89" t="str">
        <f t="shared" si="20"/>
        <v>Red</v>
      </c>
      <c r="CJ62" s="89" t="str">
        <f t="shared" si="17"/>
        <v>Red</v>
      </c>
      <c r="CK62" s="89" t="str">
        <f t="shared" si="21"/>
        <v>Circular</v>
      </c>
      <c r="CL62" s="89" t="b">
        <f t="shared" si="22"/>
        <v>0</v>
      </c>
      <c r="CM62"/>
      <c r="CN62" t="s">
        <v>103</v>
      </c>
      <c r="CO62"/>
      <c r="CP62" t="s">
        <v>113</v>
      </c>
      <c r="CQ62" t="s">
        <v>115</v>
      </c>
      <c r="CR62" s="81"/>
      <c r="CS62" s="72">
        <f t="shared" si="23"/>
        <v>0</v>
      </c>
      <c r="CT62" s="72" t="str">
        <f t="shared" si="32"/>
        <v>1</v>
      </c>
      <c r="CU62" s="72" t="str">
        <f t="shared" si="33"/>
        <v>1</v>
      </c>
      <c r="CV62" s="73">
        <v>11</v>
      </c>
      <c r="CW62" s="73">
        <f t="shared" si="24"/>
        <v>1.1</v>
      </c>
      <c r="CX62" s="250">
        <v>0.5</v>
      </c>
      <c r="CY62" s="74"/>
      <c r="CZ62" s="75">
        <f t="shared" si="25"/>
        <v>0</v>
      </c>
      <c r="DA62" s="73"/>
      <c r="DB62" s="73" t="str">
        <f t="shared" si="26"/>
        <v>0</v>
      </c>
      <c r="DC62" s="73" t="str">
        <f t="shared" si="27"/>
        <v>0</v>
      </c>
      <c r="DD62" s="73" t="str">
        <f t="shared" si="28"/>
        <v>0</v>
      </c>
      <c r="DE62" s="73" t="str">
        <f t="shared" si="29"/>
        <v>0.1</v>
      </c>
      <c r="DF62" s="73" t="str">
        <f t="shared" si="30"/>
        <v>0</v>
      </c>
      <c r="DG62" s="73" t="str">
        <f t="shared" si="31"/>
        <v>0</v>
      </c>
      <c r="DH62" s="82"/>
    </row>
    <row r="63" spans="1:112" s="97" customFormat="1" ht="12.75" customHeight="1">
      <c r="A63" t="s">
        <v>407</v>
      </c>
      <c r="B63" s="6" t="s">
        <v>408</v>
      </c>
      <c r="C63" s="7">
        <v>0.02</v>
      </c>
      <c r="D63" s="6" t="s">
        <v>409</v>
      </c>
      <c r="E63" t="s">
        <v>151</v>
      </c>
      <c r="F63" t="s">
        <v>151</v>
      </c>
      <c r="G63" t="s">
        <v>151</v>
      </c>
      <c r="H63" t="s">
        <v>302</v>
      </c>
      <c r="I63" t="s">
        <v>95</v>
      </c>
      <c r="J63" t="s">
        <v>95</v>
      </c>
      <c r="K63" t="s">
        <v>95</v>
      </c>
      <c r="L63" t="s">
        <v>95</v>
      </c>
      <c r="M63" t="s">
        <v>95</v>
      </c>
      <c r="N63" t="s">
        <v>95</v>
      </c>
      <c r="O63" t="s">
        <v>95</v>
      </c>
      <c r="P63" t="s">
        <v>95</v>
      </c>
      <c r="Q63" t="s">
        <v>95</v>
      </c>
      <c r="R63" t="s">
        <v>95</v>
      </c>
      <c r="S63" t="s">
        <v>95</v>
      </c>
      <c r="T63" t="s">
        <v>95</v>
      </c>
      <c r="U63" t="s">
        <v>95</v>
      </c>
      <c r="V63" t="s">
        <v>95</v>
      </c>
      <c r="W63" t="s">
        <v>95</v>
      </c>
      <c r="X63" t="s">
        <v>95</v>
      </c>
      <c r="Y63" s="8">
        <v>45.48332</v>
      </c>
      <c r="Z63" s="8">
        <v>-117.02317</v>
      </c>
      <c r="AA63" t="s">
        <v>96</v>
      </c>
      <c r="AB63" t="s">
        <v>97</v>
      </c>
      <c r="AC63" t="s">
        <v>98</v>
      </c>
      <c r="AD63" t="s">
        <v>119</v>
      </c>
      <c r="AE63"/>
      <c r="AF63" s="9">
        <v>38274</v>
      </c>
      <c r="AG63" s="10">
        <v>0.49444444444444446</v>
      </c>
      <c r="AH63" t="s">
        <v>143</v>
      </c>
      <c r="AI63">
        <v>1</v>
      </c>
      <c r="AJ63">
        <v>1</v>
      </c>
      <c r="AK63">
        <v>0</v>
      </c>
      <c r="AL63">
        <v>0</v>
      </c>
      <c r="AM63">
        <v>0</v>
      </c>
      <c r="AN63" t="s">
        <v>202</v>
      </c>
      <c r="AO63" t="s">
        <v>101</v>
      </c>
      <c r="AP63" t="s">
        <v>95</v>
      </c>
      <c r="AQ63" t="s">
        <v>410</v>
      </c>
      <c r="AR63" t="s">
        <v>103</v>
      </c>
      <c r="AS63"/>
      <c r="AT63" t="s">
        <v>104</v>
      </c>
      <c r="AU63" t="s">
        <v>194</v>
      </c>
      <c r="AV63" t="s">
        <v>95</v>
      </c>
      <c r="AW63" t="s">
        <v>411</v>
      </c>
      <c r="AX63" s="11" t="s">
        <v>412</v>
      </c>
      <c r="AY63"/>
      <c r="AZ63"/>
      <c r="BA63">
        <v>1</v>
      </c>
      <c r="BB63">
        <v>1</v>
      </c>
      <c r="BC63">
        <v>1</v>
      </c>
      <c r="BD63">
        <v>1</v>
      </c>
      <c r="BE63" t="s">
        <v>413</v>
      </c>
      <c r="BF63"/>
      <c r="BG63"/>
      <c r="BH63">
        <v>3</v>
      </c>
      <c r="BI63">
        <v>416.5</v>
      </c>
      <c r="BJ63">
        <v>6.9</v>
      </c>
      <c r="BK63">
        <v>7.1</v>
      </c>
      <c r="BL63">
        <v>8.8</v>
      </c>
      <c r="BM63">
        <v>6.2</v>
      </c>
      <c r="BN63">
        <v>9.8</v>
      </c>
      <c r="BO63">
        <v>2.6</v>
      </c>
      <c r="BP63" t="s">
        <v>414</v>
      </c>
      <c r="BQ63">
        <v>2.27</v>
      </c>
      <c r="BR63">
        <v>34.89</v>
      </c>
      <c r="BS63">
        <v>36.58</v>
      </c>
      <c r="BT63">
        <v>36.19</v>
      </c>
      <c r="BU63">
        <v>2.69</v>
      </c>
      <c r="BV63">
        <v>-0.09</v>
      </c>
      <c r="BW63">
        <v>7.76</v>
      </c>
      <c r="BX63" s="82">
        <v>0.39</v>
      </c>
      <c r="BY63" s="82">
        <v>1.3</v>
      </c>
      <c r="BZ63">
        <v>-33.92</v>
      </c>
      <c r="CA63">
        <v>0.39</v>
      </c>
      <c r="CB63">
        <v>0.3</v>
      </c>
      <c r="CC63" s="82">
        <v>7.83</v>
      </c>
      <c r="CD63" t="s">
        <v>110</v>
      </c>
      <c r="CE63" t="s">
        <v>111</v>
      </c>
      <c r="CF63" t="s">
        <v>110</v>
      </c>
      <c r="CG63" t="s">
        <v>112</v>
      </c>
      <c r="CH63"/>
      <c r="CI63" s="89" t="str">
        <f t="shared" si="20"/>
        <v>Red</v>
      </c>
      <c r="CJ63" s="89" t="str">
        <f t="shared" si="17"/>
        <v>Red</v>
      </c>
      <c r="CK63" s="89" t="str">
        <f t="shared" si="21"/>
        <v>Circular</v>
      </c>
      <c r="CL63" s="89" t="b">
        <f t="shared" si="22"/>
        <v>0</v>
      </c>
      <c r="CM63"/>
      <c r="CN63" t="s">
        <v>113</v>
      </c>
      <c r="CO63" t="s">
        <v>415</v>
      </c>
      <c r="CP63" t="s">
        <v>113</v>
      </c>
      <c r="CQ63" t="s">
        <v>115</v>
      </c>
      <c r="CR63" s="87"/>
      <c r="CS63" s="72">
        <f t="shared" si="23"/>
        <v>0</v>
      </c>
      <c r="CT63" s="72" t="str">
        <f t="shared" si="32"/>
        <v>1</v>
      </c>
      <c r="CU63" s="72" t="str">
        <f t="shared" si="33"/>
        <v>1</v>
      </c>
      <c r="CV63" s="88">
        <v>10</v>
      </c>
      <c r="CW63" s="73">
        <f t="shared" si="24"/>
        <v>1.05</v>
      </c>
      <c r="CX63" s="250">
        <v>0.5</v>
      </c>
      <c r="CY63" s="74"/>
      <c r="CZ63" s="75">
        <f t="shared" si="25"/>
        <v>0</v>
      </c>
      <c r="DA63" s="73"/>
      <c r="DB63" s="73" t="str">
        <f t="shared" si="26"/>
        <v>0</v>
      </c>
      <c r="DC63" s="73" t="str">
        <f t="shared" si="27"/>
        <v>0.05</v>
      </c>
      <c r="DD63" s="73" t="str">
        <f t="shared" si="28"/>
        <v>0</v>
      </c>
      <c r="DE63" s="73" t="str">
        <f t="shared" si="29"/>
        <v>0</v>
      </c>
      <c r="DF63" s="73" t="str">
        <f t="shared" si="30"/>
        <v>0</v>
      </c>
      <c r="DG63" s="73" t="str">
        <f t="shared" si="31"/>
        <v>0</v>
      </c>
      <c r="DH63" s="82"/>
    </row>
    <row r="64" spans="1:112" s="97" customFormat="1" ht="12.75" customHeight="1">
      <c r="A64" s="143" t="s">
        <v>416</v>
      </c>
      <c r="B64" s="144" t="s">
        <v>417</v>
      </c>
      <c r="C64" s="145">
        <v>0</v>
      </c>
      <c r="D64" s="144" t="s">
        <v>201</v>
      </c>
      <c r="E64" s="143" t="s">
        <v>95</v>
      </c>
      <c r="F64" s="143" t="s">
        <v>151</v>
      </c>
      <c r="G64" s="143" t="s">
        <v>151</v>
      </c>
      <c r="H64" s="143" t="s">
        <v>259</v>
      </c>
      <c r="I64" s="143" t="s">
        <v>95</v>
      </c>
      <c r="J64" s="143" t="s">
        <v>95</v>
      </c>
      <c r="K64" s="143" t="s">
        <v>95</v>
      </c>
      <c r="L64" s="143" t="s">
        <v>95</v>
      </c>
      <c r="M64" s="143" t="s">
        <v>95</v>
      </c>
      <c r="N64" s="143" t="s">
        <v>95</v>
      </c>
      <c r="O64" s="143" t="s">
        <v>95</v>
      </c>
      <c r="P64" s="143" t="s">
        <v>95</v>
      </c>
      <c r="Q64" s="143" t="s">
        <v>95</v>
      </c>
      <c r="R64" s="143" t="s">
        <v>95</v>
      </c>
      <c r="S64" s="143" t="s">
        <v>95</v>
      </c>
      <c r="T64" s="143" t="s">
        <v>95</v>
      </c>
      <c r="U64" s="143" t="s">
        <v>95</v>
      </c>
      <c r="V64" s="143" t="s">
        <v>95</v>
      </c>
      <c r="W64" s="143" t="s">
        <v>95</v>
      </c>
      <c r="X64" s="143" t="s">
        <v>95</v>
      </c>
      <c r="Y64" s="146">
        <v>45.55285</v>
      </c>
      <c r="Z64" s="146">
        <v>-116.87076</v>
      </c>
      <c r="AA64" s="143" t="s">
        <v>96</v>
      </c>
      <c r="AB64" s="143" t="s">
        <v>97</v>
      </c>
      <c r="AC64" s="143" t="s">
        <v>98</v>
      </c>
      <c r="AD64" s="143" t="s">
        <v>119</v>
      </c>
      <c r="AE64" s="143"/>
      <c r="AF64" s="147">
        <v>38274</v>
      </c>
      <c r="AG64" s="148">
        <v>0.6340277777777777</v>
      </c>
      <c r="AH64" s="143" t="s">
        <v>100</v>
      </c>
      <c r="AI64" s="143">
        <v>2</v>
      </c>
      <c r="AJ64" s="143">
        <v>2</v>
      </c>
      <c r="AK64" s="143">
        <v>0</v>
      </c>
      <c r="AL64" s="143">
        <v>0</v>
      </c>
      <c r="AM64" s="143">
        <v>0</v>
      </c>
      <c r="AN64" s="143" t="s">
        <v>202</v>
      </c>
      <c r="AO64" s="143" t="s">
        <v>95</v>
      </c>
      <c r="AP64" s="143" t="s">
        <v>95</v>
      </c>
      <c r="AQ64" s="143"/>
      <c r="AR64" s="143" t="s">
        <v>95</v>
      </c>
      <c r="AS64" s="143"/>
      <c r="AT64" s="143" t="s">
        <v>95</v>
      </c>
      <c r="AU64" s="143" t="s">
        <v>95</v>
      </c>
      <c r="AV64" s="143" t="s">
        <v>95</v>
      </c>
      <c r="AW64" s="143"/>
      <c r="AX64" s="157" t="s">
        <v>418</v>
      </c>
      <c r="AY64" s="143"/>
      <c r="AZ64" s="143"/>
      <c r="BA64" s="143">
        <v>1</v>
      </c>
      <c r="BB64" s="143">
        <v>1</v>
      </c>
      <c r="BC64" s="143">
        <v>1</v>
      </c>
      <c r="BD64" s="143">
        <v>1</v>
      </c>
      <c r="BE64" s="143"/>
      <c r="BF64" s="143"/>
      <c r="BG64" s="143"/>
      <c r="BH64" s="143"/>
      <c r="BI64" s="143"/>
      <c r="BJ64" s="143"/>
      <c r="BK64" s="143"/>
      <c r="BL64" s="143"/>
      <c r="BM64" s="143"/>
      <c r="BN64" s="143"/>
      <c r="BO64" s="143">
        <v>4.08</v>
      </c>
      <c r="BP64" s="143" t="s">
        <v>419</v>
      </c>
      <c r="BQ64" s="143">
        <v>6.17</v>
      </c>
      <c r="BR64" s="143">
        <v>6.17</v>
      </c>
      <c r="BS64" s="143">
        <v>11.7</v>
      </c>
      <c r="BT64" s="143">
        <v>10.23</v>
      </c>
      <c r="BU64" s="143">
        <v>4.08</v>
      </c>
      <c r="BV64" s="143">
        <v>0</v>
      </c>
      <c r="BW64" s="143">
        <v>0</v>
      </c>
      <c r="BX64" s="152">
        <v>0</v>
      </c>
      <c r="BY64" s="152">
        <v>4.06</v>
      </c>
      <c r="BZ64" s="143">
        <v>-4.06</v>
      </c>
      <c r="CA64" s="143">
        <v>1.47</v>
      </c>
      <c r="CB64" s="143">
        <v>0.36</v>
      </c>
      <c r="CC64" s="152">
        <v>0</v>
      </c>
      <c r="CD64" s="143" t="s">
        <v>110</v>
      </c>
      <c r="CE64" s="143" t="s">
        <v>111</v>
      </c>
      <c r="CF64" s="143" t="s">
        <v>110</v>
      </c>
      <c r="CG64" s="143" t="s">
        <v>112</v>
      </c>
      <c r="CH64" s="143"/>
      <c r="CI64" s="149" t="str">
        <f t="shared" si="20"/>
        <v>Red</v>
      </c>
      <c r="CJ64" s="149" t="str">
        <f t="shared" si="17"/>
        <v>Red</v>
      </c>
      <c r="CK64" s="149" t="str">
        <f t="shared" si="21"/>
        <v>Other</v>
      </c>
      <c r="CL64" s="149" t="b">
        <f t="shared" si="22"/>
        <v>0</v>
      </c>
      <c r="CM64" s="143"/>
      <c r="CN64" s="143" t="s">
        <v>113</v>
      </c>
      <c r="CO64" s="143" t="s">
        <v>420</v>
      </c>
      <c r="CP64" s="143" t="s">
        <v>113</v>
      </c>
      <c r="CQ64" s="143" t="s">
        <v>115</v>
      </c>
      <c r="CR64" s="150"/>
      <c r="CS64" s="151">
        <f t="shared" si="23"/>
        <v>0</v>
      </c>
      <c r="CT64" s="151" t="str">
        <f t="shared" si="32"/>
        <v>1</v>
      </c>
      <c r="CU64" s="151" t="str">
        <f t="shared" si="33"/>
        <v>1</v>
      </c>
      <c r="CV64" s="152"/>
      <c r="CW64" s="152">
        <f t="shared" si="24"/>
        <v>1</v>
      </c>
      <c r="CX64" s="152">
        <v>0</v>
      </c>
      <c r="CY64" s="153"/>
      <c r="CZ64" s="154">
        <f t="shared" si="25"/>
        <v>0</v>
      </c>
      <c r="DA64" s="152"/>
      <c r="DB64" s="152" t="str">
        <f t="shared" si="26"/>
        <v>0</v>
      </c>
      <c r="DC64" s="152" t="str">
        <f t="shared" si="27"/>
        <v>0</v>
      </c>
      <c r="DD64" s="152" t="str">
        <f t="shared" si="28"/>
        <v>0</v>
      </c>
      <c r="DE64" s="152" t="str">
        <f t="shared" si="29"/>
        <v>0</v>
      </c>
      <c r="DF64" s="152" t="str">
        <f t="shared" si="30"/>
        <v>0</v>
      </c>
      <c r="DG64" s="152" t="str">
        <f t="shared" si="31"/>
        <v>0</v>
      </c>
      <c r="DH64" s="152"/>
    </row>
    <row r="65" spans="1:112" s="97" customFormat="1" ht="12.75" customHeight="1">
      <c r="A65" s="143" t="s">
        <v>421</v>
      </c>
      <c r="B65" s="144" t="s">
        <v>417</v>
      </c>
      <c r="C65" s="145">
        <v>0</v>
      </c>
      <c r="D65" s="144" t="s">
        <v>422</v>
      </c>
      <c r="E65" s="143" t="s">
        <v>95</v>
      </c>
      <c r="F65" s="143" t="s">
        <v>151</v>
      </c>
      <c r="G65" s="143" t="s">
        <v>151</v>
      </c>
      <c r="H65" s="143" t="s">
        <v>259</v>
      </c>
      <c r="I65" s="143" t="s">
        <v>95</v>
      </c>
      <c r="J65" s="143" t="s">
        <v>95</v>
      </c>
      <c r="K65" s="143" t="s">
        <v>95</v>
      </c>
      <c r="L65" s="143" t="s">
        <v>95</v>
      </c>
      <c r="M65" s="143" t="s">
        <v>95</v>
      </c>
      <c r="N65" s="143" t="s">
        <v>95</v>
      </c>
      <c r="O65" s="143" t="s">
        <v>95</v>
      </c>
      <c r="P65" s="143" t="s">
        <v>95</v>
      </c>
      <c r="Q65" s="143" t="s">
        <v>95</v>
      </c>
      <c r="R65" s="143" t="s">
        <v>95</v>
      </c>
      <c r="S65" s="143" t="s">
        <v>95</v>
      </c>
      <c r="T65" s="143" t="s">
        <v>95</v>
      </c>
      <c r="U65" s="143" t="s">
        <v>95</v>
      </c>
      <c r="V65" s="143" t="s">
        <v>95</v>
      </c>
      <c r="W65" s="143" t="s">
        <v>95</v>
      </c>
      <c r="X65" s="143" t="s">
        <v>95</v>
      </c>
      <c r="Y65" s="146">
        <v>45.55285</v>
      </c>
      <c r="Z65" s="146">
        <v>-116.87076</v>
      </c>
      <c r="AA65" s="143" t="s">
        <v>96</v>
      </c>
      <c r="AB65" s="143" t="s">
        <v>97</v>
      </c>
      <c r="AC65" s="143" t="s">
        <v>98</v>
      </c>
      <c r="AD65" s="143" t="s">
        <v>119</v>
      </c>
      <c r="AE65" s="143"/>
      <c r="AF65" s="147">
        <v>38274</v>
      </c>
      <c r="AG65" s="148">
        <v>0.6229166666666667</v>
      </c>
      <c r="AH65" s="143" t="s">
        <v>100</v>
      </c>
      <c r="AI65" s="143">
        <v>1</v>
      </c>
      <c r="AJ65" s="143">
        <v>2</v>
      </c>
      <c r="AK65" s="143">
        <v>0</v>
      </c>
      <c r="AL65" s="143">
        <v>0</v>
      </c>
      <c r="AM65" s="143">
        <v>0</v>
      </c>
      <c r="AN65" s="143" t="s">
        <v>101</v>
      </c>
      <c r="AO65" s="143" t="s">
        <v>95</v>
      </c>
      <c r="AP65" s="143" t="s">
        <v>95</v>
      </c>
      <c r="AQ65" s="143"/>
      <c r="AR65" s="143" t="s">
        <v>103</v>
      </c>
      <c r="AS65" s="143"/>
      <c r="AT65" s="143" t="s">
        <v>104</v>
      </c>
      <c r="AU65" s="143" t="s">
        <v>95</v>
      </c>
      <c r="AV65" s="143" t="s">
        <v>95</v>
      </c>
      <c r="AW65" s="143"/>
      <c r="AX65" s="157" t="s">
        <v>423</v>
      </c>
      <c r="AY65" s="143" t="s">
        <v>424</v>
      </c>
      <c r="AZ65" s="143"/>
      <c r="BA65" s="143">
        <v>1</v>
      </c>
      <c r="BB65" s="143">
        <v>1</v>
      </c>
      <c r="BC65" s="143">
        <v>1</v>
      </c>
      <c r="BD65" s="143">
        <v>1</v>
      </c>
      <c r="BE65" s="143"/>
      <c r="BF65" s="143"/>
      <c r="BG65" s="143"/>
      <c r="BH65" s="143">
        <v>5.5</v>
      </c>
      <c r="BI65" s="143"/>
      <c r="BJ65" s="143"/>
      <c r="BK65" s="143"/>
      <c r="BL65" s="143"/>
      <c r="BM65" s="143"/>
      <c r="BN65" s="143"/>
      <c r="BO65" s="143">
        <v>4.08</v>
      </c>
      <c r="BP65" s="143" t="s">
        <v>425</v>
      </c>
      <c r="BQ65" s="143">
        <v>5.04</v>
      </c>
      <c r="BR65" s="143">
        <v>5.04</v>
      </c>
      <c r="BS65" s="143"/>
      <c r="BT65" s="143">
        <v>6.07</v>
      </c>
      <c r="BU65" s="143">
        <v>4.08</v>
      </c>
      <c r="BV65" s="143">
        <v>0</v>
      </c>
      <c r="BW65" s="143">
        <v>0</v>
      </c>
      <c r="BX65" s="152">
        <v>0</v>
      </c>
      <c r="BY65" s="152">
        <v>1.03</v>
      </c>
      <c r="BZ65" s="143">
        <v>-1.03</v>
      </c>
      <c r="CA65" s="143">
        <v>-6.07</v>
      </c>
      <c r="CB65" s="143">
        <v>-5.89</v>
      </c>
      <c r="CC65" s="152">
        <v>0</v>
      </c>
      <c r="CD65" s="143" t="s">
        <v>110</v>
      </c>
      <c r="CE65" s="143" t="s">
        <v>111</v>
      </c>
      <c r="CF65" s="143" t="s">
        <v>110</v>
      </c>
      <c r="CG65" s="143" t="s">
        <v>112</v>
      </c>
      <c r="CH65" s="143" t="s">
        <v>426</v>
      </c>
      <c r="CI65" s="149" t="str">
        <f t="shared" si="20"/>
        <v>Red</v>
      </c>
      <c r="CJ65" s="149" t="str">
        <f t="shared" si="17"/>
        <v>Red</v>
      </c>
      <c r="CK65" s="149" t="str">
        <f t="shared" si="21"/>
        <v>Other</v>
      </c>
      <c r="CL65" s="149" t="b">
        <f t="shared" si="22"/>
        <v>0</v>
      </c>
      <c r="CM65" s="143"/>
      <c r="CN65" s="143" t="s">
        <v>113</v>
      </c>
      <c r="CO65" s="143" t="s">
        <v>427</v>
      </c>
      <c r="CP65" s="143" t="s">
        <v>113</v>
      </c>
      <c r="CQ65" s="143" t="s">
        <v>115</v>
      </c>
      <c r="CR65" s="150"/>
      <c r="CS65" s="151">
        <f t="shared" si="23"/>
        <v>0</v>
      </c>
      <c r="CT65" s="151" t="str">
        <f t="shared" si="32"/>
        <v>1</v>
      </c>
      <c r="CU65" s="151" t="str">
        <f t="shared" si="33"/>
        <v>1</v>
      </c>
      <c r="CV65" s="152"/>
      <c r="CW65" s="152">
        <f t="shared" si="24"/>
        <v>1</v>
      </c>
      <c r="CX65" s="152">
        <v>0</v>
      </c>
      <c r="CY65" s="153"/>
      <c r="CZ65" s="154">
        <f t="shared" si="25"/>
        <v>0</v>
      </c>
      <c r="DA65" s="152"/>
      <c r="DB65" s="152" t="str">
        <f t="shared" si="26"/>
        <v>0</v>
      </c>
      <c r="DC65" s="152" t="str">
        <f t="shared" si="27"/>
        <v>0</v>
      </c>
      <c r="DD65" s="152" t="str">
        <f t="shared" si="28"/>
        <v>0</v>
      </c>
      <c r="DE65" s="152" t="str">
        <f t="shared" si="29"/>
        <v>0</v>
      </c>
      <c r="DF65" s="152" t="str">
        <f t="shared" si="30"/>
        <v>0</v>
      </c>
      <c r="DG65" s="152" t="str">
        <f t="shared" si="31"/>
        <v>0</v>
      </c>
      <c r="DH65" s="152"/>
    </row>
    <row r="67" spans="90:96" ht="12.75">
      <c r="CL67">
        <f>COUNTIF(CL2:CL65,"Yes")</f>
        <v>6</v>
      </c>
      <c r="CN67">
        <f>COUNTIF(CN2:CN65,"Yes")</f>
        <v>22</v>
      </c>
      <c r="CQ67" s="287" t="s">
        <v>732</v>
      </c>
      <c r="CR67" s="158">
        <f>CR45+CR41+CR22+CR13+CR12+CR6</f>
        <v>110.97831200000002</v>
      </c>
    </row>
  </sheetData>
  <printOptions/>
  <pageMargins left="0.75" right="0.75" top="1" bottom="1" header="0.5" footer="0.5"/>
  <pageSetup fitToHeight="2" fitToWidth="1"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U45"/>
  <sheetViews>
    <sheetView workbookViewId="0" topLeftCell="CT1">
      <selection activeCell="DC1" sqref="A1:IV18"/>
    </sheetView>
  </sheetViews>
  <sheetFormatPr defaultColWidth="9.140625" defaultRowHeight="12.75"/>
  <cols>
    <col min="1" max="4" width="10.7109375" style="0" customWidth="1"/>
    <col min="5" max="5" width="37.00390625" style="0" bestFit="1" customWidth="1"/>
    <col min="6" max="8" width="10.7109375" style="0" customWidth="1"/>
    <col min="9" max="9" width="9.140625" style="268" customWidth="1"/>
    <col min="26" max="26" width="10.140625" style="0" bestFit="1" customWidth="1"/>
    <col min="32" max="32" width="10.140625" style="0" bestFit="1" customWidth="1"/>
  </cols>
  <sheetData>
    <row r="1" spans="1:112" ht="30" customHeight="1">
      <c r="A1" s="1" t="s">
        <v>0</v>
      </c>
      <c r="B1" s="2" t="s">
        <v>1</v>
      </c>
      <c r="C1" s="3" t="s">
        <v>2</v>
      </c>
      <c r="D1" s="2"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4" t="s">
        <v>24</v>
      </c>
      <c r="Z1" s="4"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42</v>
      </c>
      <c r="AT1" s="1" t="s">
        <v>44</v>
      </c>
      <c r="AU1" s="1" t="s">
        <v>45</v>
      </c>
      <c r="AV1" s="1" t="s">
        <v>46</v>
      </c>
      <c r="AW1" s="1" t="s">
        <v>42</v>
      </c>
      <c r="AX1" s="5" t="s">
        <v>47</v>
      </c>
      <c r="AY1" s="1" t="s">
        <v>48</v>
      </c>
      <c r="AZ1" t="s">
        <v>49</v>
      </c>
      <c r="BA1" t="s">
        <v>50</v>
      </c>
      <c r="BB1" t="s">
        <v>51</v>
      </c>
      <c r="BC1" t="s">
        <v>52</v>
      </c>
      <c r="BD1" t="s">
        <v>53</v>
      </c>
      <c r="BE1" t="s">
        <v>54</v>
      </c>
      <c r="BF1" t="s">
        <v>55</v>
      </c>
      <c r="BG1" t="s">
        <v>56</v>
      </c>
      <c r="BH1" s="1" t="s">
        <v>57</v>
      </c>
      <c r="BI1" s="1" t="s">
        <v>58</v>
      </c>
      <c r="BJ1" s="1" t="s">
        <v>59</v>
      </c>
      <c r="BK1" s="1" t="s">
        <v>60</v>
      </c>
      <c r="BL1" s="1" t="s">
        <v>61</v>
      </c>
      <c r="BM1" s="1" t="s">
        <v>62</v>
      </c>
      <c r="BN1" s="1" t="s">
        <v>63</v>
      </c>
      <c r="BO1" s="1" t="s">
        <v>64</v>
      </c>
      <c r="BP1" s="1" t="s">
        <v>65</v>
      </c>
      <c r="BQ1" s="1" t="s">
        <v>66</v>
      </c>
      <c r="BR1" s="1" t="s">
        <v>67</v>
      </c>
      <c r="BS1" s="1" t="s">
        <v>68</v>
      </c>
      <c r="BT1" s="1" t="s">
        <v>69</v>
      </c>
      <c r="BU1" s="1" t="s">
        <v>70</v>
      </c>
      <c r="BV1" s="1" t="s">
        <v>71</v>
      </c>
      <c r="BW1" s="1" t="s">
        <v>72</v>
      </c>
      <c r="BX1" s="1" t="s">
        <v>73</v>
      </c>
      <c r="BY1" s="1" t="s">
        <v>74</v>
      </c>
      <c r="BZ1" s="1" t="s">
        <v>75</v>
      </c>
      <c r="CA1" s="1" t="s">
        <v>76</v>
      </c>
      <c r="CB1" s="1" t="s">
        <v>77</v>
      </c>
      <c r="CC1" s="1" t="s">
        <v>78</v>
      </c>
      <c r="CD1" s="1" t="s">
        <v>79</v>
      </c>
      <c r="CE1" s="1" t="s">
        <v>80</v>
      </c>
      <c r="CF1" s="1" t="s">
        <v>81</v>
      </c>
      <c r="CG1" s="1" t="s">
        <v>82</v>
      </c>
      <c r="CH1" s="1" t="s">
        <v>47</v>
      </c>
      <c r="CI1" s="90" t="s">
        <v>33</v>
      </c>
      <c r="CJ1" s="90" t="s">
        <v>83</v>
      </c>
      <c r="CK1" s="90" t="s">
        <v>84</v>
      </c>
      <c r="CL1" s="90" t="s">
        <v>643</v>
      </c>
      <c r="CM1" s="1" t="s">
        <v>85</v>
      </c>
      <c r="CN1" s="1" t="s">
        <v>86</v>
      </c>
      <c r="CO1" s="1" t="s">
        <v>42</v>
      </c>
      <c r="CP1" s="1" t="s">
        <v>87</v>
      </c>
      <c r="CQ1" s="1" t="s">
        <v>88</v>
      </c>
      <c r="CR1" s="68" t="s">
        <v>628</v>
      </c>
      <c r="CS1" s="68" t="s">
        <v>629</v>
      </c>
      <c r="CT1" s="69" t="s">
        <v>630</v>
      </c>
      <c r="CU1" s="69" t="s">
        <v>631</v>
      </c>
      <c r="CV1" s="68" t="s">
        <v>632</v>
      </c>
      <c r="CW1" s="68" t="s">
        <v>633</v>
      </c>
      <c r="CX1" s="68" t="s">
        <v>634</v>
      </c>
      <c r="CY1" s="69" t="s">
        <v>635</v>
      </c>
      <c r="CZ1" s="69" t="s">
        <v>636</v>
      </c>
      <c r="DA1" s="70" t="s">
        <v>637</v>
      </c>
      <c r="DB1" s="68" t="s">
        <v>638</v>
      </c>
      <c r="DC1" s="68" t="s">
        <v>194</v>
      </c>
      <c r="DD1" s="68" t="s">
        <v>359</v>
      </c>
      <c r="DE1" s="68" t="s">
        <v>639</v>
      </c>
      <c r="DF1" s="70" t="s">
        <v>640</v>
      </c>
      <c r="DG1" s="70" t="s">
        <v>105</v>
      </c>
      <c r="DH1" s="70" t="s">
        <v>47</v>
      </c>
    </row>
    <row r="2" spans="1:112" ht="12.75">
      <c r="A2" s="54" t="s">
        <v>503</v>
      </c>
      <c r="B2" s="269" t="s">
        <v>133</v>
      </c>
      <c r="C2" s="270">
        <v>21.6</v>
      </c>
      <c r="D2" s="269" t="s">
        <v>504</v>
      </c>
      <c r="E2" s="268" t="s">
        <v>332</v>
      </c>
      <c r="F2" s="268" t="s">
        <v>332</v>
      </c>
      <c r="G2" s="268" t="s">
        <v>332</v>
      </c>
      <c r="H2" s="268" t="s">
        <v>134</v>
      </c>
      <c r="I2" s="268" t="s">
        <v>95</v>
      </c>
      <c r="J2" s="268" t="s">
        <v>95</v>
      </c>
      <c r="K2" s="268" t="s">
        <v>95</v>
      </c>
      <c r="L2" s="268" t="s">
        <v>95</v>
      </c>
      <c r="M2" s="268" t="s">
        <v>95</v>
      </c>
      <c r="N2" s="268" t="s">
        <v>95</v>
      </c>
      <c r="O2" s="268" t="s">
        <v>95</v>
      </c>
      <c r="P2" s="268" t="s">
        <v>95</v>
      </c>
      <c r="Q2" s="268" t="s">
        <v>95</v>
      </c>
      <c r="R2" s="268" t="s">
        <v>95</v>
      </c>
      <c r="S2" s="268" t="s">
        <v>95</v>
      </c>
      <c r="T2" s="268" t="s">
        <v>95</v>
      </c>
      <c r="U2" s="268" t="s">
        <v>95</v>
      </c>
      <c r="V2" s="268" t="s">
        <v>95</v>
      </c>
      <c r="W2" s="268" t="s">
        <v>95</v>
      </c>
      <c r="X2" s="268" t="s">
        <v>95</v>
      </c>
      <c r="Y2" s="271">
        <v>45.47779</v>
      </c>
      <c r="Z2" s="271">
        <v>-116.93112</v>
      </c>
      <c r="AA2" s="268" t="s">
        <v>96</v>
      </c>
      <c r="AB2" s="268" t="s">
        <v>97</v>
      </c>
      <c r="AC2" s="268" t="s">
        <v>180</v>
      </c>
      <c r="AD2" s="268" t="s">
        <v>119</v>
      </c>
      <c r="AE2" s="268" t="s">
        <v>241</v>
      </c>
      <c r="AF2" s="272">
        <v>38278</v>
      </c>
      <c r="AG2" s="273">
        <v>0.3875</v>
      </c>
      <c r="AH2" s="268" t="s">
        <v>100</v>
      </c>
      <c r="AI2" s="268">
        <v>1</v>
      </c>
      <c r="AJ2" s="268">
        <v>2</v>
      </c>
      <c r="AK2" s="268">
        <v>2</v>
      </c>
      <c r="AL2" s="268">
        <v>0</v>
      </c>
      <c r="AM2" s="268">
        <v>0</v>
      </c>
      <c r="AN2" s="268" t="s">
        <v>505</v>
      </c>
      <c r="AO2" s="268" t="s">
        <v>506</v>
      </c>
      <c r="AP2" s="268" t="s">
        <v>202</v>
      </c>
      <c r="AQ2" s="268"/>
      <c r="AR2" s="268" t="s">
        <v>103</v>
      </c>
      <c r="AS2" s="268"/>
      <c r="AT2" s="268" t="s">
        <v>95</v>
      </c>
      <c r="AU2" s="268" t="s">
        <v>95</v>
      </c>
      <c r="AV2" s="268" t="s">
        <v>95</v>
      </c>
      <c r="AW2" s="268"/>
      <c r="AX2" s="274" t="s">
        <v>507</v>
      </c>
      <c r="AY2" s="268"/>
      <c r="AZ2" s="268"/>
      <c r="BA2" s="268">
        <v>1</v>
      </c>
      <c r="BB2" s="268">
        <v>1</v>
      </c>
      <c r="BC2" s="268">
        <v>1</v>
      </c>
      <c r="BD2" s="268">
        <v>1</v>
      </c>
      <c r="BE2" s="268"/>
      <c r="BF2" s="268"/>
      <c r="BG2" s="268"/>
      <c r="BH2" s="268">
        <v>10</v>
      </c>
      <c r="BI2" s="268">
        <v>22</v>
      </c>
      <c r="BJ2" s="268">
        <v>26.2</v>
      </c>
      <c r="BK2" s="268">
        <v>21.9</v>
      </c>
      <c r="BL2" s="268">
        <v>22.6</v>
      </c>
      <c r="BM2" s="268">
        <v>26.3</v>
      </c>
      <c r="BN2" s="268">
        <v>16.2</v>
      </c>
      <c r="BO2" s="268">
        <v>3.15</v>
      </c>
      <c r="BP2" s="268" t="s">
        <v>508</v>
      </c>
      <c r="BQ2" s="268">
        <v>3.18</v>
      </c>
      <c r="BR2" s="268">
        <v>3.22</v>
      </c>
      <c r="BS2" s="268">
        <v>7.96</v>
      </c>
      <c r="BT2" s="268">
        <v>6.35</v>
      </c>
      <c r="BU2" s="268">
        <v>3.15</v>
      </c>
      <c r="BV2" s="268">
        <v>0</v>
      </c>
      <c r="BW2" s="268">
        <v>22.64</v>
      </c>
      <c r="BX2" s="268">
        <v>0.44</v>
      </c>
      <c r="BY2" s="268">
        <v>3.13</v>
      </c>
      <c r="BZ2" s="268">
        <v>-3.17</v>
      </c>
      <c r="CA2" s="268">
        <v>1.61</v>
      </c>
      <c r="CB2" s="268">
        <v>0.51</v>
      </c>
      <c r="CC2" s="268">
        <v>0.18</v>
      </c>
      <c r="CD2" s="268" t="s">
        <v>110</v>
      </c>
      <c r="CE2" s="268" t="s">
        <v>111</v>
      </c>
      <c r="CF2" s="268" t="s">
        <v>110</v>
      </c>
      <c r="CG2" s="268" t="s">
        <v>112</v>
      </c>
      <c r="CH2" s="268"/>
      <c r="CI2" s="276" t="s">
        <v>110</v>
      </c>
      <c r="CJ2" s="276" t="s">
        <v>110</v>
      </c>
      <c r="CK2" s="276" t="s">
        <v>100</v>
      </c>
      <c r="CL2" s="276" t="b">
        <v>0</v>
      </c>
      <c r="CM2" s="268"/>
      <c r="CN2" s="268" t="s">
        <v>103</v>
      </c>
      <c r="CO2" s="268"/>
      <c r="CP2" s="268" t="s">
        <v>113</v>
      </c>
      <c r="CQ2" s="268" t="s">
        <v>241</v>
      </c>
      <c r="CR2" s="283">
        <v>0.056394</v>
      </c>
      <c r="CS2" s="279">
        <v>1</v>
      </c>
      <c r="CT2" s="279" t="s">
        <v>736</v>
      </c>
      <c r="CU2" s="279" t="s">
        <v>736</v>
      </c>
      <c r="CV2" s="284">
        <v>1</v>
      </c>
      <c r="CW2" s="266">
        <v>1</v>
      </c>
      <c r="CX2" s="266">
        <v>3</v>
      </c>
      <c r="CY2" s="280"/>
      <c r="CZ2" s="281">
        <v>9</v>
      </c>
      <c r="DA2" s="279" t="s">
        <v>693</v>
      </c>
      <c r="DB2" s="266" t="s">
        <v>737</v>
      </c>
      <c r="DC2" s="266" t="s">
        <v>737</v>
      </c>
      <c r="DD2" s="266" t="s">
        <v>737</v>
      </c>
      <c r="DE2" s="266" t="s">
        <v>737</v>
      </c>
      <c r="DF2" s="266" t="s">
        <v>737</v>
      </c>
      <c r="DG2" s="266" t="s">
        <v>737</v>
      </c>
      <c r="DH2" s="267" t="s">
        <v>752</v>
      </c>
    </row>
    <row r="3" spans="1:125" ht="12.75">
      <c r="A3" s="46" t="s">
        <v>611</v>
      </c>
      <c r="B3" s="47" t="s">
        <v>149</v>
      </c>
      <c r="C3" s="48">
        <v>0.5</v>
      </c>
      <c r="D3" s="47" t="s">
        <v>150</v>
      </c>
      <c r="E3" s="46" t="s">
        <v>151</v>
      </c>
      <c r="F3" s="46" t="s">
        <v>151</v>
      </c>
      <c r="G3" s="46" t="s">
        <v>151</v>
      </c>
      <c r="H3" s="46" t="s">
        <v>95</v>
      </c>
      <c r="I3" s="46" t="s">
        <v>95</v>
      </c>
      <c r="J3" s="46" t="s">
        <v>95</v>
      </c>
      <c r="K3" s="46" t="s">
        <v>95</v>
      </c>
      <c r="L3" s="46" t="s">
        <v>95</v>
      </c>
      <c r="M3" s="46" t="s">
        <v>95</v>
      </c>
      <c r="N3" s="46" t="s">
        <v>95</v>
      </c>
      <c r="O3" s="46" t="s">
        <v>95</v>
      </c>
      <c r="P3" s="46" t="s">
        <v>95</v>
      </c>
      <c r="Q3" s="46" t="s">
        <v>95</v>
      </c>
      <c r="R3" s="46" t="s">
        <v>95</v>
      </c>
      <c r="S3" s="46" t="s">
        <v>95</v>
      </c>
      <c r="T3" s="46" t="s">
        <v>95</v>
      </c>
      <c r="U3" s="46" t="s">
        <v>95</v>
      </c>
      <c r="V3" s="46" t="s">
        <v>95</v>
      </c>
      <c r="W3" s="46" t="s">
        <v>95</v>
      </c>
      <c r="X3" s="46" t="s">
        <v>95</v>
      </c>
      <c r="Y3" s="49">
        <v>45.34305</v>
      </c>
      <c r="Z3" s="49" t="s">
        <v>612</v>
      </c>
      <c r="AA3" s="46" t="s">
        <v>96</v>
      </c>
      <c r="AB3" s="46" t="s">
        <v>97</v>
      </c>
      <c r="AC3" s="46" t="s">
        <v>98</v>
      </c>
      <c r="AD3" s="46" t="s">
        <v>95</v>
      </c>
      <c r="AE3" s="46"/>
      <c r="AF3" s="50">
        <v>38588</v>
      </c>
      <c r="AG3" s="51">
        <v>0.48819444444444443</v>
      </c>
      <c r="AH3" s="46" t="s">
        <v>100</v>
      </c>
      <c r="AI3" s="46">
        <v>1</v>
      </c>
      <c r="AJ3" s="46">
        <v>1</v>
      </c>
      <c r="AK3" s="46">
        <v>0</v>
      </c>
      <c r="AL3" s="46">
        <v>0</v>
      </c>
      <c r="AM3" s="46">
        <v>0</v>
      </c>
      <c r="AN3" s="46" t="s">
        <v>95</v>
      </c>
      <c r="AO3" s="46" t="s">
        <v>95</v>
      </c>
      <c r="AP3" s="46" t="s">
        <v>95</v>
      </c>
      <c r="AQ3" s="46"/>
      <c r="AR3" s="46" t="s">
        <v>95</v>
      </c>
      <c r="AS3" s="46"/>
      <c r="AT3" s="46" t="s">
        <v>95</v>
      </c>
      <c r="AU3" s="46" t="s">
        <v>95</v>
      </c>
      <c r="AV3" s="46" t="s">
        <v>95</v>
      </c>
      <c r="AW3" s="46"/>
      <c r="AX3" s="52" t="s">
        <v>613</v>
      </c>
      <c r="AY3" s="46" t="s">
        <v>614</v>
      </c>
      <c r="AZ3" s="53"/>
      <c r="BA3">
        <v>1</v>
      </c>
      <c r="BB3">
        <v>1</v>
      </c>
      <c r="BC3">
        <v>1</v>
      </c>
      <c r="BD3">
        <v>1</v>
      </c>
      <c r="BE3" t="s">
        <v>615</v>
      </c>
      <c r="BF3" s="46"/>
      <c r="BG3" s="46"/>
      <c r="BH3" s="46"/>
      <c r="BI3" s="46"/>
      <c r="BJ3" s="46"/>
      <c r="BK3" s="46"/>
      <c r="BL3" s="46"/>
      <c r="BM3" s="46"/>
      <c r="BN3" s="46"/>
      <c r="BO3" s="46"/>
      <c r="BP3" s="46"/>
      <c r="BQ3" s="46"/>
      <c r="BR3" s="46"/>
      <c r="BS3" s="46"/>
      <c r="BT3" s="46"/>
      <c r="BU3" s="46"/>
      <c r="BV3" s="46"/>
      <c r="BW3" s="46"/>
      <c r="BX3" s="46"/>
      <c r="BY3" s="46"/>
      <c r="BZ3" s="46"/>
      <c r="CA3" s="46"/>
      <c r="CB3" s="46"/>
      <c r="CC3" s="46"/>
      <c r="CD3" t="s">
        <v>95</v>
      </c>
      <c r="CE3" t="s">
        <v>95</v>
      </c>
      <c r="CF3" t="s">
        <v>95</v>
      </c>
      <c r="CG3" t="s">
        <v>95</v>
      </c>
      <c r="CH3" s="46"/>
      <c r="CI3" s="89" t="s">
        <v>100</v>
      </c>
      <c r="CJ3" s="89" t="s">
        <v>110</v>
      </c>
      <c r="CK3" s="89" t="s">
        <v>100</v>
      </c>
      <c r="CL3" s="89" t="s">
        <v>113</v>
      </c>
      <c r="CM3" s="46"/>
      <c r="CN3" t="s">
        <v>113</v>
      </c>
      <c r="CO3" t="s">
        <v>191</v>
      </c>
      <c r="CP3" t="s">
        <v>113</v>
      </c>
      <c r="CQ3" t="s">
        <v>115</v>
      </c>
      <c r="CR3" s="81">
        <v>42.713</v>
      </c>
      <c r="CS3" s="72">
        <v>7</v>
      </c>
      <c r="CT3" s="85">
        <v>1</v>
      </c>
      <c r="CU3" s="85">
        <v>1</v>
      </c>
      <c r="CV3" s="73">
        <v>1</v>
      </c>
      <c r="CW3" s="73">
        <v>1</v>
      </c>
      <c r="CX3" s="73">
        <v>3</v>
      </c>
      <c r="CY3" s="74"/>
      <c r="CZ3" s="75">
        <v>63</v>
      </c>
      <c r="DA3" s="72" t="s">
        <v>693</v>
      </c>
      <c r="DB3" s="73" t="s">
        <v>737</v>
      </c>
      <c r="DC3" s="73" t="s">
        <v>737</v>
      </c>
      <c r="DD3" s="73" t="s">
        <v>737</v>
      </c>
      <c r="DE3" s="73" t="s">
        <v>737</v>
      </c>
      <c r="DF3" s="73" t="s">
        <v>737</v>
      </c>
      <c r="DG3" s="73" t="s">
        <v>737</v>
      </c>
      <c r="DH3" s="82"/>
      <c r="DI3" s="86"/>
      <c r="DJ3" s="46"/>
      <c r="DK3" s="46"/>
      <c r="DL3" s="46"/>
      <c r="DM3" s="46"/>
      <c r="DN3" s="46"/>
      <c r="DO3" s="46"/>
      <c r="DP3" s="46"/>
      <c r="DQ3" s="46"/>
      <c r="DR3" s="46"/>
      <c r="DS3" s="46"/>
      <c r="DT3" s="46"/>
      <c r="DU3" s="46"/>
    </row>
    <row r="4" spans="1:125" s="13" customFormat="1" ht="12.75">
      <c r="A4" s="46" t="s">
        <v>230</v>
      </c>
      <c r="B4" s="6">
        <v>15</v>
      </c>
      <c r="C4" s="7">
        <v>0.1</v>
      </c>
      <c r="D4" s="6" t="s">
        <v>221</v>
      </c>
      <c r="E4" t="s">
        <v>93</v>
      </c>
      <c r="F4" t="s">
        <v>93</v>
      </c>
      <c r="G4" t="s">
        <v>93</v>
      </c>
      <c r="H4" t="s">
        <v>227</v>
      </c>
      <c r="I4" t="s">
        <v>95</v>
      </c>
      <c r="J4" t="s">
        <v>95</v>
      </c>
      <c r="K4" t="s">
        <v>95</v>
      </c>
      <c r="L4" t="s">
        <v>95</v>
      </c>
      <c r="M4" t="s">
        <v>95</v>
      </c>
      <c r="N4" t="s">
        <v>95</v>
      </c>
      <c r="O4" t="s">
        <v>95</v>
      </c>
      <c r="P4" t="s">
        <v>95</v>
      </c>
      <c r="Q4" t="s">
        <v>95</v>
      </c>
      <c r="R4" t="s">
        <v>95</v>
      </c>
      <c r="S4" t="s">
        <v>95</v>
      </c>
      <c r="T4" t="s">
        <v>95</v>
      </c>
      <c r="U4" t="s">
        <v>95</v>
      </c>
      <c r="V4" t="s">
        <v>95</v>
      </c>
      <c r="W4" t="s">
        <v>95</v>
      </c>
      <c r="X4" t="s">
        <v>95</v>
      </c>
      <c r="Y4" s="8">
        <v>45.15401</v>
      </c>
      <c r="Z4" s="8">
        <v>-117.03431</v>
      </c>
      <c r="AA4" t="s">
        <v>96</v>
      </c>
      <c r="AB4" t="s">
        <v>97</v>
      </c>
      <c r="AC4" t="s">
        <v>98</v>
      </c>
      <c r="AD4" t="s">
        <v>99</v>
      </c>
      <c r="AE4" t="s">
        <v>231</v>
      </c>
      <c r="AF4" s="9">
        <v>38244</v>
      </c>
      <c r="AG4" s="10">
        <v>0.6541666666666667</v>
      </c>
      <c r="AH4" t="s">
        <v>232</v>
      </c>
      <c r="AI4">
        <v>1</v>
      </c>
      <c r="AJ4">
        <v>1</v>
      </c>
      <c r="AK4">
        <v>0</v>
      </c>
      <c r="AL4">
        <v>0</v>
      </c>
      <c r="AM4">
        <v>0</v>
      </c>
      <c r="AN4" t="s">
        <v>95</v>
      </c>
      <c r="AO4" t="s">
        <v>95</v>
      </c>
      <c r="AP4" t="s">
        <v>95</v>
      </c>
      <c r="AQ4"/>
      <c r="AR4" t="s">
        <v>103</v>
      </c>
      <c r="AS4" t="s">
        <v>233</v>
      </c>
      <c r="AT4" t="s">
        <v>173</v>
      </c>
      <c r="AU4" t="s">
        <v>95</v>
      </c>
      <c r="AV4" t="s">
        <v>95</v>
      </c>
      <c r="AW4"/>
      <c r="AX4" s="11"/>
      <c r="AY4" t="s">
        <v>234</v>
      </c>
      <c r="AZ4"/>
      <c r="BA4">
        <v>1</v>
      </c>
      <c r="BB4">
        <v>1</v>
      </c>
      <c r="BC4">
        <v>1</v>
      </c>
      <c r="BD4">
        <v>1</v>
      </c>
      <c r="BE4"/>
      <c r="BF4"/>
      <c r="BG4"/>
      <c r="BH4">
        <v>10.4</v>
      </c>
      <c r="BI4"/>
      <c r="BJ4">
        <v>20.2</v>
      </c>
      <c r="BK4">
        <v>19.3</v>
      </c>
      <c r="BL4">
        <v>25</v>
      </c>
      <c r="BM4">
        <v>24.8</v>
      </c>
      <c r="BN4">
        <v>26.1</v>
      </c>
      <c r="BO4"/>
      <c r="BP4"/>
      <c r="BQ4"/>
      <c r="BR4"/>
      <c r="BS4"/>
      <c r="BT4"/>
      <c r="BU4"/>
      <c r="BV4">
        <v>0</v>
      </c>
      <c r="BW4">
        <v>23.08</v>
      </c>
      <c r="BX4">
        <v>0.45</v>
      </c>
      <c r="BY4">
        <v>0</v>
      </c>
      <c r="BZ4">
        <v>0</v>
      </c>
      <c r="CA4">
        <v>0</v>
      </c>
      <c r="CB4">
        <v>0</v>
      </c>
      <c r="CC4">
        <v>0</v>
      </c>
      <c r="CD4" t="s">
        <v>95</v>
      </c>
      <c r="CE4" t="s">
        <v>95</v>
      </c>
      <c r="CF4" t="s">
        <v>95</v>
      </c>
      <c r="CG4" t="s">
        <v>95</v>
      </c>
      <c r="CH4"/>
      <c r="CI4" s="89" t="s">
        <v>131</v>
      </c>
      <c r="CJ4" s="91" t="s">
        <v>110</v>
      </c>
      <c r="CK4" s="89" t="s">
        <v>738</v>
      </c>
      <c r="CL4" s="89" t="s">
        <v>113</v>
      </c>
      <c r="CM4"/>
      <c r="CN4" t="s">
        <v>113</v>
      </c>
      <c r="CO4" t="s">
        <v>235</v>
      </c>
      <c r="CP4" t="s">
        <v>113</v>
      </c>
      <c r="CQ4" t="s">
        <v>115</v>
      </c>
      <c r="CR4" s="81">
        <v>11.1823</v>
      </c>
      <c r="CS4" s="72">
        <v>7</v>
      </c>
      <c r="CT4" s="85">
        <v>1</v>
      </c>
      <c r="CU4" s="85">
        <v>1</v>
      </c>
      <c r="CV4" s="73">
        <v>2</v>
      </c>
      <c r="CW4" s="73">
        <v>1</v>
      </c>
      <c r="CX4" s="265">
        <v>3</v>
      </c>
      <c r="CY4" s="74"/>
      <c r="CZ4" s="75">
        <v>63</v>
      </c>
      <c r="DA4" s="72" t="s">
        <v>693</v>
      </c>
      <c r="DB4" s="73" t="s">
        <v>737</v>
      </c>
      <c r="DC4" s="73" t="s">
        <v>737</v>
      </c>
      <c r="DD4" s="73" t="s">
        <v>737</v>
      </c>
      <c r="DE4" s="73" t="s">
        <v>737</v>
      </c>
      <c r="DF4" s="73" t="s">
        <v>737</v>
      </c>
      <c r="DG4" s="73" t="s">
        <v>737</v>
      </c>
      <c r="DH4" s="267" t="s">
        <v>761</v>
      </c>
      <c r="DI4" s="46"/>
      <c r="DJ4" s="46"/>
      <c r="DK4" s="46"/>
      <c r="DL4" s="46"/>
      <c r="DM4" s="46"/>
      <c r="DN4" s="46"/>
      <c r="DO4" s="46"/>
      <c r="DP4" s="46"/>
      <c r="DQ4" s="46"/>
      <c r="DR4" s="46"/>
      <c r="DS4" s="46"/>
      <c r="DT4" s="46"/>
      <c r="DU4" s="46"/>
    </row>
    <row r="5" spans="1:125" ht="12.75">
      <c r="A5" s="54" t="s">
        <v>554</v>
      </c>
      <c r="B5" s="39">
        <v>3900</v>
      </c>
      <c r="C5" s="40">
        <v>1.9</v>
      </c>
      <c r="D5" s="39" t="s">
        <v>133</v>
      </c>
      <c r="E5" s="38" t="s">
        <v>93</v>
      </c>
      <c r="F5" s="38" t="s">
        <v>151</v>
      </c>
      <c r="G5" s="38" t="s">
        <v>151</v>
      </c>
      <c r="H5" s="38" t="s">
        <v>134</v>
      </c>
      <c r="I5" s="38" t="s">
        <v>95</v>
      </c>
      <c r="J5" s="38" t="s">
        <v>95</v>
      </c>
      <c r="K5" s="38" t="s">
        <v>95</v>
      </c>
      <c r="L5" s="38" t="s">
        <v>95</v>
      </c>
      <c r="M5" s="38" t="s">
        <v>95</v>
      </c>
      <c r="N5" s="38" t="s">
        <v>95</v>
      </c>
      <c r="O5" s="38" t="s">
        <v>95</v>
      </c>
      <c r="P5" s="38" t="s">
        <v>95</v>
      </c>
      <c r="Q5" s="38" t="s">
        <v>95</v>
      </c>
      <c r="R5" s="38" t="s">
        <v>95</v>
      </c>
      <c r="S5" s="38" t="s">
        <v>95</v>
      </c>
      <c r="T5" s="38" t="s">
        <v>95</v>
      </c>
      <c r="U5" s="38" t="s">
        <v>95</v>
      </c>
      <c r="V5" s="38" t="s">
        <v>95</v>
      </c>
      <c r="W5" s="38" t="s">
        <v>95</v>
      </c>
      <c r="X5" s="38" t="s">
        <v>95</v>
      </c>
      <c r="Y5" s="41">
        <v>45.31445</v>
      </c>
      <c r="Z5" s="41">
        <v>-117.08422</v>
      </c>
      <c r="AA5" s="38" t="s">
        <v>96</v>
      </c>
      <c r="AB5" s="38" t="s">
        <v>97</v>
      </c>
      <c r="AC5" s="38" t="s">
        <v>119</v>
      </c>
      <c r="AD5" s="38" t="s">
        <v>99</v>
      </c>
      <c r="AE5" s="38"/>
      <c r="AF5" s="42">
        <v>38307</v>
      </c>
      <c r="AG5" s="43">
        <v>0.4576388888888889</v>
      </c>
      <c r="AH5" s="38" t="s">
        <v>143</v>
      </c>
      <c r="AI5" s="38">
        <v>1</v>
      </c>
      <c r="AJ5" s="38">
        <v>1</v>
      </c>
      <c r="AK5" s="38">
        <v>0</v>
      </c>
      <c r="AL5" s="38">
        <v>0</v>
      </c>
      <c r="AM5" s="38">
        <v>0</v>
      </c>
      <c r="AN5" s="38" t="s">
        <v>202</v>
      </c>
      <c r="AO5" s="38" t="s">
        <v>95</v>
      </c>
      <c r="AP5" s="38" t="s">
        <v>95</v>
      </c>
      <c r="AQ5" s="38"/>
      <c r="AR5" s="38" t="s">
        <v>103</v>
      </c>
      <c r="AS5" s="38"/>
      <c r="AT5" s="38" t="s">
        <v>104</v>
      </c>
      <c r="AU5" s="38" t="s">
        <v>310</v>
      </c>
      <c r="AV5" s="38" t="s">
        <v>194</v>
      </c>
      <c r="AW5" s="38"/>
      <c r="AX5" s="44" t="s">
        <v>555</v>
      </c>
      <c r="AY5" s="38" t="s">
        <v>556</v>
      </c>
      <c r="AZ5" s="45" t="s">
        <v>184</v>
      </c>
      <c r="BA5" s="38"/>
      <c r="BB5" s="38"/>
      <c r="BC5" s="38"/>
      <c r="BD5" s="38"/>
      <c r="BE5" s="38"/>
      <c r="BF5" s="38"/>
      <c r="BG5" s="38"/>
      <c r="BH5" s="38">
        <v>6</v>
      </c>
      <c r="BI5" s="38">
        <v>40.5</v>
      </c>
      <c r="BJ5" s="38">
        <v>31.1</v>
      </c>
      <c r="BK5" s="38">
        <v>23.6</v>
      </c>
      <c r="BL5" s="38">
        <v>18.3</v>
      </c>
      <c r="BM5" s="38">
        <v>33.2</v>
      </c>
      <c r="BN5" s="38">
        <v>30.8</v>
      </c>
      <c r="BO5" s="38">
        <v>4.31</v>
      </c>
      <c r="BP5" s="38" t="s">
        <v>557</v>
      </c>
      <c r="BQ5" s="38">
        <v>10.88</v>
      </c>
      <c r="BR5" s="38">
        <v>12.76</v>
      </c>
      <c r="BS5" s="38">
        <v>14.52</v>
      </c>
      <c r="BT5" s="38">
        <v>13.3</v>
      </c>
      <c r="BU5" s="38">
        <v>4.31</v>
      </c>
      <c r="BV5" s="38">
        <v>0</v>
      </c>
      <c r="BW5" s="38">
        <v>27.4</v>
      </c>
      <c r="BX5" s="38">
        <v>0.22</v>
      </c>
      <c r="BY5" s="38">
        <v>0.54</v>
      </c>
      <c r="BZ5" s="38">
        <v>-2.42</v>
      </c>
      <c r="CA5" s="38">
        <v>1.22</v>
      </c>
      <c r="CB5" s="38">
        <v>2.26</v>
      </c>
      <c r="CC5" s="38">
        <v>4.64</v>
      </c>
      <c r="CD5" s="38" t="s">
        <v>110</v>
      </c>
      <c r="CE5" s="38" t="s">
        <v>111</v>
      </c>
      <c r="CF5" s="38" t="s">
        <v>110</v>
      </c>
      <c r="CG5" s="38" t="s">
        <v>139</v>
      </c>
      <c r="CH5" s="38"/>
      <c r="CI5" s="89" t="s">
        <v>110</v>
      </c>
      <c r="CJ5" s="89" t="s">
        <v>110</v>
      </c>
      <c r="CK5" s="89" t="s">
        <v>143</v>
      </c>
      <c r="CL5" s="89" t="b">
        <v>0</v>
      </c>
      <c r="CM5" s="38"/>
      <c r="CN5" s="38" t="s">
        <v>103</v>
      </c>
      <c r="CO5" s="38"/>
      <c r="CP5" t="s">
        <v>113</v>
      </c>
      <c r="CQ5" t="s">
        <v>115</v>
      </c>
      <c r="CR5" s="87">
        <v>6.48746</v>
      </c>
      <c r="CS5" s="72">
        <v>5</v>
      </c>
      <c r="CT5" s="72" t="s">
        <v>736</v>
      </c>
      <c r="CU5" s="72" t="s">
        <v>736</v>
      </c>
      <c r="CV5" s="88">
        <v>2</v>
      </c>
      <c r="CW5" s="73">
        <v>1.05</v>
      </c>
      <c r="CX5" s="73">
        <v>3</v>
      </c>
      <c r="CY5" s="74"/>
      <c r="CZ5" s="75">
        <v>47.25</v>
      </c>
      <c r="DA5" s="72" t="s">
        <v>693</v>
      </c>
      <c r="DB5" s="73" t="s">
        <v>737</v>
      </c>
      <c r="DC5" s="73" t="s">
        <v>739</v>
      </c>
      <c r="DD5" s="73" t="s">
        <v>737</v>
      </c>
      <c r="DE5" s="73" t="s">
        <v>737</v>
      </c>
      <c r="DF5" s="73" t="s">
        <v>737</v>
      </c>
      <c r="DG5" s="73" t="s">
        <v>737</v>
      </c>
      <c r="DH5" s="82"/>
      <c r="DI5" s="46"/>
      <c r="DJ5" s="46"/>
      <c r="DK5" s="46"/>
      <c r="DL5" s="46"/>
      <c r="DM5" s="46"/>
      <c r="DN5" s="46"/>
      <c r="DO5" s="46"/>
      <c r="DP5" s="46"/>
      <c r="DQ5" s="46"/>
      <c r="DR5" s="46"/>
      <c r="DS5" s="46"/>
      <c r="DT5" s="46"/>
      <c r="DU5" s="46"/>
    </row>
    <row r="6" spans="1:125" ht="12.75">
      <c r="A6" s="46" t="s">
        <v>90</v>
      </c>
      <c r="B6" s="6" t="s">
        <v>91</v>
      </c>
      <c r="C6" s="7">
        <v>0.1</v>
      </c>
      <c r="D6" s="6" t="s">
        <v>92</v>
      </c>
      <c r="E6" t="s">
        <v>93</v>
      </c>
      <c r="F6" t="s">
        <v>93</v>
      </c>
      <c r="G6" t="s">
        <v>93</v>
      </c>
      <c r="H6" t="s">
        <v>94</v>
      </c>
      <c r="I6" t="s">
        <v>95</v>
      </c>
      <c r="J6" t="s">
        <v>95</v>
      </c>
      <c r="K6" t="s">
        <v>95</v>
      </c>
      <c r="L6" t="s">
        <v>95</v>
      </c>
      <c r="M6" t="s">
        <v>95</v>
      </c>
      <c r="N6" t="s">
        <v>95</v>
      </c>
      <c r="O6" t="s">
        <v>95</v>
      </c>
      <c r="P6" t="s">
        <v>95</v>
      </c>
      <c r="Q6" t="s">
        <v>95</v>
      </c>
      <c r="R6" t="s">
        <v>95</v>
      </c>
      <c r="S6" t="s">
        <v>95</v>
      </c>
      <c r="T6" t="s">
        <v>95</v>
      </c>
      <c r="U6" t="s">
        <v>95</v>
      </c>
      <c r="V6" t="s">
        <v>95</v>
      </c>
      <c r="W6" t="s">
        <v>95</v>
      </c>
      <c r="X6" t="s">
        <v>95</v>
      </c>
      <c r="Y6" s="8">
        <v>45.17009</v>
      </c>
      <c r="Z6" s="8">
        <v>-117.08739</v>
      </c>
      <c r="AA6" t="s">
        <v>96</v>
      </c>
      <c r="AB6" t="s">
        <v>97</v>
      </c>
      <c r="AC6" t="s">
        <v>98</v>
      </c>
      <c r="AD6" t="s">
        <v>99</v>
      </c>
      <c r="AF6" s="9">
        <v>38224</v>
      </c>
      <c r="AG6" s="10">
        <v>0.44236111111111115</v>
      </c>
      <c r="AH6" t="s">
        <v>100</v>
      </c>
      <c r="AI6">
        <v>1</v>
      </c>
      <c r="AJ6">
        <v>1</v>
      </c>
      <c r="AK6">
        <v>0</v>
      </c>
      <c r="AL6">
        <v>0</v>
      </c>
      <c r="AM6">
        <v>0</v>
      </c>
      <c r="AN6" t="s">
        <v>101</v>
      </c>
      <c r="AO6" t="s">
        <v>95</v>
      </c>
      <c r="AP6" t="s">
        <v>95</v>
      </c>
      <c r="AQ6" t="s">
        <v>102</v>
      </c>
      <c r="AR6" t="s">
        <v>103</v>
      </c>
      <c r="AT6" t="s">
        <v>104</v>
      </c>
      <c r="AU6" t="s">
        <v>105</v>
      </c>
      <c r="AV6" t="s">
        <v>95</v>
      </c>
      <c r="AW6" t="s">
        <v>106</v>
      </c>
      <c r="AX6" s="11" t="s">
        <v>107</v>
      </c>
      <c r="BA6">
        <v>1</v>
      </c>
      <c r="BB6">
        <v>1</v>
      </c>
      <c r="BC6">
        <v>1</v>
      </c>
      <c r="BD6">
        <v>1</v>
      </c>
      <c r="BE6" t="s">
        <v>108</v>
      </c>
      <c r="BH6">
        <v>24.8</v>
      </c>
      <c r="BI6">
        <v>18</v>
      </c>
      <c r="BJ6">
        <v>44.2</v>
      </c>
      <c r="BK6">
        <v>41.9</v>
      </c>
      <c r="BL6">
        <v>33.4</v>
      </c>
      <c r="BM6">
        <v>35.7</v>
      </c>
      <c r="BN6">
        <v>38.7</v>
      </c>
      <c r="BO6">
        <v>3.93</v>
      </c>
      <c r="BP6" t="s">
        <v>109</v>
      </c>
      <c r="BQ6">
        <v>9.66</v>
      </c>
      <c r="BR6">
        <v>10.99</v>
      </c>
      <c r="BS6">
        <v>17.29</v>
      </c>
      <c r="BT6">
        <v>14.42</v>
      </c>
      <c r="BU6">
        <v>3.93</v>
      </c>
      <c r="BV6">
        <v>0</v>
      </c>
      <c r="BW6">
        <v>38.78</v>
      </c>
      <c r="BX6">
        <v>0.64</v>
      </c>
      <c r="BY6">
        <v>3.43</v>
      </c>
      <c r="BZ6">
        <v>-4.76</v>
      </c>
      <c r="CA6">
        <v>2.87</v>
      </c>
      <c r="CB6">
        <v>0.84</v>
      </c>
      <c r="CC6">
        <v>7.39</v>
      </c>
      <c r="CD6" t="s">
        <v>110</v>
      </c>
      <c r="CE6" t="s">
        <v>111</v>
      </c>
      <c r="CF6" t="s">
        <v>110</v>
      </c>
      <c r="CG6" t="s">
        <v>112</v>
      </c>
      <c r="CI6" s="89" t="s">
        <v>110</v>
      </c>
      <c r="CJ6" s="89" t="s">
        <v>110</v>
      </c>
      <c r="CK6" s="89" t="s">
        <v>100</v>
      </c>
      <c r="CL6" s="89" t="b">
        <v>0</v>
      </c>
      <c r="CM6" s="46"/>
      <c r="CN6" t="s">
        <v>113</v>
      </c>
      <c r="CO6" t="s">
        <v>114</v>
      </c>
      <c r="CP6" t="s">
        <v>113</v>
      </c>
      <c r="CQ6" t="s">
        <v>115</v>
      </c>
      <c r="CR6" s="71">
        <v>18.6442</v>
      </c>
      <c r="CS6" s="72">
        <v>7</v>
      </c>
      <c r="CT6" s="72" t="s">
        <v>736</v>
      </c>
      <c r="CU6" s="72" t="s">
        <v>736</v>
      </c>
      <c r="CV6" s="73">
        <v>2</v>
      </c>
      <c r="CW6" s="73">
        <v>1.05</v>
      </c>
      <c r="CX6" s="73">
        <v>2</v>
      </c>
      <c r="CY6" s="74"/>
      <c r="CZ6" s="75">
        <v>44.1</v>
      </c>
      <c r="DA6" s="72" t="s">
        <v>693</v>
      </c>
      <c r="DB6" s="73" t="s">
        <v>737</v>
      </c>
      <c r="DC6" s="73" t="s">
        <v>737</v>
      </c>
      <c r="DD6" s="73" t="s">
        <v>737</v>
      </c>
      <c r="DE6" s="73" t="s">
        <v>737</v>
      </c>
      <c r="DF6" s="73" t="s">
        <v>737</v>
      </c>
      <c r="DG6" s="73" t="s">
        <v>739</v>
      </c>
      <c r="DH6" s="73"/>
      <c r="DI6" s="46"/>
      <c r="DJ6" s="46"/>
      <c r="DK6" s="46"/>
      <c r="DL6" s="46"/>
      <c r="DM6" s="46"/>
      <c r="DO6" s="46"/>
      <c r="DP6" s="46"/>
      <c r="DQ6" s="46"/>
      <c r="DR6" s="46"/>
      <c r="DS6" s="46"/>
      <c r="DT6" s="46"/>
      <c r="DU6" s="46"/>
    </row>
    <row r="7" spans="1:112" s="13" customFormat="1" ht="12.75">
      <c r="A7" s="46" t="s">
        <v>428</v>
      </c>
      <c r="B7" s="6" t="s">
        <v>429</v>
      </c>
      <c r="C7" s="7">
        <v>1.15</v>
      </c>
      <c r="D7" s="6" t="s">
        <v>422</v>
      </c>
      <c r="E7" t="s">
        <v>95</v>
      </c>
      <c r="F7" t="s">
        <v>151</v>
      </c>
      <c r="G7" t="s">
        <v>151</v>
      </c>
      <c r="H7" t="s">
        <v>259</v>
      </c>
      <c r="I7" t="s">
        <v>95</v>
      </c>
      <c r="J7" t="s">
        <v>95</v>
      </c>
      <c r="K7" t="s">
        <v>95</v>
      </c>
      <c r="L7" t="s">
        <v>95</v>
      </c>
      <c r="M7" t="s">
        <v>95</v>
      </c>
      <c r="N7" t="s">
        <v>95</v>
      </c>
      <c r="O7" t="s">
        <v>95</v>
      </c>
      <c r="P7" t="s">
        <v>95</v>
      </c>
      <c r="Q7" t="s">
        <v>95</v>
      </c>
      <c r="R7" t="s">
        <v>95</v>
      </c>
      <c r="S7" t="s">
        <v>95</v>
      </c>
      <c r="T7" t="s">
        <v>95</v>
      </c>
      <c r="U7" t="s">
        <v>95</v>
      </c>
      <c r="V7" t="s">
        <v>95</v>
      </c>
      <c r="W7" t="s">
        <v>95</v>
      </c>
      <c r="X7" t="s">
        <v>95</v>
      </c>
      <c r="Y7" s="8">
        <v>45.55285</v>
      </c>
      <c r="Z7" s="8">
        <v>-116.87076</v>
      </c>
      <c r="AA7" t="s">
        <v>96</v>
      </c>
      <c r="AB7" t="s">
        <v>97</v>
      </c>
      <c r="AC7" t="s">
        <v>98</v>
      </c>
      <c r="AD7" t="s">
        <v>119</v>
      </c>
      <c r="AE7"/>
      <c r="AF7" s="9">
        <v>38274</v>
      </c>
      <c r="AG7" s="10">
        <v>0.6125</v>
      </c>
      <c r="AH7" t="s">
        <v>100</v>
      </c>
      <c r="AI7">
        <v>1</v>
      </c>
      <c r="AJ7">
        <v>1</v>
      </c>
      <c r="AK7">
        <v>0</v>
      </c>
      <c r="AL7">
        <v>0</v>
      </c>
      <c r="AM7">
        <v>0</v>
      </c>
      <c r="AN7" t="s">
        <v>95</v>
      </c>
      <c r="AO7" t="s">
        <v>95</v>
      </c>
      <c r="AP7" t="s">
        <v>95</v>
      </c>
      <c r="AQ7"/>
      <c r="AR7" t="s">
        <v>95</v>
      </c>
      <c r="AS7"/>
      <c r="AT7" t="s">
        <v>95</v>
      </c>
      <c r="AU7" t="s">
        <v>95</v>
      </c>
      <c r="AV7" t="s">
        <v>95</v>
      </c>
      <c r="AW7"/>
      <c r="AX7" s="11" t="s">
        <v>430</v>
      </c>
      <c r="AY7"/>
      <c r="AZ7"/>
      <c r="BA7">
        <v>1</v>
      </c>
      <c r="BB7">
        <v>1</v>
      </c>
      <c r="BC7">
        <v>1</v>
      </c>
      <c r="BD7">
        <v>0</v>
      </c>
      <c r="BE7"/>
      <c r="BF7"/>
      <c r="BG7"/>
      <c r="BH7"/>
      <c r="BI7"/>
      <c r="BJ7"/>
      <c r="BK7"/>
      <c r="BL7"/>
      <c r="BM7"/>
      <c r="BN7"/>
      <c r="BO7"/>
      <c r="BP7"/>
      <c r="BQ7"/>
      <c r="BR7"/>
      <c r="BS7"/>
      <c r="BT7"/>
      <c r="BU7"/>
      <c r="BV7">
        <v>0</v>
      </c>
      <c r="BW7">
        <v>0</v>
      </c>
      <c r="BX7">
        <v>0</v>
      </c>
      <c r="BY7">
        <v>0</v>
      </c>
      <c r="BZ7">
        <v>0</v>
      </c>
      <c r="CA7">
        <v>0</v>
      </c>
      <c r="CB7">
        <v>0</v>
      </c>
      <c r="CC7">
        <v>0</v>
      </c>
      <c r="CD7" t="s">
        <v>95</v>
      </c>
      <c r="CE7" t="s">
        <v>95</v>
      </c>
      <c r="CF7" t="s">
        <v>95</v>
      </c>
      <c r="CG7" t="s">
        <v>95</v>
      </c>
      <c r="CH7"/>
      <c r="CI7" s="89" t="s">
        <v>100</v>
      </c>
      <c r="CJ7" s="89" t="s">
        <v>110</v>
      </c>
      <c r="CK7" s="89" t="s">
        <v>100</v>
      </c>
      <c r="CL7" s="89" t="s">
        <v>113</v>
      </c>
      <c r="CM7"/>
      <c r="CN7" t="s">
        <v>113</v>
      </c>
      <c r="CO7" t="s">
        <v>431</v>
      </c>
      <c r="CP7" t="s">
        <v>113</v>
      </c>
      <c r="CQ7" t="s">
        <v>115</v>
      </c>
      <c r="CR7" s="81">
        <v>47.1882</v>
      </c>
      <c r="CS7" s="72">
        <v>7</v>
      </c>
      <c r="CT7" s="85">
        <v>1</v>
      </c>
      <c r="CU7" s="85">
        <v>1</v>
      </c>
      <c r="CV7" s="73">
        <v>1</v>
      </c>
      <c r="CW7" s="73">
        <v>1</v>
      </c>
      <c r="CX7" s="73">
        <v>1</v>
      </c>
      <c r="CY7" s="74"/>
      <c r="CZ7" s="75">
        <v>21</v>
      </c>
      <c r="DA7" s="72" t="s">
        <v>693</v>
      </c>
      <c r="DB7" s="73" t="s">
        <v>737</v>
      </c>
      <c r="DC7" s="73" t="s">
        <v>737</v>
      </c>
      <c r="DD7" s="73" t="s">
        <v>737</v>
      </c>
      <c r="DE7" s="73" t="s">
        <v>737</v>
      </c>
      <c r="DF7" s="73" t="s">
        <v>737</v>
      </c>
      <c r="DG7" s="73" t="s">
        <v>737</v>
      </c>
      <c r="DH7" s="267" t="s">
        <v>750</v>
      </c>
    </row>
    <row r="8" spans="1:112" ht="12" customHeight="1">
      <c r="A8" s="54" t="s">
        <v>334</v>
      </c>
      <c r="B8" s="269" t="s">
        <v>335</v>
      </c>
      <c r="C8" s="270">
        <v>0.01</v>
      </c>
      <c r="D8" s="269" t="s">
        <v>133</v>
      </c>
      <c r="E8" s="268" t="s">
        <v>151</v>
      </c>
      <c r="F8" s="268" t="s">
        <v>151</v>
      </c>
      <c r="G8" s="268" t="s">
        <v>151</v>
      </c>
      <c r="H8" s="268" t="s">
        <v>302</v>
      </c>
      <c r="I8" s="268" t="s">
        <v>95</v>
      </c>
      <c r="J8" s="268" t="s">
        <v>95</v>
      </c>
      <c r="K8" s="268" t="s">
        <v>95</v>
      </c>
      <c r="L8" s="268" t="s">
        <v>95</v>
      </c>
      <c r="M8" s="268" t="s">
        <v>95</v>
      </c>
      <c r="N8" s="268" t="s">
        <v>95</v>
      </c>
      <c r="O8" s="268" t="s">
        <v>95</v>
      </c>
      <c r="P8" s="268" t="s">
        <v>95</v>
      </c>
      <c r="Q8" s="268" t="s">
        <v>95</v>
      </c>
      <c r="R8" s="268" t="s">
        <v>95</v>
      </c>
      <c r="S8" s="268" t="s">
        <v>95</v>
      </c>
      <c r="T8" s="268" t="s">
        <v>95</v>
      </c>
      <c r="U8" s="268" t="s">
        <v>95</v>
      </c>
      <c r="V8" s="268" t="s">
        <v>95</v>
      </c>
      <c r="W8" s="268" t="s">
        <v>95</v>
      </c>
      <c r="X8" s="268" t="s">
        <v>95</v>
      </c>
      <c r="Y8" s="271">
        <v>45.46692</v>
      </c>
      <c r="Z8" s="271">
        <v>-116.97107</v>
      </c>
      <c r="AA8" s="268" t="s">
        <v>96</v>
      </c>
      <c r="AB8" s="268" t="s">
        <v>97</v>
      </c>
      <c r="AC8" s="268" t="s">
        <v>99</v>
      </c>
      <c r="AD8" s="268" t="s">
        <v>119</v>
      </c>
      <c r="AE8" s="268" t="s">
        <v>231</v>
      </c>
      <c r="AF8" s="272">
        <v>38260</v>
      </c>
      <c r="AG8" s="273">
        <v>0.3993055555555556</v>
      </c>
      <c r="AH8" s="268" t="s">
        <v>143</v>
      </c>
      <c r="AI8" s="268">
        <v>1</v>
      </c>
      <c r="AJ8" s="268">
        <v>1</v>
      </c>
      <c r="AK8" s="268">
        <v>0</v>
      </c>
      <c r="AL8" s="268">
        <v>0</v>
      </c>
      <c r="AM8" s="268">
        <v>0</v>
      </c>
      <c r="AN8" s="268" t="s">
        <v>100</v>
      </c>
      <c r="AO8" s="268" t="s">
        <v>144</v>
      </c>
      <c r="AP8" s="268" t="s">
        <v>95</v>
      </c>
      <c r="AQ8" s="268" t="s">
        <v>336</v>
      </c>
      <c r="AR8" s="268" t="s">
        <v>103</v>
      </c>
      <c r="AS8" s="268"/>
      <c r="AT8" s="268" t="s">
        <v>145</v>
      </c>
      <c r="AU8" s="268" t="s">
        <v>123</v>
      </c>
      <c r="AV8" s="268" t="s">
        <v>95</v>
      </c>
      <c r="AW8" s="268"/>
      <c r="AX8" s="274" t="s">
        <v>337</v>
      </c>
      <c r="AY8" s="268"/>
      <c r="AZ8" s="268"/>
      <c r="BA8" s="268">
        <v>1</v>
      </c>
      <c r="BB8" s="268">
        <v>1</v>
      </c>
      <c r="BC8" s="268">
        <v>1</v>
      </c>
      <c r="BD8" s="268">
        <v>1</v>
      </c>
      <c r="BE8" s="268"/>
      <c r="BF8" s="268"/>
      <c r="BG8" s="268"/>
      <c r="BH8" s="268">
        <v>3.1</v>
      </c>
      <c r="BI8" s="268">
        <v>42.2</v>
      </c>
      <c r="BJ8" s="268">
        <v>9.2</v>
      </c>
      <c r="BK8" s="268">
        <v>8.8</v>
      </c>
      <c r="BL8" s="268">
        <v>11.4</v>
      </c>
      <c r="BM8" s="268">
        <v>11.3</v>
      </c>
      <c r="BN8" s="268">
        <v>14.2</v>
      </c>
      <c r="BO8" s="268">
        <v>3.3</v>
      </c>
      <c r="BP8" s="268" t="s">
        <v>176</v>
      </c>
      <c r="BQ8" s="268">
        <v>6.52</v>
      </c>
      <c r="BR8" s="268">
        <v>7.28</v>
      </c>
      <c r="BS8" s="268"/>
      <c r="BT8" s="268"/>
      <c r="BU8" s="268">
        <v>3.3</v>
      </c>
      <c r="BV8" s="268">
        <v>0</v>
      </c>
      <c r="BW8" s="268">
        <v>10.98</v>
      </c>
      <c r="BX8" s="268">
        <v>0.28</v>
      </c>
      <c r="BY8" s="268">
        <v>-7.28</v>
      </c>
      <c r="BZ8" s="268">
        <v>6.52</v>
      </c>
      <c r="CA8" s="268">
        <v>0</v>
      </c>
      <c r="CB8" s="268">
        <v>0</v>
      </c>
      <c r="CC8" s="268">
        <v>1.8</v>
      </c>
      <c r="CD8" s="268" t="s">
        <v>110</v>
      </c>
      <c r="CE8" s="268" t="s">
        <v>138</v>
      </c>
      <c r="CF8" s="268" t="s">
        <v>110</v>
      </c>
      <c r="CG8" s="268" t="s">
        <v>147</v>
      </c>
      <c r="CH8" s="268" t="s">
        <v>338</v>
      </c>
      <c r="CI8" s="276" t="s">
        <v>110</v>
      </c>
      <c r="CJ8" s="276" t="s">
        <v>110</v>
      </c>
      <c r="CK8" s="276" t="s">
        <v>143</v>
      </c>
      <c r="CL8" s="276" t="b">
        <v>0</v>
      </c>
      <c r="CM8" s="268"/>
      <c r="CN8" s="268" t="s">
        <v>103</v>
      </c>
      <c r="CO8" s="268"/>
      <c r="CP8" s="268" t="s">
        <v>113</v>
      </c>
      <c r="CQ8" s="268" t="s">
        <v>231</v>
      </c>
      <c r="CR8" s="282">
        <v>0.041374</v>
      </c>
      <c r="CS8" s="279">
        <v>1</v>
      </c>
      <c r="CT8" s="279" t="s">
        <v>736</v>
      </c>
      <c r="CU8" s="279" t="s">
        <v>736</v>
      </c>
      <c r="CV8" s="266">
        <v>2</v>
      </c>
      <c r="CW8" s="266">
        <v>1</v>
      </c>
      <c r="CX8" s="266">
        <v>1</v>
      </c>
      <c r="CY8" s="280"/>
      <c r="CZ8" s="281">
        <v>3</v>
      </c>
      <c r="DA8" s="279" t="s">
        <v>693</v>
      </c>
      <c r="DB8" s="266" t="s">
        <v>737</v>
      </c>
      <c r="DC8" s="266" t="s">
        <v>737</v>
      </c>
      <c r="DD8" s="266" t="s">
        <v>737</v>
      </c>
      <c r="DE8" s="266" t="s">
        <v>737</v>
      </c>
      <c r="DF8" s="266" t="s">
        <v>737</v>
      </c>
      <c r="DG8" s="266" t="s">
        <v>737</v>
      </c>
      <c r="DH8" s="267" t="s">
        <v>725</v>
      </c>
    </row>
    <row r="9" spans="1:125" ht="12.75">
      <c r="A9" s="46" t="s">
        <v>392</v>
      </c>
      <c r="B9" s="6" t="s">
        <v>393</v>
      </c>
      <c r="C9" s="7">
        <v>1.8</v>
      </c>
      <c r="D9" s="6" t="s">
        <v>394</v>
      </c>
      <c r="E9" t="s">
        <v>151</v>
      </c>
      <c r="F9" t="s">
        <v>151</v>
      </c>
      <c r="G9" t="s">
        <v>151</v>
      </c>
      <c r="H9" t="s">
        <v>259</v>
      </c>
      <c r="I9" t="s">
        <v>95</v>
      </c>
      <c r="J9" t="s">
        <v>95</v>
      </c>
      <c r="K9" t="s">
        <v>95</v>
      </c>
      <c r="L9" t="s">
        <v>95</v>
      </c>
      <c r="M9" t="s">
        <v>95</v>
      </c>
      <c r="N9" t="s">
        <v>95</v>
      </c>
      <c r="O9" t="s">
        <v>95</v>
      </c>
      <c r="P9" t="s">
        <v>95</v>
      </c>
      <c r="Q9" t="s">
        <v>95</v>
      </c>
      <c r="R9" t="s">
        <v>95</v>
      </c>
      <c r="S9" t="s">
        <v>95</v>
      </c>
      <c r="T9" t="s">
        <v>95</v>
      </c>
      <c r="U9" t="s">
        <v>95</v>
      </c>
      <c r="V9" t="s">
        <v>95</v>
      </c>
      <c r="W9" t="s">
        <v>95</v>
      </c>
      <c r="X9" t="s">
        <v>95</v>
      </c>
      <c r="Y9" s="8">
        <v>45.57615</v>
      </c>
      <c r="Z9" s="8">
        <v>-116.96734</v>
      </c>
      <c r="AA9" t="s">
        <v>96</v>
      </c>
      <c r="AB9" t="s">
        <v>97</v>
      </c>
      <c r="AC9" t="s">
        <v>99</v>
      </c>
      <c r="AD9" t="s">
        <v>180</v>
      </c>
      <c r="AF9" s="9">
        <v>38273</v>
      </c>
      <c r="AG9" s="10">
        <v>0.59375</v>
      </c>
      <c r="AH9" t="s">
        <v>143</v>
      </c>
      <c r="AI9">
        <v>1</v>
      </c>
      <c r="AJ9">
        <v>1</v>
      </c>
      <c r="AK9">
        <v>0</v>
      </c>
      <c r="AL9">
        <v>0</v>
      </c>
      <c r="AM9">
        <v>1</v>
      </c>
      <c r="AN9" t="s">
        <v>144</v>
      </c>
      <c r="AO9" t="s">
        <v>95</v>
      </c>
      <c r="AP9" t="s">
        <v>95</v>
      </c>
      <c r="AR9" t="s">
        <v>103</v>
      </c>
      <c r="AT9" t="s">
        <v>104</v>
      </c>
      <c r="AU9" t="s">
        <v>123</v>
      </c>
      <c r="AV9" t="s">
        <v>95</v>
      </c>
      <c r="AX9" s="11" t="s">
        <v>395</v>
      </c>
      <c r="AY9" t="s">
        <v>396</v>
      </c>
      <c r="BA9">
        <v>1</v>
      </c>
      <c r="BB9">
        <v>1</v>
      </c>
      <c r="BC9">
        <v>1</v>
      </c>
      <c r="BD9">
        <v>1</v>
      </c>
      <c r="BH9">
        <v>3</v>
      </c>
      <c r="BI9">
        <v>24</v>
      </c>
      <c r="BJ9">
        <v>7.3</v>
      </c>
      <c r="BK9">
        <v>9.6</v>
      </c>
      <c r="BL9">
        <v>8.9</v>
      </c>
      <c r="BM9">
        <v>8.6</v>
      </c>
      <c r="BN9">
        <v>5.1</v>
      </c>
      <c r="BO9">
        <v>4.64</v>
      </c>
      <c r="BP9" t="s">
        <v>185</v>
      </c>
      <c r="BQ9">
        <v>7.52</v>
      </c>
      <c r="BR9">
        <v>7.67</v>
      </c>
      <c r="BU9">
        <v>4.64</v>
      </c>
      <c r="BV9">
        <v>0</v>
      </c>
      <c r="BW9">
        <v>7.9</v>
      </c>
      <c r="BX9">
        <v>0.38</v>
      </c>
      <c r="BY9">
        <v>-7.67</v>
      </c>
      <c r="BZ9">
        <v>7.52</v>
      </c>
      <c r="CA9">
        <v>0</v>
      </c>
      <c r="CB9">
        <v>0</v>
      </c>
      <c r="CC9">
        <v>0.63</v>
      </c>
      <c r="CD9" t="s">
        <v>110</v>
      </c>
      <c r="CE9" t="s">
        <v>147</v>
      </c>
      <c r="CF9" t="s">
        <v>110</v>
      </c>
      <c r="CG9" t="s">
        <v>147</v>
      </c>
      <c r="CI9" s="89" t="s">
        <v>110</v>
      </c>
      <c r="CJ9" s="89" t="s">
        <v>110</v>
      </c>
      <c r="CK9" s="89" t="s">
        <v>143</v>
      </c>
      <c r="CL9" s="89" t="b">
        <v>0</v>
      </c>
      <c r="CN9" t="s">
        <v>103</v>
      </c>
      <c r="CP9" t="s">
        <v>113</v>
      </c>
      <c r="CQ9" t="s">
        <v>231</v>
      </c>
      <c r="CR9" s="87">
        <v>6.52139</v>
      </c>
      <c r="CS9" s="72">
        <v>5</v>
      </c>
      <c r="CT9" s="72" t="s">
        <v>736</v>
      </c>
      <c r="CU9" s="72" t="s">
        <v>736</v>
      </c>
      <c r="CV9" s="88">
        <v>2</v>
      </c>
      <c r="CW9" s="73">
        <v>1</v>
      </c>
      <c r="CX9" s="73">
        <v>1</v>
      </c>
      <c r="CY9" s="74"/>
      <c r="CZ9" s="75">
        <v>15</v>
      </c>
      <c r="DA9" s="72" t="s">
        <v>694</v>
      </c>
      <c r="DB9" s="73" t="s">
        <v>737</v>
      </c>
      <c r="DC9" s="73" t="s">
        <v>737</v>
      </c>
      <c r="DD9" s="73" t="s">
        <v>737</v>
      </c>
      <c r="DE9" s="73" t="s">
        <v>737</v>
      </c>
      <c r="DF9" s="73" t="s">
        <v>737</v>
      </c>
      <c r="DG9" s="73" t="s">
        <v>737</v>
      </c>
      <c r="DH9" s="82"/>
      <c r="DI9" s="46"/>
      <c r="DJ9" s="46"/>
      <c r="DK9" s="46"/>
      <c r="DL9" s="46"/>
      <c r="DM9" s="46"/>
      <c r="DN9" s="46"/>
      <c r="DO9" s="46"/>
      <c r="DP9" s="46"/>
      <c r="DQ9" s="46"/>
      <c r="DR9" s="46"/>
      <c r="DS9" s="46"/>
      <c r="DT9" s="46"/>
      <c r="DU9" s="46"/>
    </row>
    <row r="10" spans="1:112" s="268" customFormat="1" ht="12.75">
      <c r="A10" s="46" t="s">
        <v>249</v>
      </c>
      <c r="B10" s="6">
        <v>170</v>
      </c>
      <c r="C10" s="7">
        <v>0.5</v>
      </c>
      <c r="D10" s="6" t="s">
        <v>221</v>
      </c>
      <c r="E10" t="s">
        <v>93</v>
      </c>
      <c r="F10" t="s">
        <v>93</v>
      </c>
      <c r="G10" t="s">
        <v>93</v>
      </c>
      <c r="H10" t="s">
        <v>91</v>
      </c>
      <c r="I10" t="s">
        <v>95</v>
      </c>
      <c r="J10" t="s">
        <v>95</v>
      </c>
      <c r="K10" t="s">
        <v>95</v>
      </c>
      <c r="L10" t="s">
        <v>95</v>
      </c>
      <c r="M10" t="s">
        <v>95</v>
      </c>
      <c r="N10" t="s">
        <v>95</v>
      </c>
      <c r="O10" t="s">
        <v>95</v>
      </c>
      <c r="P10" t="s">
        <v>95</v>
      </c>
      <c r="Q10" t="s">
        <v>95</v>
      </c>
      <c r="R10" t="s">
        <v>95</v>
      </c>
      <c r="S10" t="s">
        <v>95</v>
      </c>
      <c r="T10" t="s">
        <v>95</v>
      </c>
      <c r="U10" t="s">
        <v>95</v>
      </c>
      <c r="V10" t="s">
        <v>95</v>
      </c>
      <c r="W10" t="s">
        <v>95</v>
      </c>
      <c r="X10" t="s">
        <v>95</v>
      </c>
      <c r="Y10" s="8">
        <v>45.1637</v>
      </c>
      <c r="Z10" s="8">
        <v>-117.03246</v>
      </c>
      <c r="AA10" t="s">
        <v>96</v>
      </c>
      <c r="AB10" t="s">
        <v>97</v>
      </c>
      <c r="AC10" t="s">
        <v>99</v>
      </c>
      <c r="AD10" t="s">
        <v>119</v>
      </c>
      <c r="AE10" t="s">
        <v>231</v>
      </c>
      <c r="AF10" s="9">
        <v>38245</v>
      </c>
      <c r="AG10" s="10">
        <v>0.576388888888889</v>
      </c>
      <c r="AH10" t="s">
        <v>143</v>
      </c>
      <c r="AI10">
        <v>1</v>
      </c>
      <c r="AJ10">
        <v>1</v>
      </c>
      <c r="AK10">
        <v>0</v>
      </c>
      <c r="AL10">
        <v>0</v>
      </c>
      <c r="AM10">
        <v>0</v>
      </c>
      <c r="AN10" t="s">
        <v>202</v>
      </c>
      <c r="AO10" t="s">
        <v>95</v>
      </c>
      <c r="AP10" t="s">
        <v>95</v>
      </c>
      <c r="AQ10"/>
      <c r="AR10" t="s">
        <v>103</v>
      </c>
      <c r="AS10"/>
      <c r="AT10" t="s">
        <v>104</v>
      </c>
      <c r="AU10" t="s">
        <v>123</v>
      </c>
      <c r="AV10" t="s">
        <v>182</v>
      </c>
      <c r="AW10"/>
      <c r="AX10" s="11"/>
      <c r="AY10"/>
      <c r="AZ10"/>
      <c r="BA10">
        <v>1</v>
      </c>
      <c r="BB10">
        <v>1</v>
      </c>
      <c r="BC10">
        <v>1</v>
      </c>
      <c r="BD10">
        <v>1</v>
      </c>
      <c r="BE10"/>
      <c r="BF10"/>
      <c r="BG10"/>
      <c r="BH10">
        <v>3</v>
      </c>
      <c r="BI10">
        <v>24.3</v>
      </c>
      <c r="BJ10">
        <v>7</v>
      </c>
      <c r="BK10">
        <v>7.8</v>
      </c>
      <c r="BL10">
        <v>7.1</v>
      </c>
      <c r="BM10">
        <v>5.2</v>
      </c>
      <c r="BN10">
        <v>5.6</v>
      </c>
      <c r="BO10">
        <v>4.97</v>
      </c>
      <c r="BP10" t="s">
        <v>185</v>
      </c>
      <c r="BQ10">
        <v>7.79</v>
      </c>
      <c r="BR10">
        <v>8.42</v>
      </c>
      <c r="BS10">
        <v>9.6</v>
      </c>
      <c r="BT10">
        <v>8.35</v>
      </c>
      <c r="BU10">
        <v>4.97</v>
      </c>
      <c r="BV10">
        <v>0</v>
      </c>
      <c r="BW10">
        <v>6.54</v>
      </c>
      <c r="BX10">
        <v>0.46</v>
      </c>
      <c r="BY10">
        <v>-0.07</v>
      </c>
      <c r="BZ10">
        <v>-0.56</v>
      </c>
      <c r="CA10">
        <v>1.25</v>
      </c>
      <c r="CB10">
        <v>-17.86</v>
      </c>
      <c r="CC10">
        <v>2.59</v>
      </c>
      <c r="CD10" t="s">
        <v>110</v>
      </c>
      <c r="CE10" t="s">
        <v>138</v>
      </c>
      <c r="CF10" t="s">
        <v>110</v>
      </c>
      <c r="CG10" t="s">
        <v>139</v>
      </c>
      <c r="CH10" t="s">
        <v>250</v>
      </c>
      <c r="CI10" s="89" t="s">
        <v>110</v>
      </c>
      <c r="CJ10" s="89" t="s">
        <v>110</v>
      </c>
      <c r="CK10" s="89" t="s">
        <v>143</v>
      </c>
      <c r="CL10" s="89" t="b">
        <v>0</v>
      </c>
      <c r="CM10"/>
      <c r="CN10" t="s">
        <v>113</v>
      </c>
      <c r="CO10" t="s">
        <v>251</v>
      </c>
      <c r="CP10" t="s">
        <v>113</v>
      </c>
      <c r="CQ10" t="s">
        <v>231</v>
      </c>
      <c r="CR10" s="81">
        <v>2.00669</v>
      </c>
      <c r="CS10" s="72">
        <v>3</v>
      </c>
      <c r="CT10" s="72" t="s">
        <v>736</v>
      </c>
      <c r="CU10" s="72" t="s">
        <v>736</v>
      </c>
      <c r="CV10" s="73">
        <v>2</v>
      </c>
      <c r="CW10" s="73">
        <v>1.05</v>
      </c>
      <c r="CX10" s="73">
        <v>1</v>
      </c>
      <c r="CY10" s="74"/>
      <c r="CZ10" s="75">
        <v>9.45</v>
      </c>
      <c r="DA10" s="72" t="s">
        <v>671</v>
      </c>
      <c r="DB10" s="73" t="s">
        <v>739</v>
      </c>
      <c r="DC10" s="73" t="s">
        <v>737</v>
      </c>
      <c r="DD10" s="73" t="s">
        <v>737</v>
      </c>
      <c r="DE10" s="73" t="s">
        <v>737</v>
      </c>
      <c r="DF10" s="73" t="s">
        <v>737</v>
      </c>
      <c r="DG10" s="73" t="s">
        <v>737</v>
      </c>
      <c r="DH10" s="267" t="s">
        <v>754</v>
      </c>
    </row>
    <row r="11" spans="1:112" s="268" customFormat="1" ht="12.75" customHeight="1">
      <c r="A11" s="46" t="s">
        <v>171</v>
      </c>
      <c r="B11" s="6" t="s">
        <v>172</v>
      </c>
      <c r="C11" s="7">
        <v>0.3</v>
      </c>
      <c r="D11" s="6">
        <v>3940</v>
      </c>
      <c r="E11" t="s">
        <v>93</v>
      </c>
      <c r="F11" t="s">
        <v>151</v>
      </c>
      <c r="G11" t="s">
        <v>151</v>
      </c>
      <c r="H11" t="s">
        <v>161</v>
      </c>
      <c r="I11" t="s">
        <v>95</v>
      </c>
      <c r="J11" t="s">
        <v>95</v>
      </c>
      <c r="K11" t="s">
        <v>95</v>
      </c>
      <c r="L11" t="s">
        <v>95</v>
      </c>
      <c r="M11" t="s">
        <v>95</v>
      </c>
      <c r="N11" t="s">
        <v>95</v>
      </c>
      <c r="O11" t="s">
        <v>95</v>
      </c>
      <c r="P11" t="s">
        <v>95</v>
      </c>
      <c r="Q11" t="s">
        <v>95</v>
      </c>
      <c r="R11" t="s">
        <v>95</v>
      </c>
      <c r="S11" t="s">
        <v>95</v>
      </c>
      <c r="T11" t="s">
        <v>95</v>
      </c>
      <c r="U11" t="s">
        <v>95</v>
      </c>
      <c r="V11" t="s">
        <v>95</v>
      </c>
      <c r="W11" t="s">
        <v>95</v>
      </c>
      <c r="X11" t="s">
        <v>95</v>
      </c>
      <c r="Y11" s="8">
        <v>45.29848</v>
      </c>
      <c r="Z11" s="8">
        <v>-116.98729</v>
      </c>
      <c r="AA11" t="s">
        <v>96</v>
      </c>
      <c r="AB11" t="s">
        <v>97</v>
      </c>
      <c r="AC11" t="s">
        <v>98</v>
      </c>
      <c r="AD11" t="s">
        <v>99</v>
      </c>
      <c r="AE11" t="s">
        <v>119</v>
      </c>
      <c r="AF11" s="9">
        <v>38229</v>
      </c>
      <c r="AG11" s="10">
        <v>0.6236111111111111</v>
      </c>
      <c r="AH11" t="s">
        <v>120</v>
      </c>
      <c r="AI11">
        <v>1</v>
      </c>
      <c r="AJ11">
        <v>1</v>
      </c>
      <c r="AK11">
        <v>0</v>
      </c>
      <c r="AL11">
        <v>0</v>
      </c>
      <c r="AM11">
        <v>0</v>
      </c>
      <c r="AN11" t="s">
        <v>144</v>
      </c>
      <c r="AO11" t="s">
        <v>95</v>
      </c>
      <c r="AP11" t="s">
        <v>95</v>
      </c>
      <c r="AQ11"/>
      <c r="AR11" t="s">
        <v>95</v>
      </c>
      <c r="AS11"/>
      <c r="AT11" t="s">
        <v>173</v>
      </c>
      <c r="AU11" t="s">
        <v>123</v>
      </c>
      <c r="AV11" t="s">
        <v>95</v>
      </c>
      <c r="AW11"/>
      <c r="AX11" s="11"/>
      <c r="AY11"/>
      <c r="AZ11"/>
      <c r="BA11">
        <v>1</v>
      </c>
      <c r="BB11">
        <v>1</v>
      </c>
      <c r="BC11">
        <v>1</v>
      </c>
      <c r="BD11">
        <v>1</v>
      </c>
      <c r="BE11" t="s">
        <v>174</v>
      </c>
      <c r="BF11" t="s">
        <v>175</v>
      </c>
      <c r="BG11"/>
      <c r="BH11">
        <v>9.3</v>
      </c>
      <c r="BI11">
        <v>33.7</v>
      </c>
      <c r="BJ11">
        <v>11.6</v>
      </c>
      <c r="BK11">
        <v>9.8</v>
      </c>
      <c r="BL11">
        <v>12.1</v>
      </c>
      <c r="BM11">
        <v>9.9</v>
      </c>
      <c r="BN11">
        <v>9.4</v>
      </c>
      <c r="BO11">
        <v>4.72</v>
      </c>
      <c r="BP11" t="s">
        <v>176</v>
      </c>
      <c r="BQ11">
        <v>10.73</v>
      </c>
      <c r="BR11">
        <v>11.96</v>
      </c>
      <c r="BS11">
        <v>0</v>
      </c>
      <c r="BT11"/>
      <c r="BU11">
        <v>4.73</v>
      </c>
      <c r="BV11">
        <v>-0.01</v>
      </c>
      <c r="BW11">
        <v>10.56</v>
      </c>
      <c r="BX11">
        <v>0.88</v>
      </c>
      <c r="BY11">
        <v>-11.96</v>
      </c>
      <c r="BZ11">
        <v>10.73</v>
      </c>
      <c r="CA11">
        <v>0</v>
      </c>
      <c r="CB11">
        <v>0</v>
      </c>
      <c r="CC11">
        <v>3.65</v>
      </c>
      <c r="CD11" t="s">
        <v>110</v>
      </c>
      <c r="CE11" t="s">
        <v>138</v>
      </c>
      <c r="CF11" t="s">
        <v>110</v>
      </c>
      <c r="CG11" t="s">
        <v>112</v>
      </c>
      <c r="CH11" t="s">
        <v>177</v>
      </c>
      <c r="CI11" s="89" t="s">
        <v>110</v>
      </c>
      <c r="CJ11" s="89" t="s">
        <v>110</v>
      </c>
      <c r="CK11" s="89" t="s">
        <v>120</v>
      </c>
      <c r="CL11" s="89" t="b">
        <v>0</v>
      </c>
      <c r="CM11"/>
      <c r="CN11" t="s">
        <v>103</v>
      </c>
      <c r="CO11"/>
      <c r="CP11" t="s">
        <v>113</v>
      </c>
      <c r="CQ11" t="s">
        <v>115</v>
      </c>
      <c r="CR11" s="71">
        <v>3.88279</v>
      </c>
      <c r="CS11" s="72">
        <v>3</v>
      </c>
      <c r="CT11" s="85">
        <v>1</v>
      </c>
      <c r="CU11" s="85">
        <v>1</v>
      </c>
      <c r="CV11" s="73">
        <v>2</v>
      </c>
      <c r="CW11" s="73">
        <v>1</v>
      </c>
      <c r="CX11" s="266">
        <v>1</v>
      </c>
      <c r="CY11" s="74"/>
      <c r="CZ11" s="75">
        <v>9</v>
      </c>
      <c r="DA11" s="72" t="s">
        <v>671</v>
      </c>
      <c r="DB11" s="73" t="s">
        <v>737</v>
      </c>
      <c r="DC11" s="73" t="s">
        <v>737</v>
      </c>
      <c r="DD11" s="73" t="s">
        <v>737</v>
      </c>
      <c r="DE11" s="73" t="s">
        <v>737</v>
      </c>
      <c r="DF11" s="73" t="s">
        <v>737</v>
      </c>
      <c r="DG11" s="73" t="s">
        <v>737</v>
      </c>
      <c r="DH11" s="266" t="s">
        <v>731</v>
      </c>
    </row>
    <row r="12" spans="1:112" s="143" customFormat="1" ht="12.75">
      <c r="A12" s="58" t="s">
        <v>623</v>
      </c>
      <c r="B12" s="93">
        <v>3900100</v>
      </c>
      <c r="C12" s="93"/>
      <c r="D12" s="94" t="s">
        <v>133</v>
      </c>
      <c r="E12" s="21" t="s">
        <v>93</v>
      </c>
      <c r="F12" s="21" t="s">
        <v>93</v>
      </c>
      <c r="G12" s="21" t="s">
        <v>93</v>
      </c>
      <c r="H12" s="94" t="s">
        <v>658</v>
      </c>
      <c r="I12" s="95" t="s">
        <v>94</v>
      </c>
      <c r="J12" s="95" t="s">
        <v>95</v>
      </c>
      <c r="K12" s="95" t="s">
        <v>95</v>
      </c>
      <c r="L12" s="95" t="s">
        <v>95</v>
      </c>
      <c r="M12" s="95" t="s">
        <v>95</v>
      </c>
      <c r="N12" s="95" t="s">
        <v>95</v>
      </c>
      <c r="O12" s="95" t="s">
        <v>95</v>
      </c>
      <c r="P12" s="95" t="s">
        <v>95</v>
      </c>
      <c r="Q12" s="95" t="s">
        <v>95</v>
      </c>
      <c r="R12" s="95" t="s">
        <v>95</v>
      </c>
      <c r="S12" s="95" t="s">
        <v>95</v>
      </c>
      <c r="T12" s="95" t="s">
        <v>95</v>
      </c>
      <c r="U12" s="95" t="s">
        <v>95</v>
      </c>
      <c r="V12" s="95" t="s">
        <v>95</v>
      </c>
      <c r="W12" s="95" t="s">
        <v>95</v>
      </c>
      <c r="X12" s="95" t="s">
        <v>95</v>
      </c>
      <c r="Y12" s="96">
        <v>45.16957178416666</v>
      </c>
      <c r="Z12" s="96">
        <v>-117.07697138972222</v>
      </c>
      <c r="AA12" s="95" t="s">
        <v>96</v>
      </c>
      <c r="AB12" s="95" t="s">
        <v>668</v>
      </c>
      <c r="AC12" s="95" t="s">
        <v>98</v>
      </c>
      <c r="AD12" s="95"/>
      <c r="AE12" s="97"/>
      <c r="AF12" s="98"/>
      <c r="AG12" s="99"/>
      <c r="AH12" s="21" t="s">
        <v>143</v>
      </c>
      <c r="AI12" s="21">
        <v>1</v>
      </c>
      <c r="AJ12" s="21">
        <v>1</v>
      </c>
      <c r="AK12" s="21">
        <v>0</v>
      </c>
      <c r="AL12" s="21">
        <v>0</v>
      </c>
      <c r="AM12" s="21">
        <v>0</v>
      </c>
      <c r="AN12" s="21" t="s">
        <v>202</v>
      </c>
      <c r="AO12" s="21" t="s">
        <v>95</v>
      </c>
      <c r="AP12" s="21" t="s">
        <v>95</v>
      </c>
      <c r="AQ12" s="21"/>
      <c r="AR12" s="21"/>
      <c r="AS12" s="97"/>
      <c r="AT12" s="21" t="s">
        <v>104</v>
      </c>
      <c r="AU12" s="21" t="s">
        <v>359</v>
      </c>
      <c r="AV12" s="21" t="s">
        <v>163</v>
      </c>
      <c r="AW12" s="95" t="s">
        <v>670</v>
      </c>
      <c r="AX12" s="21" t="s">
        <v>659</v>
      </c>
      <c r="AY12" s="97"/>
      <c r="AZ12" s="97"/>
      <c r="BA12" s="21"/>
      <c r="BB12" s="21"/>
      <c r="BC12" s="21"/>
      <c r="BD12" s="21"/>
      <c r="BE12" s="97"/>
      <c r="BF12" s="97"/>
      <c r="BG12" s="97"/>
      <c r="BH12" s="97"/>
      <c r="BI12" s="97"/>
      <c r="BJ12" s="97"/>
      <c r="BK12" s="97"/>
      <c r="BL12" s="97"/>
      <c r="BM12" s="97"/>
      <c r="BN12" s="97"/>
      <c r="BO12" s="21"/>
      <c r="BP12" s="21"/>
      <c r="BQ12" s="21"/>
      <c r="BR12" s="21"/>
      <c r="BS12" s="21"/>
      <c r="BT12" s="21"/>
      <c r="BU12" s="21"/>
      <c r="BV12" s="21"/>
      <c r="BW12" s="97"/>
      <c r="BX12" s="23">
        <v>0.3</v>
      </c>
      <c r="BY12" s="23">
        <v>2.4</v>
      </c>
      <c r="BZ12" s="97"/>
      <c r="CA12" s="97"/>
      <c r="CB12" s="97"/>
      <c r="CC12" s="93">
        <v>5.5</v>
      </c>
      <c r="CD12" s="95" t="s">
        <v>110</v>
      </c>
      <c r="CE12" s="95" t="s">
        <v>665</v>
      </c>
      <c r="CF12" s="95" t="s">
        <v>110</v>
      </c>
      <c r="CG12" s="95" t="s">
        <v>112</v>
      </c>
      <c r="CH12" s="97"/>
      <c r="CI12" s="101" t="s">
        <v>110</v>
      </c>
      <c r="CJ12" s="101" t="s">
        <v>110</v>
      </c>
      <c r="CK12" s="101" t="s">
        <v>143</v>
      </c>
      <c r="CL12" s="101" t="b">
        <v>0</v>
      </c>
      <c r="CM12" s="97"/>
      <c r="CN12" s="95" t="s">
        <v>103</v>
      </c>
      <c r="CO12" s="97"/>
      <c r="CP12" s="21" t="s">
        <v>113</v>
      </c>
      <c r="CQ12" s="21" t="s">
        <v>115</v>
      </c>
      <c r="CR12" s="106">
        <v>1.82959</v>
      </c>
      <c r="CS12" s="107">
        <v>2</v>
      </c>
      <c r="CT12" s="72" t="s">
        <v>736</v>
      </c>
      <c r="CU12" s="72" t="s">
        <v>736</v>
      </c>
      <c r="CV12" s="105">
        <v>2</v>
      </c>
      <c r="CW12" s="105">
        <v>1.15</v>
      </c>
      <c r="CX12" s="250">
        <v>0.5</v>
      </c>
      <c r="CY12" s="108"/>
      <c r="CZ12" s="109">
        <v>3.45</v>
      </c>
      <c r="DA12" s="72" t="s">
        <v>671</v>
      </c>
      <c r="DB12" s="73" t="s">
        <v>737</v>
      </c>
      <c r="DC12" s="73" t="s">
        <v>737</v>
      </c>
      <c r="DD12" s="73" t="s">
        <v>739</v>
      </c>
      <c r="DE12" s="73" t="s">
        <v>740</v>
      </c>
      <c r="DF12" s="73" t="s">
        <v>737</v>
      </c>
      <c r="DG12" s="73" t="s">
        <v>737</v>
      </c>
      <c r="DH12" s="105"/>
    </row>
    <row r="13" spans="1:112" s="143" customFormat="1" ht="12.75">
      <c r="A13" s="46" t="s">
        <v>281</v>
      </c>
      <c r="B13" s="6" t="s">
        <v>257</v>
      </c>
      <c r="C13" s="7">
        <v>5</v>
      </c>
      <c r="D13" s="6" t="s">
        <v>270</v>
      </c>
      <c r="E13" t="s">
        <v>226</v>
      </c>
      <c r="F13" t="s">
        <v>151</v>
      </c>
      <c r="G13" t="s">
        <v>151</v>
      </c>
      <c r="H13" t="s">
        <v>271</v>
      </c>
      <c r="I13" t="s">
        <v>95</v>
      </c>
      <c r="J13" t="s">
        <v>95</v>
      </c>
      <c r="K13" t="s">
        <v>95</v>
      </c>
      <c r="L13" t="s">
        <v>95</v>
      </c>
      <c r="M13" t="s">
        <v>95</v>
      </c>
      <c r="N13" t="s">
        <v>95</v>
      </c>
      <c r="O13" t="s">
        <v>95</v>
      </c>
      <c r="P13" t="s">
        <v>95</v>
      </c>
      <c r="Q13" t="s">
        <v>95</v>
      </c>
      <c r="R13" t="s">
        <v>95</v>
      </c>
      <c r="S13" t="s">
        <v>95</v>
      </c>
      <c r="T13" t="s">
        <v>95</v>
      </c>
      <c r="U13" t="s">
        <v>95</v>
      </c>
      <c r="V13" t="s">
        <v>95</v>
      </c>
      <c r="W13" t="s">
        <v>95</v>
      </c>
      <c r="X13" t="s">
        <v>95</v>
      </c>
      <c r="Y13" s="8">
        <v>45.55181</v>
      </c>
      <c r="Z13" s="8">
        <v>-116.93091</v>
      </c>
      <c r="AA13" t="s">
        <v>96</v>
      </c>
      <c r="AB13" t="s">
        <v>97</v>
      </c>
      <c r="AC13" t="s">
        <v>99</v>
      </c>
      <c r="AD13" t="s">
        <v>119</v>
      </c>
      <c r="AE13" t="s">
        <v>231</v>
      </c>
      <c r="AF13" s="9">
        <v>38272</v>
      </c>
      <c r="AG13" s="10">
        <v>0.5465277777777778</v>
      </c>
      <c r="AH13" t="s">
        <v>120</v>
      </c>
      <c r="AI13">
        <v>1</v>
      </c>
      <c r="AJ13">
        <v>1</v>
      </c>
      <c r="AK13">
        <v>0</v>
      </c>
      <c r="AL13">
        <v>0</v>
      </c>
      <c r="AM13">
        <v>0</v>
      </c>
      <c r="AN13" t="s">
        <v>101</v>
      </c>
      <c r="AO13" t="s">
        <v>95</v>
      </c>
      <c r="AP13" t="s">
        <v>95</v>
      </c>
      <c r="AQ13" t="s">
        <v>282</v>
      </c>
      <c r="AR13" t="s">
        <v>103</v>
      </c>
      <c r="AS13"/>
      <c r="AT13" t="s">
        <v>104</v>
      </c>
      <c r="AU13" t="s">
        <v>163</v>
      </c>
      <c r="AV13" t="s">
        <v>95</v>
      </c>
      <c r="AW13"/>
      <c r="AX13" s="11"/>
      <c r="AY13"/>
      <c r="AZ13"/>
      <c r="BA13">
        <v>1</v>
      </c>
      <c r="BB13">
        <v>1</v>
      </c>
      <c r="BC13">
        <v>1</v>
      </c>
      <c r="BD13">
        <v>1</v>
      </c>
      <c r="BE13"/>
      <c r="BF13"/>
      <c r="BG13"/>
      <c r="BH13">
        <v>4.8</v>
      </c>
      <c r="BI13">
        <v>29.6</v>
      </c>
      <c r="BJ13">
        <v>9.4</v>
      </c>
      <c r="BK13">
        <v>5.4</v>
      </c>
      <c r="BL13">
        <v>6</v>
      </c>
      <c r="BM13">
        <v>8.8</v>
      </c>
      <c r="BN13">
        <v>6.4</v>
      </c>
      <c r="BO13">
        <v>4.31</v>
      </c>
      <c r="BP13" t="s">
        <v>283</v>
      </c>
      <c r="BQ13">
        <v>7.12</v>
      </c>
      <c r="BR13">
        <v>10.43</v>
      </c>
      <c r="BS13"/>
      <c r="BT13"/>
      <c r="BU13">
        <v>4.3</v>
      </c>
      <c r="BV13">
        <v>0.01</v>
      </c>
      <c r="BW13">
        <v>7.2</v>
      </c>
      <c r="BX13">
        <v>0.67</v>
      </c>
      <c r="BY13">
        <v>-10.43</v>
      </c>
      <c r="BZ13">
        <v>7.12</v>
      </c>
      <c r="CA13">
        <v>0</v>
      </c>
      <c r="CB13">
        <v>0</v>
      </c>
      <c r="CC13">
        <v>11.18</v>
      </c>
      <c r="CD13" t="s">
        <v>110</v>
      </c>
      <c r="CE13" t="s">
        <v>138</v>
      </c>
      <c r="CF13" t="s">
        <v>110</v>
      </c>
      <c r="CG13" t="s">
        <v>139</v>
      </c>
      <c r="CH13" t="s">
        <v>284</v>
      </c>
      <c r="CI13" s="89" t="s">
        <v>110</v>
      </c>
      <c r="CJ13" s="89" t="s">
        <v>110</v>
      </c>
      <c r="CK13" s="89" t="s">
        <v>120</v>
      </c>
      <c r="CL13" s="89" t="b">
        <v>0</v>
      </c>
      <c r="CM13"/>
      <c r="CN13" t="s">
        <v>103</v>
      </c>
      <c r="CO13"/>
      <c r="CP13" t="s">
        <v>113</v>
      </c>
      <c r="CQ13" t="s">
        <v>193</v>
      </c>
      <c r="CR13" s="87">
        <v>1.08223</v>
      </c>
      <c r="CS13" s="72">
        <v>2</v>
      </c>
      <c r="CT13" s="72" t="s">
        <v>736</v>
      </c>
      <c r="CU13" s="72" t="s">
        <v>736</v>
      </c>
      <c r="CV13" s="88">
        <v>2</v>
      </c>
      <c r="CW13" s="73">
        <v>1.1</v>
      </c>
      <c r="CX13" s="250">
        <v>0.5</v>
      </c>
      <c r="CY13" s="74"/>
      <c r="CZ13" s="75">
        <v>3.3</v>
      </c>
      <c r="DA13" s="72" t="s">
        <v>671</v>
      </c>
      <c r="DB13" s="73" t="s">
        <v>737</v>
      </c>
      <c r="DC13" s="73" t="s">
        <v>737</v>
      </c>
      <c r="DD13" s="73" t="s">
        <v>737</v>
      </c>
      <c r="DE13" s="73" t="s">
        <v>740</v>
      </c>
      <c r="DF13" s="73" t="s">
        <v>737</v>
      </c>
      <c r="DG13" s="73" t="s">
        <v>737</v>
      </c>
      <c r="DH13" s="82"/>
    </row>
    <row r="14" spans="1:112" ht="12.75">
      <c r="A14" s="58" t="s">
        <v>624</v>
      </c>
      <c r="B14" s="93">
        <v>3900140</v>
      </c>
      <c r="C14" s="93"/>
      <c r="D14" s="94" t="s">
        <v>133</v>
      </c>
      <c r="E14" s="21" t="s">
        <v>93</v>
      </c>
      <c r="F14" s="21" t="s">
        <v>93</v>
      </c>
      <c r="G14" s="21" t="s">
        <v>93</v>
      </c>
      <c r="H14" s="94" t="s">
        <v>660</v>
      </c>
      <c r="I14" s="95" t="s">
        <v>94</v>
      </c>
      <c r="J14" s="95" t="s">
        <v>95</v>
      </c>
      <c r="K14" s="95" t="s">
        <v>95</v>
      </c>
      <c r="L14" s="95" t="s">
        <v>95</v>
      </c>
      <c r="M14" s="95" t="s">
        <v>95</v>
      </c>
      <c r="N14" s="95" t="s">
        <v>95</v>
      </c>
      <c r="O14" s="95" t="s">
        <v>95</v>
      </c>
      <c r="P14" s="95" t="s">
        <v>95</v>
      </c>
      <c r="Q14" s="95" t="s">
        <v>95</v>
      </c>
      <c r="R14" s="95" t="s">
        <v>95</v>
      </c>
      <c r="S14" s="95" t="s">
        <v>95</v>
      </c>
      <c r="T14" s="95" t="s">
        <v>95</v>
      </c>
      <c r="U14" s="95" t="s">
        <v>95</v>
      </c>
      <c r="V14" s="95" t="s">
        <v>95</v>
      </c>
      <c r="W14" s="95" t="s">
        <v>95</v>
      </c>
      <c r="X14" s="95" t="s">
        <v>95</v>
      </c>
      <c r="Y14" s="96">
        <v>45.225849083611116</v>
      </c>
      <c r="Z14" s="96">
        <v>-117.00592500055555</v>
      </c>
      <c r="AA14" s="95" t="s">
        <v>96</v>
      </c>
      <c r="AB14" s="95" t="s">
        <v>669</v>
      </c>
      <c r="AC14" s="95" t="s">
        <v>98</v>
      </c>
      <c r="AD14" s="95"/>
      <c r="AE14" s="97"/>
      <c r="AF14" s="98"/>
      <c r="AG14" s="99"/>
      <c r="AH14" s="21" t="s">
        <v>143</v>
      </c>
      <c r="AI14" s="21">
        <v>1</v>
      </c>
      <c r="AJ14" s="21">
        <v>1</v>
      </c>
      <c r="AK14" s="21">
        <v>0</v>
      </c>
      <c r="AL14" s="21">
        <v>0</v>
      </c>
      <c r="AM14" s="21">
        <v>0</v>
      </c>
      <c r="AN14" s="21" t="s">
        <v>202</v>
      </c>
      <c r="AO14" s="21" t="s">
        <v>95</v>
      </c>
      <c r="AP14" s="21" t="s">
        <v>95</v>
      </c>
      <c r="AQ14" s="21"/>
      <c r="AR14" s="21"/>
      <c r="AS14" s="97"/>
      <c r="AT14" s="21" t="s">
        <v>104</v>
      </c>
      <c r="AU14" s="21" t="s">
        <v>359</v>
      </c>
      <c r="AV14" s="21" t="s">
        <v>95</v>
      </c>
      <c r="AW14" s="97"/>
      <c r="AX14" s="21" t="s">
        <v>661</v>
      </c>
      <c r="AY14" s="97"/>
      <c r="AZ14" s="97"/>
      <c r="BA14" s="21"/>
      <c r="BB14" s="21"/>
      <c r="BC14" s="21"/>
      <c r="BD14" s="21"/>
      <c r="BE14" s="97"/>
      <c r="BF14" s="97"/>
      <c r="BG14" s="97"/>
      <c r="BH14" s="97"/>
      <c r="BI14" s="97"/>
      <c r="BJ14" s="97"/>
      <c r="BK14" s="97"/>
      <c r="BL14" s="97"/>
      <c r="BM14" s="97"/>
      <c r="BN14" s="97"/>
      <c r="BO14" s="21"/>
      <c r="BP14" s="21"/>
      <c r="BQ14" s="21"/>
      <c r="BR14" s="21"/>
      <c r="BS14" s="21"/>
      <c r="BT14" s="21"/>
      <c r="BU14" s="21"/>
      <c r="BV14" s="21"/>
      <c r="BW14" s="97"/>
      <c r="BX14" s="23">
        <v>0.34</v>
      </c>
      <c r="BY14" s="23">
        <v>0.93</v>
      </c>
      <c r="BZ14" s="97"/>
      <c r="CA14" s="97"/>
      <c r="CB14" s="97"/>
      <c r="CC14" s="93">
        <v>10.6</v>
      </c>
      <c r="CD14" s="95" t="s">
        <v>110</v>
      </c>
      <c r="CE14" s="95" t="s">
        <v>665</v>
      </c>
      <c r="CF14" s="95" t="s">
        <v>110</v>
      </c>
      <c r="CG14" s="95" t="s">
        <v>112</v>
      </c>
      <c r="CH14" s="97"/>
      <c r="CI14" s="101" t="s">
        <v>110</v>
      </c>
      <c r="CJ14" s="101" t="s">
        <v>110</v>
      </c>
      <c r="CK14" s="101" t="s">
        <v>143</v>
      </c>
      <c r="CL14" s="101" t="b">
        <v>0</v>
      </c>
      <c r="CM14" s="97"/>
      <c r="CN14" s="95" t="s">
        <v>103</v>
      </c>
      <c r="CO14" s="97"/>
      <c r="CP14" s="21" t="s">
        <v>113</v>
      </c>
      <c r="CQ14" s="21" t="s">
        <v>115</v>
      </c>
      <c r="CR14" s="106">
        <v>1.75345</v>
      </c>
      <c r="CS14" s="107">
        <v>2</v>
      </c>
      <c r="CT14" s="72" t="s">
        <v>736</v>
      </c>
      <c r="CU14" s="72" t="s">
        <v>736</v>
      </c>
      <c r="CV14" s="105">
        <v>2</v>
      </c>
      <c r="CW14" s="105">
        <v>1.05</v>
      </c>
      <c r="CX14" s="105">
        <v>1</v>
      </c>
      <c r="CY14" s="108"/>
      <c r="CZ14" s="109">
        <v>6.3</v>
      </c>
      <c r="DA14" s="72" t="s">
        <v>671</v>
      </c>
      <c r="DB14" s="73" t="s">
        <v>737</v>
      </c>
      <c r="DC14" s="73" t="s">
        <v>737</v>
      </c>
      <c r="DD14" s="73" t="s">
        <v>739</v>
      </c>
      <c r="DE14" s="73" t="s">
        <v>737</v>
      </c>
      <c r="DF14" s="73" t="s">
        <v>737</v>
      </c>
      <c r="DG14" s="73" t="s">
        <v>737</v>
      </c>
      <c r="DH14" s="105"/>
    </row>
    <row r="15" spans="1:112" ht="12.75">
      <c r="A15" s="46" t="s">
        <v>260</v>
      </c>
      <c r="B15" s="6" t="s">
        <v>257</v>
      </c>
      <c r="C15" s="7">
        <v>1</v>
      </c>
      <c r="D15" s="6" t="s">
        <v>261</v>
      </c>
      <c r="E15" t="s">
        <v>226</v>
      </c>
      <c r="F15" t="s">
        <v>151</v>
      </c>
      <c r="G15" t="s">
        <v>151</v>
      </c>
      <c r="H15" t="s">
        <v>91</v>
      </c>
      <c r="I15" t="s">
        <v>95</v>
      </c>
      <c r="J15" t="s">
        <v>95</v>
      </c>
      <c r="K15" t="s">
        <v>95</v>
      </c>
      <c r="L15" t="s">
        <v>95</v>
      </c>
      <c r="M15" t="s">
        <v>95</v>
      </c>
      <c r="N15" t="s">
        <v>95</v>
      </c>
      <c r="O15" t="s">
        <v>95</v>
      </c>
      <c r="P15" t="s">
        <v>95</v>
      </c>
      <c r="Q15" t="s">
        <v>95</v>
      </c>
      <c r="R15" t="s">
        <v>95</v>
      </c>
      <c r="S15" t="s">
        <v>95</v>
      </c>
      <c r="T15" t="s">
        <v>95</v>
      </c>
      <c r="U15" t="s">
        <v>95</v>
      </c>
      <c r="V15" t="s">
        <v>95</v>
      </c>
      <c r="W15" t="s">
        <v>95</v>
      </c>
      <c r="X15" t="s">
        <v>95</v>
      </c>
      <c r="Y15" s="8">
        <v>45.5603</v>
      </c>
      <c r="Z15" s="8">
        <v>-116.88666</v>
      </c>
      <c r="AA15" t="s">
        <v>96</v>
      </c>
      <c r="AB15" t="s">
        <v>97</v>
      </c>
      <c r="AC15" t="s">
        <v>99</v>
      </c>
      <c r="AD15" t="s">
        <v>119</v>
      </c>
      <c r="AE15" t="s">
        <v>231</v>
      </c>
      <c r="AF15" s="9">
        <v>38272</v>
      </c>
      <c r="AG15" s="10">
        <v>0.4298611111111111</v>
      </c>
      <c r="AH15" t="s">
        <v>143</v>
      </c>
      <c r="AI15">
        <v>1</v>
      </c>
      <c r="AJ15">
        <v>1</v>
      </c>
      <c r="AK15">
        <v>0</v>
      </c>
      <c r="AL15">
        <v>0</v>
      </c>
      <c r="AM15">
        <v>0</v>
      </c>
      <c r="AN15" t="s">
        <v>101</v>
      </c>
      <c r="AO15" t="s">
        <v>95</v>
      </c>
      <c r="AP15" t="s">
        <v>95</v>
      </c>
      <c r="AR15" t="s">
        <v>103</v>
      </c>
      <c r="AT15" t="s">
        <v>173</v>
      </c>
      <c r="AU15" t="s">
        <v>123</v>
      </c>
      <c r="AV15" t="s">
        <v>95</v>
      </c>
      <c r="AX15" s="11" t="s">
        <v>262</v>
      </c>
      <c r="BA15">
        <v>1</v>
      </c>
      <c r="BB15">
        <v>1</v>
      </c>
      <c r="BC15">
        <v>1</v>
      </c>
      <c r="BD15">
        <v>1</v>
      </c>
      <c r="BH15">
        <v>1.8</v>
      </c>
      <c r="BI15">
        <v>40.2</v>
      </c>
      <c r="BJ15">
        <v>5.5</v>
      </c>
      <c r="BK15">
        <v>6.8</v>
      </c>
      <c r="BL15">
        <v>5.2</v>
      </c>
      <c r="BM15">
        <v>5.9</v>
      </c>
      <c r="BN15">
        <v>5.8</v>
      </c>
      <c r="BO15">
        <v>7.18</v>
      </c>
      <c r="BP15" t="s">
        <v>176</v>
      </c>
      <c r="BQ15">
        <v>9.06</v>
      </c>
      <c r="BR15">
        <v>11.28</v>
      </c>
      <c r="BS15">
        <v>11.62</v>
      </c>
      <c r="BT15">
        <v>11.43</v>
      </c>
      <c r="BU15">
        <v>7.17</v>
      </c>
      <c r="BV15">
        <v>0.01</v>
      </c>
      <c r="BW15">
        <v>5.84</v>
      </c>
      <c r="BX15">
        <v>0.31</v>
      </c>
      <c r="BY15">
        <v>0.15</v>
      </c>
      <c r="BZ15">
        <v>-2.37</v>
      </c>
      <c r="CA15">
        <v>0.19</v>
      </c>
      <c r="CB15">
        <v>1.27</v>
      </c>
      <c r="CC15">
        <v>5.52</v>
      </c>
      <c r="CD15" t="s">
        <v>110</v>
      </c>
      <c r="CE15" t="s">
        <v>147</v>
      </c>
      <c r="CF15" t="s">
        <v>110</v>
      </c>
      <c r="CG15" t="s">
        <v>139</v>
      </c>
      <c r="CI15" s="89" t="s">
        <v>110</v>
      </c>
      <c r="CJ15" s="89" t="s">
        <v>110</v>
      </c>
      <c r="CK15" s="89" t="s">
        <v>143</v>
      </c>
      <c r="CL15" s="89" t="b">
        <v>0</v>
      </c>
      <c r="CN15" t="s">
        <v>113</v>
      </c>
      <c r="CO15" t="s">
        <v>263</v>
      </c>
      <c r="CP15" t="s">
        <v>113</v>
      </c>
      <c r="CQ15" t="s">
        <v>231</v>
      </c>
      <c r="CR15" s="87">
        <v>1.36922</v>
      </c>
      <c r="CS15" s="72">
        <v>2</v>
      </c>
      <c r="CT15" s="72" t="s">
        <v>736</v>
      </c>
      <c r="CU15" s="72" t="s">
        <v>736</v>
      </c>
      <c r="CV15" s="88">
        <v>2</v>
      </c>
      <c r="CW15" s="73">
        <v>1</v>
      </c>
      <c r="CX15" s="73">
        <v>1</v>
      </c>
      <c r="CY15" s="74"/>
      <c r="CZ15" s="75">
        <v>6</v>
      </c>
      <c r="DA15" s="72" t="s">
        <v>671</v>
      </c>
      <c r="DB15" s="73" t="s">
        <v>737</v>
      </c>
      <c r="DC15" s="73" t="s">
        <v>737</v>
      </c>
      <c r="DD15" s="73" t="s">
        <v>737</v>
      </c>
      <c r="DE15" s="73" t="s">
        <v>737</v>
      </c>
      <c r="DF15" s="73" t="s">
        <v>737</v>
      </c>
      <c r="DG15" s="73" t="s">
        <v>737</v>
      </c>
      <c r="DH15" s="82"/>
    </row>
    <row r="16" spans="1:112" ht="12.75">
      <c r="A16" s="58" t="s">
        <v>621</v>
      </c>
      <c r="B16" s="93">
        <v>3900000</v>
      </c>
      <c r="C16" s="93"/>
      <c r="D16" s="94" t="s">
        <v>133</v>
      </c>
      <c r="E16" s="21" t="s">
        <v>93</v>
      </c>
      <c r="F16" s="21" t="s">
        <v>93</v>
      </c>
      <c r="G16" s="21" t="s">
        <v>93</v>
      </c>
      <c r="H16" s="94" t="s">
        <v>655</v>
      </c>
      <c r="I16" s="21" t="s">
        <v>134</v>
      </c>
      <c r="J16" s="95" t="s">
        <v>95</v>
      </c>
      <c r="K16" s="95" t="s">
        <v>95</v>
      </c>
      <c r="L16" s="95" t="s">
        <v>95</v>
      </c>
      <c r="M16" s="95" t="s">
        <v>95</v>
      </c>
      <c r="N16" s="95" t="s">
        <v>95</v>
      </c>
      <c r="O16" s="95" t="s">
        <v>95</v>
      </c>
      <c r="P16" s="95" t="s">
        <v>95</v>
      </c>
      <c r="Q16" s="95" t="s">
        <v>95</v>
      </c>
      <c r="R16" s="95" t="s">
        <v>95</v>
      </c>
      <c r="S16" s="95" t="s">
        <v>95</v>
      </c>
      <c r="T16" s="95" t="s">
        <v>95</v>
      </c>
      <c r="U16" s="95" t="s">
        <v>95</v>
      </c>
      <c r="V16" s="95" t="s">
        <v>95</v>
      </c>
      <c r="W16" s="95" t="s">
        <v>95</v>
      </c>
      <c r="X16" s="95" t="s">
        <v>95</v>
      </c>
      <c r="Y16" s="96">
        <v>45.20149601333333</v>
      </c>
      <c r="Z16" s="96">
        <v>-117.07047602833333</v>
      </c>
      <c r="AA16" s="95" t="s">
        <v>96</v>
      </c>
      <c r="AB16" s="95" t="s">
        <v>666</v>
      </c>
      <c r="AC16" s="95" t="s">
        <v>98</v>
      </c>
      <c r="AD16" s="95"/>
      <c r="AE16" s="97"/>
      <c r="AF16" s="98"/>
      <c r="AG16" s="99"/>
      <c r="AH16" s="21" t="s">
        <v>143</v>
      </c>
      <c r="AI16" s="21">
        <v>1</v>
      </c>
      <c r="AJ16" s="21">
        <v>1</v>
      </c>
      <c r="AK16" s="21">
        <v>0</v>
      </c>
      <c r="AL16" s="21">
        <v>0</v>
      </c>
      <c r="AM16" s="21">
        <v>0</v>
      </c>
      <c r="AN16" s="21" t="s">
        <v>95</v>
      </c>
      <c r="AO16" s="21" t="s">
        <v>95</v>
      </c>
      <c r="AP16" s="21" t="s">
        <v>95</v>
      </c>
      <c r="AQ16" s="21"/>
      <c r="AR16" s="21"/>
      <c r="AS16" s="97"/>
      <c r="AT16" s="21" t="s">
        <v>104</v>
      </c>
      <c r="AU16" s="21" t="s">
        <v>95</v>
      </c>
      <c r="AV16" s="21" t="s">
        <v>95</v>
      </c>
      <c r="AW16" s="97"/>
      <c r="AX16" s="100"/>
      <c r="AY16" s="97"/>
      <c r="AZ16" s="97"/>
      <c r="BA16" s="21"/>
      <c r="BB16" s="21"/>
      <c r="BC16" s="21"/>
      <c r="BD16" s="21"/>
      <c r="BE16" s="97"/>
      <c r="BF16" s="97"/>
      <c r="BG16" s="97"/>
      <c r="BH16" s="97"/>
      <c r="BI16" s="97"/>
      <c r="BJ16" s="97"/>
      <c r="BK16" s="97"/>
      <c r="BL16" s="97"/>
      <c r="BM16" s="97"/>
      <c r="BN16" s="97"/>
      <c r="BO16" s="21"/>
      <c r="BP16" s="21"/>
      <c r="BQ16" s="21"/>
      <c r="BR16" s="21"/>
      <c r="BS16" s="21"/>
      <c r="BT16" s="21"/>
      <c r="BU16" s="21"/>
      <c r="BV16" s="21"/>
      <c r="BW16" s="97"/>
      <c r="BX16" s="23">
        <v>1.03</v>
      </c>
      <c r="BY16" s="23">
        <v>0.05</v>
      </c>
      <c r="BZ16" s="97"/>
      <c r="CA16" s="97"/>
      <c r="CB16" s="97"/>
      <c r="CC16" s="93">
        <v>6.1</v>
      </c>
      <c r="CD16" s="21" t="s">
        <v>110</v>
      </c>
      <c r="CE16" s="21" t="s">
        <v>138</v>
      </c>
      <c r="CF16" s="21" t="s">
        <v>110</v>
      </c>
      <c r="CG16" s="21" t="s">
        <v>139</v>
      </c>
      <c r="CH16" s="97"/>
      <c r="CI16" s="101" t="s">
        <v>110</v>
      </c>
      <c r="CJ16" s="101" t="s">
        <v>110</v>
      </c>
      <c r="CK16" s="101" t="s">
        <v>143</v>
      </c>
      <c r="CL16" s="101" t="b">
        <v>0</v>
      </c>
      <c r="CM16" s="97"/>
      <c r="CN16" s="95" t="s">
        <v>103</v>
      </c>
      <c r="CO16" s="97"/>
      <c r="CP16" s="21" t="s">
        <v>113</v>
      </c>
      <c r="CQ16" s="21" t="s">
        <v>115</v>
      </c>
      <c r="CR16" s="106">
        <v>0.291839</v>
      </c>
      <c r="CS16" s="107">
        <v>1</v>
      </c>
      <c r="CT16" s="72" t="s">
        <v>736</v>
      </c>
      <c r="CU16" s="72" t="s">
        <v>736</v>
      </c>
      <c r="CV16" s="105">
        <v>2</v>
      </c>
      <c r="CW16" s="105">
        <v>1</v>
      </c>
      <c r="CX16" s="250">
        <v>0.5</v>
      </c>
      <c r="CY16" s="108"/>
      <c r="CZ16" s="109">
        <v>1.5</v>
      </c>
      <c r="DA16" s="72" t="s">
        <v>671</v>
      </c>
      <c r="DB16" s="73" t="s">
        <v>737</v>
      </c>
      <c r="DC16" s="73" t="s">
        <v>737</v>
      </c>
      <c r="DD16" s="73" t="s">
        <v>737</v>
      </c>
      <c r="DE16" s="73" t="s">
        <v>737</v>
      </c>
      <c r="DF16" s="73" t="s">
        <v>737</v>
      </c>
      <c r="DG16" s="73" t="s">
        <v>737</v>
      </c>
      <c r="DH16" s="105"/>
    </row>
    <row r="17" spans="1:112" ht="12.75">
      <c r="A17" s="58" t="s">
        <v>622</v>
      </c>
      <c r="B17" s="93">
        <v>3900060</v>
      </c>
      <c r="C17" s="93"/>
      <c r="D17" s="94" t="s">
        <v>133</v>
      </c>
      <c r="E17" s="21" t="s">
        <v>93</v>
      </c>
      <c r="F17" s="21" t="s">
        <v>93</v>
      </c>
      <c r="G17" s="21" t="s">
        <v>93</v>
      </c>
      <c r="H17" s="94" t="s">
        <v>657</v>
      </c>
      <c r="I17" s="95" t="s">
        <v>656</v>
      </c>
      <c r="J17" s="95" t="s">
        <v>95</v>
      </c>
      <c r="K17" s="95" t="s">
        <v>95</v>
      </c>
      <c r="L17" s="95" t="s">
        <v>95</v>
      </c>
      <c r="M17" s="95" t="s">
        <v>95</v>
      </c>
      <c r="N17" s="95" t="s">
        <v>95</v>
      </c>
      <c r="O17" s="95" t="s">
        <v>95</v>
      </c>
      <c r="P17" s="95" t="s">
        <v>95</v>
      </c>
      <c r="Q17" s="95" t="s">
        <v>95</v>
      </c>
      <c r="R17" s="95" t="s">
        <v>95</v>
      </c>
      <c r="S17" s="95" t="s">
        <v>95</v>
      </c>
      <c r="T17" s="95" t="s">
        <v>95</v>
      </c>
      <c r="U17" s="95" t="s">
        <v>95</v>
      </c>
      <c r="V17" s="95" t="s">
        <v>95</v>
      </c>
      <c r="W17" s="95" t="s">
        <v>95</v>
      </c>
      <c r="X17" s="95" t="s">
        <v>95</v>
      </c>
      <c r="Y17" s="104">
        <v>45.19702612166666</v>
      </c>
      <c r="Z17" s="104">
        <v>-117.07137363194444</v>
      </c>
      <c r="AA17" s="95" t="s">
        <v>96</v>
      </c>
      <c r="AB17" s="95" t="s">
        <v>667</v>
      </c>
      <c r="AC17" s="95" t="s">
        <v>98</v>
      </c>
      <c r="AD17" s="95"/>
      <c r="AE17" s="97"/>
      <c r="AF17" s="98"/>
      <c r="AG17" s="99"/>
      <c r="AH17" s="21" t="s">
        <v>143</v>
      </c>
      <c r="AI17" s="21">
        <v>1</v>
      </c>
      <c r="AJ17" s="21">
        <v>1</v>
      </c>
      <c r="AK17" s="21">
        <v>0</v>
      </c>
      <c r="AL17" s="21">
        <v>0</v>
      </c>
      <c r="AM17" s="21">
        <v>0</v>
      </c>
      <c r="AN17" s="21" t="s">
        <v>95</v>
      </c>
      <c r="AO17" s="21" t="s">
        <v>95</v>
      </c>
      <c r="AP17" s="21" t="s">
        <v>95</v>
      </c>
      <c r="AQ17" s="21"/>
      <c r="AR17" s="21"/>
      <c r="AS17" s="97"/>
      <c r="AT17" s="21" t="s">
        <v>104</v>
      </c>
      <c r="AU17" s="21" t="s">
        <v>95</v>
      </c>
      <c r="AV17" s="21" t="s">
        <v>95</v>
      </c>
      <c r="AW17" s="97"/>
      <c r="AX17" s="100"/>
      <c r="AY17" s="97"/>
      <c r="AZ17" s="97"/>
      <c r="BA17" s="21"/>
      <c r="BB17" s="21"/>
      <c r="BC17" s="21"/>
      <c r="BD17" s="21"/>
      <c r="BE17" s="97"/>
      <c r="BF17" s="97"/>
      <c r="BG17" s="97"/>
      <c r="BH17" s="97"/>
      <c r="BI17" s="97"/>
      <c r="BJ17" s="97"/>
      <c r="BK17" s="97"/>
      <c r="BL17" s="97"/>
      <c r="BM17" s="97"/>
      <c r="BN17" s="97"/>
      <c r="BO17" s="21"/>
      <c r="BP17" s="21"/>
      <c r="BQ17" s="21"/>
      <c r="BR17" s="21"/>
      <c r="BS17" s="21"/>
      <c r="BT17" s="21"/>
      <c r="BU17" s="21"/>
      <c r="BV17" s="21"/>
      <c r="BW17" s="97"/>
      <c r="BX17" s="155">
        <v>0.45</v>
      </c>
      <c r="BY17" s="155" t="s">
        <v>652</v>
      </c>
      <c r="BZ17" s="97"/>
      <c r="CA17" s="97"/>
      <c r="CB17" s="97"/>
      <c r="CC17" s="93">
        <v>13.6</v>
      </c>
      <c r="CD17" s="21" t="s">
        <v>110</v>
      </c>
      <c r="CE17" s="21" t="s">
        <v>138</v>
      </c>
      <c r="CF17" s="21" t="s">
        <v>110</v>
      </c>
      <c r="CG17" s="21" t="s">
        <v>139</v>
      </c>
      <c r="CH17" s="97"/>
      <c r="CI17" s="101" t="s">
        <v>110</v>
      </c>
      <c r="CJ17" s="101" t="s">
        <v>110</v>
      </c>
      <c r="CK17" s="101" t="s">
        <v>143</v>
      </c>
      <c r="CL17" s="101" t="b">
        <v>0</v>
      </c>
      <c r="CM17" s="97"/>
      <c r="CN17" s="95" t="s">
        <v>103</v>
      </c>
      <c r="CO17" s="97"/>
      <c r="CP17" s="21" t="s">
        <v>113</v>
      </c>
      <c r="CQ17" s="21" t="s">
        <v>115</v>
      </c>
      <c r="CR17" s="106">
        <v>0.2033725</v>
      </c>
      <c r="CS17" s="107">
        <v>1</v>
      </c>
      <c r="CT17" s="72" t="s">
        <v>736</v>
      </c>
      <c r="CU17" s="72" t="s">
        <v>736</v>
      </c>
      <c r="CV17" s="105">
        <v>2</v>
      </c>
      <c r="CW17" s="105">
        <v>1</v>
      </c>
      <c r="CX17" s="250">
        <v>0.5</v>
      </c>
      <c r="CY17" s="108"/>
      <c r="CZ17" s="109">
        <v>1.5</v>
      </c>
      <c r="DA17" s="72" t="s">
        <v>671</v>
      </c>
      <c r="DB17" s="73" t="s">
        <v>737</v>
      </c>
      <c r="DC17" s="73" t="s">
        <v>737</v>
      </c>
      <c r="DD17" s="73" t="s">
        <v>737</v>
      </c>
      <c r="DE17" s="73" t="s">
        <v>737</v>
      </c>
      <c r="DF17" s="73" t="s">
        <v>737</v>
      </c>
      <c r="DG17" s="73" t="s">
        <v>737</v>
      </c>
      <c r="DH17" s="105"/>
    </row>
    <row r="18" spans="1:112" ht="12.75">
      <c r="A18" s="46" t="s">
        <v>264</v>
      </c>
      <c r="B18" s="6" t="s">
        <v>257</v>
      </c>
      <c r="C18" s="7">
        <v>1.1</v>
      </c>
      <c r="D18" s="6" t="s">
        <v>265</v>
      </c>
      <c r="E18" t="s">
        <v>226</v>
      </c>
      <c r="F18" t="s">
        <v>151</v>
      </c>
      <c r="G18" t="s">
        <v>151</v>
      </c>
      <c r="H18" t="s">
        <v>91</v>
      </c>
      <c r="I18" t="s">
        <v>95</v>
      </c>
      <c r="J18" t="s">
        <v>95</v>
      </c>
      <c r="K18" t="s">
        <v>95</v>
      </c>
      <c r="L18" t="s">
        <v>95</v>
      </c>
      <c r="M18" t="s">
        <v>95</v>
      </c>
      <c r="N18" t="s">
        <v>95</v>
      </c>
      <c r="O18" t="s">
        <v>95</v>
      </c>
      <c r="P18" t="s">
        <v>95</v>
      </c>
      <c r="Q18" t="s">
        <v>95</v>
      </c>
      <c r="R18" t="s">
        <v>95</v>
      </c>
      <c r="S18" t="s">
        <v>95</v>
      </c>
      <c r="T18" t="s">
        <v>95</v>
      </c>
      <c r="U18" t="s">
        <v>95</v>
      </c>
      <c r="V18" t="s">
        <v>95</v>
      </c>
      <c r="W18" t="s">
        <v>95</v>
      </c>
      <c r="X18" t="s">
        <v>95</v>
      </c>
      <c r="Y18" s="8">
        <v>45.56135</v>
      </c>
      <c r="Z18" s="8">
        <v>-116.88882</v>
      </c>
      <c r="AA18" t="s">
        <v>96</v>
      </c>
      <c r="AB18" t="s">
        <v>97</v>
      </c>
      <c r="AC18" t="s">
        <v>99</v>
      </c>
      <c r="AD18" t="s">
        <v>119</v>
      </c>
      <c r="AE18" t="s">
        <v>231</v>
      </c>
      <c r="AF18" s="9">
        <v>38272</v>
      </c>
      <c r="AG18" s="10">
        <v>0.4583333333333333</v>
      </c>
      <c r="AH18" t="s">
        <v>143</v>
      </c>
      <c r="AI18">
        <v>1</v>
      </c>
      <c r="AJ18">
        <v>1</v>
      </c>
      <c r="AK18">
        <v>0</v>
      </c>
      <c r="AL18">
        <v>0</v>
      </c>
      <c r="AM18">
        <v>0</v>
      </c>
      <c r="AN18" t="s">
        <v>101</v>
      </c>
      <c r="AO18" t="s">
        <v>95</v>
      </c>
      <c r="AP18" t="s">
        <v>95</v>
      </c>
      <c r="AR18" t="s">
        <v>103</v>
      </c>
      <c r="AT18" t="s">
        <v>145</v>
      </c>
      <c r="AU18" t="s">
        <v>123</v>
      </c>
      <c r="AV18" t="s">
        <v>95</v>
      </c>
      <c r="AX18" s="11" t="s">
        <v>266</v>
      </c>
      <c r="BA18">
        <v>1</v>
      </c>
      <c r="BB18">
        <v>1</v>
      </c>
      <c r="BC18">
        <v>1</v>
      </c>
      <c r="BD18">
        <v>1</v>
      </c>
      <c r="BH18">
        <v>1.3</v>
      </c>
      <c r="BI18">
        <v>40</v>
      </c>
      <c r="BJ18">
        <v>5</v>
      </c>
      <c r="BK18">
        <v>6</v>
      </c>
      <c r="BL18">
        <v>5.2</v>
      </c>
      <c r="BM18">
        <v>6.4</v>
      </c>
      <c r="BN18">
        <v>6.2</v>
      </c>
      <c r="BO18">
        <v>5.72</v>
      </c>
      <c r="BP18" t="s">
        <v>176</v>
      </c>
      <c r="BQ18">
        <v>6.72</v>
      </c>
      <c r="BR18">
        <v>10.03</v>
      </c>
      <c r="BS18">
        <v>0</v>
      </c>
      <c r="BT18">
        <v>0</v>
      </c>
      <c r="BU18">
        <v>5.72</v>
      </c>
      <c r="BV18">
        <v>0</v>
      </c>
      <c r="BW18">
        <v>5.76</v>
      </c>
      <c r="BX18">
        <v>0.23</v>
      </c>
      <c r="BY18">
        <v>-10.03</v>
      </c>
      <c r="BZ18">
        <v>6.72</v>
      </c>
      <c r="CA18">
        <v>0</v>
      </c>
      <c r="CB18">
        <v>0</v>
      </c>
      <c r="CC18">
        <v>8.27</v>
      </c>
      <c r="CD18" t="s">
        <v>110</v>
      </c>
      <c r="CE18" t="s">
        <v>147</v>
      </c>
      <c r="CF18" t="s">
        <v>110</v>
      </c>
      <c r="CG18" t="s">
        <v>139</v>
      </c>
      <c r="CH18" t="s">
        <v>267</v>
      </c>
      <c r="CI18" s="89" t="s">
        <v>110</v>
      </c>
      <c r="CJ18" s="89" t="s">
        <v>110</v>
      </c>
      <c r="CK18" s="89" t="s">
        <v>143</v>
      </c>
      <c r="CL18" s="89" t="b">
        <v>0</v>
      </c>
      <c r="CN18" t="s">
        <v>103</v>
      </c>
      <c r="CP18" t="s">
        <v>113</v>
      </c>
      <c r="CQ18" t="s">
        <v>231</v>
      </c>
      <c r="CR18" s="81">
        <v>0.849736</v>
      </c>
      <c r="CS18" s="72">
        <v>1</v>
      </c>
      <c r="CT18" s="72" t="s">
        <v>736</v>
      </c>
      <c r="CU18" s="72" t="s">
        <v>736</v>
      </c>
      <c r="CV18" s="73">
        <v>2</v>
      </c>
      <c r="CW18" s="73">
        <v>1</v>
      </c>
      <c r="CX18" s="73">
        <v>1</v>
      </c>
      <c r="CY18" s="74"/>
      <c r="CZ18" s="75">
        <v>3</v>
      </c>
      <c r="DA18" s="72" t="s">
        <v>671</v>
      </c>
      <c r="DB18" s="73" t="s">
        <v>737</v>
      </c>
      <c r="DC18" s="73" t="s">
        <v>737</v>
      </c>
      <c r="DD18" s="73" t="s">
        <v>737</v>
      </c>
      <c r="DE18" s="73" t="s">
        <v>737</v>
      </c>
      <c r="DF18" s="73" t="s">
        <v>737</v>
      </c>
      <c r="DG18" s="73" t="s">
        <v>737</v>
      </c>
      <c r="DH18" s="82"/>
    </row>
    <row r="21" spans="1:8" ht="27" customHeight="1">
      <c r="A21" s="308" t="s">
        <v>672</v>
      </c>
      <c r="B21" s="308" t="s">
        <v>673</v>
      </c>
      <c r="C21" s="308" t="s">
        <v>674</v>
      </c>
      <c r="D21" s="309" t="s">
        <v>683</v>
      </c>
      <c r="E21" s="310" t="s">
        <v>755</v>
      </c>
      <c r="F21" s="308" t="s">
        <v>677</v>
      </c>
      <c r="G21" s="308" t="s">
        <v>676</v>
      </c>
      <c r="H21" s="308" t="s">
        <v>678</v>
      </c>
    </row>
    <row r="22" spans="1:8" ht="12.75">
      <c r="A22" s="531" t="s">
        <v>94</v>
      </c>
      <c r="B22" s="304" t="s">
        <v>611</v>
      </c>
      <c r="C22" s="305">
        <v>1</v>
      </c>
      <c r="D22" s="539">
        <v>53.8953</v>
      </c>
      <c r="E22" s="306" t="s">
        <v>94</v>
      </c>
      <c r="F22" s="540">
        <v>126</v>
      </c>
      <c r="G22" s="307" t="s">
        <v>693</v>
      </c>
      <c r="H22" s="533" t="str">
        <f>IF(AND(F22&gt;0,F22&lt;70),"Beneficial",IF(AND(F22&gt;=70,F22&lt;90),"Medium",IF(AND(F22&gt;=90),"High",)))</f>
        <v>High</v>
      </c>
    </row>
    <row r="23" spans="1:9" ht="12.75">
      <c r="A23" s="531"/>
      <c r="B23" s="300" t="s">
        <v>230</v>
      </c>
      <c r="C23" s="301">
        <v>2</v>
      </c>
      <c r="D23" s="539"/>
      <c r="E23" s="302" t="s">
        <v>227</v>
      </c>
      <c r="F23" s="540"/>
      <c r="G23" s="303" t="s">
        <v>693</v>
      </c>
      <c r="H23" s="535"/>
      <c r="I23" s="286" t="s">
        <v>753</v>
      </c>
    </row>
    <row r="24" spans="1:9" s="46" customFormat="1" ht="12.75">
      <c r="A24" s="541" t="s">
        <v>134</v>
      </c>
      <c r="B24" s="311" t="str">
        <f>$B$28</f>
        <v>BS101-103</v>
      </c>
      <c r="C24" s="311">
        <v>1</v>
      </c>
      <c r="D24" s="542">
        <v>67.019254</v>
      </c>
      <c r="E24" s="311" t="s">
        <v>134</v>
      </c>
      <c r="F24" s="542">
        <v>119.25</v>
      </c>
      <c r="G24" s="315" t="s">
        <v>693</v>
      </c>
      <c r="H24" s="533" t="str">
        <f>IF(AND(F24&gt;0,F24&lt;70),"Beneficial",IF(AND(F24&gt;=70,F24&lt;90),"Medium",IF(AND(F24&gt;=90),"High",)))</f>
        <v>High</v>
      </c>
      <c r="I24" s="286" t="s">
        <v>752</v>
      </c>
    </row>
    <row r="25" spans="1:9" s="46" customFormat="1" ht="12.75">
      <c r="A25" s="541"/>
      <c r="B25" s="317" t="s">
        <v>554</v>
      </c>
      <c r="C25" s="317">
        <v>2</v>
      </c>
      <c r="D25" s="542"/>
      <c r="E25" s="317" t="s">
        <v>134</v>
      </c>
      <c r="F25" s="542"/>
      <c r="G25" s="318" t="s">
        <v>693</v>
      </c>
      <c r="H25" s="535"/>
      <c r="I25" s="286"/>
    </row>
    <row r="26" spans="1:9" s="46" customFormat="1" ht="12.75">
      <c r="A26" s="531" t="s">
        <v>94</v>
      </c>
      <c r="B26" s="304" t="s">
        <v>611</v>
      </c>
      <c r="C26" s="305">
        <v>1</v>
      </c>
      <c r="D26" s="539">
        <v>61.357200000000006</v>
      </c>
      <c r="E26" s="321" t="s">
        <v>94</v>
      </c>
      <c r="F26" s="540">
        <v>107.1</v>
      </c>
      <c r="G26" s="307" t="s">
        <v>693</v>
      </c>
      <c r="H26" s="533" t="str">
        <f>IF(AND(F26&gt;0,F26&lt;70),"Beneficial",IF(AND(F26&gt;=70,F26&lt;90),"Medium",IF(AND(F26&gt;=90),"High",)))</f>
        <v>High</v>
      </c>
      <c r="I26" s="286"/>
    </row>
    <row r="27" spans="1:8" s="46" customFormat="1" ht="12.75">
      <c r="A27" s="531"/>
      <c r="B27" s="300" t="s">
        <v>90</v>
      </c>
      <c r="C27" s="301">
        <v>2</v>
      </c>
      <c r="D27" s="539"/>
      <c r="E27" s="322" t="s">
        <v>94</v>
      </c>
      <c r="F27" s="540"/>
      <c r="G27" s="323" t="s">
        <v>693</v>
      </c>
      <c r="H27" s="535"/>
    </row>
    <row r="28" spans="1:9" s="46" customFormat="1" ht="12.75">
      <c r="A28" s="536" t="s">
        <v>134</v>
      </c>
      <c r="B28" s="304" t="s">
        <v>733</v>
      </c>
      <c r="C28" s="304">
        <v>1</v>
      </c>
      <c r="D28" s="539">
        <v>60.573167999999995</v>
      </c>
      <c r="E28" s="306" t="s">
        <v>134</v>
      </c>
      <c r="F28" s="540">
        <v>75</v>
      </c>
      <c r="G28" s="320" t="s">
        <v>693</v>
      </c>
      <c r="H28" s="537" t="s">
        <v>693</v>
      </c>
      <c r="I28" s="286" t="s">
        <v>752</v>
      </c>
    </row>
    <row r="29" spans="1:9" s="46" customFormat="1" ht="12.75">
      <c r="A29" s="536"/>
      <c r="B29" s="300" t="s">
        <v>334</v>
      </c>
      <c r="C29" s="300">
        <v>2</v>
      </c>
      <c r="D29" s="539"/>
      <c r="E29" s="302" t="s">
        <v>529</v>
      </c>
      <c r="F29" s="540"/>
      <c r="G29" s="319" t="s">
        <v>693</v>
      </c>
      <c r="H29" s="538"/>
      <c r="I29" s="286" t="s">
        <v>725</v>
      </c>
    </row>
    <row r="30" spans="1:9" s="46" customFormat="1" ht="12.75">
      <c r="A30" s="536" t="s">
        <v>265</v>
      </c>
      <c r="B30" s="304" t="s">
        <v>692</v>
      </c>
      <c r="C30" s="304">
        <v>1</v>
      </c>
      <c r="D30" s="539">
        <v>47.1882</v>
      </c>
      <c r="E30" s="304" t="s">
        <v>265</v>
      </c>
      <c r="F30" s="540">
        <v>42</v>
      </c>
      <c r="G30" s="320" t="s">
        <v>693</v>
      </c>
      <c r="H30" s="537" t="s">
        <v>693</v>
      </c>
      <c r="I30" s="286" t="s">
        <v>750</v>
      </c>
    </row>
    <row r="31" spans="1:10" s="46" customFormat="1" ht="12.75">
      <c r="A31" s="536"/>
      <c r="B31" s="300" t="s">
        <v>428</v>
      </c>
      <c r="C31" s="300">
        <v>2</v>
      </c>
      <c r="D31" s="539"/>
      <c r="E31" s="300" t="s">
        <v>265</v>
      </c>
      <c r="F31" s="540"/>
      <c r="G31" s="303" t="s">
        <v>693</v>
      </c>
      <c r="H31" s="538"/>
      <c r="I31" s="286" t="s">
        <v>750</v>
      </c>
      <c r="J31" s="286" t="s">
        <v>751</v>
      </c>
    </row>
    <row r="32" spans="1:9" s="46" customFormat="1" ht="12.75">
      <c r="A32" s="531" t="s">
        <v>94</v>
      </c>
      <c r="B32" s="304" t="s">
        <v>611</v>
      </c>
      <c r="C32" s="305">
        <v>1</v>
      </c>
      <c r="D32" s="539">
        <v>44.71969</v>
      </c>
      <c r="E32" s="306" t="s">
        <v>94</v>
      </c>
      <c r="F32" s="540">
        <v>72.45</v>
      </c>
      <c r="G32" s="307" t="s">
        <v>693</v>
      </c>
      <c r="H32" s="533" t="str">
        <f>IF(AND(F32&gt;0,F32&lt;70),"Beneficial",IF(AND(F32&gt;=70,F32&lt;90),"Medium",IF(AND(F32&gt;=90),"High",)))</f>
        <v>Medium</v>
      </c>
      <c r="I32" s="286"/>
    </row>
    <row r="33" spans="1:9" s="46" customFormat="1" ht="12.75">
      <c r="A33" s="531"/>
      <c r="B33" s="300" t="s">
        <v>249</v>
      </c>
      <c r="C33" s="301">
        <v>2</v>
      </c>
      <c r="D33" s="539"/>
      <c r="E33" s="302" t="s">
        <v>687</v>
      </c>
      <c r="F33" s="540"/>
      <c r="G33" s="303" t="s">
        <v>671</v>
      </c>
      <c r="H33" s="535"/>
      <c r="I33" s="286" t="s">
        <v>754</v>
      </c>
    </row>
    <row r="34" spans="1:9" s="46" customFormat="1" ht="12.75">
      <c r="A34" s="531" t="s">
        <v>94</v>
      </c>
      <c r="B34" s="304" t="s">
        <v>611</v>
      </c>
      <c r="C34" s="305">
        <v>1</v>
      </c>
      <c r="D34" s="539">
        <v>46.59579</v>
      </c>
      <c r="E34" s="321" t="s">
        <v>94</v>
      </c>
      <c r="F34" s="540">
        <v>72</v>
      </c>
      <c r="G34" s="307" t="s">
        <v>693</v>
      </c>
      <c r="H34" s="533" t="str">
        <f>IF(AND(F34&gt;0,F34&lt;70),"Beneficial",IF(AND(F34&gt;=70,F34&lt;90),"Medium",IF(AND(F34&gt;=90),"High",)))</f>
        <v>Medium</v>
      </c>
      <c r="I34" s="286"/>
    </row>
    <row r="35" spans="1:9" s="46" customFormat="1" ht="12.75">
      <c r="A35" s="531"/>
      <c r="B35" s="300" t="s">
        <v>171</v>
      </c>
      <c r="C35" s="301">
        <v>2</v>
      </c>
      <c r="D35" s="539"/>
      <c r="E35" s="322" t="s">
        <v>684</v>
      </c>
      <c r="F35" s="540"/>
      <c r="G35" s="323" t="s">
        <v>671</v>
      </c>
      <c r="H35" s="535"/>
      <c r="I35" s="297" t="s">
        <v>731</v>
      </c>
    </row>
    <row r="36" spans="1:8" s="46" customFormat="1" ht="12.75">
      <c r="A36" s="531" t="s">
        <v>94</v>
      </c>
      <c r="B36" s="304" t="s">
        <v>611</v>
      </c>
      <c r="C36" s="305">
        <v>1</v>
      </c>
      <c r="D36" s="539">
        <v>44.46645</v>
      </c>
      <c r="E36" s="306" t="s">
        <v>94</v>
      </c>
      <c r="F36" s="540">
        <v>69.3</v>
      </c>
      <c r="G36" s="307" t="s">
        <v>693</v>
      </c>
      <c r="H36" s="533" t="str">
        <f>IF(AND(F36&gt;0,F36&lt;70),"Beneficial",IF(AND(F36&gt;=70,F36&lt;90),"Medium",IF(AND(F36&gt;=90),"High",)))</f>
        <v>Beneficial</v>
      </c>
    </row>
    <row r="37" spans="1:8" s="46" customFormat="1" ht="12.75">
      <c r="A37" s="531"/>
      <c r="B37" s="300" t="s">
        <v>624</v>
      </c>
      <c r="C37" s="301">
        <v>2</v>
      </c>
      <c r="D37" s="539"/>
      <c r="E37" s="302" t="s">
        <v>660</v>
      </c>
      <c r="F37" s="540"/>
      <c r="G37" s="303" t="s">
        <v>671</v>
      </c>
      <c r="H37" s="535"/>
    </row>
    <row r="38" spans="1:9" s="46" customFormat="1" ht="12.75">
      <c r="A38" s="531" t="s">
        <v>94</v>
      </c>
      <c r="B38" s="304" t="s">
        <v>611</v>
      </c>
      <c r="C38" s="305">
        <v>1</v>
      </c>
      <c r="D38" s="539">
        <v>44.542590000000004</v>
      </c>
      <c r="E38" s="306" t="s">
        <v>94</v>
      </c>
      <c r="F38" s="540">
        <v>66.45</v>
      </c>
      <c r="G38" s="307" t="s">
        <v>693</v>
      </c>
      <c r="H38" s="533" t="str">
        <f>IF(AND(F38&gt;0,F38&lt;70),"Beneficial",IF(AND(F38&gt;=70,F38&lt;90),"Medium",IF(AND(F38&gt;=90),"High",)))</f>
        <v>Beneficial</v>
      </c>
      <c r="I38" s="286"/>
    </row>
    <row r="39" spans="1:9" s="46" customFormat="1" ht="12.75">
      <c r="A39" s="531"/>
      <c r="B39" s="300" t="s">
        <v>623</v>
      </c>
      <c r="C39" s="301">
        <v>2</v>
      </c>
      <c r="D39" s="539"/>
      <c r="E39" s="302" t="s">
        <v>689</v>
      </c>
      <c r="F39" s="540"/>
      <c r="G39" s="303" t="s">
        <v>671</v>
      </c>
      <c r="H39" s="535"/>
      <c r="I39" s="286"/>
    </row>
    <row r="40" spans="1:8" s="46" customFormat="1" ht="12.75">
      <c r="A40" s="531" t="s">
        <v>94</v>
      </c>
      <c r="B40" s="304" t="s">
        <v>611</v>
      </c>
      <c r="C40" s="305">
        <v>1</v>
      </c>
      <c r="D40" s="539">
        <v>43.004839000000004</v>
      </c>
      <c r="E40" s="306" t="s">
        <v>94</v>
      </c>
      <c r="F40" s="540">
        <v>64.5</v>
      </c>
      <c r="G40" s="307" t="s">
        <v>693</v>
      </c>
      <c r="H40" s="533" t="str">
        <f>IF(AND(F40&gt;0,F40&lt;70),"Beneficial",IF(AND(F40&gt;=70,F40&lt;90),"Medium",IF(AND(F40&gt;=90),"High",)))</f>
        <v>Beneficial</v>
      </c>
    </row>
    <row r="41" spans="1:8" s="46" customFormat="1" ht="12.75">
      <c r="A41" s="531"/>
      <c r="B41" s="300" t="s">
        <v>621</v>
      </c>
      <c r="C41" s="301">
        <v>2</v>
      </c>
      <c r="D41" s="539"/>
      <c r="E41" s="302" t="s">
        <v>685</v>
      </c>
      <c r="F41" s="540"/>
      <c r="G41" s="303" t="s">
        <v>671</v>
      </c>
      <c r="H41" s="535"/>
    </row>
    <row r="42" spans="1:8" s="54" customFormat="1" ht="12.75">
      <c r="A42" s="531" t="s">
        <v>94</v>
      </c>
      <c r="B42" s="304" t="s">
        <v>611</v>
      </c>
      <c r="C42" s="305">
        <v>1</v>
      </c>
      <c r="D42" s="539">
        <v>42.9163725</v>
      </c>
      <c r="E42" s="306" t="s">
        <v>94</v>
      </c>
      <c r="F42" s="540">
        <v>64.5</v>
      </c>
      <c r="G42" s="307" t="s">
        <v>693</v>
      </c>
      <c r="H42" s="533" t="str">
        <f>IF(AND(F42&gt;0,F42&lt;70),"Beneficial",IF(AND(F42&gt;=70,F42&lt;90),"Medium",IF(AND(F42&gt;=90),"High",)))</f>
        <v>Beneficial</v>
      </c>
    </row>
    <row r="43" spans="1:9" s="54" customFormat="1" ht="12.75">
      <c r="A43" s="531"/>
      <c r="B43" s="300" t="s">
        <v>622</v>
      </c>
      <c r="C43" s="301">
        <v>2</v>
      </c>
      <c r="D43" s="539"/>
      <c r="E43" s="302" t="s">
        <v>686</v>
      </c>
      <c r="F43" s="540"/>
      <c r="G43" s="303" t="s">
        <v>671</v>
      </c>
      <c r="H43" s="535"/>
      <c r="I43" s="286"/>
    </row>
    <row r="44" spans="1:9" s="46" customFormat="1" ht="12.75">
      <c r="A44" s="531" t="s">
        <v>94</v>
      </c>
      <c r="B44" s="304" t="s">
        <v>611</v>
      </c>
      <c r="C44" s="305">
        <v>1</v>
      </c>
      <c r="D44" s="539">
        <v>43.351084</v>
      </c>
      <c r="E44" s="306" t="s">
        <v>94</v>
      </c>
      <c r="F44" s="540">
        <v>64.5</v>
      </c>
      <c r="G44" s="307" t="s">
        <v>693</v>
      </c>
      <c r="H44" s="533" t="str">
        <f>IF(AND(F44&gt;0,F44&lt;70),"Beneficial",IF(AND(F44&gt;=70,F44&lt;90),"Medium",IF(AND(F44&gt;=90),"High",)))</f>
        <v>Beneficial</v>
      </c>
      <c r="I44" s="286"/>
    </row>
    <row r="45" spans="1:9" s="46" customFormat="1" ht="12.75">
      <c r="A45" s="532"/>
      <c r="B45" s="312" t="s">
        <v>244</v>
      </c>
      <c r="C45" s="313">
        <v>2</v>
      </c>
      <c r="D45" s="543"/>
      <c r="E45" s="314" t="s">
        <v>688</v>
      </c>
      <c r="F45" s="544"/>
      <c r="G45" s="316" t="s">
        <v>671</v>
      </c>
      <c r="H45" s="534"/>
      <c r="I45" s="286"/>
    </row>
  </sheetData>
  <mergeCells count="48">
    <mergeCell ref="D44:D45"/>
    <mergeCell ref="F44:F45"/>
    <mergeCell ref="F42:F43"/>
    <mergeCell ref="F40:F41"/>
    <mergeCell ref="D40:D41"/>
    <mergeCell ref="D42:D43"/>
    <mergeCell ref="A42:A43"/>
    <mergeCell ref="H42:H43"/>
    <mergeCell ref="A38:A39"/>
    <mergeCell ref="H38:H39"/>
    <mergeCell ref="H40:H41"/>
    <mergeCell ref="A40:A41"/>
    <mergeCell ref="A36:A37"/>
    <mergeCell ref="A32:A33"/>
    <mergeCell ref="H32:H33"/>
    <mergeCell ref="D32:D33"/>
    <mergeCell ref="D34:D35"/>
    <mergeCell ref="F32:F33"/>
    <mergeCell ref="F34:F35"/>
    <mergeCell ref="F36:F37"/>
    <mergeCell ref="A22:A23"/>
    <mergeCell ref="H22:H23"/>
    <mergeCell ref="A24:A25"/>
    <mergeCell ref="H24:H25"/>
    <mergeCell ref="D22:D23"/>
    <mergeCell ref="D24:D25"/>
    <mergeCell ref="F22:F23"/>
    <mergeCell ref="F24:F25"/>
    <mergeCell ref="A26:A27"/>
    <mergeCell ref="H26:H27"/>
    <mergeCell ref="A30:A31"/>
    <mergeCell ref="H30:H31"/>
    <mergeCell ref="F26:F27"/>
    <mergeCell ref="D26:D27"/>
    <mergeCell ref="D28:D29"/>
    <mergeCell ref="D30:D31"/>
    <mergeCell ref="F28:F29"/>
    <mergeCell ref="F30:F31"/>
    <mergeCell ref="A44:A45"/>
    <mergeCell ref="H44:H45"/>
    <mergeCell ref="H36:H37"/>
    <mergeCell ref="A28:A29"/>
    <mergeCell ref="H28:H29"/>
    <mergeCell ref="A34:A35"/>
    <mergeCell ref="H34:H35"/>
    <mergeCell ref="D36:D37"/>
    <mergeCell ref="D38:D39"/>
    <mergeCell ref="F38:F3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Nez Perce Tribe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default</cp:lastModifiedBy>
  <cp:lastPrinted>2007-03-20T00:02:43Z</cp:lastPrinted>
  <dcterms:created xsi:type="dcterms:W3CDTF">2007-02-05T21:19:08Z</dcterms:created>
  <dcterms:modified xsi:type="dcterms:W3CDTF">2007-06-25T17:28:31Z</dcterms:modified>
  <cp:category/>
  <cp:version/>
  <cp:contentType/>
  <cp:contentStatus/>
</cp:coreProperties>
</file>