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4"/>
  </bookViews>
  <sheets>
    <sheet name="Red&amp;Qual" sheetId="1" r:id="rId1"/>
    <sheet name="Raw Data" sheetId="2" r:id="rId2"/>
    <sheet name="Blocked Habitat" sheetId="3" r:id="rId3"/>
    <sheet name="Sheet1" sheetId="4" r:id="rId4"/>
    <sheet name="All Combo Table" sheetId="5" r:id="rId5"/>
  </sheets>
  <definedNames/>
  <calcPr fullCalcOnLoad="1"/>
</workbook>
</file>

<file path=xl/sharedStrings.xml><?xml version="1.0" encoding="utf-8"?>
<sst xmlns="http://schemas.openxmlformats.org/spreadsheetml/2006/main" count="1626" uniqueCount="257">
  <si>
    <t>GR001</t>
  </si>
  <si>
    <t>Unnamed Rd.</t>
  </si>
  <si>
    <t>Troy rd.</t>
  </si>
  <si>
    <t>Private</t>
  </si>
  <si>
    <t>No Value</t>
  </si>
  <si>
    <t>Grande Ronde River</t>
  </si>
  <si>
    <t>Lat/Long Decimal Degrees</t>
  </si>
  <si>
    <t>WGS 1984</t>
  </si>
  <si>
    <t>Richard Christian</t>
  </si>
  <si>
    <t>Justin Gould</t>
  </si>
  <si>
    <t>Bridge</t>
  </si>
  <si>
    <t>Road closed to traffic</t>
  </si>
  <si>
    <t>No</t>
  </si>
  <si>
    <t>Yes</t>
  </si>
  <si>
    <t>RLC</t>
  </si>
  <si>
    <t>GR002</t>
  </si>
  <si>
    <t>Hwy 3</t>
  </si>
  <si>
    <t>County</t>
  </si>
  <si>
    <t>State</t>
  </si>
  <si>
    <t>Bear Creek</t>
  </si>
  <si>
    <t>Open-Bottom</t>
  </si>
  <si>
    <t>Outlet at Stream Grade</t>
  </si>
  <si>
    <t>Good</t>
  </si>
  <si>
    <t>Mule buck beds in culvert;Located at ODF Wildlife Area Compound</t>
  </si>
  <si>
    <t>GR003</t>
  </si>
  <si>
    <t>County 501</t>
  </si>
  <si>
    <t>Troy Road</t>
  </si>
  <si>
    <t>Gerry Martin</t>
  </si>
  <si>
    <t>GM</t>
  </si>
  <si>
    <t>GR004</t>
  </si>
  <si>
    <t>Troy Rod</t>
  </si>
  <si>
    <t>Wildcat</t>
  </si>
  <si>
    <t>Nancy Fiegel</t>
  </si>
  <si>
    <t>Green</t>
  </si>
  <si>
    <t>Rock placement at inlet may be a possible juvenile  barrier. [chinook and sculpin]</t>
  </si>
  <si>
    <t>NF</t>
  </si>
  <si>
    <t>GR005</t>
  </si>
  <si>
    <t>Large boulders placed at inlet could possibly create barriers for juvenile fish.</t>
  </si>
  <si>
    <t>GR006</t>
  </si>
  <si>
    <t>Continuous Layer</t>
  </si>
  <si>
    <t>Other</t>
  </si>
  <si>
    <t>Fill Eroding</t>
  </si>
  <si>
    <t>Red</t>
  </si>
  <si>
    <t>CV Width:Bankfull Width &lt; 0.5</t>
  </si>
  <si>
    <t>GR007</t>
  </si>
  <si>
    <t>Federal</t>
  </si>
  <si>
    <t>Wallupa</t>
  </si>
  <si>
    <t>GR008</t>
  </si>
  <si>
    <t>Circular</t>
  </si>
  <si>
    <t>Outlet Freefall into Pool</t>
  </si>
  <si>
    <t>None</t>
  </si>
  <si>
    <t>Breaks Inside Culvert</t>
  </si>
  <si>
    <t>Water Flowing Under Culvert</t>
  </si>
  <si>
    <t>Top cv</t>
  </si>
  <si>
    <t>GR009</t>
  </si>
  <si>
    <t>Steambed is channelized U/S and D/S because the road is built along side. T his  may effect  true natual bankfulls.</t>
  </si>
  <si>
    <t>GR010</t>
  </si>
  <si>
    <t>Grouse Cr Rd</t>
  </si>
  <si>
    <t>Grouse</t>
  </si>
  <si>
    <t>5ft in from inlet water flows under large boulders placed in stream channel. See add. comments</t>
  </si>
  <si>
    <t>GR011</t>
  </si>
  <si>
    <t>GR River Road[WA]</t>
  </si>
  <si>
    <t>Buford</t>
  </si>
  <si>
    <t>Outlelt Apron</t>
  </si>
  <si>
    <t>Inlet Apron</t>
  </si>
  <si>
    <t>IA is concrete structure 10ft, OA is manmade fish ladder from cv piec</t>
  </si>
  <si>
    <t>20 angle iron pieces spanning cv width at various distances.</t>
  </si>
  <si>
    <t>Discontinuous Layer</t>
  </si>
  <si>
    <t>Inlet</t>
  </si>
  <si>
    <t>Outlet Drop &gt; 0.8</t>
  </si>
  <si>
    <t>Baffles are a minimum .4 drop.</t>
  </si>
  <si>
    <t>GR012</t>
  </si>
  <si>
    <t>Bartlett Rd</t>
  </si>
  <si>
    <t>County 501@Troy</t>
  </si>
  <si>
    <t>Bear</t>
  </si>
  <si>
    <t>GR013</t>
  </si>
  <si>
    <t>Unkn private</t>
  </si>
  <si>
    <t>Squashed Pipe-Arch</t>
  </si>
  <si>
    <t>Top fence post</t>
  </si>
  <si>
    <t>CV set at angle reflects neg slope.</t>
  </si>
  <si>
    <t>GR014</t>
  </si>
  <si>
    <t>Bartlett</t>
  </si>
  <si>
    <t>County501@Troy</t>
  </si>
  <si>
    <t>GR015</t>
  </si>
  <si>
    <t>County501</t>
  </si>
  <si>
    <t>Troy</t>
  </si>
  <si>
    <t>Menatchee</t>
  </si>
  <si>
    <t>GR016</t>
  </si>
  <si>
    <t>Photos only</t>
  </si>
  <si>
    <t>Need to survey with mulitple turning points. Very obvious barrier. See photos</t>
  </si>
  <si>
    <t>GR017</t>
  </si>
  <si>
    <t>Need Photos</t>
  </si>
  <si>
    <t>Tree</t>
  </si>
  <si>
    <t>Outlet Drop &gt; 0.34</t>
  </si>
  <si>
    <t>GR018</t>
  </si>
  <si>
    <t>State Line</t>
  </si>
  <si>
    <t>Numerous suckers present, spp =UK; smallmouth bass also sited; bridge located at the Oasis</t>
  </si>
  <si>
    <t>See above comments of outlet</t>
  </si>
  <si>
    <t>GR019</t>
  </si>
  <si>
    <t>3201-020</t>
  </si>
  <si>
    <t>Unnamed Trib</t>
  </si>
  <si>
    <t>Mud1</t>
  </si>
  <si>
    <t>Cindy Sloan</t>
  </si>
  <si>
    <t>Caving in from top, 10ft from inlet</t>
  </si>
  <si>
    <t>McCubbin crk: photo 1 shows pooll at inlet; pool at inlet dug w/cat ~ 11x18ft standing water ~2ft deep</t>
  </si>
  <si>
    <t>Rock at inlet</t>
  </si>
  <si>
    <t>Residual pool/outlet drop</t>
  </si>
  <si>
    <t>Residual pool depth/outlet drop</t>
  </si>
  <si>
    <t>GR020</t>
  </si>
  <si>
    <t>At outlet, top cv</t>
  </si>
  <si>
    <t>Stream dry US; McCubbin crk; cattle use in streambed. Was water 2 weeks ago;  water US of this cv; beginning gto see water at end of bankfulls US</t>
  </si>
  <si>
    <t>3 of inlet</t>
  </si>
  <si>
    <t>Top cv inlet</t>
  </si>
  <si>
    <t>GR021</t>
  </si>
  <si>
    <t>Poor Alignment with Stream</t>
  </si>
  <si>
    <t>Few LB W/N cv, photo taken</t>
  </si>
  <si>
    <t>N=50 O. mykiss in pool at outlet; LB Riprap at inlet may be added passage issue; recommend riparian fencing/planting ds of this site</t>
  </si>
  <si>
    <t>Stream Crossing</t>
  </si>
  <si>
    <t>Road Name</t>
  </si>
  <si>
    <t>Milepost</t>
  </si>
  <si>
    <t>From Road Junction</t>
  </si>
  <si>
    <t>Road Owner</t>
  </si>
  <si>
    <t>Land Owner U/S</t>
  </si>
  <si>
    <t>Land Owner D/S</t>
  </si>
  <si>
    <t>BS Stream Name</t>
  </si>
  <si>
    <t>BS Trib. To</t>
  </si>
  <si>
    <t>Lostine Stream Name</t>
  </si>
  <si>
    <t>Lostine Trib. To</t>
  </si>
  <si>
    <t>Wallowa Stream Name</t>
  </si>
  <si>
    <t>Wallowa Trib. To</t>
  </si>
  <si>
    <t>Imnaha Stream Name</t>
  </si>
  <si>
    <t>Imnaha Trib. To</t>
  </si>
  <si>
    <t>Minam Stream Name</t>
  </si>
  <si>
    <t>Minam Trib. To</t>
  </si>
  <si>
    <t>Joseph Stream Name</t>
  </si>
  <si>
    <t>Jospeh Trib. To</t>
  </si>
  <si>
    <t>GR Stream Name</t>
  </si>
  <si>
    <t>GR Trib. To</t>
  </si>
  <si>
    <t>Snake Stream Name</t>
  </si>
  <si>
    <t>Wenaha Stream Name</t>
  </si>
  <si>
    <t>Wenaha Trib. To</t>
  </si>
  <si>
    <t>Latitude</t>
  </si>
  <si>
    <t>Longitude</t>
  </si>
  <si>
    <t>Coordinate System</t>
  </si>
  <si>
    <t>Datum</t>
  </si>
  <si>
    <t>Surveyor Name (1)</t>
  </si>
  <si>
    <t>Surveyor Name (2)</t>
  </si>
  <si>
    <t>Surveyor Name (3)</t>
  </si>
  <si>
    <t>Date</t>
  </si>
  <si>
    <t>Time</t>
  </si>
  <si>
    <t>Structure Type</t>
  </si>
  <si>
    <t>Structure #</t>
  </si>
  <si>
    <t>Total #</t>
  </si>
  <si>
    <t># Identical Orifice</t>
  </si>
  <si>
    <t># Diff Orifices</t>
  </si>
  <si>
    <t># Overflow pipes</t>
  </si>
  <si>
    <t>External Structure</t>
  </si>
  <si>
    <t>External Struct(2)</t>
  </si>
  <si>
    <t>External Struct(3)</t>
  </si>
  <si>
    <t>Describe</t>
  </si>
  <si>
    <t>Internal Structures</t>
  </si>
  <si>
    <t>Streambed Substrate</t>
  </si>
  <si>
    <t>Pipe Condition(1)</t>
  </si>
  <si>
    <t>Pipe Condition(2)</t>
  </si>
  <si>
    <t>Comments</t>
  </si>
  <si>
    <t>Additional Comments</t>
  </si>
  <si>
    <t>Photographs</t>
  </si>
  <si>
    <t>From Inlet</t>
  </si>
  <si>
    <t>Inlet From U/S</t>
  </si>
  <si>
    <t>Outlet From D/S</t>
  </si>
  <si>
    <t>Tailwater Control</t>
  </si>
  <si>
    <t>Photo 5</t>
  </si>
  <si>
    <t>Photo 6</t>
  </si>
  <si>
    <t>Photo 7</t>
  </si>
  <si>
    <t>Culvert Width</t>
  </si>
  <si>
    <t>Culvert Length</t>
  </si>
  <si>
    <t>BF Width 1</t>
  </si>
  <si>
    <t>BF Width 2</t>
  </si>
  <si>
    <t>BF Width 3</t>
  </si>
  <si>
    <t>BF Width 4</t>
  </si>
  <si>
    <t>BF Width 5</t>
  </si>
  <si>
    <t>Bench 1</t>
  </si>
  <si>
    <t>Location</t>
  </si>
  <si>
    <t>Inlet Invert (P2)</t>
  </si>
  <si>
    <t>Outlet Invert (P4)</t>
  </si>
  <si>
    <t>Pool Bottom (P5)</t>
  </si>
  <si>
    <t>Tailwater (P6)</t>
  </si>
  <si>
    <t>Bench 2</t>
  </si>
  <si>
    <t>Bench Diff.</t>
  </si>
  <si>
    <t>Avg BF Width</t>
  </si>
  <si>
    <t>CV:Channel Width</t>
  </si>
  <si>
    <t>Outlet Drop</t>
  </si>
  <si>
    <t>Resid Inlet Depth</t>
  </si>
  <si>
    <t>Resid Pool Depth</t>
  </si>
  <si>
    <t>Resid Pool:Outlet</t>
  </si>
  <si>
    <t>CV Slope (%)</t>
  </si>
  <si>
    <t>Juveniles</t>
  </si>
  <si>
    <t>Juveniles Red</t>
  </si>
  <si>
    <t>Adults</t>
  </si>
  <si>
    <t>Adults Red</t>
  </si>
  <si>
    <t>Red/Green/Gray</t>
  </si>
  <si>
    <t>Map Color</t>
  </si>
  <si>
    <t>Qualitative Yes/No</t>
  </si>
  <si>
    <t>B/F/O</t>
  </si>
  <si>
    <t>Qual Eval</t>
  </si>
  <si>
    <t>Add. Features</t>
  </si>
  <si>
    <t>Completed</t>
  </si>
  <si>
    <t>Initials</t>
  </si>
  <si>
    <t>Grande Ronde WS Stream Crossing Data</t>
  </si>
  <si>
    <t>Pipe Condition(3)</t>
  </si>
  <si>
    <t>Pipe Condition(4)</t>
  </si>
  <si>
    <t>Qual Only</t>
  </si>
  <si>
    <t>Miles Blocked</t>
  </si>
  <si>
    <t>Miles Categories</t>
  </si>
  <si>
    <t>Juvenile</t>
  </si>
  <si>
    <t>Adult</t>
  </si>
  <si>
    <t>Barrier Order</t>
  </si>
  <si>
    <t>Failure Risk</t>
  </si>
  <si>
    <t>Number Potential Species</t>
  </si>
  <si>
    <t>Brad's Modified Ranking</t>
  </si>
  <si>
    <t>Priority</t>
  </si>
  <si>
    <t>Poor Alignment With Stream</t>
  </si>
  <si>
    <t>Piping</t>
  </si>
  <si>
    <t>Bottom Rusted Through</t>
  </si>
  <si>
    <t>Debris Plugging Inlet</t>
  </si>
  <si>
    <t>GR022</t>
  </si>
  <si>
    <t>Wildcat Crk; 4, 5, 8</t>
  </si>
  <si>
    <t>Wildcat Crk</t>
  </si>
  <si>
    <t>Grouse Crk</t>
  </si>
  <si>
    <t>Bear Crk</t>
  </si>
  <si>
    <t>Buford Crk; 11, ?</t>
  </si>
  <si>
    <t>Unnamed to Bear Crk</t>
  </si>
  <si>
    <t>McCubbin Crk</t>
  </si>
  <si>
    <t>Applegate Canyon Crk</t>
  </si>
  <si>
    <t>Mud Crk; Mileage extends US to Boise land only</t>
  </si>
  <si>
    <t>Stream Name</t>
  </si>
  <si>
    <t>Stream Crossings</t>
  </si>
  <si>
    <t>Crossing Positions</t>
  </si>
  <si>
    <t>Total Habitat Blocked</t>
  </si>
  <si>
    <t>Stream/ Comments</t>
  </si>
  <si>
    <t>Individual Ranks</t>
  </si>
  <si>
    <t>Combined Rank</t>
  </si>
  <si>
    <t>Individual Priority</t>
  </si>
  <si>
    <t>Combined Priority</t>
  </si>
  <si>
    <t>Buford Crk</t>
  </si>
  <si>
    <t>Wallupa Crk</t>
  </si>
  <si>
    <t>Total Habitat</t>
  </si>
  <si>
    <t>Blocked Habitat</t>
  </si>
  <si>
    <t>Accessible Habitat</t>
  </si>
  <si>
    <t>Percent Blocked</t>
  </si>
  <si>
    <t>Percent Accessible</t>
  </si>
  <si>
    <t>Grande Ronde Watershed</t>
  </si>
  <si>
    <t>Wildcat Crk; very low priority, see comments</t>
  </si>
  <si>
    <t>Wildcat Crk; 4, 5, 6; low priority, undersized only</t>
  </si>
  <si>
    <t>Beneficial</t>
  </si>
  <si>
    <t>Qual mi Only =</t>
  </si>
  <si>
    <t>Mud Crk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</si>
</sst>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</numFmts>
  <fonts count="9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left"/>
    </xf>
    <xf numFmtId="14" fontId="0" fillId="0" borderId="0" xfId="0" applyNumberFormat="1" applyFill="1" applyAlignment="1">
      <alignment/>
    </xf>
    <xf numFmtId="1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18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/>
    </xf>
    <xf numFmtId="18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left"/>
    </xf>
    <xf numFmtId="14" fontId="2" fillId="2" borderId="0" xfId="0" applyNumberFormat="1" applyFont="1" applyFill="1" applyAlignment="1">
      <alignment/>
    </xf>
    <xf numFmtId="18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0" fontId="0" fillId="0" borderId="1" xfId="0" applyFont="1" applyBorder="1" applyAlignment="1">
      <alignment/>
    </xf>
    <xf numFmtId="165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/>
    </xf>
    <xf numFmtId="1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0" fillId="4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3" xfId="0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5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65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6" xfId="0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ont="1" applyFill="1" applyBorder="1" applyAlignment="1">
      <alignment/>
    </xf>
    <xf numFmtId="2" fontId="0" fillId="0" borderId="7" xfId="0" applyNumberFormat="1" applyFill="1" applyBorder="1" applyAlignment="1">
      <alignment/>
    </xf>
    <xf numFmtId="0" fontId="0" fillId="0" borderId="7" xfId="0" applyFont="1" applyFill="1" applyBorder="1" applyAlignment="1">
      <alignment/>
    </xf>
    <xf numFmtId="2" fontId="0" fillId="0" borderId="7" xfId="0" applyNumberFormat="1" applyFont="1" applyFill="1" applyBorder="1" applyAlignment="1">
      <alignment/>
    </xf>
    <xf numFmtId="1" fontId="6" fillId="0" borderId="7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wrapText="1"/>
    </xf>
    <xf numFmtId="2" fontId="0" fillId="0" borderId="6" xfId="0" applyNumberFormat="1" applyFont="1" applyFill="1" applyBorder="1" applyAlignment="1">
      <alignment horizontal="center" wrapText="1"/>
    </xf>
    <xf numFmtId="165" fontId="0" fillId="0" borderId="6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/>
    </xf>
    <xf numFmtId="2" fontId="0" fillId="0" borderId="6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center" wrapText="1"/>
    </xf>
    <xf numFmtId="2" fontId="0" fillId="3" borderId="0" xfId="0" applyNumberFormat="1" applyFont="1" applyFill="1" applyBorder="1" applyAlignment="1">
      <alignment horizontal="center" wrapText="1"/>
    </xf>
    <xf numFmtId="165" fontId="0" fillId="3" borderId="0" xfId="0" applyNumberFormat="1" applyFont="1" applyFill="1" applyBorder="1" applyAlignment="1">
      <alignment horizontal="center" wrapText="1"/>
    </xf>
    <xf numFmtId="2" fontId="0" fillId="3" borderId="0" xfId="0" applyNumberFormat="1" applyFont="1" applyFill="1" applyBorder="1" applyAlignment="1">
      <alignment horizontal="center" vertical="center"/>
    </xf>
    <xf numFmtId="1" fontId="0" fillId="3" borderId="0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5" fontId="0" fillId="3" borderId="0" xfId="0" applyNumberFormat="1" applyFont="1" applyFill="1" applyBorder="1" applyAlignment="1">
      <alignment horizontal="center" vertical="center" wrapText="1"/>
    </xf>
    <xf numFmtId="2" fontId="0" fillId="3" borderId="0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center" wrapText="1"/>
    </xf>
    <xf numFmtId="2" fontId="0" fillId="3" borderId="7" xfId="0" applyNumberFormat="1" applyFont="1" applyFill="1" applyBorder="1" applyAlignment="1">
      <alignment horizontal="center" wrapText="1"/>
    </xf>
    <xf numFmtId="165" fontId="0" fillId="3" borderId="7" xfId="0" applyNumberFormat="1" applyFont="1" applyFill="1" applyBorder="1" applyAlignment="1">
      <alignment horizontal="center" vertical="center" wrapText="1"/>
    </xf>
    <xf numFmtId="2" fontId="0" fillId="3" borderId="7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1" fontId="0" fillId="3" borderId="7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2" fontId="3" fillId="5" borderId="8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4"/>
  <sheetViews>
    <sheetView workbookViewId="0" topLeftCell="A1">
      <pane xSplit="1" ySplit="1" topLeftCell="CO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V23" sqref="CV23"/>
    </sheetView>
  </sheetViews>
  <sheetFormatPr defaultColWidth="9.140625" defaultRowHeight="12.75"/>
  <cols>
    <col min="26" max="26" width="10.140625" style="0" bestFit="1" customWidth="1"/>
    <col min="107" max="112" width="0" style="0" hidden="1" customWidth="1"/>
    <col min="113" max="113" width="35.140625" style="0" customWidth="1"/>
  </cols>
  <sheetData>
    <row r="1" spans="1:113" ht="51">
      <c r="A1" s="37" t="s">
        <v>117</v>
      </c>
      <c r="B1" s="38" t="s">
        <v>118</v>
      </c>
      <c r="C1" s="39" t="s">
        <v>119</v>
      </c>
      <c r="D1" s="38" t="s">
        <v>120</v>
      </c>
      <c r="E1" s="37" t="s">
        <v>121</v>
      </c>
      <c r="F1" s="37" t="s">
        <v>122</v>
      </c>
      <c r="G1" s="37" t="s">
        <v>123</v>
      </c>
      <c r="H1" s="37" t="s">
        <v>124</v>
      </c>
      <c r="I1" s="37" t="s">
        <v>125</v>
      </c>
      <c r="J1" s="37" t="s">
        <v>126</v>
      </c>
      <c r="K1" s="37" t="s">
        <v>127</v>
      </c>
      <c r="L1" s="37" t="s">
        <v>128</v>
      </c>
      <c r="M1" s="37" t="s">
        <v>129</v>
      </c>
      <c r="N1" s="37" t="s">
        <v>130</v>
      </c>
      <c r="O1" s="37" t="s">
        <v>131</v>
      </c>
      <c r="P1" s="37" t="s">
        <v>132</v>
      </c>
      <c r="Q1" s="37" t="s">
        <v>133</v>
      </c>
      <c r="R1" s="37" t="s">
        <v>134</v>
      </c>
      <c r="S1" s="37" t="s">
        <v>135</v>
      </c>
      <c r="T1" s="37" t="s">
        <v>136</v>
      </c>
      <c r="U1" s="37" t="s">
        <v>137</v>
      </c>
      <c r="V1" s="37" t="s">
        <v>138</v>
      </c>
      <c r="W1" s="37" t="s">
        <v>139</v>
      </c>
      <c r="X1" s="37" t="s">
        <v>140</v>
      </c>
      <c r="Y1" s="40" t="s">
        <v>141</v>
      </c>
      <c r="Z1" s="40" t="s">
        <v>142</v>
      </c>
      <c r="AA1" s="37" t="s">
        <v>143</v>
      </c>
      <c r="AB1" s="37" t="s">
        <v>144</v>
      </c>
      <c r="AC1" s="37" t="s">
        <v>145</v>
      </c>
      <c r="AD1" s="37" t="s">
        <v>146</v>
      </c>
      <c r="AE1" s="37" t="s">
        <v>147</v>
      </c>
      <c r="AF1" s="37" t="s">
        <v>148</v>
      </c>
      <c r="AG1" s="37" t="s">
        <v>149</v>
      </c>
      <c r="AH1" s="37" t="s">
        <v>150</v>
      </c>
      <c r="AI1" s="37" t="s">
        <v>151</v>
      </c>
      <c r="AJ1" s="37" t="s">
        <v>152</v>
      </c>
      <c r="AK1" s="37" t="s">
        <v>153</v>
      </c>
      <c r="AL1" s="37" t="s">
        <v>154</v>
      </c>
      <c r="AM1" s="37" t="s">
        <v>155</v>
      </c>
      <c r="AN1" s="37" t="s">
        <v>156</v>
      </c>
      <c r="AO1" s="37" t="s">
        <v>157</v>
      </c>
      <c r="AP1" s="37" t="s">
        <v>158</v>
      </c>
      <c r="AQ1" s="37" t="s">
        <v>159</v>
      </c>
      <c r="AR1" s="37" t="s">
        <v>160</v>
      </c>
      <c r="AS1" s="37" t="s">
        <v>159</v>
      </c>
      <c r="AT1" s="37" t="s">
        <v>161</v>
      </c>
      <c r="AU1" s="37" t="s">
        <v>162</v>
      </c>
      <c r="AV1" s="37" t="s">
        <v>163</v>
      </c>
      <c r="AW1" s="37" t="s">
        <v>209</v>
      </c>
      <c r="AX1" s="37" t="s">
        <v>210</v>
      </c>
      <c r="AY1" s="37" t="s">
        <v>159</v>
      </c>
      <c r="AZ1" s="41" t="s">
        <v>164</v>
      </c>
      <c r="BA1" s="37" t="s">
        <v>165</v>
      </c>
      <c r="BB1" s="42" t="s">
        <v>166</v>
      </c>
      <c r="BC1" s="42" t="s">
        <v>167</v>
      </c>
      <c r="BD1" s="42" t="s">
        <v>168</v>
      </c>
      <c r="BE1" s="42" t="s">
        <v>169</v>
      </c>
      <c r="BF1" s="42" t="s">
        <v>170</v>
      </c>
      <c r="BG1" s="42" t="s">
        <v>171</v>
      </c>
      <c r="BH1" s="42" t="s">
        <v>172</v>
      </c>
      <c r="BI1" s="42" t="s">
        <v>173</v>
      </c>
      <c r="BJ1" s="37" t="s">
        <v>174</v>
      </c>
      <c r="BK1" s="37" t="s">
        <v>175</v>
      </c>
      <c r="BL1" s="37" t="s">
        <v>176</v>
      </c>
      <c r="BM1" s="37" t="s">
        <v>177</v>
      </c>
      <c r="BN1" s="37" t="s">
        <v>178</v>
      </c>
      <c r="BO1" s="37" t="s">
        <v>179</v>
      </c>
      <c r="BP1" s="37" t="s">
        <v>180</v>
      </c>
      <c r="BQ1" s="37" t="s">
        <v>181</v>
      </c>
      <c r="BR1" s="37" t="s">
        <v>182</v>
      </c>
      <c r="BS1" s="37" t="s">
        <v>183</v>
      </c>
      <c r="BT1" s="37" t="s">
        <v>184</v>
      </c>
      <c r="BU1" s="37" t="s">
        <v>185</v>
      </c>
      <c r="BV1" s="37" t="s">
        <v>186</v>
      </c>
      <c r="BW1" s="37" t="s">
        <v>187</v>
      </c>
      <c r="BX1" s="37" t="s">
        <v>188</v>
      </c>
      <c r="BY1" s="37" t="s">
        <v>189</v>
      </c>
      <c r="BZ1" s="37" t="s">
        <v>190</v>
      </c>
      <c r="CA1" s="37" t="s">
        <v>191</v>
      </c>
      <c r="CB1" s="37" t="s">
        <v>192</v>
      </c>
      <c r="CC1" s="37" t="s">
        <v>193</v>
      </c>
      <c r="CD1" s="37" t="s">
        <v>194</v>
      </c>
      <c r="CE1" s="37" t="s">
        <v>195</v>
      </c>
      <c r="CF1" s="37" t="s">
        <v>196</v>
      </c>
      <c r="CG1" s="37" t="s">
        <v>197</v>
      </c>
      <c r="CH1" s="37" t="s">
        <v>198</v>
      </c>
      <c r="CI1" s="37" t="s">
        <v>199</v>
      </c>
      <c r="CJ1" s="37" t="s">
        <v>164</v>
      </c>
      <c r="CK1" s="43" t="s">
        <v>150</v>
      </c>
      <c r="CL1" s="43" t="s">
        <v>201</v>
      </c>
      <c r="CM1" s="43" t="s">
        <v>203</v>
      </c>
      <c r="CN1" s="43" t="s">
        <v>211</v>
      </c>
      <c r="CO1" s="37" t="s">
        <v>204</v>
      </c>
      <c r="CP1" s="37" t="s">
        <v>205</v>
      </c>
      <c r="CQ1" s="37" t="s">
        <v>159</v>
      </c>
      <c r="CR1" s="37" t="s">
        <v>206</v>
      </c>
      <c r="CS1" s="37" t="s">
        <v>207</v>
      </c>
      <c r="CT1" s="44" t="s">
        <v>212</v>
      </c>
      <c r="CU1" s="45" t="s">
        <v>213</v>
      </c>
      <c r="CV1" s="46" t="s">
        <v>214</v>
      </c>
      <c r="CW1" s="46" t="s">
        <v>215</v>
      </c>
      <c r="CX1" s="45" t="s">
        <v>216</v>
      </c>
      <c r="CY1" s="45" t="s">
        <v>217</v>
      </c>
      <c r="CZ1" s="45" t="s">
        <v>218</v>
      </c>
      <c r="DA1" s="46" t="s">
        <v>219</v>
      </c>
      <c r="DB1" s="47" t="s">
        <v>220</v>
      </c>
      <c r="DC1" s="45" t="s">
        <v>221</v>
      </c>
      <c r="DD1" s="45" t="s">
        <v>51</v>
      </c>
      <c r="DE1" s="45" t="s">
        <v>41</v>
      </c>
      <c r="DF1" s="45" t="s">
        <v>222</v>
      </c>
      <c r="DG1" s="47" t="s">
        <v>223</v>
      </c>
      <c r="DH1" s="47" t="s">
        <v>224</v>
      </c>
      <c r="DI1" s="47" t="s">
        <v>164</v>
      </c>
    </row>
    <row r="2" spans="1:113" ht="12.75">
      <c r="A2" t="s">
        <v>38</v>
      </c>
      <c r="B2" s="9" t="s">
        <v>25</v>
      </c>
      <c r="C2" s="10">
        <v>4</v>
      </c>
      <c r="D2" s="9" t="s">
        <v>26</v>
      </c>
      <c r="E2" t="s">
        <v>17</v>
      </c>
      <c r="F2" t="s">
        <v>3</v>
      </c>
      <c r="G2" t="s">
        <v>3</v>
      </c>
      <c r="H2" t="s">
        <v>4</v>
      </c>
      <c r="I2" t="s">
        <v>4</v>
      </c>
      <c r="J2" t="s">
        <v>4</v>
      </c>
      <c r="K2" t="s">
        <v>4</v>
      </c>
      <c r="L2" t="s">
        <v>4</v>
      </c>
      <c r="M2" t="s">
        <v>4</v>
      </c>
      <c r="N2" t="s">
        <v>4</v>
      </c>
      <c r="O2" t="s">
        <v>4</v>
      </c>
      <c r="P2" t="s">
        <v>4</v>
      </c>
      <c r="Q2" t="s">
        <v>4</v>
      </c>
      <c r="R2" t="s">
        <v>4</v>
      </c>
      <c r="S2" t="s">
        <v>4</v>
      </c>
      <c r="T2" t="s">
        <v>31</v>
      </c>
      <c r="U2" t="s">
        <v>5</v>
      </c>
      <c r="W2" t="s">
        <v>4</v>
      </c>
      <c r="X2" t="s">
        <v>4</v>
      </c>
      <c r="Y2" s="11">
        <v>45.84874</v>
      </c>
      <c r="Z2" s="11">
        <v>-117.49914</v>
      </c>
      <c r="AA2" t="s">
        <v>6</v>
      </c>
      <c r="AB2" t="s">
        <v>7</v>
      </c>
      <c r="AC2" t="s">
        <v>8</v>
      </c>
      <c r="AD2" t="s">
        <v>32</v>
      </c>
      <c r="AF2" s="12">
        <v>38257</v>
      </c>
      <c r="AG2" s="13">
        <v>0.6180555555555556</v>
      </c>
      <c r="AH2" t="s">
        <v>20</v>
      </c>
      <c r="AI2">
        <v>1</v>
      </c>
      <c r="AJ2">
        <v>1</v>
      </c>
      <c r="AK2">
        <v>0</v>
      </c>
      <c r="AL2">
        <v>0</v>
      </c>
      <c r="AM2">
        <v>0</v>
      </c>
      <c r="AN2" t="s">
        <v>4</v>
      </c>
      <c r="AO2" t="s">
        <v>4</v>
      </c>
      <c r="AP2" t="s">
        <v>4</v>
      </c>
      <c r="AR2" t="s">
        <v>4</v>
      </c>
      <c r="AT2" t="s">
        <v>39</v>
      </c>
      <c r="AU2" t="s">
        <v>40</v>
      </c>
      <c r="AV2" t="s">
        <v>41</v>
      </c>
      <c r="AW2" s="1" t="s">
        <v>4</v>
      </c>
      <c r="AX2" s="1" t="s">
        <v>4</v>
      </c>
      <c r="AY2" t="s">
        <v>4</v>
      </c>
      <c r="AZ2" s="14" t="s">
        <v>4</v>
      </c>
      <c r="BC2">
        <v>1</v>
      </c>
      <c r="BD2">
        <v>1</v>
      </c>
      <c r="BE2">
        <v>1</v>
      </c>
      <c r="BJ2">
        <v>9.8</v>
      </c>
      <c r="BK2">
        <v>27.8</v>
      </c>
      <c r="BL2">
        <v>29.6</v>
      </c>
      <c r="BM2">
        <v>28.8</v>
      </c>
      <c r="BN2">
        <v>30.1</v>
      </c>
      <c r="BO2">
        <v>17.4</v>
      </c>
      <c r="BP2">
        <v>25.6</v>
      </c>
      <c r="BX2">
        <v>0</v>
      </c>
      <c r="BY2">
        <v>26.3</v>
      </c>
      <c r="BZ2">
        <v>0.37</v>
      </c>
      <c r="CA2">
        <v>0</v>
      </c>
      <c r="CB2">
        <v>0</v>
      </c>
      <c r="CC2">
        <v>0</v>
      </c>
      <c r="CD2">
        <v>0</v>
      </c>
      <c r="CE2">
        <v>0</v>
      </c>
      <c r="CF2" t="s">
        <v>42</v>
      </c>
      <c r="CG2" t="s">
        <v>43</v>
      </c>
      <c r="CH2" t="s">
        <v>42</v>
      </c>
      <c r="CI2" t="s">
        <v>43</v>
      </c>
      <c r="CK2" s="48" t="str">
        <f aca="true" t="shared" si="0" ref="CK2:CK9">IF(CF2="Red","Red",IF(CF2="Green","Green",IF(CF2="Grey","Grey",IF(AH2="Bridge","Bridge",IF(AH2="Ford","Ford",IF(AH2="Open Bottom","Open Bottom",IF(AH2="Other","Other","Green")))))))</f>
        <v>Red</v>
      </c>
      <c r="CL2" s="48" t="str">
        <f aca="true" t="shared" si="1" ref="CL2:CL9">IF(CK2="Red","Red",IF(CK2="Green","Green",IF(CK2="Grey","Grey",IF(CN2="False","Green",IF(CN2="Yes","Red","Green")))))</f>
        <v>Red</v>
      </c>
      <c r="CM2" s="48" t="str">
        <f aca="true" t="shared" si="2" ref="CM2:CM9">IF(AH2="Bridge","Bridge",IF(AH2="Ford","Ford",IF(AH2="Circular","Circular",IF(AH2="Squashed Pipe-Arch","Squashed Pipe-Arch",IF(AH2="Open-Bottom","Open Bottom Arch",IF(AH2="Other","Other","Other"))))))</f>
        <v>Open Bottom Arch</v>
      </c>
      <c r="CN2" s="48" t="b">
        <f aca="true" t="shared" si="3" ref="CN2:CN9">IF(AND(CK2&lt;&gt;"Red",CP2="Yes"),"Yes")</f>
        <v>0</v>
      </c>
      <c r="CP2" t="s">
        <v>12</v>
      </c>
      <c r="CR2" t="s">
        <v>13</v>
      </c>
      <c r="CS2" t="s">
        <v>35</v>
      </c>
      <c r="CT2">
        <v>19.9077</v>
      </c>
      <c r="CU2" s="50">
        <f aca="true" t="shared" si="4" ref="CU2:CU10">IF(AND(CT2&gt;0,CT2&lt;=1),1,IF(AND(CT2&gt;1,CT2&lt;=2),2,IF(AND(CT2&gt;2,CT2&lt;=4),3,IF(AND(CT2&gt;4,CT2&lt;=6),4,IF(AND(CT2&gt;6,CT2&lt;=8),5,IF(AND(CT2&gt;8,CT2&lt;=10),6,IF(AND(CT2&gt;10),7,)))))))</f>
        <v>7</v>
      </c>
      <c r="CV2" s="51" t="str">
        <f aca="true" t="shared" si="5" ref="CV2:CV9">IF(CF2="Red","1",IF(CF2="Grey","0.5","0"))</f>
        <v>1</v>
      </c>
      <c r="CW2" s="51" t="str">
        <f aca="true" t="shared" si="6" ref="CW2:CW9">IF(CH2="Red","1",IF(CH2="Grey","0.5","0"))</f>
        <v>1</v>
      </c>
      <c r="CX2" s="52">
        <v>3</v>
      </c>
      <c r="CY2" s="53">
        <f aca="true" t="shared" si="7" ref="CY2:CY10">1+DC2+DD2+DE2+DF2+DG2+DH2</f>
        <v>1.05</v>
      </c>
      <c r="CZ2" s="53">
        <v>2</v>
      </c>
      <c r="DA2" s="54">
        <f aca="true" t="shared" si="8" ref="DA2:DA10">CU2*((CV2*1.5)+(1.5*CW2))*CZ2*CY2</f>
        <v>44.1</v>
      </c>
      <c r="DB2" s="50" t="str">
        <f aca="true" t="shared" si="9" ref="DB2:DB10">IF(AND(DA2&gt;0,DA2&lt;10),"Beneficial",IF(AND(DA2&gt;=10,DA2&lt;20),"Medium",IF(AND(DA2&gt;=20),"High",)))</f>
        <v>High</v>
      </c>
      <c r="DC2" s="55" t="str">
        <f aca="true" t="shared" si="10" ref="DC2:DC9">IF(AU2="Poor Alignment with Stream","0.05",IF(AV2="Poor Alignment with Stream","0.05",IF(AW2="Poor Alignment with Stream","0.05",IF(AX2="Poor Alignment with Stream","0.05","0"))))</f>
        <v>0</v>
      </c>
      <c r="DD2" s="55" t="str">
        <f aca="true" t="shared" si="11" ref="DD2:DD9">IF(AU2="Breaks Inside Culvert","0.05",IF(AV2="Breaks Inside Culvert","0.05",IF(AW2="Breaks Inside Culvert","0.05",IF(AX2="Breaks Inside Culvert","0.05","0"))))</f>
        <v>0</v>
      </c>
      <c r="DE2" s="55" t="str">
        <f aca="true" t="shared" si="12" ref="DE2:DE9">IF(AU2="Fill Eroding","0.05",IF(AV2="Fill Eroding","0.05",IF(AW2="Fill Eroding","0.05",IF(AX2="Fill Eroding","0.05","0"))))</f>
        <v>0.05</v>
      </c>
      <c r="DF2" s="55" t="str">
        <f aca="true" t="shared" si="13" ref="DF2:DF9">IF(AU2="Water Flowing Under Culvert","0.1",IF(AV2="Water Flowing Under Culvert","0.1",IF(AW2="Water Flowing Under Culvert","0.1",IF(AX2="Water Flowing Under Culvert","0.1","0"))))</f>
        <v>0</v>
      </c>
      <c r="DG2" s="55" t="str">
        <f aca="true" t="shared" si="14" ref="DG2:DG9">IF(AU2="Bottom Rusted Through","0.05",IF(AV2="Bottom Rusted Through","0.05",IF(AW2="Bottom Rusted Through","0.05",IF(AX2="Bottom Rusted Through","0.05","0"))))</f>
        <v>0</v>
      </c>
      <c r="DH2" s="55" t="str">
        <f aca="true" t="shared" si="15" ref="DH2:DH9">IF(AU2="Debris Plugging Inlet","0.05",IF(AV2="Debris Plugging Inlet","0.05",IF(AW2="Debris Plugging Inlet","0.05",IF(AX2="Debris Plugging Inlet","0.05","0"))))</f>
        <v>0</v>
      </c>
      <c r="DI2" t="s">
        <v>227</v>
      </c>
    </row>
    <row r="3" spans="1:113" ht="12.75">
      <c r="A3" t="s">
        <v>47</v>
      </c>
      <c r="B3" s="9" t="s">
        <v>25</v>
      </c>
      <c r="C3" s="10">
        <v>9.5</v>
      </c>
      <c r="D3" s="9" t="s">
        <v>26</v>
      </c>
      <c r="E3" t="s">
        <v>17</v>
      </c>
      <c r="F3" t="s">
        <v>45</v>
      </c>
      <c r="G3" t="s">
        <v>45</v>
      </c>
      <c r="H3" t="s">
        <v>4</v>
      </c>
      <c r="I3" t="s">
        <v>4</v>
      </c>
      <c r="J3" t="s">
        <v>4</v>
      </c>
      <c r="K3" t="s">
        <v>4</v>
      </c>
      <c r="L3" t="s">
        <v>4</v>
      </c>
      <c r="M3" t="s">
        <v>4</v>
      </c>
      <c r="N3" t="s">
        <v>4</v>
      </c>
      <c r="O3" t="s">
        <v>4</v>
      </c>
      <c r="P3" t="s">
        <v>4</v>
      </c>
      <c r="Q3" t="s">
        <v>4</v>
      </c>
      <c r="R3" t="s">
        <v>4</v>
      </c>
      <c r="S3" t="s">
        <v>4</v>
      </c>
      <c r="T3" t="s">
        <v>46</v>
      </c>
      <c r="U3" t="s">
        <v>31</v>
      </c>
      <c r="W3" t="s">
        <v>4</v>
      </c>
      <c r="X3" t="s">
        <v>4</v>
      </c>
      <c r="Y3" s="11">
        <v>45.7823</v>
      </c>
      <c r="Z3" s="11">
        <v>-117.53131</v>
      </c>
      <c r="AA3" t="s">
        <v>6</v>
      </c>
      <c r="AB3" t="s">
        <v>7</v>
      </c>
      <c r="AC3" t="s">
        <v>27</v>
      </c>
      <c r="AD3" t="s">
        <v>32</v>
      </c>
      <c r="AF3" s="12">
        <v>38258</v>
      </c>
      <c r="AG3" s="13">
        <v>0.4847222222222222</v>
      </c>
      <c r="AH3" t="s">
        <v>48</v>
      </c>
      <c r="AI3">
        <v>1</v>
      </c>
      <c r="AJ3">
        <v>1</v>
      </c>
      <c r="AK3">
        <v>0</v>
      </c>
      <c r="AL3">
        <v>0</v>
      </c>
      <c r="AM3">
        <v>0</v>
      </c>
      <c r="AN3" t="s">
        <v>49</v>
      </c>
      <c r="AO3" t="s">
        <v>4</v>
      </c>
      <c r="AP3" t="s">
        <v>4</v>
      </c>
      <c r="AR3" t="s">
        <v>12</v>
      </c>
      <c r="AT3" t="s">
        <v>50</v>
      </c>
      <c r="AU3" t="s">
        <v>51</v>
      </c>
      <c r="AV3" t="s">
        <v>52</v>
      </c>
      <c r="AW3" s="1" t="s">
        <v>4</v>
      </c>
      <c r="AX3" s="1" t="s">
        <v>4</v>
      </c>
      <c r="AY3" t="s">
        <v>4</v>
      </c>
      <c r="AZ3" s="14" t="s">
        <v>4</v>
      </c>
      <c r="BC3">
        <v>1</v>
      </c>
      <c r="BD3">
        <v>1</v>
      </c>
      <c r="BE3">
        <v>1</v>
      </c>
      <c r="BJ3">
        <v>7.8</v>
      </c>
      <c r="BK3">
        <v>40.3</v>
      </c>
      <c r="BL3">
        <v>21.9</v>
      </c>
      <c r="BM3">
        <v>24</v>
      </c>
      <c r="BN3">
        <v>18.2</v>
      </c>
      <c r="BO3">
        <v>23.2</v>
      </c>
      <c r="BP3">
        <v>18.8</v>
      </c>
      <c r="BQ3">
        <v>4.12</v>
      </c>
      <c r="BR3" t="s">
        <v>53</v>
      </c>
      <c r="BS3">
        <v>12.55</v>
      </c>
      <c r="BT3">
        <v>13.72</v>
      </c>
      <c r="BU3">
        <v>18.24</v>
      </c>
      <c r="BV3">
        <v>15.16</v>
      </c>
      <c r="BW3">
        <v>4.12</v>
      </c>
      <c r="BX3">
        <v>0</v>
      </c>
      <c r="BY3">
        <v>21.22</v>
      </c>
      <c r="BZ3">
        <v>0.37</v>
      </c>
      <c r="CA3">
        <v>1.44</v>
      </c>
      <c r="CB3">
        <v>-2.61</v>
      </c>
      <c r="CC3">
        <v>3.08</v>
      </c>
      <c r="CD3">
        <v>2.14</v>
      </c>
      <c r="CE3">
        <v>2.9</v>
      </c>
      <c r="CF3" t="s">
        <v>42</v>
      </c>
      <c r="CG3" t="s">
        <v>43</v>
      </c>
      <c r="CH3" t="s">
        <v>42</v>
      </c>
      <c r="CI3" t="s">
        <v>43</v>
      </c>
      <c r="CK3" s="48" t="str">
        <f t="shared" si="0"/>
        <v>Red</v>
      </c>
      <c r="CL3" s="48" t="str">
        <f t="shared" si="1"/>
        <v>Red</v>
      </c>
      <c r="CM3" s="48" t="str">
        <f t="shared" si="2"/>
        <v>Circular</v>
      </c>
      <c r="CN3" s="48" t="b">
        <f t="shared" si="3"/>
        <v>0</v>
      </c>
      <c r="CP3" t="s">
        <v>12</v>
      </c>
      <c r="CR3" t="s">
        <v>13</v>
      </c>
      <c r="CS3" t="s">
        <v>35</v>
      </c>
      <c r="CT3">
        <v>11.3107</v>
      </c>
      <c r="CU3" s="50">
        <f t="shared" si="4"/>
        <v>7</v>
      </c>
      <c r="CV3" s="51" t="str">
        <f t="shared" si="5"/>
        <v>1</v>
      </c>
      <c r="CW3" s="51" t="str">
        <f t="shared" si="6"/>
        <v>1</v>
      </c>
      <c r="CX3" s="52">
        <v>3</v>
      </c>
      <c r="CY3" s="53">
        <f t="shared" si="7"/>
        <v>1.1500000000000001</v>
      </c>
      <c r="CZ3" s="53">
        <v>1</v>
      </c>
      <c r="DA3" s="54">
        <f t="shared" si="8"/>
        <v>24.150000000000002</v>
      </c>
      <c r="DB3" s="50" t="str">
        <f t="shared" si="9"/>
        <v>High</v>
      </c>
      <c r="DC3" s="55" t="str">
        <f t="shared" si="10"/>
        <v>0</v>
      </c>
      <c r="DD3" s="55" t="str">
        <f t="shared" si="11"/>
        <v>0.05</v>
      </c>
      <c r="DE3" s="55" t="str">
        <f t="shared" si="12"/>
        <v>0</v>
      </c>
      <c r="DF3" s="55" t="str">
        <f t="shared" si="13"/>
        <v>0.1</v>
      </c>
      <c r="DG3" s="55" t="str">
        <f t="shared" si="14"/>
        <v>0</v>
      </c>
      <c r="DH3" s="55" t="str">
        <f t="shared" si="15"/>
        <v>0</v>
      </c>
      <c r="DI3" t="s">
        <v>226</v>
      </c>
    </row>
    <row r="4" spans="1:113" ht="12.75">
      <c r="A4" t="s">
        <v>60</v>
      </c>
      <c r="B4" s="9" t="s">
        <v>16</v>
      </c>
      <c r="C4" s="10">
        <v>1.1</v>
      </c>
      <c r="D4" s="9" t="s">
        <v>61</v>
      </c>
      <c r="E4" t="s">
        <v>18</v>
      </c>
      <c r="F4" t="s">
        <v>3</v>
      </c>
      <c r="G4" t="s">
        <v>3</v>
      </c>
      <c r="H4" t="s">
        <v>4</v>
      </c>
      <c r="I4" t="s">
        <v>4</v>
      </c>
      <c r="J4" t="s">
        <v>4</v>
      </c>
      <c r="K4" t="s">
        <v>4</v>
      </c>
      <c r="L4" t="s">
        <v>4</v>
      </c>
      <c r="M4" t="s">
        <v>4</v>
      </c>
      <c r="N4" t="s">
        <v>4</v>
      </c>
      <c r="O4" t="s">
        <v>4</v>
      </c>
      <c r="P4" t="s">
        <v>4</v>
      </c>
      <c r="Q4" t="s">
        <v>4</v>
      </c>
      <c r="R4" t="s">
        <v>4</v>
      </c>
      <c r="S4" t="s">
        <v>4</v>
      </c>
      <c r="T4" t="s">
        <v>62</v>
      </c>
      <c r="U4" t="s">
        <v>5</v>
      </c>
      <c r="W4" t="s">
        <v>4</v>
      </c>
      <c r="X4" t="s">
        <v>4</v>
      </c>
      <c r="Y4" s="11">
        <v>45.99899</v>
      </c>
      <c r="Z4" s="11">
        <v>-117.281</v>
      </c>
      <c r="AA4" t="s">
        <v>6</v>
      </c>
      <c r="AB4" t="s">
        <v>7</v>
      </c>
      <c r="AC4" t="s">
        <v>8</v>
      </c>
      <c r="AD4" t="s">
        <v>27</v>
      </c>
      <c r="AF4" s="12">
        <v>38293</v>
      </c>
      <c r="AG4" s="13">
        <v>0.642361111111111</v>
      </c>
      <c r="AH4" t="s">
        <v>48</v>
      </c>
      <c r="AI4">
        <v>1</v>
      </c>
      <c r="AJ4">
        <v>1</v>
      </c>
      <c r="AK4">
        <v>0</v>
      </c>
      <c r="AL4">
        <v>0</v>
      </c>
      <c r="AM4">
        <v>0</v>
      </c>
      <c r="AN4" t="s">
        <v>63</v>
      </c>
      <c r="AO4" t="s">
        <v>64</v>
      </c>
      <c r="AP4" t="s">
        <v>4</v>
      </c>
      <c r="AQ4" t="s">
        <v>65</v>
      </c>
      <c r="AR4" t="s">
        <v>13</v>
      </c>
      <c r="AS4" t="s">
        <v>66</v>
      </c>
      <c r="AT4" t="s">
        <v>67</v>
      </c>
      <c r="AU4" t="s">
        <v>22</v>
      </c>
      <c r="AV4" t="s">
        <v>4</v>
      </c>
      <c r="AW4" s="1" t="s">
        <v>4</v>
      </c>
      <c r="AX4" s="1" t="s">
        <v>4</v>
      </c>
      <c r="AY4" t="s">
        <v>4</v>
      </c>
      <c r="AZ4" s="14" t="s">
        <v>4</v>
      </c>
      <c r="BC4">
        <v>1</v>
      </c>
      <c r="BD4">
        <v>1</v>
      </c>
      <c r="BE4">
        <v>1</v>
      </c>
      <c r="BF4">
        <v>1</v>
      </c>
      <c r="BJ4">
        <v>10.7</v>
      </c>
      <c r="BK4">
        <v>170</v>
      </c>
      <c r="BL4">
        <v>27.4</v>
      </c>
      <c r="BM4">
        <v>27.2</v>
      </c>
      <c r="BN4">
        <v>22.1</v>
      </c>
      <c r="BO4">
        <v>20.6</v>
      </c>
      <c r="BP4">
        <v>25.3</v>
      </c>
      <c r="BQ4">
        <v>0.11</v>
      </c>
      <c r="BR4" t="s">
        <v>68</v>
      </c>
      <c r="BS4">
        <v>0.76</v>
      </c>
      <c r="BT4">
        <v>11.28</v>
      </c>
      <c r="BU4">
        <v>13.78</v>
      </c>
      <c r="BV4">
        <v>12.2</v>
      </c>
      <c r="BW4">
        <v>0.11</v>
      </c>
      <c r="BX4">
        <v>0</v>
      </c>
      <c r="BY4">
        <v>24.52</v>
      </c>
      <c r="BZ4">
        <v>0.44</v>
      </c>
      <c r="CA4">
        <v>0.92</v>
      </c>
      <c r="CB4">
        <v>-11.44</v>
      </c>
      <c r="CC4">
        <v>1.58</v>
      </c>
      <c r="CD4">
        <v>1.72</v>
      </c>
      <c r="CE4">
        <v>6.19</v>
      </c>
      <c r="CF4" t="s">
        <v>42</v>
      </c>
      <c r="CG4" t="s">
        <v>4</v>
      </c>
      <c r="CH4" t="s">
        <v>42</v>
      </c>
      <c r="CI4" t="s">
        <v>69</v>
      </c>
      <c r="CK4" s="48" t="str">
        <f t="shared" si="0"/>
        <v>Red</v>
      </c>
      <c r="CL4" s="48" t="str">
        <f t="shared" si="1"/>
        <v>Red</v>
      </c>
      <c r="CM4" s="48" t="str">
        <f t="shared" si="2"/>
        <v>Circular</v>
      </c>
      <c r="CN4" s="48" t="b">
        <f t="shared" si="3"/>
        <v>0</v>
      </c>
      <c r="CP4" t="s">
        <v>13</v>
      </c>
      <c r="CQ4" t="s">
        <v>70</v>
      </c>
      <c r="CR4" t="s">
        <v>13</v>
      </c>
      <c r="CS4" t="s">
        <v>35</v>
      </c>
      <c r="CT4">
        <v>4.95402</v>
      </c>
      <c r="CU4" s="50">
        <f t="shared" si="4"/>
        <v>4</v>
      </c>
      <c r="CV4" s="51" t="str">
        <f t="shared" si="5"/>
        <v>1</v>
      </c>
      <c r="CW4" s="51" t="str">
        <f t="shared" si="6"/>
        <v>1</v>
      </c>
      <c r="CX4" s="52">
        <v>1</v>
      </c>
      <c r="CY4" s="53">
        <f t="shared" si="7"/>
        <v>1</v>
      </c>
      <c r="CZ4" s="53">
        <v>1</v>
      </c>
      <c r="DA4" s="54">
        <f t="shared" si="8"/>
        <v>12</v>
      </c>
      <c r="DB4" s="50" t="str">
        <f t="shared" si="9"/>
        <v>Medium</v>
      </c>
      <c r="DC4" s="55" t="str">
        <f t="shared" si="10"/>
        <v>0</v>
      </c>
      <c r="DD4" s="55" t="str">
        <f t="shared" si="11"/>
        <v>0</v>
      </c>
      <c r="DE4" s="55" t="str">
        <f t="shared" si="12"/>
        <v>0</v>
      </c>
      <c r="DF4" s="55" t="str">
        <f t="shared" si="13"/>
        <v>0</v>
      </c>
      <c r="DG4" s="55" t="str">
        <f t="shared" si="14"/>
        <v>0</v>
      </c>
      <c r="DH4" s="55" t="str">
        <f t="shared" si="15"/>
        <v>0</v>
      </c>
      <c r="DI4" t="s">
        <v>230</v>
      </c>
    </row>
    <row r="5" spans="1:113" ht="12.75">
      <c r="A5" t="s">
        <v>56</v>
      </c>
      <c r="B5" s="9" t="s">
        <v>25</v>
      </c>
      <c r="C5" s="10">
        <v>0</v>
      </c>
      <c r="D5" s="9" t="s">
        <v>57</v>
      </c>
      <c r="E5" t="s">
        <v>17</v>
      </c>
      <c r="F5" t="s">
        <v>4</v>
      </c>
      <c r="G5" t="s">
        <v>4</v>
      </c>
      <c r="H5" t="s">
        <v>4</v>
      </c>
      <c r="I5" t="s">
        <v>4</v>
      </c>
      <c r="J5" t="s">
        <v>4</v>
      </c>
      <c r="K5" t="s">
        <v>4</v>
      </c>
      <c r="L5" t="s">
        <v>4</v>
      </c>
      <c r="M5" t="s">
        <v>4</v>
      </c>
      <c r="N5" t="s">
        <v>4</v>
      </c>
      <c r="O5" t="s">
        <v>4</v>
      </c>
      <c r="P5" t="s">
        <v>4</v>
      </c>
      <c r="Q5" t="s">
        <v>4</v>
      </c>
      <c r="R5" t="s">
        <v>4</v>
      </c>
      <c r="S5" t="s">
        <v>4</v>
      </c>
      <c r="T5" t="s">
        <v>58</v>
      </c>
      <c r="U5" t="s">
        <v>5</v>
      </c>
      <c r="W5" t="s">
        <v>4</v>
      </c>
      <c r="X5" t="s">
        <v>4</v>
      </c>
      <c r="Y5" s="11">
        <v>45.98792</v>
      </c>
      <c r="Z5" s="11">
        <v>-117.39721</v>
      </c>
      <c r="AA5" t="s">
        <v>6</v>
      </c>
      <c r="AB5" t="s">
        <v>7</v>
      </c>
      <c r="AC5" t="s">
        <v>8</v>
      </c>
      <c r="AD5" t="s">
        <v>27</v>
      </c>
      <c r="AF5" s="12">
        <v>38293</v>
      </c>
      <c r="AG5" s="13">
        <v>0.5652777777777778</v>
      </c>
      <c r="AH5" t="s">
        <v>20</v>
      </c>
      <c r="AI5">
        <v>1</v>
      </c>
      <c r="AJ5">
        <v>1</v>
      </c>
      <c r="AK5">
        <v>0</v>
      </c>
      <c r="AL5">
        <v>0</v>
      </c>
      <c r="AM5">
        <v>0</v>
      </c>
      <c r="AN5" t="s">
        <v>4</v>
      </c>
      <c r="AO5" t="s">
        <v>4</v>
      </c>
      <c r="AP5" t="s">
        <v>4</v>
      </c>
      <c r="AR5" t="s">
        <v>12</v>
      </c>
      <c r="AT5" t="s">
        <v>4</v>
      </c>
      <c r="AU5" t="s">
        <v>4</v>
      </c>
      <c r="AV5" t="s">
        <v>4</v>
      </c>
      <c r="AW5" s="1" t="s">
        <v>4</v>
      </c>
      <c r="AX5" s="1" t="s">
        <v>4</v>
      </c>
      <c r="AY5" t="s">
        <v>4</v>
      </c>
      <c r="AZ5" s="14" t="s">
        <v>4</v>
      </c>
      <c r="BC5">
        <v>1</v>
      </c>
      <c r="BD5">
        <v>1</v>
      </c>
      <c r="BE5">
        <v>1</v>
      </c>
      <c r="BJ5">
        <v>16.1</v>
      </c>
      <c r="BL5">
        <v>19.1</v>
      </c>
      <c r="BM5">
        <v>18.3</v>
      </c>
      <c r="BN5">
        <v>15.3</v>
      </c>
      <c r="BO5">
        <v>22.1</v>
      </c>
      <c r="BP5">
        <v>20.3</v>
      </c>
      <c r="BX5">
        <v>0</v>
      </c>
      <c r="BY5">
        <v>19.02</v>
      </c>
      <c r="BZ5">
        <v>0.85</v>
      </c>
      <c r="CA5">
        <v>0</v>
      </c>
      <c r="CB5">
        <v>0</v>
      </c>
      <c r="CC5">
        <v>0</v>
      </c>
      <c r="CD5">
        <v>0</v>
      </c>
      <c r="CE5">
        <v>0</v>
      </c>
      <c r="CF5" t="s">
        <v>4</v>
      </c>
      <c r="CG5" t="s">
        <v>4</v>
      </c>
      <c r="CH5" t="s">
        <v>4</v>
      </c>
      <c r="CI5" t="s">
        <v>4</v>
      </c>
      <c r="CK5" s="48" t="str">
        <f>IF(CF5="Red","Red",IF(CF5="Green","Green",IF(CF5="Grey","Grey",IF(AH5="Bridge","Bridge",IF(AH5="Ford","Ford",IF(AH5="Open Bottom","Open Bottom",IF(AH5="Other","Other","Green")))))))</f>
        <v>Green</v>
      </c>
      <c r="CL5" s="48" t="str">
        <f>IF(CK5="Red","Red",IF(CK5="Green","Green",IF(CK5="Grey","Grey",IF(CN5="False","Green",IF(CN5="Yes","Red","Green")))))</f>
        <v>Green</v>
      </c>
      <c r="CM5" s="48" t="str">
        <f>IF(AH5="Bridge","Bridge",IF(AH5="Ford","Ford",IF(AH5="Circular","Circular",IF(AH5="Squashed Pipe-Arch","Squashed Pipe-Arch",IF(AH5="Open-Bottom","Open Bottom Arch",IF(AH5="Other","Other","Other"))))))</f>
        <v>Open Bottom Arch</v>
      </c>
      <c r="CN5" s="48" t="str">
        <f>IF(AND(CK5&lt;&gt;"Red",CP5="Yes"),"Yes")</f>
        <v>Yes</v>
      </c>
      <c r="CP5" t="s">
        <v>13</v>
      </c>
      <c r="CQ5" t="s">
        <v>59</v>
      </c>
      <c r="CR5" t="s">
        <v>13</v>
      </c>
      <c r="CS5" t="s">
        <v>35</v>
      </c>
      <c r="CT5">
        <v>1.95937</v>
      </c>
      <c r="CU5" s="50">
        <f>IF(AND(CT5&gt;0,CT5&lt;=1),1,IF(AND(CT5&gt;1,CT5&lt;=2),2,IF(AND(CT5&gt;2,CT5&lt;=4),3,IF(AND(CT5&gt;4,CT5&lt;=6),4,IF(AND(CT5&gt;6,CT5&lt;=8),5,IF(AND(CT5&gt;8,CT5&lt;=10),6,IF(AND(CT5&gt;10),7,)))))))</f>
        <v>2</v>
      </c>
      <c r="CV5" s="63">
        <v>1</v>
      </c>
      <c r="CW5" s="63">
        <v>1</v>
      </c>
      <c r="CX5" s="52">
        <v>1</v>
      </c>
      <c r="CY5" s="53">
        <f>1+DC5+DD5+DE5+DF5+DG5+DH5</f>
        <v>1</v>
      </c>
      <c r="CZ5" s="53">
        <v>1</v>
      </c>
      <c r="DA5" s="54">
        <f>CU5*((CV5*1.5)+(1.5*CW5))*CZ5*CY5</f>
        <v>6</v>
      </c>
      <c r="DB5" s="50" t="str">
        <f>IF(AND(DA5&gt;0,DA5&lt;10),"Beneficial",IF(AND(DA5&gt;=10,DA5&lt;20),"Medium",IF(AND(DA5&gt;=20),"High",)))</f>
        <v>Beneficial</v>
      </c>
      <c r="DC5" s="55" t="str">
        <f>IF(AU5="Poor Alignment with Stream","0.05",IF(AV5="Poor Alignment with Stream","0.05",IF(AW5="Poor Alignment with Stream","0.05",IF(AX5="Poor Alignment with Stream","0.05","0"))))</f>
        <v>0</v>
      </c>
      <c r="DD5" s="55" t="str">
        <f>IF(AU5="Breaks Inside Culvert","0.05",IF(AV5="Breaks Inside Culvert","0.05",IF(AW5="Breaks Inside Culvert","0.05",IF(AX5="Breaks Inside Culvert","0.05","0"))))</f>
        <v>0</v>
      </c>
      <c r="DE5" s="55" t="str">
        <f>IF(AU5="Fill Eroding","0.05",IF(AV5="Fill Eroding","0.05",IF(AW5="Fill Eroding","0.05",IF(AX5="Fill Eroding","0.05","0"))))</f>
        <v>0</v>
      </c>
      <c r="DF5" s="55" t="str">
        <f>IF(AU5="Water Flowing Under Culvert","0.1",IF(AV5="Water Flowing Under Culvert","0.1",IF(AW5="Water Flowing Under Culvert","0.1",IF(AX5="Water Flowing Under Culvert","0.1","0"))))</f>
        <v>0</v>
      </c>
      <c r="DG5" s="55" t="str">
        <f>IF(AU5="Bottom Rusted Through","0.05",IF(AV5="Bottom Rusted Through","0.05",IF(AW5="Bottom Rusted Through","0.05",IF(AX5="Bottom Rusted Through","0.05","0"))))</f>
        <v>0</v>
      </c>
      <c r="DH5" s="55" t="str">
        <f>IF(AU5="Debris Plugging Inlet","0.05",IF(AV5="Debris Plugging Inlet","0.05",IF(AW5="Debris Plugging Inlet","0.05",IF(AX5="Debris Plugging Inlet","0.05","0"))))</f>
        <v>0</v>
      </c>
      <c r="DI5" t="s">
        <v>228</v>
      </c>
    </row>
    <row r="6" spans="1:113" ht="12.75">
      <c r="A6" t="s">
        <v>75</v>
      </c>
      <c r="B6" s="9" t="s">
        <v>76</v>
      </c>
      <c r="C6" s="10">
        <v>5.9</v>
      </c>
      <c r="D6" s="9" t="s">
        <v>73</v>
      </c>
      <c r="E6" t="s">
        <v>17</v>
      </c>
      <c r="F6" t="s">
        <v>3</v>
      </c>
      <c r="G6" t="s">
        <v>3</v>
      </c>
      <c r="H6" t="s">
        <v>4</v>
      </c>
      <c r="I6" t="s">
        <v>4</v>
      </c>
      <c r="J6" t="s">
        <v>4</v>
      </c>
      <c r="K6" t="s">
        <v>4</v>
      </c>
      <c r="L6" t="s">
        <v>4</v>
      </c>
      <c r="M6" t="s">
        <v>4</v>
      </c>
      <c r="N6" t="s">
        <v>4</v>
      </c>
      <c r="O6" t="s">
        <v>4</v>
      </c>
      <c r="P6" t="s">
        <v>4</v>
      </c>
      <c r="Q6" t="s">
        <v>4</v>
      </c>
      <c r="R6" t="s">
        <v>4</v>
      </c>
      <c r="S6" t="s">
        <v>4</v>
      </c>
      <c r="T6" t="s">
        <v>74</v>
      </c>
      <c r="U6" t="s">
        <v>5</v>
      </c>
      <c r="W6" t="s">
        <v>4</v>
      </c>
      <c r="X6" t="s">
        <v>4</v>
      </c>
      <c r="Y6" s="11">
        <v>45.98487</v>
      </c>
      <c r="Z6" s="11">
        <v>-117.48213</v>
      </c>
      <c r="AA6" t="s">
        <v>6</v>
      </c>
      <c r="AB6" t="s">
        <v>7</v>
      </c>
      <c r="AC6" t="s">
        <v>27</v>
      </c>
      <c r="AD6" t="s">
        <v>32</v>
      </c>
      <c r="AF6" s="12">
        <v>38294</v>
      </c>
      <c r="AG6" s="13">
        <v>0.4916666666666667</v>
      </c>
      <c r="AH6" t="s">
        <v>77</v>
      </c>
      <c r="AI6">
        <v>1</v>
      </c>
      <c r="AJ6">
        <v>1</v>
      </c>
      <c r="AK6">
        <v>0</v>
      </c>
      <c r="AL6">
        <v>0</v>
      </c>
      <c r="AM6">
        <v>0</v>
      </c>
      <c r="AN6" t="s">
        <v>21</v>
      </c>
      <c r="AO6" t="s">
        <v>4</v>
      </c>
      <c r="AP6" t="s">
        <v>4</v>
      </c>
      <c r="AR6" t="s">
        <v>12</v>
      </c>
      <c r="AT6" t="s">
        <v>50</v>
      </c>
      <c r="AU6" t="s">
        <v>22</v>
      </c>
      <c r="AV6" t="s">
        <v>4</v>
      </c>
      <c r="AW6" s="1" t="s">
        <v>4</v>
      </c>
      <c r="AX6" s="1" t="s">
        <v>4</v>
      </c>
      <c r="AY6" t="s">
        <v>4</v>
      </c>
      <c r="AZ6" s="14" t="s">
        <v>4</v>
      </c>
      <c r="BC6">
        <v>1</v>
      </c>
      <c r="BD6">
        <v>1</v>
      </c>
      <c r="BE6">
        <v>1</v>
      </c>
      <c r="BF6">
        <v>1</v>
      </c>
      <c r="BJ6">
        <v>5.7</v>
      </c>
      <c r="BK6">
        <v>24.8</v>
      </c>
      <c r="BL6">
        <v>11.3</v>
      </c>
      <c r="BM6">
        <v>14.8</v>
      </c>
      <c r="BN6">
        <v>15.2</v>
      </c>
      <c r="BO6">
        <v>12.2</v>
      </c>
      <c r="BP6">
        <v>15.1</v>
      </c>
      <c r="BQ6">
        <v>3.06</v>
      </c>
      <c r="BR6" t="s">
        <v>78</v>
      </c>
      <c r="BS6">
        <v>10.93</v>
      </c>
      <c r="BT6">
        <v>10.16</v>
      </c>
      <c r="BU6">
        <v>11.36</v>
      </c>
      <c r="BV6">
        <v>10.25</v>
      </c>
      <c r="BW6">
        <v>3.06</v>
      </c>
      <c r="BX6">
        <v>0</v>
      </c>
      <c r="BY6">
        <v>13.72</v>
      </c>
      <c r="BZ6">
        <v>0.42</v>
      </c>
      <c r="CA6">
        <v>0.09</v>
      </c>
      <c r="CB6">
        <v>0.68</v>
      </c>
      <c r="CC6">
        <v>1.11</v>
      </c>
      <c r="CD6">
        <v>12.33</v>
      </c>
      <c r="CE6">
        <v>-3.1</v>
      </c>
      <c r="CF6" t="s">
        <v>42</v>
      </c>
      <c r="CG6" t="s">
        <v>43</v>
      </c>
      <c r="CH6" t="s">
        <v>42</v>
      </c>
      <c r="CI6" t="s">
        <v>43</v>
      </c>
      <c r="CJ6" t="s">
        <v>79</v>
      </c>
      <c r="CK6" s="48" t="str">
        <f t="shared" si="0"/>
        <v>Red</v>
      </c>
      <c r="CL6" s="48" t="str">
        <f t="shared" si="1"/>
        <v>Red</v>
      </c>
      <c r="CM6" s="48" t="str">
        <f t="shared" si="2"/>
        <v>Squashed Pipe-Arch</v>
      </c>
      <c r="CN6" s="48" t="b">
        <f t="shared" si="3"/>
        <v>0</v>
      </c>
      <c r="CP6" t="s">
        <v>12</v>
      </c>
      <c r="CR6" t="s">
        <v>13</v>
      </c>
      <c r="CS6" t="s">
        <v>35</v>
      </c>
      <c r="CT6">
        <v>1.16165</v>
      </c>
      <c r="CU6" s="50">
        <f t="shared" si="4"/>
        <v>2</v>
      </c>
      <c r="CV6" s="51" t="str">
        <f t="shared" si="5"/>
        <v>1</v>
      </c>
      <c r="CW6" s="51" t="str">
        <f t="shared" si="6"/>
        <v>1</v>
      </c>
      <c r="CX6" s="52">
        <v>1</v>
      </c>
      <c r="CY6" s="53">
        <f t="shared" si="7"/>
        <v>1</v>
      </c>
      <c r="CZ6" s="53">
        <v>0.5</v>
      </c>
      <c r="DA6" s="54">
        <f t="shared" si="8"/>
        <v>3</v>
      </c>
      <c r="DB6" s="50" t="str">
        <f t="shared" si="9"/>
        <v>Beneficial</v>
      </c>
      <c r="DC6" s="55" t="str">
        <f t="shared" si="10"/>
        <v>0</v>
      </c>
      <c r="DD6" s="55" t="str">
        <f t="shared" si="11"/>
        <v>0</v>
      </c>
      <c r="DE6" s="55" t="str">
        <f t="shared" si="12"/>
        <v>0</v>
      </c>
      <c r="DF6" s="55" t="str">
        <f t="shared" si="13"/>
        <v>0</v>
      </c>
      <c r="DG6" s="55" t="str">
        <f t="shared" si="14"/>
        <v>0</v>
      </c>
      <c r="DH6" s="55" t="str">
        <f t="shared" si="15"/>
        <v>0</v>
      </c>
      <c r="DI6" t="s">
        <v>231</v>
      </c>
    </row>
    <row r="7" spans="1:113" s="56" customFormat="1" ht="12.75">
      <c r="A7" s="64" t="s">
        <v>90</v>
      </c>
      <c r="B7" s="57">
        <v>6200</v>
      </c>
      <c r="C7" s="58">
        <v>1.8</v>
      </c>
      <c r="D7" s="57">
        <v>6222</v>
      </c>
      <c r="E7" s="56" t="s">
        <v>45</v>
      </c>
      <c r="F7" s="56" t="s">
        <v>45</v>
      </c>
      <c r="G7" s="56" t="s">
        <v>45</v>
      </c>
      <c r="H7" s="56" t="s">
        <v>4</v>
      </c>
      <c r="I7" s="56" t="s">
        <v>4</v>
      </c>
      <c r="J7" s="56" t="s">
        <v>4</v>
      </c>
      <c r="K7" s="56" t="s">
        <v>4</v>
      </c>
      <c r="L7" s="56" t="s">
        <v>4</v>
      </c>
      <c r="M7" s="56" t="s">
        <v>4</v>
      </c>
      <c r="N7" s="56" t="s">
        <v>4</v>
      </c>
      <c r="O7" s="56" t="s">
        <v>4</v>
      </c>
      <c r="P7" s="56" t="s">
        <v>4</v>
      </c>
      <c r="Q7" s="56" t="s">
        <v>4</v>
      </c>
      <c r="R7" s="56" t="s">
        <v>4</v>
      </c>
      <c r="S7" s="56" t="s">
        <v>4</v>
      </c>
      <c r="T7" s="56" t="s">
        <v>74</v>
      </c>
      <c r="U7" s="56" t="s">
        <v>5</v>
      </c>
      <c r="W7" s="56" t="s">
        <v>4</v>
      </c>
      <c r="X7" s="56" t="s">
        <v>4</v>
      </c>
      <c r="Y7" s="59">
        <v>45.86596</v>
      </c>
      <c r="Z7" s="59">
        <v>-117.76973</v>
      </c>
      <c r="AA7" s="56" t="s">
        <v>6</v>
      </c>
      <c r="AB7" s="56" t="s">
        <v>7</v>
      </c>
      <c r="AC7" s="56" t="s">
        <v>8</v>
      </c>
      <c r="AD7" s="56" t="s">
        <v>27</v>
      </c>
      <c r="AF7" s="60">
        <v>38295</v>
      </c>
      <c r="AG7" s="61">
        <v>0.5916666666666667</v>
      </c>
      <c r="AH7" s="56" t="s">
        <v>77</v>
      </c>
      <c r="AI7" s="56">
        <v>1</v>
      </c>
      <c r="AJ7" s="56">
        <v>1</v>
      </c>
      <c r="AK7" s="56">
        <v>0</v>
      </c>
      <c r="AL7" s="56">
        <v>0</v>
      </c>
      <c r="AM7" s="56">
        <v>0</v>
      </c>
      <c r="AN7" s="56" t="s">
        <v>49</v>
      </c>
      <c r="AO7" s="56" t="s">
        <v>4</v>
      </c>
      <c r="AP7" s="56" t="s">
        <v>4</v>
      </c>
      <c r="AR7" s="56" t="s">
        <v>12</v>
      </c>
      <c r="AT7" s="56" t="s">
        <v>67</v>
      </c>
      <c r="AU7" s="56" t="s">
        <v>22</v>
      </c>
      <c r="AV7" s="56" t="s">
        <v>4</v>
      </c>
      <c r="AW7" s="1" t="s">
        <v>4</v>
      </c>
      <c r="AX7" s="1" t="s">
        <v>4</v>
      </c>
      <c r="AY7" s="56" t="s">
        <v>4</v>
      </c>
      <c r="AZ7" s="62" t="s">
        <v>4</v>
      </c>
      <c r="BB7" s="56" t="s">
        <v>91</v>
      </c>
      <c r="BJ7" s="56">
        <v>10.2</v>
      </c>
      <c r="BK7" s="56">
        <v>93</v>
      </c>
      <c r="BL7" s="56">
        <v>16.2</v>
      </c>
      <c r="BM7" s="56">
        <v>21.9</v>
      </c>
      <c r="BN7" s="56">
        <v>17.3</v>
      </c>
      <c r="BO7" s="56">
        <v>14.2</v>
      </c>
      <c r="BP7" s="56">
        <v>17.8</v>
      </c>
      <c r="BQ7" s="56">
        <v>4.37</v>
      </c>
      <c r="BR7" s="56" t="s">
        <v>92</v>
      </c>
      <c r="BS7" s="56">
        <v>16.15</v>
      </c>
      <c r="BT7" s="56">
        <v>17.55</v>
      </c>
      <c r="BU7" s="56">
        <v>19.83</v>
      </c>
      <c r="BV7" s="56">
        <v>18.18</v>
      </c>
      <c r="BW7" s="56">
        <v>4.37</v>
      </c>
      <c r="BX7" s="56">
        <v>0</v>
      </c>
      <c r="BY7" s="56">
        <v>17.48</v>
      </c>
      <c r="BZ7" s="56">
        <v>0.58</v>
      </c>
      <c r="CA7" s="56">
        <v>0.63</v>
      </c>
      <c r="CB7" s="56">
        <v>-2.03</v>
      </c>
      <c r="CC7" s="56">
        <v>1.65</v>
      </c>
      <c r="CD7" s="56">
        <v>2.62</v>
      </c>
      <c r="CE7" s="56">
        <v>1.51</v>
      </c>
      <c r="CF7" s="56" t="s">
        <v>42</v>
      </c>
      <c r="CG7" s="56" t="s">
        <v>93</v>
      </c>
      <c r="CH7" s="56" t="s">
        <v>33</v>
      </c>
      <c r="CI7" s="56" t="s">
        <v>4</v>
      </c>
      <c r="CK7" s="53" t="str">
        <f t="shared" si="0"/>
        <v>Red</v>
      </c>
      <c r="CL7" s="53" t="str">
        <f t="shared" si="1"/>
        <v>Red</v>
      </c>
      <c r="CM7" s="53" t="str">
        <f t="shared" si="2"/>
        <v>Squashed Pipe-Arch</v>
      </c>
      <c r="CN7" s="53" t="b">
        <f t="shared" si="3"/>
        <v>0</v>
      </c>
      <c r="CP7" s="56" t="s">
        <v>12</v>
      </c>
      <c r="CR7" s="56" t="s">
        <v>13</v>
      </c>
      <c r="CS7" s="56" t="s">
        <v>14</v>
      </c>
      <c r="CT7" s="56">
        <v>3.49268</v>
      </c>
      <c r="CU7" s="50">
        <f t="shared" si="4"/>
        <v>3</v>
      </c>
      <c r="CV7" s="51" t="str">
        <f t="shared" si="5"/>
        <v>1</v>
      </c>
      <c r="CW7" s="51" t="str">
        <f t="shared" si="6"/>
        <v>0</v>
      </c>
      <c r="CX7" s="52">
        <v>1</v>
      </c>
      <c r="CY7" s="53">
        <f t="shared" si="7"/>
        <v>1</v>
      </c>
      <c r="CZ7" s="53">
        <v>0.5</v>
      </c>
      <c r="DA7" s="54">
        <f t="shared" si="8"/>
        <v>2.25</v>
      </c>
      <c r="DB7" s="50" t="str">
        <f t="shared" si="9"/>
        <v>Beneficial</v>
      </c>
      <c r="DC7" s="55" t="str">
        <f t="shared" si="10"/>
        <v>0</v>
      </c>
      <c r="DD7" s="55" t="str">
        <f t="shared" si="11"/>
        <v>0</v>
      </c>
      <c r="DE7" s="55" t="str">
        <f t="shared" si="12"/>
        <v>0</v>
      </c>
      <c r="DF7" s="55" t="str">
        <f t="shared" si="13"/>
        <v>0</v>
      </c>
      <c r="DG7" s="55" t="str">
        <f t="shared" si="14"/>
        <v>0</v>
      </c>
      <c r="DH7" s="55" t="str">
        <f t="shared" si="15"/>
        <v>0</v>
      </c>
      <c r="DI7" s="1" t="s">
        <v>229</v>
      </c>
    </row>
    <row r="8" spans="1:113" ht="12.75">
      <c r="A8" t="s">
        <v>108</v>
      </c>
      <c r="B8" s="9">
        <v>3201</v>
      </c>
      <c r="C8" s="10">
        <v>2.5</v>
      </c>
      <c r="D8" s="9" t="s">
        <v>16</v>
      </c>
      <c r="E8" t="s">
        <v>45</v>
      </c>
      <c r="F8" t="s">
        <v>45</v>
      </c>
      <c r="G8" t="s">
        <v>45</v>
      </c>
      <c r="H8" t="s">
        <v>4</v>
      </c>
      <c r="I8" t="s">
        <v>4</v>
      </c>
      <c r="J8" t="s">
        <v>4</v>
      </c>
      <c r="K8" t="s">
        <v>4</v>
      </c>
      <c r="L8" t="s">
        <v>4</v>
      </c>
      <c r="M8" t="s">
        <v>4</v>
      </c>
      <c r="N8" t="s">
        <v>4</v>
      </c>
      <c r="O8" t="s">
        <v>4</v>
      </c>
      <c r="P8" t="s">
        <v>4</v>
      </c>
      <c r="Q8" t="s">
        <v>4</v>
      </c>
      <c r="R8" t="s">
        <v>4</v>
      </c>
      <c r="S8" t="s">
        <v>4</v>
      </c>
      <c r="T8" t="s">
        <v>100</v>
      </c>
      <c r="U8" t="s">
        <v>101</v>
      </c>
      <c r="W8" t="s">
        <v>4</v>
      </c>
      <c r="X8" t="s">
        <v>4</v>
      </c>
      <c r="Y8" s="11">
        <v>45.70432</v>
      </c>
      <c r="Z8" s="11">
        <v>-117.31045</v>
      </c>
      <c r="AA8" t="s">
        <v>6</v>
      </c>
      <c r="AB8" t="s">
        <v>7</v>
      </c>
      <c r="AC8" t="s">
        <v>8</v>
      </c>
      <c r="AD8" t="s">
        <v>102</v>
      </c>
      <c r="AF8" s="12">
        <v>38565</v>
      </c>
      <c r="AG8" s="13">
        <v>0.5805555555555556</v>
      </c>
      <c r="AH8" t="s">
        <v>48</v>
      </c>
      <c r="AI8">
        <v>1</v>
      </c>
      <c r="AJ8">
        <v>1</v>
      </c>
      <c r="AK8">
        <v>0</v>
      </c>
      <c r="AL8">
        <v>0</v>
      </c>
      <c r="AM8">
        <v>0</v>
      </c>
      <c r="AN8" t="s">
        <v>49</v>
      </c>
      <c r="AO8" t="s">
        <v>4</v>
      </c>
      <c r="AP8" t="s">
        <v>4</v>
      </c>
      <c r="AR8" t="s">
        <v>12</v>
      </c>
      <c r="AT8" t="s">
        <v>50</v>
      </c>
      <c r="AU8" t="s">
        <v>51</v>
      </c>
      <c r="AV8" t="s">
        <v>4</v>
      </c>
      <c r="AW8" s="1" t="s">
        <v>4</v>
      </c>
      <c r="AX8" s="1" t="s">
        <v>4</v>
      </c>
      <c r="AY8" t="s">
        <v>109</v>
      </c>
      <c r="AZ8" t="s">
        <v>110</v>
      </c>
      <c r="BC8">
        <v>1</v>
      </c>
      <c r="BD8">
        <v>1</v>
      </c>
      <c r="BE8">
        <v>1</v>
      </c>
      <c r="BF8">
        <v>1</v>
      </c>
      <c r="BG8" t="s">
        <v>111</v>
      </c>
      <c r="BJ8">
        <v>3</v>
      </c>
      <c r="BK8">
        <v>63</v>
      </c>
      <c r="BL8">
        <v>4.2</v>
      </c>
      <c r="BM8">
        <v>4.7</v>
      </c>
      <c r="BN8">
        <v>5.2</v>
      </c>
      <c r="BO8">
        <v>5.4</v>
      </c>
      <c r="BP8">
        <v>5.7</v>
      </c>
      <c r="BQ8">
        <v>9.66</v>
      </c>
      <c r="BR8" t="s">
        <v>112</v>
      </c>
      <c r="BS8">
        <v>12.69</v>
      </c>
      <c r="BT8">
        <v>15.88</v>
      </c>
      <c r="BU8">
        <v>16.89</v>
      </c>
      <c r="BV8">
        <v>16.5</v>
      </c>
      <c r="BW8">
        <v>9.67</v>
      </c>
      <c r="BX8">
        <v>-0.01</v>
      </c>
      <c r="BY8">
        <v>5.04</v>
      </c>
      <c r="BZ8">
        <v>0.6</v>
      </c>
      <c r="CA8">
        <v>0.62</v>
      </c>
      <c r="CB8">
        <v>-3.81</v>
      </c>
      <c r="CC8">
        <v>0.39</v>
      </c>
      <c r="CD8">
        <v>0.63</v>
      </c>
      <c r="CE8">
        <v>5.06</v>
      </c>
      <c r="CF8" t="s">
        <v>42</v>
      </c>
      <c r="CG8" t="s">
        <v>93</v>
      </c>
      <c r="CH8" t="s">
        <v>42</v>
      </c>
      <c r="CI8" t="s">
        <v>69</v>
      </c>
      <c r="CK8" s="48" t="str">
        <f t="shared" si="0"/>
        <v>Red</v>
      </c>
      <c r="CL8" s="48" t="str">
        <f t="shared" si="1"/>
        <v>Red</v>
      </c>
      <c r="CM8" s="48" t="str">
        <f t="shared" si="2"/>
        <v>Circular</v>
      </c>
      <c r="CN8" s="48" t="b">
        <f t="shared" si="3"/>
        <v>0</v>
      </c>
      <c r="CP8" t="s">
        <v>12</v>
      </c>
      <c r="CR8" s="1" t="s">
        <v>13</v>
      </c>
      <c r="CS8" s="1" t="s">
        <v>14</v>
      </c>
      <c r="CT8">
        <v>1.49576</v>
      </c>
      <c r="CU8" s="50">
        <f t="shared" si="4"/>
        <v>2</v>
      </c>
      <c r="CV8" s="51" t="str">
        <f t="shared" si="5"/>
        <v>1</v>
      </c>
      <c r="CW8" s="51" t="str">
        <f t="shared" si="6"/>
        <v>1</v>
      </c>
      <c r="CX8" s="52">
        <v>1</v>
      </c>
      <c r="CY8" s="53">
        <f t="shared" si="7"/>
        <v>1.05</v>
      </c>
      <c r="CZ8" s="53">
        <v>1</v>
      </c>
      <c r="DA8" s="54">
        <f t="shared" si="8"/>
        <v>6.300000000000001</v>
      </c>
      <c r="DB8" s="50" t="str">
        <f t="shared" si="9"/>
        <v>Beneficial</v>
      </c>
      <c r="DC8" s="55" t="str">
        <f t="shared" si="10"/>
        <v>0</v>
      </c>
      <c r="DD8" s="55" t="str">
        <f t="shared" si="11"/>
        <v>0.05</v>
      </c>
      <c r="DE8" s="55" t="str">
        <f t="shared" si="12"/>
        <v>0</v>
      </c>
      <c r="DF8" s="55" t="str">
        <f t="shared" si="13"/>
        <v>0</v>
      </c>
      <c r="DG8" s="55" t="str">
        <f t="shared" si="14"/>
        <v>0</v>
      </c>
      <c r="DH8" s="55" t="str">
        <f t="shared" si="15"/>
        <v>0</v>
      </c>
      <c r="DI8" s="1" t="s">
        <v>232</v>
      </c>
    </row>
    <row r="9" spans="1:113" ht="12.75">
      <c r="A9" t="s">
        <v>113</v>
      </c>
      <c r="B9" s="9">
        <v>3201</v>
      </c>
      <c r="C9" s="10">
        <v>4.8</v>
      </c>
      <c r="D9" s="9" t="s">
        <v>16</v>
      </c>
      <c r="E9" t="s">
        <v>45</v>
      </c>
      <c r="F9" t="s">
        <v>45</v>
      </c>
      <c r="G9" t="s">
        <v>45</v>
      </c>
      <c r="H9" t="s">
        <v>4</v>
      </c>
      <c r="I9" t="s">
        <v>4</v>
      </c>
      <c r="J9" t="s">
        <v>4</v>
      </c>
      <c r="K9" t="s">
        <v>4</v>
      </c>
      <c r="L9" t="s">
        <v>4</v>
      </c>
      <c r="M9" t="s">
        <v>4</v>
      </c>
      <c r="N9" t="s">
        <v>4</v>
      </c>
      <c r="O9" t="s">
        <v>4</v>
      </c>
      <c r="P9" t="s">
        <v>4</v>
      </c>
      <c r="Q9" t="s">
        <v>4</v>
      </c>
      <c r="R9" t="s">
        <v>4</v>
      </c>
      <c r="S9" t="s">
        <v>4</v>
      </c>
      <c r="T9" t="s">
        <v>101</v>
      </c>
      <c r="U9" t="s">
        <v>5</v>
      </c>
      <c r="W9" t="s">
        <v>4</v>
      </c>
      <c r="X9" t="s">
        <v>4</v>
      </c>
      <c r="Y9" s="11">
        <v>45.7005</v>
      </c>
      <c r="Z9" s="11">
        <v>-117.3304</v>
      </c>
      <c r="AA9" t="s">
        <v>6</v>
      </c>
      <c r="AB9" t="s">
        <v>7</v>
      </c>
      <c r="AC9" t="s">
        <v>8</v>
      </c>
      <c r="AD9" t="s">
        <v>102</v>
      </c>
      <c r="AF9" s="12">
        <v>38565</v>
      </c>
      <c r="AG9" s="13">
        <v>0.6125</v>
      </c>
      <c r="AH9" t="s">
        <v>48</v>
      </c>
      <c r="AI9">
        <v>1</v>
      </c>
      <c r="AJ9">
        <v>1</v>
      </c>
      <c r="AK9">
        <v>0</v>
      </c>
      <c r="AL9">
        <v>0</v>
      </c>
      <c r="AM9">
        <v>0</v>
      </c>
      <c r="AN9" t="s">
        <v>49</v>
      </c>
      <c r="AO9" t="s">
        <v>4</v>
      </c>
      <c r="AP9" t="s">
        <v>4</v>
      </c>
      <c r="AR9" t="s">
        <v>12</v>
      </c>
      <c r="AT9" t="s">
        <v>67</v>
      </c>
      <c r="AU9" t="s">
        <v>114</v>
      </c>
      <c r="AV9" t="s">
        <v>4</v>
      </c>
      <c r="AW9" s="1" t="s">
        <v>4</v>
      </c>
      <c r="AX9" s="1" t="s">
        <v>4</v>
      </c>
      <c r="AY9" t="s">
        <v>115</v>
      </c>
      <c r="AZ9" t="s">
        <v>116</v>
      </c>
      <c r="BC9">
        <v>1</v>
      </c>
      <c r="BD9">
        <v>1</v>
      </c>
      <c r="BE9">
        <v>1</v>
      </c>
      <c r="BF9">
        <v>1</v>
      </c>
      <c r="BJ9">
        <v>6</v>
      </c>
      <c r="BK9">
        <v>52.5</v>
      </c>
      <c r="BL9">
        <v>11.4</v>
      </c>
      <c r="BM9">
        <v>12.8</v>
      </c>
      <c r="BN9">
        <v>13.3</v>
      </c>
      <c r="BO9">
        <v>15.5</v>
      </c>
      <c r="BP9">
        <v>13.5</v>
      </c>
      <c r="BQ9">
        <v>8.6</v>
      </c>
      <c r="BR9" t="s">
        <v>112</v>
      </c>
      <c r="BS9">
        <v>14.62</v>
      </c>
      <c r="BT9">
        <v>15.2</v>
      </c>
      <c r="BU9">
        <v>19</v>
      </c>
      <c r="BV9">
        <v>16.31</v>
      </c>
      <c r="BW9">
        <v>8.6</v>
      </c>
      <c r="BX9">
        <v>0</v>
      </c>
      <c r="BY9">
        <v>13.3</v>
      </c>
      <c r="BZ9">
        <v>0.45</v>
      </c>
      <c r="CA9">
        <v>1.11</v>
      </c>
      <c r="CB9">
        <v>-1.69</v>
      </c>
      <c r="CC9">
        <v>2.69</v>
      </c>
      <c r="CD9">
        <v>2.42</v>
      </c>
      <c r="CE9">
        <v>1.1</v>
      </c>
      <c r="CF9" t="s">
        <v>42</v>
      </c>
      <c r="CG9" t="s">
        <v>93</v>
      </c>
      <c r="CH9" t="s">
        <v>42</v>
      </c>
      <c r="CI9" t="s">
        <v>69</v>
      </c>
      <c r="CK9" s="48" t="str">
        <f t="shared" si="0"/>
        <v>Red</v>
      </c>
      <c r="CL9" s="48" t="str">
        <f t="shared" si="1"/>
        <v>Red</v>
      </c>
      <c r="CM9" s="48" t="str">
        <f t="shared" si="2"/>
        <v>Circular</v>
      </c>
      <c r="CN9" s="48" t="b">
        <f t="shared" si="3"/>
        <v>0</v>
      </c>
      <c r="CP9" t="s">
        <v>12</v>
      </c>
      <c r="CR9" s="1" t="s">
        <v>13</v>
      </c>
      <c r="CS9" s="1" t="s">
        <v>14</v>
      </c>
      <c r="CT9">
        <v>0.791214</v>
      </c>
      <c r="CU9" s="50">
        <f t="shared" si="4"/>
        <v>1</v>
      </c>
      <c r="CV9" s="51" t="str">
        <f t="shared" si="5"/>
        <v>1</v>
      </c>
      <c r="CW9" s="51" t="str">
        <f t="shared" si="6"/>
        <v>1</v>
      </c>
      <c r="CX9" s="52">
        <v>1</v>
      </c>
      <c r="CY9" s="53">
        <f t="shared" si="7"/>
        <v>1.05</v>
      </c>
      <c r="CZ9" s="53">
        <v>1</v>
      </c>
      <c r="DA9" s="54">
        <f t="shared" si="8"/>
        <v>3.1500000000000004</v>
      </c>
      <c r="DB9" s="50" t="str">
        <f t="shared" si="9"/>
        <v>Beneficial</v>
      </c>
      <c r="DC9" s="55" t="str">
        <f t="shared" si="10"/>
        <v>0.05</v>
      </c>
      <c r="DD9" s="55" t="str">
        <f t="shared" si="11"/>
        <v>0</v>
      </c>
      <c r="DE9" s="55" t="str">
        <f t="shared" si="12"/>
        <v>0</v>
      </c>
      <c r="DF9" s="55" t="str">
        <f t="shared" si="13"/>
        <v>0</v>
      </c>
      <c r="DG9" s="55" t="str">
        <f t="shared" si="14"/>
        <v>0</v>
      </c>
      <c r="DH9" s="55" t="str">
        <f t="shared" si="15"/>
        <v>0</v>
      </c>
      <c r="DI9" s="1" t="s">
        <v>234</v>
      </c>
    </row>
    <row r="10" spans="1:113" s="19" customFormat="1" ht="12.75">
      <c r="A10" s="19" t="s">
        <v>225</v>
      </c>
      <c r="B10" s="18"/>
      <c r="C10" s="17"/>
      <c r="D10" s="18"/>
      <c r="Y10" s="20"/>
      <c r="Z10" s="20"/>
      <c r="AF10" s="21"/>
      <c r="AG10" s="22"/>
      <c r="CT10" s="56">
        <v>1.57041</v>
      </c>
      <c r="CU10" s="67">
        <f t="shared" si="4"/>
        <v>2</v>
      </c>
      <c r="CV10" s="68">
        <v>1</v>
      </c>
      <c r="CW10" s="68">
        <v>1</v>
      </c>
      <c r="CX10" s="52">
        <v>2</v>
      </c>
      <c r="CY10" s="69">
        <f t="shared" si="7"/>
        <v>1</v>
      </c>
      <c r="CZ10" s="65">
        <v>0.5</v>
      </c>
      <c r="DA10" s="66">
        <f t="shared" si="8"/>
        <v>3</v>
      </c>
      <c r="DB10" s="67" t="str">
        <f t="shared" si="9"/>
        <v>Beneficial</v>
      </c>
      <c r="DC10" s="69" t="str">
        <f>IF(AU10="Poor Alignment with Stream","0.05",IF(AV10="Poor Alignment with Stream","0.05",IF(AW10="Poor Alignment with Stream","0.05",IF(AX10="Poor Alignment with Stream","0.05","0"))))</f>
        <v>0</v>
      </c>
      <c r="DD10" s="69" t="str">
        <f>IF(AU10="Breaks Inside Culvert","0.05",IF(AV10="Breaks Inside Culvert","0.05",IF(AW10="Breaks Inside Culvert","0.05",IF(AX10="Breaks Inside Culvert","0.05","0"))))</f>
        <v>0</v>
      </c>
      <c r="DE10" s="69" t="str">
        <f>IF(AU10="Fill Eroding","0.05",IF(AV10="Fill Eroding","0.05",IF(AW10="Fill Eroding","0.05",IF(AX10="Fill Eroding","0.05","0"))))</f>
        <v>0</v>
      </c>
      <c r="DF10" s="69" t="str">
        <f>IF(AU10="Water Flowing Under Culvert","0.1",IF(AV10="Water Flowing Under Culvert","0.1",IF(AW10="Water Flowing Under Culvert","0.1",IF(AX10="Water Flowing Under Culvert","0.1","0"))))</f>
        <v>0</v>
      </c>
      <c r="DG10" s="69" t="str">
        <f>IF(AU10="Bottom Rusted Through","0.05",IF(AV10="Bottom Rusted Through","0.05",IF(AW10="Bottom Rusted Through","0.05",IF(AX10="Bottom Rusted Through","0.05","0"))))</f>
        <v>0</v>
      </c>
      <c r="DH10" s="69" t="str">
        <f>IF(AU10="Debris Plugging Inlet","0.05",IF(AV10="Debris Plugging Inlet","0.05",IF(AW10="Debris Plugging Inlet","0.05",IF(AX10="Debris Plugging Inlet","0.05","0"))))</f>
        <v>0</v>
      </c>
      <c r="DI10" s="19" t="s">
        <v>233</v>
      </c>
    </row>
    <row r="11" spans="1:113" ht="12.75">
      <c r="A11" t="s">
        <v>29</v>
      </c>
      <c r="B11" s="9" t="s">
        <v>25</v>
      </c>
      <c r="C11" s="10">
        <v>0.8</v>
      </c>
      <c r="D11" s="9" t="s">
        <v>30</v>
      </c>
      <c r="E11" t="s">
        <v>17</v>
      </c>
      <c r="F11" t="s">
        <v>3</v>
      </c>
      <c r="G11" t="s">
        <v>3</v>
      </c>
      <c r="H11" t="s">
        <v>4</v>
      </c>
      <c r="I11" t="s">
        <v>4</v>
      </c>
      <c r="J11" t="s">
        <v>4</v>
      </c>
      <c r="K11" t="s">
        <v>4</v>
      </c>
      <c r="L11" t="s">
        <v>4</v>
      </c>
      <c r="M11" t="s">
        <v>4</v>
      </c>
      <c r="N11" t="s">
        <v>4</v>
      </c>
      <c r="O11" t="s">
        <v>4</v>
      </c>
      <c r="P11" t="s">
        <v>4</v>
      </c>
      <c r="Q11" t="s">
        <v>4</v>
      </c>
      <c r="R11" t="s">
        <v>4</v>
      </c>
      <c r="S11" t="s">
        <v>4</v>
      </c>
      <c r="T11" t="s">
        <v>31</v>
      </c>
      <c r="U11" t="s">
        <v>5</v>
      </c>
      <c r="W11" t="s">
        <v>4</v>
      </c>
      <c r="X11" t="s">
        <v>4</v>
      </c>
      <c r="Y11" s="11">
        <v>45.89213</v>
      </c>
      <c r="Z11" s="11">
        <v>-117.49117</v>
      </c>
      <c r="AA11" t="s">
        <v>6</v>
      </c>
      <c r="AB11" t="s">
        <v>7</v>
      </c>
      <c r="AC11" t="s">
        <v>8</v>
      </c>
      <c r="AD11" t="s">
        <v>32</v>
      </c>
      <c r="AF11" s="12">
        <v>38257</v>
      </c>
      <c r="AG11" s="13">
        <v>0.545138888888889</v>
      </c>
      <c r="AH11" t="s">
        <v>20</v>
      </c>
      <c r="AI11">
        <v>1</v>
      </c>
      <c r="AJ11">
        <v>1</v>
      </c>
      <c r="AK11">
        <v>0</v>
      </c>
      <c r="AL11">
        <v>0</v>
      </c>
      <c r="AM11">
        <v>1</v>
      </c>
      <c r="AN11" t="s">
        <v>4</v>
      </c>
      <c r="AO11" t="s">
        <v>4</v>
      </c>
      <c r="AP11" t="s">
        <v>4</v>
      </c>
      <c r="AR11" t="s">
        <v>4</v>
      </c>
      <c r="AT11" t="s">
        <v>4</v>
      </c>
      <c r="AU11" t="s">
        <v>22</v>
      </c>
      <c r="AV11" t="s">
        <v>4</v>
      </c>
      <c r="AW11" s="1" t="s">
        <v>4</v>
      </c>
      <c r="AX11" s="1" t="s">
        <v>4</v>
      </c>
      <c r="AY11" t="s">
        <v>4</v>
      </c>
      <c r="AZ11" s="14" t="s">
        <v>4</v>
      </c>
      <c r="BC11">
        <v>1</v>
      </c>
      <c r="BD11">
        <v>1</v>
      </c>
      <c r="BE11">
        <v>1</v>
      </c>
      <c r="BJ11">
        <v>17.6</v>
      </c>
      <c r="BK11">
        <v>60.5</v>
      </c>
      <c r="BL11">
        <v>33</v>
      </c>
      <c r="BM11">
        <v>35.5</v>
      </c>
      <c r="BN11">
        <v>30.1</v>
      </c>
      <c r="BO11">
        <v>27.8</v>
      </c>
      <c r="BP11">
        <v>28</v>
      </c>
      <c r="BX11">
        <v>0</v>
      </c>
      <c r="BY11">
        <v>30.88</v>
      </c>
      <c r="BZ11">
        <v>0.57</v>
      </c>
      <c r="CA11">
        <v>0</v>
      </c>
      <c r="CB11">
        <v>0</v>
      </c>
      <c r="CC11">
        <v>0</v>
      </c>
      <c r="CD11">
        <v>0</v>
      </c>
      <c r="CE11">
        <v>0</v>
      </c>
      <c r="CF11" t="s">
        <v>33</v>
      </c>
      <c r="CG11" t="s">
        <v>4</v>
      </c>
      <c r="CH11" t="s">
        <v>33</v>
      </c>
      <c r="CI11" t="s">
        <v>4</v>
      </c>
      <c r="CK11" s="48" t="str">
        <f>IF(CF11="Red","Red",IF(CF11="Green","Green",IF(CF11="Grey","Grey",IF(AH11="Bridge","Bridge",IF(AH11="Ford","Ford",IF(AH11="Open Bottom","Open Bottom",IF(AH11="Other","Other","Green")))))))</f>
        <v>Green</v>
      </c>
      <c r="CL11" s="48" t="str">
        <f>IF(CK11="Red","Red",IF(CK11="Green","Green",IF(CK11="Grey","Grey",IF(CN11="False","Green",IF(CN11="Yes","Red","Green")))))</f>
        <v>Green</v>
      </c>
      <c r="CM11" s="48" t="str">
        <f>IF(AH11="Bridge","Bridge",IF(AH11="Ford","Ford",IF(AH11="Circular","Circular",IF(AH11="Squashed Pipe-Arch","Squashed Pipe-Arch",IF(AH11="Open-Bottom","Open Bottom Arch",IF(AH11="Other","Other","Other"))))))</f>
        <v>Open Bottom Arch</v>
      </c>
      <c r="CN11" s="48" t="str">
        <f>IF(AND(CK11&lt;&gt;"Red",CP11="Yes"),"Yes")</f>
        <v>Yes</v>
      </c>
      <c r="CP11" t="s">
        <v>13</v>
      </c>
      <c r="CQ11" t="s">
        <v>34</v>
      </c>
      <c r="CR11" t="s">
        <v>13</v>
      </c>
      <c r="CS11" t="s">
        <v>35</v>
      </c>
      <c r="CT11" s="49">
        <v>4.56292</v>
      </c>
      <c r="CU11" s="50">
        <f>IF(AND(CT11&gt;0,CT11&lt;=1),1,IF(AND(CT11&gt;1,CT11&lt;=2),2,IF(AND(CT11&gt;2,CT11&lt;=4),3,IF(AND(CT11&gt;4,CT11&lt;=6),4,IF(AND(CT11&gt;6,CT11&lt;=8),5,IF(AND(CT11&gt;8,CT11&lt;=10),6,IF(AND(CT11&gt;10),7,)))))))</f>
        <v>4</v>
      </c>
      <c r="CV11" s="63">
        <v>1</v>
      </c>
      <c r="CW11" s="63">
        <v>1</v>
      </c>
      <c r="CX11" s="52">
        <v>1</v>
      </c>
      <c r="CY11" s="53">
        <f>1+DC11+DD11+DE11+DF11+DG11+DH11</f>
        <v>1</v>
      </c>
      <c r="CZ11" s="53">
        <v>2</v>
      </c>
      <c r="DA11" s="54">
        <f>CU11*((CV11*1.5)+(1.5*CW11))*CZ11*CY11</f>
        <v>24</v>
      </c>
      <c r="DB11" s="74" t="s">
        <v>254</v>
      </c>
      <c r="DC11" s="75" t="str">
        <f>IF(AU11="Poor Alignment with Stream","0.05",IF(AV11="Poor Alignment with Stream","0.05",IF(AW11="Poor Alignment with Stream","0.05",IF(AX11="Poor Alignment with Stream","0.05","0"))))</f>
        <v>0</v>
      </c>
      <c r="DD11" s="75" t="str">
        <f>IF(AU11="Breaks Inside Culvert","0.05",IF(AV11="Breaks Inside Culvert","0.05",IF(AW11="Breaks Inside Culvert","0.05",IF(AX11="Breaks Inside Culvert","0.05","0"))))</f>
        <v>0</v>
      </c>
      <c r="DE11" s="75" t="str">
        <f>IF(AU11="Fill Eroding","0.05",IF(AV11="Fill Eroding","0.05",IF(AW11="Fill Eroding","0.05",IF(AX11="Fill Eroding","0.05","0"))))</f>
        <v>0</v>
      </c>
      <c r="DF11" s="75" t="str">
        <f>IF(AU11="Water Flowing Under Culvert","0.1",IF(AV11="Water Flowing Under Culvert","0.1",IF(AW11="Water Flowing Under Culvert","0.1",IF(AX11="Water Flowing Under Culvert","0.1","0"))))</f>
        <v>0</v>
      </c>
      <c r="DG11" s="75" t="str">
        <f>IF(AU11="Bottom Rusted Through","0.05",IF(AV11="Bottom Rusted Through","0.05",IF(AW11="Bottom Rusted Through","0.05",IF(AX11="Bottom Rusted Through","0.05","0"))))</f>
        <v>0</v>
      </c>
      <c r="DH11" s="75" t="str">
        <f>IF(AU11="Debris Plugging Inlet","0.05",IF(AV11="Debris Plugging Inlet","0.05",IF(AW11="Debris Plugging Inlet","0.05",IF(AX11="Debris Plugging Inlet","0.05","0"))))</f>
        <v>0</v>
      </c>
      <c r="DI11" s="76" t="s">
        <v>253</v>
      </c>
    </row>
    <row r="12" spans="1:113" ht="12.75">
      <c r="A12" t="s">
        <v>36</v>
      </c>
      <c r="B12" s="9" t="s">
        <v>25</v>
      </c>
      <c r="C12" s="10">
        <v>3.3</v>
      </c>
      <c r="D12" s="9" t="s">
        <v>26</v>
      </c>
      <c r="E12" t="s">
        <v>17</v>
      </c>
      <c r="F12" t="s">
        <v>3</v>
      </c>
      <c r="G12" t="s">
        <v>3</v>
      </c>
      <c r="H12" t="s">
        <v>4</v>
      </c>
      <c r="I12" t="s">
        <v>4</v>
      </c>
      <c r="J12" t="s">
        <v>4</v>
      </c>
      <c r="K12" t="s">
        <v>4</v>
      </c>
      <c r="L12" t="s">
        <v>4</v>
      </c>
      <c r="M12" t="s">
        <v>4</v>
      </c>
      <c r="N12" t="s">
        <v>4</v>
      </c>
      <c r="O12" t="s">
        <v>4</v>
      </c>
      <c r="P12" t="s">
        <v>4</v>
      </c>
      <c r="Q12" t="s">
        <v>4</v>
      </c>
      <c r="R12" t="s">
        <v>4</v>
      </c>
      <c r="S12" t="s">
        <v>4</v>
      </c>
      <c r="T12" t="s">
        <v>31</v>
      </c>
      <c r="U12" t="s">
        <v>5</v>
      </c>
      <c r="W12" t="s">
        <v>4</v>
      </c>
      <c r="X12" t="s">
        <v>4</v>
      </c>
      <c r="Y12" s="11">
        <v>45.85787</v>
      </c>
      <c r="Z12" s="11">
        <v>-117.4998</v>
      </c>
      <c r="AA12" t="s">
        <v>6</v>
      </c>
      <c r="AB12" t="s">
        <v>7</v>
      </c>
      <c r="AC12" t="s">
        <v>27</v>
      </c>
      <c r="AD12" t="s">
        <v>32</v>
      </c>
      <c r="AF12" s="12">
        <v>38257</v>
      </c>
      <c r="AG12" s="13">
        <v>0.5861111111111111</v>
      </c>
      <c r="AH12" t="s">
        <v>20</v>
      </c>
      <c r="AI12">
        <v>1</v>
      </c>
      <c r="AJ12">
        <v>1</v>
      </c>
      <c r="AK12">
        <v>0</v>
      </c>
      <c r="AL12">
        <v>0</v>
      </c>
      <c r="AM12">
        <v>0</v>
      </c>
      <c r="AN12" t="s">
        <v>21</v>
      </c>
      <c r="AO12" t="s">
        <v>4</v>
      </c>
      <c r="AP12" t="s">
        <v>4</v>
      </c>
      <c r="AR12" t="s">
        <v>12</v>
      </c>
      <c r="AT12" t="s">
        <v>4</v>
      </c>
      <c r="AU12" t="s">
        <v>22</v>
      </c>
      <c r="AV12" t="s">
        <v>4</v>
      </c>
      <c r="AW12" s="1" t="s">
        <v>4</v>
      </c>
      <c r="AX12" s="1" t="s">
        <v>4</v>
      </c>
      <c r="AY12" t="s">
        <v>4</v>
      </c>
      <c r="AZ12" s="14" t="s">
        <v>4</v>
      </c>
      <c r="BC12">
        <v>1</v>
      </c>
      <c r="BD12">
        <v>1</v>
      </c>
      <c r="BE12">
        <v>1</v>
      </c>
      <c r="BJ12">
        <v>18</v>
      </c>
      <c r="BK12">
        <v>60</v>
      </c>
      <c r="BL12">
        <v>29.2</v>
      </c>
      <c r="BM12">
        <v>26.9</v>
      </c>
      <c r="BN12">
        <v>25.4</v>
      </c>
      <c r="BO12">
        <v>27.1</v>
      </c>
      <c r="BP12">
        <v>27.5</v>
      </c>
      <c r="BX12">
        <v>0</v>
      </c>
      <c r="BY12">
        <v>27.22</v>
      </c>
      <c r="BZ12">
        <v>0.66</v>
      </c>
      <c r="CA12">
        <v>0</v>
      </c>
      <c r="CB12">
        <v>0</v>
      </c>
      <c r="CC12">
        <v>0</v>
      </c>
      <c r="CD12">
        <v>0</v>
      </c>
      <c r="CE12">
        <v>0</v>
      </c>
      <c r="CF12" t="s">
        <v>33</v>
      </c>
      <c r="CG12" t="s">
        <v>4</v>
      </c>
      <c r="CH12" t="s">
        <v>33</v>
      </c>
      <c r="CI12" t="s">
        <v>4</v>
      </c>
      <c r="CK12" s="48" t="str">
        <f>IF(CF12="Red","Red",IF(CF12="Green","Green",IF(CF12="Grey","Grey",IF(AH12="Bridge","Bridge",IF(AH12="Ford","Ford",IF(AH12="Open Bottom","Open Bottom",IF(AH12="Other","Other","Green")))))))</f>
        <v>Green</v>
      </c>
      <c r="CL12" s="48" t="str">
        <f>IF(CK12="Red","Red",IF(CK12="Green","Green",IF(CK12="Grey","Grey",IF(CN12="False","Green",IF(CN12="Yes","Red","Green")))))</f>
        <v>Green</v>
      </c>
      <c r="CM12" s="48" t="str">
        <f>IF(AH12="Bridge","Bridge",IF(AH12="Ford","Ford",IF(AH12="Circular","Circular",IF(AH12="Squashed Pipe-Arch","Squashed Pipe-Arch",IF(AH12="Open-Bottom","Open Bottom Arch",IF(AH12="Other","Other","Other"))))))</f>
        <v>Open Bottom Arch</v>
      </c>
      <c r="CN12" s="48" t="str">
        <f>IF(AND(CK12&lt;&gt;"Red",CP12="Yes"),"Yes")</f>
        <v>Yes</v>
      </c>
      <c r="CP12" t="s">
        <v>13</v>
      </c>
      <c r="CQ12" t="s">
        <v>37</v>
      </c>
      <c r="CR12" t="s">
        <v>13</v>
      </c>
      <c r="CS12" t="s">
        <v>28</v>
      </c>
      <c r="CT12">
        <v>6.11617</v>
      </c>
      <c r="CU12" s="50">
        <f>IF(AND(CT12&gt;0,CT12&lt;=1),1,IF(AND(CT12&gt;1,CT12&lt;=2),2,IF(AND(CT12&gt;2,CT12&lt;=4),3,IF(AND(CT12&gt;4,CT12&lt;=6),4,IF(AND(CT12&gt;6,CT12&lt;=8),5,IF(AND(CT12&gt;8,CT12&lt;=10),6,IF(AND(CT12&gt;10),7,)))))))</f>
        <v>5</v>
      </c>
      <c r="CV12" s="63">
        <v>1</v>
      </c>
      <c r="CW12" s="63">
        <v>1</v>
      </c>
      <c r="CX12" s="52">
        <v>2</v>
      </c>
      <c r="CY12" s="53">
        <f>1+DC12+DD12+DE12+DF12+DG12+DH12</f>
        <v>1</v>
      </c>
      <c r="CZ12" s="53">
        <v>2</v>
      </c>
      <c r="DA12" s="54">
        <f>CU12*((CV12*1.5)+(1.5*CW12))*CZ12*CY12</f>
        <v>30</v>
      </c>
      <c r="DB12" s="74" t="s">
        <v>254</v>
      </c>
      <c r="DC12" s="75" t="str">
        <f>IF(AU12="Poor Alignment with Stream","0.05",IF(AV12="Poor Alignment with Stream","0.05",IF(AW12="Poor Alignment with Stream","0.05",IF(AX12="Poor Alignment with Stream","0.05","0"))))</f>
        <v>0</v>
      </c>
      <c r="DD12" s="75" t="str">
        <f>IF(AU12="Breaks Inside Culvert","0.05",IF(AV12="Breaks Inside Culvert","0.05",IF(AW12="Breaks Inside Culvert","0.05",IF(AX12="Breaks Inside Culvert","0.05","0"))))</f>
        <v>0</v>
      </c>
      <c r="DE12" s="75" t="str">
        <f>IF(AU12="Fill Eroding","0.05",IF(AV12="Fill Eroding","0.05",IF(AW12="Fill Eroding","0.05",IF(AX12="Fill Eroding","0.05","0"))))</f>
        <v>0</v>
      </c>
      <c r="DF12" s="75" t="str">
        <f>IF(AU12="Water Flowing Under Culvert","0.1",IF(AV12="Water Flowing Under Culvert","0.1",IF(AW12="Water Flowing Under Culvert","0.1",IF(AX12="Water Flowing Under Culvert","0.1","0"))))</f>
        <v>0</v>
      </c>
      <c r="DG12" s="75" t="str">
        <f>IF(AU12="Bottom Rusted Through","0.05",IF(AV12="Bottom Rusted Through","0.05",IF(AW12="Bottom Rusted Through","0.05",IF(AX12="Bottom Rusted Through","0.05","0"))))</f>
        <v>0</v>
      </c>
      <c r="DH12" s="75" t="str">
        <f>IF(AU12="Debris Plugging Inlet","0.05",IF(AV12="Debris Plugging Inlet","0.05",IF(AW12="Debris Plugging Inlet","0.05",IF(AX12="Debris Plugging Inlet","0.05","0"))))</f>
        <v>0</v>
      </c>
      <c r="DI12" s="76" t="s">
        <v>252</v>
      </c>
    </row>
    <row r="14" spans="97:98" ht="12.75">
      <c r="CS14" s="77" t="s">
        <v>255</v>
      </c>
      <c r="CT14" s="78">
        <f>CT5+CT11+CT12</f>
        <v>12.63846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25"/>
  <sheetViews>
    <sheetView workbookViewId="0" topLeftCell="A13">
      <selection activeCell="E28" sqref="E28"/>
    </sheetView>
  </sheetViews>
  <sheetFormatPr defaultColWidth="9.140625" defaultRowHeight="12.75"/>
  <sheetData>
    <row r="1" spans="1:95" ht="12.75">
      <c r="A1" s="32" t="s">
        <v>117</v>
      </c>
      <c r="B1" s="33" t="s">
        <v>118</v>
      </c>
      <c r="C1" s="34" t="s">
        <v>119</v>
      </c>
      <c r="D1" s="33" t="s">
        <v>120</v>
      </c>
      <c r="E1" s="32" t="s">
        <v>121</v>
      </c>
      <c r="F1" s="32" t="s">
        <v>122</v>
      </c>
      <c r="G1" s="32" t="s">
        <v>123</v>
      </c>
      <c r="H1" s="32" t="s">
        <v>124</v>
      </c>
      <c r="I1" s="32" t="s">
        <v>125</v>
      </c>
      <c r="J1" s="32" t="s">
        <v>126</v>
      </c>
      <c r="K1" s="32" t="s">
        <v>127</v>
      </c>
      <c r="L1" s="32" t="s">
        <v>128</v>
      </c>
      <c r="M1" s="32" t="s">
        <v>129</v>
      </c>
      <c r="N1" s="32" t="s">
        <v>130</v>
      </c>
      <c r="O1" s="32" t="s">
        <v>131</v>
      </c>
      <c r="P1" s="32" t="s">
        <v>132</v>
      </c>
      <c r="Q1" s="32" t="s">
        <v>133</v>
      </c>
      <c r="R1" s="32" t="s">
        <v>134</v>
      </c>
      <c r="S1" s="32" t="s">
        <v>135</v>
      </c>
      <c r="T1" s="32" t="s">
        <v>136</v>
      </c>
      <c r="U1" s="32" t="s">
        <v>137</v>
      </c>
      <c r="V1" s="32" t="s">
        <v>138</v>
      </c>
      <c r="W1" s="32" t="s">
        <v>139</v>
      </c>
      <c r="X1" s="32" t="s">
        <v>140</v>
      </c>
      <c r="Y1" s="35" t="s">
        <v>141</v>
      </c>
      <c r="Z1" s="35" t="s">
        <v>142</v>
      </c>
      <c r="AA1" s="32" t="s">
        <v>143</v>
      </c>
      <c r="AB1" s="32" t="s">
        <v>144</v>
      </c>
      <c r="AC1" s="32" t="s">
        <v>145</v>
      </c>
      <c r="AD1" s="32" t="s">
        <v>146</v>
      </c>
      <c r="AE1" s="32" t="s">
        <v>147</v>
      </c>
      <c r="AF1" s="32" t="s">
        <v>148</v>
      </c>
      <c r="AG1" s="32" t="s">
        <v>149</v>
      </c>
      <c r="AH1" s="32" t="s">
        <v>150</v>
      </c>
      <c r="AI1" s="32" t="s">
        <v>151</v>
      </c>
      <c r="AJ1" s="32" t="s">
        <v>152</v>
      </c>
      <c r="AK1" s="32" t="s">
        <v>153</v>
      </c>
      <c r="AL1" s="32" t="s">
        <v>154</v>
      </c>
      <c r="AM1" s="32" t="s">
        <v>155</v>
      </c>
      <c r="AN1" s="32" t="s">
        <v>156</v>
      </c>
      <c r="AO1" s="32" t="s">
        <v>157</v>
      </c>
      <c r="AP1" s="32" t="s">
        <v>158</v>
      </c>
      <c r="AQ1" s="32" t="s">
        <v>159</v>
      </c>
      <c r="AR1" s="32" t="s">
        <v>160</v>
      </c>
      <c r="AS1" s="32" t="s">
        <v>159</v>
      </c>
      <c r="AT1" s="32" t="s">
        <v>161</v>
      </c>
      <c r="AU1" s="32" t="s">
        <v>162</v>
      </c>
      <c r="AV1" s="32" t="s">
        <v>163</v>
      </c>
      <c r="AW1" s="32" t="s">
        <v>159</v>
      </c>
      <c r="AX1" s="36" t="s">
        <v>164</v>
      </c>
      <c r="AY1" s="32" t="s">
        <v>165</v>
      </c>
      <c r="AZ1" t="s">
        <v>166</v>
      </c>
      <c r="BA1" t="s">
        <v>167</v>
      </c>
      <c r="BB1" t="s">
        <v>168</v>
      </c>
      <c r="BC1" t="s">
        <v>169</v>
      </c>
      <c r="BD1" t="s">
        <v>170</v>
      </c>
      <c r="BE1" t="s">
        <v>171</v>
      </c>
      <c r="BF1" t="s">
        <v>172</v>
      </c>
      <c r="BG1" t="s">
        <v>173</v>
      </c>
      <c r="BH1" s="32" t="s">
        <v>174</v>
      </c>
      <c r="BI1" s="32" t="s">
        <v>175</v>
      </c>
      <c r="BJ1" s="32" t="s">
        <v>176</v>
      </c>
      <c r="BK1" s="32" t="s">
        <v>177</v>
      </c>
      <c r="BL1" s="32" t="s">
        <v>178</v>
      </c>
      <c r="BM1" s="32" t="s">
        <v>179</v>
      </c>
      <c r="BN1" s="32" t="s">
        <v>180</v>
      </c>
      <c r="BO1" s="32" t="s">
        <v>181</v>
      </c>
      <c r="BP1" s="32" t="s">
        <v>182</v>
      </c>
      <c r="BQ1" s="32" t="s">
        <v>183</v>
      </c>
      <c r="BR1" s="32" t="s">
        <v>184</v>
      </c>
      <c r="BS1" s="32" t="s">
        <v>185</v>
      </c>
      <c r="BT1" s="32" t="s">
        <v>186</v>
      </c>
      <c r="BU1" s="32" t="s">
        <v>187</v>
      </c>
      <c r="BV1" s="32" t="s">
        <v>188</v>
      </c>
      <c r="BW1" s="32" t="s">
        <v>189</v>
      </c>
      <c r="BX1" s="32" t="s">
        <v>190</v>
      </c>
      <c r="BY1" s="32" t="s">
        <v>191</v>
      </c>
      <c r="BZ1" s="32" t="s">
        <v>192</v>
      </c>
      <c r="CA1" s="32" t="s">
        <v>193</v>
      </c>
      <c r="CB1" s="32" t="s">
        <v>194</v>
      </c>
      <c r="CC1" s="32" t="s">
        <v>195</v>
      </c>
      <c r="CD1" s="32" t="s">
        <v>196</v>
      </c>
      <c r="CE1" s="32" t="s">
        <v>197</v>
      </c>
      <c r="CF1" s="32" t="s">
        <v>198</v>
      </c>
      <c r="CG1" s="32" t="s">
        <v>199</v>
      </c>
      <c r="CH1" s="32" t="s">
        <v>164</v>
      </c>
      <c r="CI1" s="32" t="s">
        <v>200</v>
      </c>
      <c r="CJ1" s="32" t="s">
        <v>201</v>
      </c>
      <c r="CK1" s="32" t="s">
        <v>202</v>
      </c>
      <c r="CL1" s="32" t="s">
        <v>203</v>
      </c>
      <c r="CM1" s="32" t="s">
        <v>204</v>
      </c>
      <c r="CN1" s="32" t="s">
        <v>205</v>
      </c>
      <c r="CO1" s="32" t="s">
        <v>159</v>
      </c>
      <c r="CP1" s="32" t="s">
        <v>206</v>
      </c>
      <c r="CQ1" s="32" t="s">
        <v>207</v>
      </c>
    </row>
    <row r="2" ht="12.75">
      <c r="A2" t="s">
        <v>208</v>
      </c>
    </row>
    <row r="4" spans="1:95" s="1" customFormat="1" ht="12.75">
      <c r="A4" s="1" t="s">
        <v>0</v>
      </c>
      <c r="B4" s="2" t="s">
        <v>1</v>
      </c>
      <c r="C4" s="3">
        <v>0.01</v>
      </c>
      <c r="D4" s="2" t="s">
        <v>2</v>
      </c>
      <c r="E4" s="1" t="s">
        <v>3</v>
      </c>
      <c r="F4" s="1" t="s">
        <v>3</v>
      </c>
      <c r="G4" s="1" t="s">
        <v>3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  <c r="N4" s="1" t="s">
        <v>4</v>
      </c>
      <c r="O4" s="1" t="s">
        <v>4</v>
      </c>
      <c r="P4" s="1" t="s">
        <v>4</v>
      </c>
      <c r="Q4" s="1" t="s">
        <v>4</v>
      </c>
      <c r="R4" s="1" t="s">
        <v>4</v>
      </c>
      <c r="S4" s="1" t="s">
        <v>4</v>
      </c>
      <c r="T4" s="1" t="s">
        <v>5</v>
      </c>
      <c r="U4" s="1" t="s">
        <v>4</v>
      </c>
      <c r="X4" s="1" t="s">
        <v>4</v>
      </c>
      <c r="Y4" s="4">
        <v>45.9457</v>
      </c>
      <c r="Z4" s="4">
        <v>-117.45102</v>
      </c>
      <c r="AA4" s="1" t="s">
        <v>6</v>
      </c>
      <c r="AB4" s="1" t="s">
        <v>7</v>
      </c>
      <c r="AC4" s="1" t="s">
        <v>8</v>
      </c>
      <c r="AD4" s="1" t="s">
        <v>9</v>
      </c>
      <c r="AF4" s="5">
        <v>38201</v>
      </c>
      <c r="AG4" s="6">
        <v>0.42083333333333334</v>
      </c>
      <c r="AH4" s="1" t="s">
        <v>10</v>
      </c>
      <c r="AI4" s="1">
        <v>1</v>
      </c>
      <c r="AJ4" s="1">
        <v>1</v>
      </c>
      <c r="AK4" s="1">
        <v>0</v>
      </c>
      <c r="AL4" s="1">
        <v>0</v>
      </c>
      <c r="AM4" s="1">
        <v>0</v>
      </c>
      <c r="AN4" s="1" t="s">
        <v>4</v>
      </c>
      <c r="AO4" s="1" t="s">
        <v>4</v>
      </c>
      <c r="AP4" s="1" t="s">
        <v>4</v>
      </c>
      <c r="AR4" s="1" t="s">
        <v>4</v>
      </c>
      <c r="AT4" s="1" t="s">
        <v>4</v>
      </c>
      <c r="AU4" s="1" t="s">
        <v>4</v>
      </c>
      <c r="AV4" s="1" t="s">
        <v>4</v>
      </c>
      <c r="AW4" s="1" t="s">
        <v>4</v>
      </c>
      <c r="AX4" s="7" t="s">
        <v>11</v>
      </c>
      <c r="AZ4" s="8"/>
      <c r="BA4" s="1">
        <v>1</v>
      </c>
      <c r="BB4" s="1">
        <v>1</v>
      </c>
      <c r="BC4" s="1">
        <v>1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 t="s">
        <v>4</v>
      </c>
      <c r="CE4" s="1" t="s">
        <v>4</v>
      </c>
      <c r="CF4" s="1" t="s">
        <v>4</v>
      </c>
      <c r="CG4" s="1" t="s">
        <v>4</v>
      </c>
      <c r="CL4" s="1" t="s">
        <v>12</v>
      </c>
      <c r="CN4" s="1" t="s">
        <v>12</v>
      </c>
      <c r="CP4" s="1" t="s">
        <v>13</v>
      </c>
      <c r="CQ4" s="1" t="s">
        <v>14</v>
      </c>
    </row>
    <row r="5" spans="1:95" s="1" customFormat="1" ht="12.75">
      <c r="A5" s="1" t="s">
        <v>15</v>
      </c>
      <c r="B5" s="2" t="s">
        <v>2</v>
      </c>
      <c r="C5" s="3">
        <v>16.5</v>
      </c>
      <c r="D5" s="2" t="s">
        <v>16</v>
      </c>
      <c r="E5" s="1" t="s">
        <v>17</v>
      </c>
      <c r="F5" s="1" t="s">
        <v>18</v>
      </c>
      <c r="G5" s="1" t="s">
        <v>18</v>
      </c>
      <c r="H5" s="1" t="s">
        <v>4</v>
      </c>
      <c r="I5" s="1" t="s">
        <v>4</v>
      </c>
      <c r="J5" s="1" t="s">
        <v>4</v>
      </c>
      <c r="K5" s="1" t="s">
        <v>4</v>
      </c>
      <c r="L5" s="1" t="s">
        <v>4</v>
      </c>
      <c r="M5" s="1" t="s">
        <v>4</v>
      </c>
      <c r="N5" s="1" t="s">
        <v>4</v>
      </c>
      <c r="O5" s="1" t="s">
        <v>4</v>
      </c>
      <c r="P5" s="1" t="s">
        <v>4</v>
      </c>
      <c r="Q5" s="1" t="s">
        <v>4</v>
      </c>
      <c r="R5" s="1" t="s">
        <v>4</v>
      </c>
      <c r="S5" s="1" t="s">
        <v>4</v>
      </c>
      <c r="T5" s="1" t="s">
        <v>19</v>
      </c>
      <c r="U5" s="1" t="s">
        <v>5</v>
      </c>
      <c r="X5" s="1" t="s">
        <v>4</v>
      </c>
      <c r="Y5" s="4">
        <v>45.95007</v>
      </c>
      <c r="Z5" s="4">
        <v>-117.43073</v>
      </c>
      <c r="AA5" s="1" t="s">
        <v>6</v>
      </c>
      <c r="AB5" s="1" t="s">
        <v>7</v>
      </c>
      <c r="AC5" s="1" t="s">
        <v>8</v>
      </c>
      <c r="AD5" s="1" t="s">
        <v>9</v>
      </c>
      <c r="AF5" s="5">
        <v>38201</v>
      </c>
      <c r="AG5" s="6">
        <v>0.4305555555555556</v>
      </c>
      <c r="AH5" s="1" t="s">
        <v>20</v>
      </c>
      <c r="AI5" s="1">
        <v>1</v>
      </c>
      <c r="AJ5" s="1">
        <v>1</v>
      </c>
      <c r="AK5" s="1">
        <v>0</v>
      </c>
      <c r="AL5" s="1">
        <v>0</v>
      </c>
      <c r="AM5" s="1">
        <v>0</v>
      </c>
      <c r="AN5" s="1" t="s">
        <v>21</v>
      </c>
      <c r="AO5" s="1" t="s">
        <v>4</v>
      </c>
      <c r="AP5" s="1" t="s">
        <v>4</v>
      </c>
      <c r="AR5" s="1" t="s">
        <v>4</v>
      </c>
      <c r="AT5" s="1" t="s">
        <v>4</v>
      </c>
      <c r="AU5" s="1" t="s">
        <v>22</v>
      </c>
      <c r="AV5" s="1" t="s">
        <v>4</v>
      </c>
      <c r="AW5" s="1" t="s">
        <v>4</v>
      </c>
      <c r="AX5" s="1" t="s">
        <v>23</v>
      </c>
      <c r="AZ5" s="8"/>
      <c r="BA5" s="1">
        <v>1</v>
      </c>
      <c r="BB5" s="1">
        <v>1</v>
      </c>
      <c r="BC5" s="1">
        <v>1</v>
      </c>
      <c r="BD5" s="1">
        <v>1</v>
      </c>
      <c r="BH5" s="1">
        <v>18.7</v>
      </c>
      <c r="BI5" s="1">
        <v>62.3</v>
      </c>
      <c r="BJ5" s="1">
        <v>25.5</v>
      </c>
      <c r="BK5" s="1">
        <v>14.1</v>
      </c>
      <c r="BL5" s="1">
        <v>12.8</v>
      </c>
      <c r="BM5" s="1">
        <v>10.4</v>
      </c>
      <c r="BN5" s="1">
        <v>13.2</v>
      </c>
      <c r="BO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15.2</v>
      </c>
      <c r="BX5" s="1">
        <v>1.23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 t="s">
        <v>4</v>
      </c>
      <c r="CE5" s="1" t="s">
        <v>4</v>
      </c>
      <c r="CF5" s="1" t="s">
        <v>4</v>
      </c>
      <c r="CG5" s="1" t="s">
        <v>4</v>
      </c>
      <c r="CL5" s="1" t="s">
        <v>12</v>
      </c>
      <c r="CN5" s="1" t="s">
        <v>12</v>
      </c>
      <c r="CP5" s="1" t="s">
        <v>13</v>
      </c>
      <c r="CQ5" s="1" t="s">
        <v>14</v>
      </c>
    </row>
    <row r="6" spans="1:95" ht="12.75">
      <c r="A6" t="s">
        <v>24</v>
      </c>
      <c r="B6" s="9" t="s">
        <v>25</v>
      </c>
      <c r="C6" s="10">
        <v>7</v>
      </c>
      <c r="D6" s="9" t="s">
        <v>26</v>
      </c>
      <c r="E6" t="s">
        <v>17</v>
      </c>
      <c r="F6" t="s">
        <v>3</v>
      </c>
      <c r="G6" t="s">
        <v>3</v>
      </c>
      <c r="H6" t="s">
        <v>4</v>
      </c>
      <c r="I6" t="s">
        <v>4</v>
      </c>
      <c r="J6" t="s">
        <v>4</v>
      </c>
      <c r="K6" t="s">
        <v>4</v>
      </c>
      <c r="L6" t="s">
        <v>4</v>
      </c>
      <c r="M6" t="s">
        <v>4</v>
      </c>
      <c r="N6" t="s">
        <v>4</v>
      </c>
      <c r="O6" t="s">
        <v>4</v>
      </c>
      <c r="P6" t="s">
        <v>4</v>
      </c>
      <c r="Q6" t="s">
        <v>4</v>
      </c>
      <c r="R6" t="s">
        <v>4</v>
      </c>
      <c r="S6" t="s">
        <v>4</v>
      </c>
      <c r="T6" t="s">
        <v>5</v>
      </c>
      <c r="U6" t="s">
        <v>4</v>
      </c>
      <c r="X6" t="s">
        <v>4</v>
      </c>
      <c r="Y6" s="11">
        <v>45.89882</v>
      </c>
      <c r="Z6" s="11">
        <v>-117.48369</v>
      </c>
      <c r="AA6" t="s">
        <v>6</v>
      </c>
      <c r="AB6" t="s">
        <v>7</v>
      </c>
      <c r="AC6" t="s">
        <v>8</v>
      </c>
      <c r="AD6" t="s">
        <v>27</v>
      </c>
      <c r="AF6" s="12">
        <v>38257</v>
      </c>
      <c r="AG6" s="13">
        <v>0.4916666666666667</v>
      </c>
      <c r="AH6" t="s">
        <v>10</v>
      </c>
      <c r="AI6">
        <v>1</v>
      </c>
      <c r="AJ6">
        <v>1</v>
      </c>
      <c r="AK6">
        <v>0</v>
      </c>
      <c r="AL6">
        <v>0</v>
      </c>
      <c r="AM6">
        <v>0</v>
      </c>
      <c r="AN6" t="s">
        <v>4</v>
      </c>
      <c r="AO6" t="s">
        <v>4</v>
      </c>
      <c r="AP6" t="s">
        <v>4</v>
      </c>
      <c r="AR6" t="s">
        <v>4</v>
      </c>
      <c r="AT6" t="s">
        <v>4</v>
      </c>
      <c r="AU6" t="s">
        <v>4</v>
      </c>
      <c r="AV6" t="s">
        <v>4</v>
      </c>
      <c r="AW6" t="s">
        <v>4</v>
      </c>
      <c r="AX6" s="14" t="s">
        <v>4</v>
      </c>
      <c r="BA6">
        <v>1</v>
      </c>
      <c r="BB6">
        <v>1</v>
      </c>
      <c r="BC6">
        <v>1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 t="s">
        <v>4</v>
      </c>
      <c r="CE6" t="s">
        <v>4</v>
      </c>
      <c r="CF6" t="s">
        <v>4</v>
      </c>
      <c r="CG6" t="s">
        <v>4</v>
      </c>
      <c r="CL6" t="s">
        <v>12</v>
      </c>
      <c r="CN6" t="s">
        <v>12</v>
      </c>
      <c r="CP6" t="s">
        <v>13</v>
      </c>
      <c r="CQ6" t="s">
        <v>28</v>
      </c>
    </row>
    <row r="7" spans="1:95" ht="12.75">
      <c r="A7" t="s">
        <v>29</v>
      </c>
      <c r="B7" s="9" t="s">
        <v>25</v>
      </c>
      <c r="C7" s="10">
        <v>0.8</v>
      </c>
      <c r="D7" s="9" t="s">
        <v>30</v>
      </c>
      <c r="E7" t="s">
        <v>17</v>
      </c>
      <c r="F7" t="s">
        <v>3</v>
      </c>
      <c r="G7" t="s">
        <v>3</v>
      </c>
      <c r="H7" t="s">
        <v>4</v>
      </c>
      <c r="I7" t="s">
        <v>4</v>
      </c>
      <c r="J7" t="s">
        <v>4</v>
      </c>
      <c r="K7" t="s">
        <v>4</v>
      </c>
      <c r="L7" t="s">
        <v>4</v>
      </c>
      <c r="M7" t="s">
        <v>4</v>
      </c>
      <c r="N7" t="s">
        <v>4</v>
      </c>
      <c r="O7" t="s">
        <v>4</v>
      </c>
      <c r="P7" t="s">
        <v>4</v>
      </c>
      <c r="Q7" t="s">
        <v>4</v>
      </c>
      <c r="R7" t="s">
        <v>4</v>
      </c>
      <c r="S7" t="s">
        <v>4</v>
      </c>
      <c r="T7" t="s">
        <v>31</v>
      </c>
      <c r="U7" t="s">
        <v>5</v>
      </c>
      <c r="X7" t="s">
        <v>4</v>
      </c>
      <c r="Y7" s="11">
        <v>45.89213</v>
      </c>
      <c r="Z7" s="11">
        <v>-117.49117</v>
      </c>
      <c r="AA7" t="s">
        <v>6</v>
      </c>
      <c r="AB7" t="s">
        <v>7</v>
      </c>
      <c r="AC7" t="s">
        <v>8</v>
      </c>
      <c r="AD7" t="s">
        <v>32</v>
      </c>
      <c r="AF7" s="12">
        <v>38257</v>
      </c>
      <c r="AG7" s="13">
        <v>0.545138888888889</v>
      </c>
      <c r="AH7" t="s">
        <v>20</v>
      </c>
      <c r="AI7">
        <v>1</v>
      </c>
      <c r="AJ7">
        <v>1</v>
      </c>
      <c r="AK7">
        <v>0</v>
      </c>
      <c r="AL7">
        <v>0</v>
      </c>
      <c r="AM7">
        <v>1</v>
      </c>
      <c r="AN7" t="s">
        <v>4</v>
      </c>
      <c r="AO7" t="s">
        <v>4</v>
      </c>
      <c r="AP7" t="s">
        <v>4</v>
      </c>
      <c r="AR7" t="s">
        <v>4</v>
      </c>
      <c r="AT7" t="s">
        <v>4</v>
      </c>
      <c r="AU7" t="s">
        <v>22</v>
      </c>
      <c r="AV7" t="s">
        <v>4</v>
      </c>
      <c r="AW7" t="s">
        <v>4</v>
      </c>
      <c r="AX7" s="14" t="s">
        <v>4</v>
      </c>
      <c r="BA7">
        <v>1</v>
      </c>
      <c r="BB7">
        <v>1</v>
      </c>
      <c r="BC7">
        <v>1</v>
      </c>
      <c r="BH7">
        <v>17.6</v>
      </c>
      <c r="BI7">
        <v>60.5</v>
      </c>
      <c r="BJ7">
        <v>33</v>
      </c>
      <c r="BK7">
        <v>35.5</v>
      </c>
      <c r="BL7">
        <v>30.1</v>
      </c>
      <c r="BM7">
        <v>27.8</v>
      </c>
      <c r="BN7">
        <v>28</v>
      </c>
      <c r="BV7">
        <v>0</v>
      </c>
      <c r="BW7">
        <v>30.88</v>
      </c>
      <c r="BX7">
        <v>0.57</v>
      </c>
      <c r="BY7">
        <v>0</v>
      </c>
      <c r="BZ7">
        <v>0</v>
      </c>
      <c r="CA7">
        <v>0</v>
      </c>
      <c r="CB7">
        <v>0</v>
      </c>
      <c r="CC7">
        <v>0</v>
      </c>
      <c r="CD7" t="s">
        <v>33</v>
      </c>
      <c r="CE7" t="s">
        <v>4</v>
      </c>
      <c r="CF7" t="s">
        <v>33</v>
      </c>
      <c r="CG7" t="s">
        <v>4</v>
      </c>
      <c r="CL7" t="s">
        <v>13</v>
      </c>
      <c r="CM7" t="s">
        <v>34</v>
      </c>
      <c r="CN7" t="s">
        <v>13</v>
      </c>
      <c r="CP7" t="s">
        <v>13</v>
      </c>
      <c r="CQ7" t="s">
        <v>35</v>
      </c>
    </row>
    <row r="8" spans="1:95" ht="12.75">
      <c r="A8" t="s">
        <v>36</v>
      </c>
      <c r="B8" s="9" t="s">
        <v>25</v>
      </c>
      <c r="C8" s="10">
        <v>3.3</v>
      </c>
      <c r="D8" s="9" t="s">
        <v>26</v>
      </c>
      <c r="E8" t="s">
        <v>17</v>
      </c>
      <c r="F8" t="s">
        <v>3</v>
      </c>
      <c r="G8" t="s">
        <v>3</v>
      </c>
      <c r="H8" t="s">
        <v>4</v>
      </c>
      <c r="I8" t="s">
        <v>4</v>
      </c>
      <c r="J8" t="s">
        <v>4</v>
      </c>
      <c r="K8" t="s">
        <v>4</v>
      </c>
      <c r="L8" t="s">
        <v>4</v>
      </c>
      <c r="M8" t="s">
        <v>4</v>
      </c>
      <c r="N8" t="s">
        <v>4</v>
      </c>
      <c r="O8" t="s">
        <v>4</v>
      </c>
      <c r="P8" t="s">
        <v>4</v>
      </c>
      <c r="Q8" t="s">
        <v>4</v>
      </c>
      <c r="R8" t="s">
        <v>4</v>
      </c>
      <c r="S8" t="s">
        <v>4</v>
      </c>
      <c r="T8" t="s">
        <v>31</v>
      </c>
      <c r="U8" t="s">
        <v>5</v>
      </c>
      <c r="X8" t="s">
        <v>4</v>
      </c>
      <c r="Y8" s="11">
        <v>45.85787</v>
      </c>
      <c r="Z8" s="11">
        <v>-117.4998</v>
      </c>
      <c r="AA8" t="s">
        <v>6</v>
      </c>
      <c r="AB8" t="s">
        <v>7</v>
      </c>
      <c r="AC8" t="s">
        <v>27</v>
      </c>
      <c r="AD8" t="s">
        <v>32</v>
      </c>
      <c r="AF8" s="12">
        <v>38257</v>
      </c>
      <c r="AG8" s="13">
        <v>0.5861111111111111</v>
      </c>
      <c r="AH8" t="s">
        <v>20</v>
      </c>
      <c r="AI8">
        <v>1</v>
      </c>
      <c r="AJ8">
        <v>1</v>
      </c>
      <c r="AK8">
        <v>0</v>
      </c>
      <c r="AL8">
        <v>0</v>
      </c>
      <c r="AM8">
        <v>0</v>
      </c>
      <c r="AN8" t="s">
        <v>21</v>
      </c>
      <c r="AO8" t="s">
        <v>4</v>
      </c>
      <c r="AP8" t="s">
        <v>4</v>
      </c>
      <c r="AR8" t="s">
        <v>12</v>
      </c>
      <c r="AT8" t="s">
        <v>4</v>
      </c>
      <c r="AU8" t="s">
        <v>22</v>
      </c>
      <c r="AV8" t="s">
        <v>4</v>
      </c>
      <c r="AW8" t="s">
        <v>4</v>
      </c>
      <c r="AX8" s="14" t="s">
        <v>4</v>
      </c>
      <c r="BA8">
        <v>1</v>
      </c>
      <c r="BB8">
        <v>1</v>
      </c>
      <c r="BC8">
        <v>1</v>
      </c>
      <c r="BH8">
        <v>18</v>
      </c>
      <c r="BI8">
        <v>60</v>
      </c>
      <c r="BJ8">
        <v>29.2</v>
      </c>
      <c r="BK8">
        <v>26.9</v>
      </c>
      <c r="BL8">
        <v>25.4</v>
      </c>
      <c r="BM8">
        <v>27.1</v>
      </c>
      <c r="BN8">
        <v>27.5</v>
      </c>
      <c r="BV8">
        <v>0</v>
      </c>
      <c r="BW8">
        <v>27.22</v>
      </c>
      <c r="BX8">
        <v>0.66</v>
      </c>
      <c r="BY8">
        <v>0</v>
      </c>
      <c r="BZ8">
        <v>0</v>
      </c>
      <c r="CA8">
        <v>0</v>
      </c>
      <c r="CB8">
        <v>0</v>
      </c>
      <c r="CC8">
        <v>0</v>
      </c>
      <c r="CD8" t="s">
        <v>33</v>
      </c>
      <c r="CE8" t="s">
        <v>4</v>
      </c>
      <c r="CF8" t="s">
        <v>33</v>
      </c>
      <c r="CG8" t="s">
        <v>4</v>
      </c>
      <c r="CL8" t="s">
        <v>13</v>
      </c>
      <c r="CM8" t="s">
        <v>37</v>
      </c>
      <c r="CN8" t="s">
        <v>13</v>
      </c>
      <c r="CP8" t="s">
        <v>13</v>
      </c>
      <c r="CQ8" t="s">
        <v>28</v>
      </c>
    </row>
    <row r="9" spans="1:95" ht="12.75">
      <c r="A9" t="s">
        <v>38</v>
      </c>
      <c r="B9" s="9" t="s">
        <v>25</v>
      </c>
      <c r="C9" s="10">
        <v>4</v>
      </c>
      <c r="D9" s="9" t="s">
        <v>26</v>
      </c>
      <c r="E9" t="s">
        <v>17</v>
      </c>
      <c r="F9" t="s">
        <v>3</v>
      </c>
      <c r="G9" t="s">
        <v>3</v>
      </c>
      <c r="H9" t="s">
        <v>4</v>
      </c>
      <c r="I9" t="s">
        <v>4</v>
      </c>
      <c r="J9" t="s">
        <v>4</v>
      </c>
      <c r="K9" t="s">
        <v>4</v>
      </c>
      <c r="L9" t="s">
        <v>4</v>
      </c>
      <c r="M9" t="s">
        <v>4</v>
      </c>
      <c r="N9" t="s">
        <v>4</v>
      </c>
      <c r="O9" t="s">
        <v>4</v>
      </c>
      <c r="P9" t="s">
        <v>4</v>
      </c>
      <c r="Q9" t="s">
        <v>4</v>
      </c>
      <c r="R9" t="s">
        <v>4</v>
      </c>
      <c r="S9" t="s">
        <v>4</v>
      </c>
      <c r="T9" t="s">
        <v>31</v>
      </c>
      <c r="U9" t="s">
        <v>5</v>
      </c>
      <c r="X9" t="s">
        <v>4</v>
      </c>
      <c r="Y9" s="11">
        <v>45.84874</v>
      </c>
      <c r="Z9" s="11">
        <v>-117.49914</v>
      </c>
      <c r="AA9" t="s">
        <v>6</v>
      </c>
      <c r="AB9" t="s">
        <v>7</v>
      </c>
      <c r="AC9" t="s">
        <v>8</v>
      </c>
      <c r="AD9" t="s">
        <v>32</v>
      </c>
      <c r="AF9" s="12">
        <v>38257</v>
      </c>
      <c r="AG9" s="13">
        <v>0.6180555555555556</v>
      </c>
      <c r="AH9" t="s">
        <v>20</v>
      </c>
      <c r="AI9">
        <v>1</v>
      </c>
      <c r="AJ9">
        <v>1</v>
      </c>
      <c r="AK9">
        <v>0</v>
      </c>
      <c r="AL9">
        <v>0</v>
      </c>
      <c r="AM9">
        <v>0</v>
      </c>
      <c r="AN9" t="s">
        <v>4</v>
      </c>
      <c r="AO9" t="s">
        <v>4</v>
      </c>
      <c r="AP9" t="s">
        <v>4</v>
      </c>
      <c r="AR9" t="s">
        <v>4</v>
      </c>
      <c r="AT9" t="s">
        <v>39</v>
      </c>
      <c r="AU9" t="s">
        <v>40</v>
      </c>
      <c r="AV9" t="s">
        <v>41</v>
      </c>
      <c r="AW9" t="s">
        <v>4</v>
      </c>
      <c r="AX9" s="14" t="s">
        <v>4</v>
      </c>
      <c r="BA9">
        <v>1</v>
      </c>
      <c r="BB9">
        <v>1</v>
      </c>
      <c r="BC9">
        <v>1</v>
      </c>
      <c r="BH9">
        <v>9.8</v>
      </c>
      <c r="BI9">
        <v>27.8</v>
      </c>
      <c r="BJ9">
        <v>29.6</v>
      </c>
      <c r="BK9">
        <v>28.8</v>
      </c>
      <c r="BL9">
        <v>30.1</v>
      </c>
      <c r="BM9">
        <v>17.4</v>
      </c>
      <c r="BN9">
        <v>25.6</v>
      </c>
      <c r="BV9">
        <v>0</v>
      </c>
      <c r="BW9">
        <v>26.3</v>
      </c>
      <c r="BX9">
        <v>0.37</v>
      </c>
      <c r="BY9">
        <v>0</v>
      </c>
      <c r="BZ9">
        <v>0</v>
      </c>
      <c r="CA9">
        <v>0</v>
      </c>
      <c r="CB9">
        <v>0</v>
      </c>
      <c r="CC9">
        <v>0</v>
      </c>
      <c r="CD9" t="s">
        <v>42</v>
      </c>
      <c r="CE9" t="s">
        <v>43</v>
      </c>
      <c r="CF9" t="s">
        <v>42</v>
      </c>
      <c r="CG9" t="s">
        <v>43</v>
      </c>
      <c r="CL9" t="s">
        <v>12</v>
      </c>
      <c r="CN9" t="s">
        <v>12</v>
      </c>
      <c r="CP9" t="s">
        <v>13</v>
      </c>
      <c r="CQ9" t="s">
        <v>35</v>
      </c>
    </row>
    <row r="10" spans="1:95" ht="12.75">
      <c r="A10" t="s">
        <v>44</v>
      </c>
      <c r="B10" s="9" t="s">
        <v>25</v>
      </c>
      <c r="C10" s="10">
        <v>4.1</v>
      </c>
      <c r="D10" s="9" t="s">
        <v>26</v>
      </c>
      <c r="E10" t="s">
        <v>17</v>
      </c>
      <c r="F10" t="s">
        <v>45</v>
      </c>
      <c r="G10" t="s">
        <v>45</v>
      </c>
      <c r="H10" t="s">
        <v>4</v>
      </c>
      <c r="I10" t="s">
        <v>4</v>
      </c>
      <c r="J10" t="s">
        <v>4</v>
      </c>
      <c r="K10" t="s">
        <v>4</v>
      </c>
      <c r="L10" t="s">
        <v>4</v>
      </c>
      <c r="M10" t="s">
        <v>4</v>
      </c>
      <c r="N10" t="s">
        <v>4</v>
      </c>
      <c r="O10" t="s">
        <v>4</v>
      </c>
      <c r="P10" t="s">
        <v>4</v>
      </c>
      <c r="Q10" t="s">
        <v>4</v>
      </c>
      <c r="R10" t="s">
        <v>4</v>
      </c>
      <c r="S10" t="s">
        <v>4</v>
      </c>
      <c r="T10" t="s">
        <v>46</v>
      </c>
      <c r="U10" t="s">
        <v>5</v>
      </c>
      <c r="X10" t="s">
        <v>4</v>
      </c>
      <c r="Y10" s="11">
        <v>45.84798</v>
      </c>
      <c r="Z10" s="11">
        <v>-117.49972</v>
      </c>
      <c r="AA10" t="s">
        <v>6</v>
      </c>
      <c r="AB10" t="s">
        <v>7</v>
      </c>
      <c r="AC10" t="s">
        <v>8</v>
      </c>
      <c r="AD10" t="s">
        <v>27</v>
      </c>
      <c r="AF10" s="12">
        <v>38257</v>
      </c>
      <c r="AG10" s="13">
        <v>0.6458333333333334</v>
      </c>
      <c r="AH10" t="s">
        <v>20</v>
      </c>
      <c r="AI10">
        <v>1</v>
      </c>
      <c r="AJ10">
        <v>1</v>
      </c>
      <c r="AK10">
        <v>0</v>
      </c>
      <c r="AL10">
        <v>0</v>
      </c>
      <c r="AM10">
        <v>0</v>
      </c>
      <c r="AN10" t="s">
        <v>4</v>
      </c>
      <c r="AO10" t="s">
        <v>4</v>
      </c>
      <c r="AP10" t="s">
        <v>4</v>
      </c>
      <c r="AR10" t="s">
        <v>12</v>
      </c>
      <c r="AT10" t="s">
        <v>4</v>
      </c>
      <c r="AU10" t="s">
        <v>41</v>
      </c>
      <c r="AV10" t="s">
        <v>40</v>
      </c>
      <c r="AW10" t="s">
        <v>4</v>
      </c>
      <c r="AX10" s="14" t="s">
        <v>4</v>
      </c>
      <c r="BA10">
        <v>1</v>
      </c>
      <c r="BB10">
        <v>1</v>
      </c>
      <c r="BC10">
        <v>1</v>
      </c>
      <c r="BH10">
        <v>13.2</v>
      </c>
      <c r="BI10">
        <v>36.4</v>
      </c>
      <c r="BJ10">
        <v>20.1</v>
      </c>
      <c r="BK10">
        <v>24.1</v>
      </c>
      <c r="BL10">
        <v>23.4</v>
      </c>
      <c r="BM10">
        <v>27.2</v>
      </c>
      <c r="BN10">
        <v>23.1</v>
      </c>
      <c r="BV10">
        <v>0</v>
      </c>
      <c r="BW10">
        <v>23.58</v>
      </c>
      <c r="BX10">
        <v>0.56</v>
      </c>
      <c r="BY10">
        <v>0</v>
      </c>
      <c r="BZ10">
        <v>0</v>
      </c>
      <c r="CA10">
        <v>0</v>
      </c>
      <c r="CB10">
        <v>0</v>
      </c>
      <c r="CC10">
        <v>0</v>
      </c>
      <c r="CD10" t="s">
        <v>33</v>
      </c>
      <c r="CE10" t="s">
        <v>4</v>
      </c>
      <c r="CF10" t="s">
        <v>33</v>
      </c>
      <c r="CG10" t="s">
        <v>4</v>
      </c>
      <c r="CL10" t="s">
        <v>12</v>
      </c>
      <c r="CN10" t="s">
        <v>12</v>
      </c>
      <c r="CP10" t="s">
        <v>13</v>
      </c>
      <c r="CQ10" t="s">
        <v>35</v>
      </c>
    </row>
    <row r="11" spans="1:95" ht="12.75">
      <c r="A11" t="s">
        <v>47</v>
      </c>
      <c r="B11" s="9" t="s">
        <v>25</v>
      </c>
      <c r="C11" s="10">
        <v>9.5</v>
      </c>
      <c r="D11" s="9" t="s">
        <v>26</v>
      </c>
      <c r="E11" t="s">
        <v>17</v>
      </c>
      <c r="F11" t="s">
        <v>45</v>
      </c>
      <c r="G11" t="s">
        <v>45</v>
      </c>
      <c r="H11" t="s">
        <v>4</v>
      </c>
      <c r="I11" t="s">
        <v>4</v>
      </c>
      <c r="J11" t="s">
        <v>4</v>
      </c>
      <c r="K11" t="s">
        <v>4</v>
      </c>
      <c r="L11" t="s">
        <v>4</v>
      </c>
      <c r="M11" t="s">
        <v>4</v>
      </c>
      <c r="N11" t="s">
        <v>4</v>
      </c>
      <c r="O11" t="s">
        <v>4</v>
      </c>
      <c r="P11" t="s">
        <v>4</v>
      </c>
      <c r="Q11" t="s">
        <v>4</v>
      </c>
      <c r="R11" t="s">
        <v>4</v>
      </c>
      <c r="S11" t="s">
        <v>4</v>
      </c>
      <c r="T11" t="s">
        <v>46</v>
      </c>
      <c r="U11" t="s">
        <v>31</v>
      </c>
      <c r="X11" t="s">
        <v>4</v>
      </c>
      <c r="Y11" s="11">
        <v>45.7823</v>
      </c>
      <c r="Z11" s="11">
        <v>-117.53131</v>
      </c>
      <c r="AA11" t="s">
        <v>6</v>
      </c>
      <c r="AB11" t="s">
        <v>7</v>
      </c>
      <c r="AC11" t="s">
        <v>27</v>
      </c>
      <c r="AD11" t="s">
        <v>32</v>
      </c>
      <c r="AF11" s="12">
        <v>38258</v>
      </c>
      <c r="AG11" s="13">
        <v>0.4847222222222222</v>
      </c>
      <c r="AH11" t="s">
        <v>48</v>
      </c>
      <c r="AI11">
        <v>1</v>
      </c>
      <c r="AJ11">
        <v>1</v>
      </c>
      <c r="AK11">
        <v>0</v>
      </c>
      <c r="AL11">
        <v>0</v>
      </c>
      <c r="AM11">
        <v>0</v>
      </c>
      <c r="AN11" t="s">
        <v>49</v>
      </c>
      <c r="AO11" t="s">
        <v>4</v>
      </c>
      <c r="AP11" t="s">
        <v>4</v>
      </c>
      <c r="AR11" t="s">
        <v>12</v>
      </c>
      <c r="AT11" t="s">
        <v>50</v>
      </c>
      <c r="AU11" t="s">
        <v>51</v>
      </c>
      <c r="AV11" t="s">
        <v>52</v>
      </c>
      <c r="AW11" t="s">
        <v>4</v>
      </c>
      <c r="AX11" s="14" t="s">
        <v>4</v>
      </c>
      <c r="BA11">
        <v>1</v>
      </c>
      <c r="BB11">
        <v>1</v>
      </c>
      <c r="BC11">
        <v>1</v>
      </c>
      <c r="BH11">
        <v>7.8</v>
      </c>
      <c r="BI11">
        <v>40.3</v>
      </c>
      <c r="BJ11">
        <v>21.9</v>
      </c>
      <c r="BK11">
        <v>24</v>
      </c>
      <c r="BL11">
        <v>18.2</v>
      </c>
      <c r="BM11">
        <v>23.2</v>
      </c>
      <c r="BN11">
        <v>18.8</v>
      </c>
      <c r="BO11">
        <v>4.12</v>
      </c>
      <c r="BP11" t="s">
        <v>53</v>
      </c>
      <c r="BQ11">
        <v>12.55</v>
      </c>
      <c r="BR11">
        <v>13.72</v>
      </c>
      <c r="BS11">
        <v>18.24</v>
      </c>
      <c r="BT11">
        <v>15.16</v>
      </c>
      <c r="BU11">
        <v>4.12</v>
      </c>
      <c r="BV11">
        <v>0</v>
      </c>
      <c r="BW11">
        <v>21.22</v>
      </c>
      <c r="BX11">
        <v>0.37</v>
      </c>
      <c r="BY11">
        <v>1.44</v>
      </c>
      <c r="BZ11">
        <v>-2.61</v>
      </c>
      <c r="CA11">
        <v>3.08</v>
      </c>
      <c r="CB11">
        <v>2.14</v>
      </c>
      <c r="CC11">
        <v>2.9</v>
      </c>
      <c r="CD11" t="s">
        <v>42</v>
      </c>
      <c r="CE11" t="s">
        <v>43</v>
      </c>
      <c r="CF11" t="s">
        <v>42</v>
      </c>
      <c r="CG11" t="s">
        <v>43</v>
      </c>
      <c r="CL11" t="s">
        <v>12</v>
      </c>
      <c r="CN11" t="s">
        <v>12</v>
      </c>
      <c r="CP11" t="s">
        <v>13</v>
      </c>
      <c r="CQ11" t="s">
        <v>35</v>
      </c>
    </row>
    <row r="12" spans="1:95" ht="12.75">
      <c r="A12" t="s">
        <v>54</v>
      </c>
      <c r="B12" s="9" t="s">
        <v>25</v>
      </c>
      <c r="C12" s="10">
        <v>9.1</v>
      </c>
      <c r="D12" s="9" t="s">
        <v>26</v>
      </c>
      <c r="E12" t="s">
        <v>17</v>
      </c>
      <c r="F12" t="s">
        <v>45</v>
      </c>
      <c r="G12" t="s">
        <v>45</v>
      </c>
      <c r="H12" t="s">
        <v>4</v>
      </c>
      <c r="I12" t="s">
        <v>4</v>
      </c>
      <c r="J12" t="s">
        <v>4</v>
      </c>
      <c r="K12" t="s">
        <v>4</v>
      </c>
      <c r="L12" t="s">
        <v>4</v>
      </c>
      <c r="M12" t="s">
        <v>4</v>
      </c>
      <c r="N12" t="s">
        <v>4</v>
      </c>
      <c r="O12" t="s">
        <v>4</v>
      </c>
      <c r="P12" t="s">
        <v>4</v>
      </c>
      <c r="Q12" t="s">
        <v>4</v>
      </c>
      <c r="R12" t="s">
        <v>4</v>
      </c>
      <c r="S12" t="s">
        <v>4</v>
      </c>
      <c r="T12" t="s">
        <v>46</v>
      </c>
      <c r="U12" t="s">
        <v>31</v>
      </c>
      <c r="X12" t="s">
        <v>4</v>
      </c>
      <c r="Y12" s="11">
        <v>45.78855</v>
      </c>
      <c r="Z12" s="11">
        <v>-117.52923</v>
      </c>
      <c r="AA12" t="s">
        <v>6</v>
      </c>
      <c r="AB12" t="s">
        <v>7</v>
      </c>
      <c r="AC12" t="s">
        <v>32</v>
      </c>
      <c r="AD12" t="s">
        <v>27</v>
      </c>
      <c r="AF12" s="12">
        <v>38258</v>
      </c>
      <c r="AG12" s="13">
        <v>0.5111111111111112</v>
      </c>
      <c r="AH12" t="s">
        <v>20</v>
      </c>
      <c r="AI12">
        <v>1</v>
      </c>
      <c r="AJ12">
        <v>1</v>
      </c>
      <c r="AK12">
        <v>0</v>
      </c>
      <c r="AL12">
        <v>0</v>
      </c>
      <c r="AM12">
        <v>0</v>
      </c>
      <c r="AN12" t="s">
        <v>4</v>
      </c>
      <c r="AO12" t="s">
        <v>4</v>
      </c>
      <c r="AP12" t="s">
        <v>4</v>
      </c>
      <c r="AR12" t="s">
        <v>4</v>
      </c>
      <c r="AT12" t="s">
        <v>4</v>
      </c>
      <c r="AU12" t="s">
        <v>4</v>
      </c>
      <c r="AV12" t="s">
        <v>4</v>
      </c>
      <c r="AW12" t="s">
        <v>4</v>
      </c>
      <c r="AX12" s="14" t="s">
        <v>4</v>
      </c>
      <c r="BA12">
        <v>1</v>
      </c>
      <c r="BB12">
        <v>1</v>
      </c>
      <c r="BC12">
        <v>1</v>
      </c>
      <c r="BH12">
        <v>14</v>
      </c>
      <c r="BI12">
        <v>48.6</v>
      </c>
      <c r="BJ12">
        <v>20.2</v>
      </c>
      <c r="BK12">
        <v>16.5</v>
      </c>
      <c r="BL12">
        <v>17.8</v>
      </c>
      <c r="BM12">
        <v>14.7</v>
      </c>
      <c r="BN12">
        <v>14.8</v>
      </c>
      <c r="BV12">
        <v>0</v>
      </c>
      <c r="BW12">
        <v>16.8</v>
      </c>
      <c r="BX12">
        <v>0.83</v>
      </c>
      <c r="BY12">
        <v>0</v>
      </c>
      <c r="BZ12">
        <v>0</v>
      </c>
      <c r="CA12">
        <v>0</v>
      </c>
      <c r="CB12">
        <v>0</v>
      </c>
      <c r="CC12">
        <v>0</v>
      </c>
      <c r="CD12" t="s">
        <v>33</v>
      </c>
      <c r="CE12" t="s">
        <v>4</v>
      </c>
      <c r="CF12" t="s">
        <v>33</v>
      </c>
      <c r="CG12" t="s">
        <v>4</v>
      </c>
      <c r="CH12" t="s">
        <v>55</v>
      </c>
      <c r="CL12" t="s">
        <v>12</v>
      </c>
      <c r="CN12" t="s">
        <v>12</v>
      </c>
      <c r="CP12" t="s">
        <v>13</v>
      </c>
      <c r="CQ12" t="s">
        <v>28</v>
      </c>
    </row>
    <row r="13" spans="1:95" ht="12.75">
      <c r="A13" t="s">
        <v>56</v>
      </c>
      <c r="B13" s="9" t="s">
        <v>25</v>
      </c>
      <c r="C13" s="10">
        <v>0</v>
      </c>
      <c r="D13" s="9" t="s">
        <v>57</v>
      </c>
      <c r="E13" t="s">
        <v>17</v>
      </c>
      <c r="F13" t="s">
        <v>4</v>
      </c>
      <c r="G13" t="s">
        <v>4</v>
      </c>
      <c r="H13" t="s">
        <v>4</v>
      </c>
      <c r="I13" t="s">
        <v>4</v>
      </c>
      <c r="J13" t="s">
        <v>4</v>
      </c>
      <c r="K13" t="s">
        <v>4</v>
      </c>
      <c r="L13" t="s">
        <v>4</v>
      </c>
      <c r="M13" t="s">
        <v>4</v>
      </c>
      <c r="N13" t="s">
        <v>4</v>
      </c>
      <c r="O13" t="s">
        <v>4</v>
      </c>
      <c r="P13" t="s">
        <v>4</v>
      </c>
      <c r="Q13" t="s">
        <v>4</v>
      </c>
      <c r="R13" t="s">
        <v>4</v>
      </c>
      <c r="S13" t="s">
        <v>4</v>
      </c>
      <c r="T13" t="s">
        <v>58</v>
      </c>
      <c r="U13" t="s">
        <v>5</v>
      </c>
      <c r="X13" t="s">
        <v>4</v>
      </c>
      <c r="Y13" s="11">
        <v>45.98792</v>
      </c>
      <c r="Z13" s="11">
        <v>-117.39721</v>
      </c>
      <c r="AA13" t="s">
        <v>6</v>
      </c>
      <c r="AB13" t="s">
        <v>7</v>
      </c>
      <c r="AC13" t="s">
        <v>8</v>
      </c>
      <c r="AD13" t="s">
        <v>27</v>
      </c>
      <c r="AF13" s="12">
        <v>38293</v>
      </c>
      <c r="AG13" s="13">
        <v>0.5652777777777778</v>
      </c>
      <c r="AH13" t="s">
        <v>20</v>
      </c>
      <c r="AI13">
        <v>1</v>
      </c>
      <c r="AJ13">
        <v>1</v>
      </c>
      <c r="AK13">
        <v>0</v>
      </c>
      <c r="AL13">
        <v>0</v>
      </c>
      <c r="AM13">
        <v>0</v>
      </c>
      <c r="AN13" t="s">
        <v>4</v>
      </c>
      <c r="AO13" t="s">
        <v>4</v>
      </c>
      <c r="AP13" t="s">
        <v>4</v>
      </c>
      <c r="AR13" t="s">
        <v>12</v>
      </c>
      <c r="AT13" t="s">
        <v>4</v>
      </c>
      <c r="AU13" t="s">
        <v>4</v>
      </c>
      <c r="AV13" t="s">
        <v>4</v>
      </c>
      <c r="AW13" t="s">
        <v>4</v>
      </c>
      <c r="AX13" s="14" t="s">
        <v>4</v>
      </c>
      <c r="BA13">
        <v>1</v>
      </c>
      <c r="BB13">
        <v>1</v>
      </c>
      <c r="BC13">
        <v>1</v>
      </c>
      <c r="BH13">
        <v>16.1</v>
      </c>
      <c r="BJ13">
        <v>19.1</v>
      </c>
      <c r="BK13">
        <v>18.3</v>
      </c>
      <c r="BL13">
        <v>15.3</v>
      </c>
      <c r="BM13">
        <v>22.1</v>
      </c>
      <c r="BN13">
        <v>20.3</v>
      </c>
      <c r="BV13">
        <v>0</v>
      </c>
      <c r="BW13">
        <v>19.02</v>
      </c>
      <c r="BX13">
        <v>0.85</v>
      </c>
      <c r="BY13">
        <v>0</v>
      </c>
      <c r="BZ13">
        <v>0</v>
      </c>
      <c r="CA13">
        <v>0</v>
      </c>
      <c r="CB13">
        <v>0</v>
      </c>
      <c r="CC13">
        <v>0</v>
      </c>
      <c r="CD13" t="s">
        <v>4</v>
      </c>
      <c r="CE13" t="s">
        <v>4</v>
      </c>
      <c r="CF13" t="s">
        <v>4</v>
      </c>
      <c r="CG13" t="s">
        <v>4</v>
      </c>
      <c r="CL13" t="s">
        <v>13</v>
      </c>
      <c r="CN13" t="s">
        <v>13</v>
      </c>
      <c r="CO13" t="s">
        <v>59</v>
      </c>
      <c r="CP13" t="s">
        <v>13</v>
      </c>
      <c r="CQ13" t="s">
        <v>35</v>
      </c>
    </row>
    <row r="14" spans="1:95" ht="12.75">
      <c r="A14" t="s">
        <v>60</v>
      </c>
      <c r="B14" s="9" t="s">
        <v>16</v>
      </c>
      <c r="C14" s="10">
        <v>1.1</v>
      </c>
      <c r="D14" s="9" t="s">
        <v>61</v>
      </c>
      <c r="E14" t="s">
        <v>18</v>
      </c>
      <c r="F14" t="s">
        <v>3</v>
      </c>
      <c r="G14" t="s">
        <v>3</v>
      </c>
      <c r="H14" t="s">
        <v>4</v>
      </c>
      <c r="I14" t="s">
        <v>4</v>
      </c>
      <c r="J14" t="s">
        <v>4</v>
      </c>
      <c r="K14" t="s">
        <v>4</v>
      </c>
      <c r="L14" t="s">
        <v>4</v>
      </c>
      <c r="M14" t="s">
        <v>4</v>
      </c>
      <c r="N14" t="s">
        <v>4</v>
      </c>
      <c r="O14" t="s">
        <v>4</v>
      </c>
      <c r="P14" t="s">
        <v>4</v>
      </c>
      <c r="Q14" t="s">
        <v>4</v>
      </c>
      <c r="R14" t="s">
        <v>4</v>
      </c>
      <c r="S14" t="s">
        <v>4</v>
      </c>
      <c r="T14" t="s">
        <v>62</v>
      </c>
      <c r="U14" t="s">
        <v>5</v>
      </c>
      <c r="X14" t="s">
        <v>4</v>
      </c>
      <c r="Y14" s="11">
        <v>45.99899</v>
      </c>
      <c r="Z14" s="11">
        <v>-117.281</v>
      </c>
      <c r="AA14" t="s">
        <v>6</v>
      </c>
      <c r="AB14" t="s">
        <v>7</v>
      </c>
      <c r="AC14" t="s">
        <v>8</v>
      </c>
      <c r="AD14" t="s">
        <v>27</v>
      </c>
      <c r="AF14" s="12">
        <v>38293</v>
      </c>
      <c r="AG14" s="13">
        <v>0.642361111111111</v>
      </c>
      <c r="AH14" t="s">
        <v>48</v>
      </c>
      <c r="AI14">
        <v>1</v>
      </c>
      <c r="AJ14">
        <v>1</v>
      </c>
      <c r="AK14">
        <v>0</v>
      </c>
      <c r="AL14">
        <v>0</v>
      </c>
      <c r="AM14">
        <v>0</v>
      </c>
      <c r="AN14" t="s">
        <v>63</v>
      </c>
      <c r="AO14" t="s">
        <v>64</v>
      </c>
      <c r="AP14" t="s">
        <v>4</v>
      </c>
      <c r="AQ14" t="s">
        <v>65</v>
      </c>
      <c r="AR14" t="s">
        <v>13</v>
      </c>
      <c r="AS14" t="s">
        <v>66</v>
      </c>
      <c r="AT14" t="s">
        <v>67</v>
      </c>
      <c r="AU14" t="s">
        <v>22</v>
      </c>
      <c r="AV14" t="s">
        <v>4</v>
      </c>
      <c r="AW14" t="s">
        <v>4</v>
      </c>
      <c r="AX14" s="14" t="s">
        <v>4</v>
      </c>
      <c r="BA14">
        <v>1</v>
      </c>
      <c r="BB14">
        <v>1</v>
      </c>
      <c r="BC14">
        <v>1</v>
      </c>
      <c r="BD14">
        <v>1</v>
      </c>
      <c r="BH14">
        <v>10.7</v>
      </c>
      <c r="BI14">
        <v>170</v>
      </c>
      <c r="BJ14">
        <v>27.4</v>
      </c>
      <c r="BK14">
        <v>27.2</v>
      </c>
      <c r="BL14">
        <v>22.1</v>
      </c>
      <c r="BM14">
        <v>20.6</v>
      </c>
      <c r="BN14">
        <v>25.3</v>
      </c>
      <c r="BO14">
        <v>0.11</v>
      </c>
      <c r="BP14" t="s">
        <v>68</v>
      </c>
      <c r="BQ14">
        <v>0.76</v>
      </c>
      <c r="BR14">
        <v>11.28</v>
      </c>
      <c r="BS14">
        <v>13.78</v>
      </c>
      <c r="BT14">
        <v>12.2</v>
      </c>
      <c r="BU14">
        <v>0.11</v>
      </c>
      <c r="BV14">
        <v>0</v>
      </c>
      <c r="BW14">
        <v>24.52</v>
      </c>
      <c r="BX14">
        <v>0.44</v>
      </c>
      <c r="BY14">
        <v>0.92</v>
      </c>
      <c r="BZ14">
        <v>-11.44</v>
      </c>
      <c r="CA14">
        <v>1.58</v>
      </c>
      <c r="CB14">
        <v>1.72</v>
      </c>
      <c r="CC14">
        <v>6.19</v>
      </c>
      <c r="CD14" t="s">
        <v>42</v>
      </c>
      <c r="CE14" t="s">
        <v>4</v>
      </c>
      <c r="CF14" t="s">
        <v>42</v>
      </c>
      <c r="CG14" t="s">
        <v>69</v>
      </c>
      <c r="CL14" t="s">
        <v>13</v>
      </c>
      <c r="CN14" t="s">
        <v>13</v>
      </c>
      <c r="CO14" t="s">
        <v>70</v>
      </c>
      <c r="CP14" t="s">
        <v>13</v>
      </c>
      <c r="CQ14" t="s">
        <v>35</v>
      </c>
    </row>
    <row r="15" spans="1:95" ht="12.75">
      <c r="A15" t="s">
        <v>71</v>
      </c>
      <c r="B15" s="9" t="s">
        <v>72</v>
      </c>
      <c r="C15" s="10">
        <v>5</v>
      </c>
      <c r="D15" s="9" t="s">
        <v>73</v>
      </c>
      <c r="E15" t="s">
        <v>17</v>
      </c>
      <c r="F15" t="s">
        <v>3</v>
      </c>
      <c r="G15" t="s">
        <v>3</v>
      </c>
      <c r="H15" t="s">
        <v>4</v>
      </c>
      <c r="I15" t="s">
        <v>4</v>
      </c>
      <c r="J15" t="s">
        <v>4</v>
      </c>
      <c r="K15" t="s">
        <v>4</v>
      </c>
      <c r="L15" t="s">
        <v>4</v>
      </c>
      <c r="M15" t="s">
        <v>4</v>
      </c>
      <c r="N15" t="s">
        <v>4</v>
      </c>
      <c r="O15" t="s">
        <v>4</v>
      </c>
      <c r="P15" t="s">
        <v>4</v>
      </c>
      <c r="Q15" t="s">
        <v>4</v>
      </c>
      <c r="R15" t="s">
        <v>4</v>
      </c>
      <c r="S15" t="s">
        <v>4</v>
      </c>
      <c r="T15" t="s">
        <v>74</v>
      </c>
      <c r="U15" t="s">
        <v>5</v>
      </c>
      <c r="X15" t="s">
        <v>4</v>
      </c>
      <c r="Y15" s="11">
        <v>45.97942</v>
      </c>
      <c r="Z15" s="11">
        <v>-117.46961</v>
      </c>
      <c r="AA15" t="s">
        <v>6</v>
      </c>
      <c r="AB15" t="s">
        <v>7</v>
      </c>
      <c r="AC15" t="s">
        <v>8</v>
      </c>
      <c r="AD15" t="s">
        <v>27</v>
      </c>
      <c r="AF15" s="12">
        <v>38294</v>
      </c>
      <c r="AG15" s="13">
        <v>0.47291666666666665</v>
      </c>
      <c r="AH15" t="s">
        <v>10</v>
      </c>
      <c r="AI15">
        <v>1</v>
      </c>
      <c r="AJ15">
        <v>1</v>
      </c>
      <c r="AK15">
        <v>0</v>
      </c>
      <c r="AL15">
        <v>0</v>
      </c>
      <c r="AM15">
        <v>0</v>
      </c>
      <c r="AN15" t="s">
        <v>4</v>
      </c>
      <c r="AO15" t="s">
        <v>4</v>
      </c>
      <c r="AP15" t="s">
        <v>4</v>
      </c>
      <c r="AR15" t="s">
        <v>4</v>
      </c>
      <c r="AT15" t="s">
        <v>4</v>
      </c>
      <c r="AU15" t="s">
        <v>4</v>
      </c>
      <c r="AV15" t="s">
        <v>4</v>
      </c>
      <c r="AW15" t="s">
        <v>4</v>
      </c>
      <c r="AX15" s="14" t="s">
        <v>4</v>
      </c>
      <c r="BA15">
        <v>1</v>
      </c>
      <c r="BB15">
        <v>1</v>
      </c>
      <c r="BC15">
        <v>1</v>
      </c>
      <c r="BD15">
        <v>1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 t="s">
        <v>4</v>
      </c>
      <c r="CE15" t="s">
        <v>4</v>
      </c>
      <c r="CF15" t="s">
        <v>4</v>
      </c>
      <c r="CG15" t="s">
        <v>4</v>
      </c>
      <c r="CL15" t="s">
        <v>12</v>
      </c>
      <c r="CN15" t="s">
        <v>12</v>
      </c>
      <c r="CP15" t="s">
        <v>13</v>
      </c>
      <c r="CQ15" t="s">
        <v>35</v>
      </c>
    </row>
    <row r="16" spans="1:95" ht="12.75">
      <c r="A16" t="s">
        <v>75</v>
      </c>
      <c r="B16" s="9" t="s">
        <v>76</v>
      </c>
      <c r="C16" s="10">
        <v>5.9</v>
      </c>
      <c r="D16" s="9" t="s">
        <v>73</v>
      </c>
      <c r="E16" t="s">
        <v>17</v>
      </c>
      <c r="F16" t="s">
        <v>3</v>
      </c>
      <c r="G16" t="s">
        <v>3</v>
      </c>
      <c r="H16" t="s">
        <v>4</v>
      </c>
      <c r="I16" t="s">
        <v>4</v>
      </c>
      <c r="J16" t="s">
        <v>4</v>
      </c>
      <c r="K16" t="s">
        <v>4</v>
      </c>
      <c r="L16" t="s">
        <v>4</v>
      </c>
      <c r="M16" t="s">
        <v>4</v>
      </c>
      <c r="N16" t="s">
        <v>4</v>
      </c>
      <c r="O16" t="s">
        <v>4</v>
      </c>
      <c r="P16" t="s">
        <v>4</v>
      </c>
      <c r="Q16" t="s">
        <v>4</v>
      </c>
      <c r="R16" t="s">
        <v>4</v>
      </c>
      <c r="S16" t="s">
        <v>4</v>
      </c>
      <c r="T16" t="s">
        <v>74</v>
      </c>
      <c r="U16" t="s">
        <v>5</v>
      </c>
      <c r="W16" t="s">
        <v>4</v>
      </c>
      <c r="X16" t="s">
        <v>4</v>
      </c>
      <c r="Y16" s="11">
        <v>45.98487</v>
      </c>
      <c r="Z16" s="11">
        <v>-117.48213</v>
      </c>
      <c r="AA16" t="s">
        <v>6</v>
      </c>
      <c r="AB16" t="s">
        <v>7</v>
      </c>
      <c r="AC16" t="s">
        <v>27</v>
      </c>
      <c r="AD16" t="s">
        <v>32</v>
      </c>
      <c r="AF16" s="12">
        <v>38294</v>
      </c>
      <c r="AG16" s="13">
        <v>0.4916666666666667</v>
      </c>
      <c r="AH16" t="s">
        <v>77</v>
      </c>
      <c r="AI16">
        <v>1</v>
      </c>
      <c r="AJ16">
        <v>1</v>
      </c>
      <c r="AK16">
        <v>0</v>
      </c>
      <c r="AL16">
        <v>0</v>
      </c>
      <c r="AM16">
        <v>0</v>
      </c>
      <c r="AN16" t="s">
        <v>21</v>
      </c>
      <c r="AO16" t="s">
        <v>4</v>
      </c>
      <c r="AP16" t="s">
        <v>4</v>
      </c>
      <c r="AR16" t="s">
        <v>12</v>
      </c>
      <c r="AT16" t="s">
        <v>50</v>
      </c>
      <c r="AU16" t="s">
        <v>22</v>
      </c>
      <c r="AV16" t="s">
        <v>4</v>
      </c>
      <c r="AW16" t="s">
        <v>4</v>
      </c>
      <c r="AX16" s="14" t="s">
        <v>4</v>
      </c>
      <c r="BA16">
        <v>1</v>
      </c>
      <c r="BB16">
        <v>1</v>
      </c>
      <c r="BC16">
        <v>1</v>
      </c>
      <c r="BD16">
        <v>1</v>
      </c>
      <c r="BH16">
        <v>5.7</v>
      </c>
      <c r="BI16">
        <v>24.8</v>
      </c>
      <c r="BJ16">
        <v>11.3</v>
      </c>
      <c r="BK16">
        <v>14.8</v>
      </c>
      <c r="BL16">
        <v>15.2</v>
      </c>
      <c r="BM16">
        <v>12.2</v>
      </c>
      <c r="BN16">
        <v>15.1</v>
      </c>
      <c r="BO16">
        <v>3.06</v>
      </c>
      <c r="BP16" t="s">
        <v>78</v>
      </c>
      <c r="BQ16">
        <v>10.93</v>
      </c>
      <c r="BR16">
        <v>10.16</v>
      </c>
      <c r="BS16">
        <v>11.36</v>
      </c>
      <c r="BT16">
        <v>10.25</v>
      </c>
      <c r="BU16">
        <v>3.06</v>
      </c>
      <c r="BV16">
        <v>0</v>
      </c>
      <c r="BW16">
        <v>13.72</v>
      </c>
      <c r="BX16">
        <v>0.42</v>
      </c>
      <c r="BY16">
        <v>0.09</v>
      </c>
      <c r="BZ16">
        <v>0.68</v>
      </c>
      <c r="CA16">
        <v>1.11</v>
      </c>
      <c r="CB16">
        <v>12.33</v>
      </c>
      <c r="CC16">
        <v>-3.1</v>
      </c>
      <c r="CD16" t="s">
        <v>42</v>
      </c>
      <c r="CE16" t="s">
        <v>43</v>
      </c>
      <c r="CF16" t="s">
        <v>42</v>
      </c>
      <c r="CG16" t="s">
        <v>43</v>
      </c>
      <c r="CH16" t="s">
        <v>79</v>
      </c>
      <c r="CL16" t="s">
        <v>12</v>
      </c>
      <c r="CN16" t="s">
        <v>12</v>
      </c>
      <c r="CP16" t="s">
        <v>13</v>
      </c>
      <c r="CQ16" t="s">
        <v>35</v>
      </c>
    </row>
    <row r="17" spans="1:95" ht="12.75">
      <c r="A17" t="s">
        <v>80</v>
      </c>
      <c r="B17" s="9" t="s">
        <v>81</v>
      </c>
      <c r="C17" s="10">
        <v>6.1</v>
      </c>
      <c r="D17" s="9" t="s">
        <v>82</v>
      </c>
      <c r="E17" t="s">
        <v>17</v>
      </c>
      <c r="F17" t="s">
        <v>3</v>
      </c>
      <c r="G17" t="s">
        <v>3</v>
      </c>
      <c r="H17" t="s">
        <v>4</v>
      </c>
      <c r="I17" t="s">
        <v>4</v>
      </c>
      <c r="J17" t="s">
        <v>4</v>
      </c>
      <c r="K17" t="s">
        <v>4</v>
      </c>
      <c r="L17" t="s">
        <v>4</v>
      </c>
      <c r="M17" t="s">
        <v>4</v>
      </c>
      <c r="N17" t="s">
        <v>4</v>
      </c>
      <c r="O17" t="s">
        <v>4</v>
      </c>
      <c r="P17" t="s">
        <v>4</v>
      </c>
      <c r="Q17" t="s">
        <v>4</v>
      </c>
      <c r="R17" t="s">
        <v>4</v>
      </c>
      <c r="S17" t="s">
        <v>4</v>
      </c>
      <c r="T17" t="s">
        <v>74</v>
      </c>
      <c r="U17" t="s">
        <v>5</v>
      </c>
      <c r="W17" t="s">
        <v>4</v>
      </c>
      <c r="X17" t="s">
        <v>4</v>
      </c>
      <c r="Y17" s="11">
        <v>45.98458</v>
      </c>
      <c r="Z17" s="11">
        <v>-117.48622</v>
      </c>
      <c r="AA17" t="s">
        <v>6</v>
      </c>
      <c r="AB17" t="s">
        <v>7</v>
      </c>
      <c r="AC17" t="s">
        <v>27</v>
      </c>
      <c r="AD17" t="s">
        <v>32</v>
      </c>
      <c r="AF17" s="12">
        <v>38294</v>
      </c>
      <c r="AG17" s="13">
        <v>0.5215277777777778</v>
      </c>
      <c r="AH17" t="s">
        <v>20</v>
      </c>
      <c r="AI17">
        <v>1</v>
      </c>
      <c r="AJ17">
        <v>1</v>
      </c>
      <c r="AK17">
        <v>0</v>
      </c>
      <c r="AL17">
        <v>0</v>
      </c>
      <c r="AM17">
        <v>0</v>
      </c>
      <c r="AN17" t="s">
        <v>4</v>
      </c>
      <c r="AO17" t="s">
        <v>4</v>
      </c>
      <c r="AP17" t="s">
        <v>4</v>
      </c>
      <c r="AR17" t="s">
        <v>12</v>
      </c>
      <c r="AT17" t="s">
        <v>50</v>
      </c>
      <c r="AU17" t="s">
        <v>4</v>
      </c>
      <c r="AV17" t="s">
        <v>4</v>
      </c>
      <c r="AW17" t="s">
        <v>4</v>
      </c>
      <c r="AX17" s="14" t="s">
        <v>4</v>
      </c>
      <c r="BA17">
        <v>1</v>
      </c>
      <c r="BB17">
        <v>1</v>
      </c>
      <c r="BC17">
        <v>1</v>
      </c>
      <c r="BD17">
        <v>1</v>
      </c>
      <c r="BH17">
        <v>13</v>
      </c>
      <c r="BI17">
        <v>30.4</v>
      </c>
      <c r="BJ17">
        <v>11.2</v>
      </c>
      <c r="BK17">
        <v>14.8</v>
      </c>
      <c r="BL17">
        <v>15.1</v>
      </c>
      <c r="BM17">
        <v>15.2</v>
      </c>
      <c r="BN17">
        <v>14.6</v>
      </c>
      <c r="BV17">
        <v>0</v>
      </c>
      <c r="BW17">
        <v>14.18</v>
      </c>
      <c r="BX17">
        <v>0.92</v>
      </c>
      <c r="BY17">
        <v>0</v>
      </c>
      <c r="BZ17">
        <v>0</v>
      </c>
      <c r="CA17">
        <v>0</v>
      </c>
      <c r="CB17">
        <v>0</v>
      </c>
      <c r="CC17">
        <v>0</v>
      </c>
      <c r="CD17" t="s">
        <v>33</v>
      </c>
      <c r="CE17" t="s">
        <v>4</v>
      </c>
      <c r="CF17" t="s">
        <v>33</v>
      </c>
      <c r="CG17" t="s">
        <v>4</v>
      </c>
      <c r="CL17" t="s">
        <v>12</v>
      </c>
      <c r="CN17" t="s">
        <v>12</v>
      </c>
      <c r="CP17" t="s">
        <v>13</v>
      </c>
      <c r="CQ17" t="s">
        <v>35</v>
      </c>
    </row>
    <row r="18" spans="1:95" ht="12.75">
      <c r="A18" t="s">
        <v>83</v>
      </c>
      <c r="B18" s="9" t="s">
        <v>84</v>
      </c>
      <c r="C18" s="10">
        <v>8.1</v>
      </c>
      <c r="D18" s="9" t="s">
        <v>85</v>
      </c>
      <c r="E18" t="s">
        <v>17</v>
      </c>
      <c r="F18" t="s">
        <v>3</v>
      </c>
      <c r="G18" t="s">
        <v>3</v>
      </c>
      <c r="H18" t="s">
        <v>4</v>
      </c>
      <c r="I18" t="s">
        <v>4</v>
      </c>
      <c r="J18" t="s">
        <v>4</v>
      </c>
      <c r="K18" t="s">
        <v>4</v>
      </c>
      <c r="L18" t="s">
        <v>4</v>
      </c>
      <c r="M18" t="s">
        <v>4</v>
      </c>
      <c r="N18" t="s">
        <v>4</v>
      </c>
      <c r="O18" t="s">
        <v>4</v>
      </c>
      <c r="P18" t="s">
        <v>4</v>
      </c>
      <c r="Q18" t="s">
        <v>4</v>
      </c>
      <c r="R18" t="s">
        <v>4</v>
      </c>
      <c r="S18" t="s">
        <v>4</v>
      </c>
      <c r="T18" t="s">
        <v>86</v>
      </c>
      <c r="U18" t="s">
        <v>5</v>
      </c>
      <c r="W18" t="s">
        <v>4</v>
      </c>
      <c r="X18" t="s">
        <v>4</v>
      </c>
      <c r="Y18" s="11">
        <v>45.0078</v>
      </c>
      <c r="Z18" s="11">
        <v>-117.36525</v>
      </c>
      <c r="AA18" t="s">
        <v>6</v>
      </c>
      <c r="AB18" t="s">
        <v>7</v>
      </c>
      <c r="AC18" t="s">
        <v>8</v>
      </c>
      <c r="AD18" t="s">
        <v>27</v>
      </c>
      <c r="AF18" s="12">
        <v>38294</v>
      </c>
      <c r="AG18" s="13">
        <v>0.5840277777777778</v>
      </c>
      <c r="AH18" t="s">
        <v>10</v>
      </c>
      <c r="AI18">
        <v>1</v>
      </c>
      <c r="AJ18">
        <v>1</v>
      </c>
      <c r="AK18">
        <v>0</v>
      </c>
      <c r="AL18">
        <v>0</v>
      </c>
      <c r="AM18">
        <v>0</v>
      </c>
      <c r="AN18" t="s">
        <v>4</v>
      </c>
      <c r="AO18" t="s">
        <v>4</v>
      </c>
      <c r="AP18" t="s">
        <v>4</v>
      </c>
      <c r="AR18" t="s">
        <v>4</v>
      </c>
      <c r="AT18" t="s">
        <v>4</v>
      </c>
      <c r="AU18" t="s">
        <v>4</v>
      </c>
      <c r="AV18" t="s">
        <v>4</v>
      </c>
      <c r="AW18" t="s">
        <v>4</v>
      </c>
      <c r="AX18" s="14" t="s">
        <v>4</v>
      </c>
      <c r="BA18">
        <v>1</v>
      </c>
      <c r="BB18">
        <v>1</v>
      </c>
      <c r="BC18">
        <v>1</v>
      </c>
      <c r="BD18">
        <v>1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 t="s">
        <v>4</v>
      </c>
      <c r="CE18" t="s">
        <v>4</v>
      </c>
      <c r="CF18" t="s">
        <v>4</v>
      </c>
      <c r="CG18" t="s">
        <v>4</v>
      </c>
      <c r="CL18" t="s">
        <v>12</v>
      </c>
      <c r="CN18" t="s">
        <v>12</v>
      </c>
      <c r="CP18" t="s">
        <v>13</v>
      </c>
      <c r="CQ18" t="s">
        <v>35</v>
      </c>
    </row>
    <row r="19" spans="1:95" s="19" customFormat="1" ht="12.75">
      <c r="A19" s="15" t="s">
        <v>87</v>
      </c>
      <c r="B19" s="16" t="s">
        <v>88</v>
      </c>
      <c r="C19" s="17"/>
      <c r="D19" s="18"/>
      <c r="Y19" s="20"/>
      <c r="Z19" s="20"/>
      <c r="AF19" s="21"/>
      <c r="AG19" s="22"/>
      <c r="AX19" s="23" t="s">
        <v>89</v>
      </c>
      <c r="BA19">
        <v>1</v>
      </c>
      <c r="BB19">
        <v>1</v>
      </c>
      <c r="BC19">
        <v>1</v>
      </c>
      <c r="BD19">
        <v>1</v>
      </c>
      <c r="CN19" t="s">
        <v>12</v>
      </c>
      <c r="CO19"/>
      <c r="CP19" t="s">
        <v>12</v>
      </c>
      <c r="CQ19" t="s">
        <v>14</v>
      </c>
    </row>
    <row r="20" spans="1:95" s="24" customFormat="1" ht="12.75">
      <c r="A20" s="24" t="s">
        <v>90</v>
      </c>
      <c r="B20" s="25">
        <v>6200</v>
      </c>
      <c r="C20" s="26">
        <v>1.8</v>
      </c>
      <c r="D20" s="25">
        <v>6222</v>
      </c>
      <c r="E20" s="24" t="s">
        <v>45</v>
      </c>
      <c r="F20" s="24" t="s">
        <v>45</v>
      </c>
      <c r="G20" s="24" t="s">
        <v>45</v>
      </c>
      <c r="H20" s="24" t="s">
        <v>4</v>
      </c>
      <c r="I20" s="24" t="s">
        <v>4</v>
      </c>
      <c r="J20" s="24" t="s">
        <v>4</v>
      </c>
      <c r="K20" s="24" t="s">
        <v>4</v>
      </c>
      <c r="L20" s="24" t="s">
        <v>4</v>
      </c>
      <c r="M20" s="24" t="s">
        <v>4</v>
      </c>
      <c r="N20" s="24" t="s">
        <v>4</v>
      </c>
      <c r="O20" s="24" t="s">
        <v>4</v>
      </c>
      <c r="P20" s="24" t="s">
        <v>4</v>
      </c>
      <c r="Q20" s="24" t="s">
        <v>4</v>
      </c>
      <c r="R20" s="24" t="s">
        <v>4</v>
      </c>
      <c r="S20" s="24" t="s">
        <v>4</v>
      </c>
      <c r="T20" s="24" t="s">
        <v>74</v>
      </c>
      <c r="U20" s="24" t="s">
        <v>5</v>
      </c>
      <c r="W20" s="24" t="s">
        <v>4</v>
      </c>
      <c r="X20" s="24" t="s">
        <v>4</v>
      </c>
      <c r="Y20" s="27">
        <v>45.86596</v>
      </c>
      <c r="Z20" s="27">
        <v>-117.76973</v>
      </c>
      <c r="AA20" s="24" t="s">
        <v>6</v>
      </c>
      <c r="AB20" s="24" t="s">
        <v>7</v>
      </c>
      <c r="AC20" s="24" t="s">
        <v>8</v>
      </c>
      <c r="AD20" s="24" t="s">
        <v>27</v>
      </c>
      <c r="AF20" s="28">
        <v>38295</v>
      </c>
      <c r="AG20" s="29">
        <v>0.5916666666666667</v>
      </c>
      <c r="AH20" s="24" t="s">
        <v>77</v>
      </c>
      <c r="AI20" s="24">
        <v>1</v>
      </c>
      <c r="AJ20" s="24">
        <v>1</v>
      </c>
      <c r="AK20" s="24">
        <v>0</v>
      </c>
      <c r="AL20" s="24">
        <v>0</v>
      </c>
      <c r="AM20" s="24">
        <v>0</v>
      </c>
      <c r="AN20" s="24" t="s">
        <v>49</v>
      </c>
      <c r="AO20" s="24" t="s">
        <v>4</v>
      </c>
      <c r="AP20" s="24" t="s">
        <v>4</v>
      </c>
      <c r="AR20" s="24" t="s">
        <v>12</v>
      </c>
      <c r="AT20" s="24" t="s">
        <v>67</v>
      </c>
      <c r="AU20" s="24" t="s">
        <v>22</v>
      </c>
      <c r="AV20" s="24" t="s">
        <v>4</v>
      </c>
      <c r="AW20" s="24" t="s">
        <v>4</v>
      </c>
      <c r="AX20" s="30" t="s">
        <v>4</v>
      </c>
      <c r="AZ20" s="24" t="s">
        <v>91</v>
      </c>
      <c r="BH20" s="24">
        <v>10.2</v>
      </c>
      <c r="BI20" s="24">
        <v>93</v>
      </c>
      <c r="BJ20" s="24">
        <v>16.2</v>
      </c>
      <c r="BK20" s="24">
        <v>21.9</v>
      </c>
      <c r="BL20" s="24">
        <v>17.3</v>
      </c>
      <c r="BM20" s="24">
        <v>14.2</v>
      </c>
      <c r="BN20" s="24">
        <v>17.8</v>
      </c>
      <c r="BO20" s="24">
        <v>4.37</v>
      </c>
      <c r="BP20" s="24" t="s">
        <v>92</v>
      </c>
      <c r="BQ20" s="24">
        <v>16.15</v>
      </c>
      <c r="BR20" s="24">
        <v>17.55</v>
      </c>
      <c r="BS20" s="24">
        <v>19.83</v>
      </c>
      <c r="BT20" s="24">
        <v>18.18</v>
      </c>
      <c r="BU20" s="24">
        <v>4.37</v>
      </c>
      <c r="BV20" s="24">
        <v>0</v>
      </c>
      <c r="BW20" s="24">
        <v>17.48</v>
      </c>
      <c r="BX20" s="24">
        <v>0.58</v>
      </c>
      <c r="BY20" s="24">
        <v>0.63</v>
      </c>
      <c r="BZ20" s="24">
        <v>-2.03</v>
      </c>
      <c r="CA20" s="24">
        <v>1.65</v>
      </c>
      <c r="CB20" s="24">
        <v>2.62</v>
      </c>
      <c r="CC20" s="24">
        <v>1.51</v>
      </c>
      <c r="CD20" s="24" t="s">
        <v>42</v>
      </c>
      <c r="CE20" s="24" t="s">
        <v>93</v>
      </c>
      <c r="CF20" s="24" t="s">
        <v>33</v>
      </c>
      <c r="CG20" s="24" t="s">
        <v>4</v>
      </c>
      <c r="CL20" s="24" t="s">
        <v>12</v>
      </c>
      <c r="CN20" s="24" t="s">
        <v>12</v>
      </c>
      <c r="CP20" s="24" t="s">
        <v>13</v>
      </c>
      <c r="CQ20" s="24" t="s">
        <v>14</v>
      </c>
    </row>
    <row r="21" spans="1:95" s="1" customFormat="1" ht="12.75">
      <c r="A21" s="1" t="s">
        <v>94</v>
      </c>
      <c r="B21" s="2" t="s">
        <v>16</v>
      </c>
      <c r="C21" s="3">
        <v>4.4</v>
      </c>
      <c r="D21" s="2" t="s">
        <v>95</v>
      </c>
      <c r="E21" s="1" t="s">
        <v>18</v>
      </c>
      <c r="F21" s="1" t="s">
        <v>45</v>
      </c>
      <c r="G21" s="1" t="s">
        <v>18</v>
      </c>
      <c r="H21" s="1" t="s">
        <v>4</v>
      </c>
      <c r="I21" s="1" t="s">
        <v>4</v>
      </c>
      <c r="J21" s="1" t="s">
        <v>4</v>
      </c>
      <c r="K21" s="1" t="s">
        <v>4</v>
      </c>
      <c r="L21" s="1" t="s">
        <v>4</v>
      </c>
      <c r="M21" s="1" t="s">
        <v>4</v>
      </c>
      <c r="N21" s="1" t="s">
        <v>4</v>
      </c>
      <c r="O21" s="1" t="s">
        <v>4</v>
      </c>
      <c r="P21" s="1" t="s">
        <v>4</v>
      </c>
      <c r="Q21" s="1" t="s">
        <v>4</v>
      </c>
      <c r="R21" s="1" t="s">
        <v>4</v>
      </c>
      <c r="S21" s="1" t="s">
        <v>4</v>
      </c>
      <c r="T21" s="1" t="s">
        <v>5</v>
      </c>
      <c r="U21" s="1" t="s">
        <v>4</v>
      </c>
      <c r="W21" s="1" t="s">
        <v>4</v>
      </c>
      <c r="X21" s="1" t="s">
        <v>4</v>
      </c>
      <c r="Y21" s="4">
        <v>46.04155</v>
      </c>
      <c r="Z21" s="4">
        <v>-117.25267</v>
      </c>
      <c r="AA21" s="1" t="s">
        <v>6</v>
      </c>
      <c r="AB21" s="1" t="s">
        <v>7</v>
      </c>
      <c r="AC21" s="1" t="s">
        <v>8</v>
      </c>
      <c r="AD21" s="1" t="s">
        <v>9</v>
      </c>
      <c r="AF21" s="5">
        <v>38201</v>
      </c>
      <c r="AG21" s="6">
        <v>0.3680555555555556</v>
      </c>
      <c r="AH21" s="1" t="s">
        <v>10</v>
      </c>
      <c r="AI21" s="1">
        <v>1</v>
      </c>
      <c r="AJ21" s="1">
        <v>1</v>
      </c>
      <c r="AK21" s="1">
        <v>0</v>
      </c>
      <c r="AL21" s="1">
        <v>0</v>
      </c>
      <c r="AM21" s="1">
        <v>0</v>
      </c>
      <c r="AN21" s="1" t="s">
        <v>4</v>
      </c>
      <c r="AO21" s="1" t="s">
        <v>4</v>
      </c>
      <c r="AP21" s="1" t="s">
        <v>4</v>
      </c>
      <c r="AR21" s="1" t="s">
        <v>4</v>
      </c>
      <c r="AT21" s="1" t="s">
        <v>4</v>
      </c>
      <c r="AU21" s="1" t="s">
        <v>4</v>
      </c>
      <c r="AV21" s="1" t="s">
        <v>4</v>
      </c>
      <c r="AW21" s="1" t="s">
        <v>4</v>
      </c>
      <c r="AX21" s="31" t="s">
        <v>96</v>
      </c>
      <c r="AZ21" s="8"/>
      <c r="BA21" s="1">
        <v>1</v>
      </c>
      <c r="BB21" s="1">
        <v>1</v>
      </c>
      <c r="BC21" s="1">
        <v>1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 t="s">
        <v>4</v>
      </c>
      <c r="CE21" s="1" t="s">
        <v>4</v>
      </c>
      <c r="CF21" s="1" t="s">
        <v>4</v>
      </c>
      <c r="CG21" s="1" t="s">
        <v>4</v>
      </c>
      <c r="CL21" s="1" t="s">
        <v>12</v>
      </c>
      <c r="CN21" s="1" t="s">
        <v>13</v>
      </c>
      <c r="CO21" s="1" t="s">
        <v>97</v>
      </c>
      <c r="CP21" s="1" t="s">
        <v>13</v>
      </c>
      <c r="CQ21" s="1" t="s">
        <v>14</v>
      </c>
    </row>
    <row r="22" spans="1:95" s="1" customFormat="1" ht="12.75">
      <c r="A22" s="1" t="s">
        <v>98</v>
      </c>
      <c r="B22" s="2" t="s">
        <v>99</v>
      </c>
      <c r="C22" s="3">
        <v>0.05</v>
      </c>
      <c r="D22" s="2">
        <v>3201</v>
      </c>
      <c r="E22" s="1" t="s">
        <v>45</v>
      </c>
      <c r="F22" s="1" t="s">
        <v>45</v>
      </c>
      <c r="G22" s="1" t="s">
        <v>45</v>
      </c>
      <c r="H22" s="1" t="s">
        <v>4</v>
      </c>
      <c r="I22" s="1" t="s">
        <v>4</v>
      </c>
      <c r="J22" s="1" t="s">
        <v>4</v>
      </c>
      <c r="K22" s="1" t="s">
        <v>4</v>
      </c>
      <c r="L22" s="1" t="s">
        <v>4</v>
      </c>
      <c r="M22" s="1" t="s">
        <v>4</v>
      </c>
      <c r="N22" s="1" t="s">
        <v>4</v>
      </c>
      <c r="O22" s="1" t="s">
        <v>4</v>
      </c>
      <c r="P22" s="1" t="s">
        <v>4</v>
      </c>
      <c r="Q22" s="1" t="s">
        <v>4</v>
      </c>
      <c r="R22" s="1" t="s">
        <v>4</v>
      </c>
      <c r="S22" s="1" t="s">
        <v>4</v>
      </c>
      <c r="T22" s="1" t="s">
        <v>100</v>
      </c>
      <c r="U22" s="1" t="s">
        <v>101</v>
      </c>
      <c r="W22" s="1" t="s">
        <v>4</v>
      </c>
      <c r="X22" s="1" t="s">
        <v>4</v>
      </c>
      <c r="Y22" s="4">
        <v>45.69706</v>
      </c>
      <c r="Z22" s="4">
        <v>-117.29508</v>
      </c>
      <c r="AA22" s="1" t="s">
        <v>6</v>
      </c>
      <c r="AB22" s="1" t="s">
        <v>7</v>
      </c>
      <c r="AC22" s="1" t="s">
        <v>8</v>
      </c>
      <c r="AD22" s="1" t="s">
        <v>102</v>
      </c>
      <c r="AF22" s="5">
        <v>38565</v>
      </c>
      <c r="AG22" s="6">
        <v>0.46527777777777773</v>
      </c>
      <c r="AH22" s="1" t="s">
        <v>77</v>
      </c>
      <c r="AI22" s="1">
        <v>1</v>
      </c>
      <c r="AJ22" s="1">
        <v>1</v>
      </c>
      <c r="AK22" s="1">
        <v>0</v>
      </c>
      <c r="AL22" s="1">
        <v>0</v>
      </c>
      <c r="AM22" s="1">
        <v>0</v>
      </c>
      <c r="AN22" s="1" t="s">
        <v>21</v>
      </c>
      <c r="AO22" s="1" t="s">
        <v>4</v>
      </c>
      <c r="AP22" s="1" t="s">
        <v>4</v>
      </c>
      <c r="AR22" s="1" t="s">
        <v>12</v>
      </c>
      <c r="AT22" s="1" t="s">
        <v>67</v>
      </c>
      <c r="AU22" s="1" t="s">
        <v>51</v>
      </c>
      <c r="AV22" s="1" t="s">
        <v>4</v>
      </c>
      <c r="AW22" s="1" t="s">
        <v>103</v>
      </c>
      <c r="AX22" s="1" t="s">
        <v>104</v>
      </c>
      <c r="BA22" s="1">
        <v>1</v>
      </c>
      <c r="BB22" s="1">
        <v>1</v>
      </c>
      <c r="BC22" s="1">
        <v>1</v>
      </c>
      <c r="BD22" s="1">
        <v>1</v>
      </c>
      <c r="BH22" s="1">
        <v>3</v>
      </c>
      <c r="BI22" s="1">
        <v>20</v>
      </c>
      <c r="BJ22" s="1">
        <v>3.2</v>
      </c>
      <c r="BK22" s="1">
        <v>3.9</v>
      </c>
      <c r="BL22" s="1">
        <v>3.1</v>
      </c>
      <c r="BM22" s="1">
        <v>3.1</v>
      </c>
      <c r="BN22" s="1">
        <v>3</v>
      </c>
      <c r="BO22" s="1">
        <v>7.46</v>
      </c>
      <c r="BP22" s="1" t="s">
        <v>105</v>
      </c>
      <c r="BQ22" s="1">
        <v>7.69</v>
      </c>
      <c r="BR22" s="1">
        <v>7.85</v>
      </c>
      <c r="BS22" s="1">
        <v>8.65</v>
      </c>
      <c r="BT22" s="1">
        <v>7.67</v>
      </c>
      <c r="BU22" s="1">
        <v>7.46</v>
      </c>
      <c r="BV22" s="1">
        <v>0</v>
      </c>
      <c r="BW22" s="1">
        <v>3.26</v>
      </c>
      <c r="BX22" s="1">
        <v>0.92</v>
      </c>
      <c r="BY22" s="1">
        <v>-0.18</v>
      </c>
      <c r="BZ22" s="1">
        <v>0.02</v>
      </c>
      <c r="CA22" s="1">
        <v>0.98</v>
      </c>
      <c r="CB22" s="1">
        <v>-5.44</v>
      </c>
      <c r="CC22" s="1">
        <v>0.8</v>
      </c>
      <c r="CD22" s="1" t="s">
        <v>4</v>
      </c>
      <c r="CE22" s="1" t="s">
        <v>106</v>
      </c>
      <c r="CF22" s="1" t="s">
        <v>4</v>
      </c>
      <c r="CG22" s="1" t="s">
        <v>107</v>
      </c>
      <c r="CL22" s="1" t="s">
        <v>12</v>
      </c>
      <c r="CP22" s="1" t="s">
        <v>13</v>
      </c>
      <c r="CQ22" s="1" t="s">
        <v>14</v>
      </c>
    </row>
    <row r="23" spans="1:95" ht="12.75">
      <c r="A23" t="s">
        <v>108</v>
      </c>
      <c r="B23" s="9">
        <v>3201</v>
      </c>
      <c r="C23" s="10">
        <v>2.5</v>
      </c>
      <c r="D23" s="9" t="s">
        <v>16</v>
      </c>
      <c r="E23" t="s">
        <v>45</v>
      </c>
      <c r="F23" t="s">
        <v>45</v>
      </c>
      <c r="G23" t="s">
        <v>45</v>
      </c>
      <c r="H23" t="s">
        <v>4</v>
      </c>
      <c r="I23" t="s">
        <v>4</v>
      </c>
      <c r="J23" t="s">
        <v>4</v>
      </c>
      <c r="K23" t="s">
        <v>4</v>
      </c>
      <c r="L23" t="s">
        <v>4</v>
      </c>
      <c r="M23" t="s">
        <v>4</v>
      </c>
      <c r="N23" t="s">
        <v>4</v>
      </c>
      <c r="O23" t="s">
        <v>4</v>
      </c>
      <c r="P23" t="s">
        <v>4</v>
      </c>
      <c r="Q23" t="s">
        <v>4</v>
      </c>
      <c r="R23" t="s">
        <v>4</v>
      </c>
      <c r="S23" t="s">
        <v>4</v>
      </c>
      <c r="T23" t="s">
        <v>100</v>
      </c>
      <c r="U23" t="s">
        <v>101</v>
      </c>
      <c r="W23" t="s">
        <v>4</v>
      </c>
      <c r="X23" t="s">
        <v>4</v>
      </c>
      <c r="Y23" s="11">
        <v>45.70432</v>
      </c>
      <c r="Z23" s="11">
        <v>-117.31045</v>
      </c>
      <c r="AA23" t="s">
        <v>6</v>
      </c>
      <c r="AB23" t="s">
        <v>7</v>
      </c>
      <c r="AC23" t="s">
        <v>8</v>
      </c>
      <c r="AD23" t="s">
        <v>102</v>
      </c>
      <c r="AF23" s="12">
        <v>38565</v>
      </c>
      <c r="AG23" s="13">
        <v>0.5805555555555556</v>
      </c>
      <c r="AH23" t="s">
        <v>48</v>
      </c>
      <c r="AI23">
        <v>1</v>
      </c>
      <c r="AJ23">
        <v>1</v>
      </c>
      <c r="AK23">
        <v>0</v>
      </c>
      <c r="AL23">
        <v>0</v>
      </c>
      <c r="AM23">
        <v>0</v>
      </c>
      <c r="AN23" t="s">
        <v>49</v>
      </c>
      <c r="AO23" t="s">
        <v>4</v>
      </c>
      <c r="AP23" t="s">
        <v>4</v>
      </c>
      <c r="AR23" t="s">
        <v>12</v>
      </c>
      <c r="AT23" t="s">
        <v>50</v>
      </c>
      <c r="AU23" t="s">
        <v>51</v>
      </c>
      <c r="AV23" t="s">
        <v>4</v>
      </c>
      <c r="AW23" t="s">
        <v>109</v>
      </c>
      <c r="AX23" t="s">
        <v>110</v>
      </c>
      <c r="BA23">
        <v>1</v>
      </c>
      <c r="BB23">
        <v>1</v>
      </c>
      <c r="BC23">
        <v>1</v>
      </c>
      <c r="BD23">
        <v>1</v>
      </c>
      <c r="BE23" t="s">
        <v>111</v>
      </c>
      <c r="BH23">
        <v>3</v>
      </c>
      <c r="BI23">
        <v>63</v>
      </c>
      <c r="BJ23">
        <v>4.2</v>
      </c>
      <c r="BK23">
        <v>4.7</v>
      </c>
      <c r="BL23">
        <v>5.2</v>
      </c>
      <c r="BM23">
        <v>5.4</v>
      </c>
      <c r="BN23">
        <v>5.7</v>
      </c>
      <c r="BO23">
        <v>9.66</v>
      </c>
      <c r="BP23" t="s">
        <v>112</v>
      </c>
      <c r="BQ23">
        <v>12.69</v>
      </c>
      <c r="BR23">
        <v>15.88</v>
      </c>
      <c r="BS23">
        <v>16.89</v>
      </c>
      <c r="BT23">
        <v>16.5</v>
      </c>
      <c r="BU23">
        <v>9.67</v>
      </c>
      <c r="BV23">
        <v>-0.01</v>
      </c>
      <c r="BW23">
        <v>5.04</v>
      </c>
      <c r="BX23">
        <v>0.6</v>
      </c>
      <c r="BY23">
        <v>0.62</v>
      </c>
      <c r="BZ23">
        <v>-3.81</v>
      </c>
      <c r="CA23">
        <v>0.39</v>
      </c>
      <c r="CB23">
        <v>0.63</v>
      </c>
      <c r="CC23">
        <v>5.06</v>
      </c>
      <c r="CD23" t="s">
        <v>42</v>
      </c>
      <c r="CE23" t="s">
        <v>93</v>
      </c>
      <c r="CF23" t="s">
        <v>42</v>
      </c>
      <c r="CG23" t="s">
        <v>69</v>
      </c>
      <c r="CL23" t="s">
        <v>12</v>
      </c>
      <c r="CP23" s="1" t="s">
        <v>13</v>
      </c>
      <c r="CQ23" s="1" t="s">
        <v>14</v>
      </c>
    </row>
    <row r="24" spans="1:95" ht="12.75">
      <c r="A24" t="s">
        <v>113</v>
      </c>
      <c r="B24" s="9">
        <v>3201</v>
      </c>
      <c r="C24" s="10">
        <v>4.8</v>
      </c>
      <c r="D24" s="9" t="s">
        <v>16</v>
      </c>
      <c r="E24" t="s">
        <v>45</v>
      </c>
      <c r="F24" t="s">
        <v>45</v>
      </c>
      <c r="G24" t="s">
        <v>45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 t="s">
        <v>4</v>
      </c>
      <c r="N24" t="s">
        <v>4</v>
      </c>
      <c r="O24" t="s">
        <v>4</v>
      </c>
      <c r="P24" t="s">
        <v>4</v>
      </c>
      <c r="Q24" t="s">
        <v>4</v>
      </c>
      <c r="R24" t="s">
        <v>4</v>
      </c>
      <c r="S24" t="s">
        <v>4</v>
      </c>
      <c r="T24" t="s">
        <v>101</v>
      </c>
      <c r="U24" t="s">
        <v>5</v>
      </c>
      <c r="W24" t="s">
        <v>4</v>
      </c>
      <c r="X24" t="s">
        <v>4</v>
      </c>
      <c r="Y24" s="11">
        <v>45.7005</v>
      </c>
      <c r="Z24" s="11">
        <v>-117.3304</v>
      </c>
      <c r="AA24" t="s">
        <v>6</v>
      </c>
      <c r="AB24" t="s">
        <v>7</v>
      </c>
      <c r="AC24" t="s">
        <v>8</v>
      </c>
      <c r="AD24" t="s">
        <v>102</v>
      </c>
      <c r="AF24" s="12">
        <v>38565</v>
      </c>
      <c r="AG24" s="13">
        <v>0.6125</v>
      </c>
      <c r="AH24" t="s">
        <v>48</v>
      </c>
      <c r="AI24">
        <v>1</v>
      </c>
      <c r="AJ24">
        <v>1</v>
      </c>
      <c r="AK24">
        <v>0</v>
      </c>
      <c r="AL24">
        <v>0</v>
      </c>
      <c r="AM24">
        <v>0</v>
      </c>
      <c r="AN24" t="s">
        <v>49</v>
      </c>
      <c r="AO24" t="s">
        <v>4</v>
      </c>
      <c r="AP24" t="s">
        <v>4</v>
      </c>
      <c r="AR24" t="s">
        <v>12</v>
      </c>
      <c r="AT24" t="s">
        <v>67</v>
      </c>
      <c r="AU24" t="s">
        <v>114</v>
      </c>
      <c r="AV24" t="s">
        <v>4</v>
      </c>
      <c r="AW24" t="s">
        <v>115</v>
      </c>
      <c r="AX24" t="s">
        <v>116</v>
      </c>
      <c r="BA24">
        <v>1</v>
      </c>
      <c r="BB24">
        <v>1</v>
      </c>
      <c r="BC24">
        <v>1</v>
      </c>
      <c r="BD24">
        <v>1</v>
      </c>
      <c r="BH24">
        <v>6</v>
      </c>
      <c r="BI24">
        <v>52.5</v>
      </c>
      <c r="BJ24">
        <v>11.4</v>
      </c>
      <c r="BK24">
        <v>12.8</v>
      </c>
      <c r="BL24">
        <v>13.3</v>
      </c>
      <c r="BM24">
        <v>15.5</v>
      </c>
      <c r="BN24">
        <v>13.5</v>
      </c>
      <c r="BO24">
        <v>8.6</v>
      </c>
      <c r="BP24" t="s">
        <v>112</v>
      </c>
      <c r="BQ24">
        <v>14.62</v>
      </c>
      <c r="BR24">
        <v>15.2</v>
      </c>
      <c r="BS24">
        <v>19</v>
      </c>
      <c r="BT24">
        <v>16.31</v>
      </c>
      <c r="BU24">
        <v>8.6</v>
      </c>
      <c r="BV24">
        <v>0</v>
      </c>
      <c r="BW24">
        <v>13.3</v>
      </c>
      <c r="BX24">
        <v>0.45</v>
      </c>
      <c r="BY24">
        <v>1.11</v>
      </c>
      <c r="BZ24">
        <v>-1.69</v>
      </c>
      <c r="CA24">
        <v>2.69</v>
      </c>
      <c r="CB24">
        <v>2.42</v>
      </c>
      <c r="CC24">
        <v>1.1</v>
      </c>
      <c r="CD24" t="s">
        <v>42</v>
      </c>
      <c r="CE24" t="s">
        <v>93</v>
      </c>
      <c r="CF24" t="s">
        <v>42</v>
      </c>
      <c r="CG24" t="s">
        <v>69</v>
      </c>
      <c r="CL24" t="s">
        <v>12</v>
      </c>
      <c r="CP24" s="1" t="s">
        <v>13</v>
      </c>
      <c r="CQ24" s="1" t="s">
        <v>14</v>
      </c>
    </row>
    <row r="25" spans="2:95" ht="12.75">
      <c r="B25" s="9"/>
      <c r="C25" s="10"/>
      <c r="D25" s="9"/>
      <c r="Y25" s="11"/>
      <c r="Z25" s="11"/>
      <c r="AF25" s="12"/>
      <c r="AG25" s="13"/>
      <c r="CP25" s="1"/>
      <c r="CQ25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8"/>
  <sheetViews>
    <sheetView workbookViewId="0" topLeftCell="A1">
      <selection activeCell="A15" sqref="A15"/>
    </sheetView>
  </sheetViews>
  <sheetFormatPr defaultColWidth="9.140625" defaultRowHeight="12.75"/>
  <cols>
    <col min="1" max="1" width="17.421875" style="0" bestFit="1" customWidth="1"/>
  </cols>
  <sheetData>
    <row r="3" spans="1:2" ht="12.75">
      <c r="A3" s="79" t="s">
        <v>251</v>
      </c>
      <c r="B3" s="80"/>
    </row>
    <row r="4" spans="1:2" ht="12.75">
      <c r="A4" s="71" t="s">
        <v>246</v>
      </c>
      <c r="B4" s="72">
        <v>740.053</v>
      </c>
    </row>
    <row r="5" spans="1:2" ht="12.75">
      <c r="A5" s="71" t="s">
        <v>247</v>
      </c>
      <c r="B5" s="72">
        <v>110.023</v>
      </c>
    </row>
    <row r="6" spans="1:2" ht="12.75">
      <c r="A6" s="71" t="s">
        <v>248</v>
      </c>
      <c r="B6" s="72">
        <f>B4-B5</f>
        <v>630.03</v>
      </c>
    </row>
    <row r="7" spans="1:2" ht="12.75">
      <c r="A7" s="71" t="s">
        <v>249</v>
      </c>
      <c r="B7" s="73">
        <f>B5/B4</f>
        <v>0.14866908180900557</v>
      </c>
    </row>
    <row r="8" spans="1:2" ht="12.75">
      <c r="A8" s="71" t="s">
        <v>250</v>
      </c>
      <c r="B8" s="73">
        <f>B6/B4</f>
        <v>0.8513309181909944</v>
      </c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2"/>
    </sheetView>
  </sheetViews>
  <sheetFormatPr defaultColWidth="9.140625" defaultRowHeight="12.75"/>
  <cols>
    <col min="1" max="1" width="10.421875" style="0" customWidth="1"/>
    <col min="4" max="4" width="20.00390625" style="0" customWidth="1"/>
  </cols>
  <sheetData>
    <row r="1" spans="1:6" ht="38.25">
      <c r="A1" s="70" t="s">
        <v>236</v>
      </c>
      <c r="B1" s="70" t="s">
        <v>237</v>
      </c>
      <c r="C1" s="70" t="s">
        <v>212</v>
      </c>
      <c r="D1" s="70" t="s">
        <v>239</v>
      </c>
      <c r="E1" s="70" t="s">
        <v>240</v>
      </c>
      <c r="F1" s="70" t="s">
        <v>242</v>
      </c>
    </row>
    <row r="2" spans="1:6" ht="12.75">
      <c r="A2" s="87" t="s">
        <v>38</v>
      </c>
      <c r="B2" s="88">
        <v>3</v>
      </c>
      <c r="C2" s="89">
        <v>19.9077</v>
      </c>
      <c r="D2" s="90" t="s">
        <v>227</v>
      </c>
      <c r="E2" s="89">
        <v>44.1</v>
      </c>
      <c r="F2" s="81" t="str">
        <f aca="true" t="shared" si="0" ref="F2:F10">IF(AND(E2&gt;0,E2&lt;10),"Beneficial",IF(AND(E2&gt;=10,E2&lt;20),"Medium",IF(AND(E2&gt;=20),"High",)))</f>
        <v>High</v>
      </c>
    </row>
    <row r="3" spans="1:6" ht="12.75">
      <c r="A3" s="91" t="s">
        <v>47</v>
      </c>
      <c r="B3" s="92">
        <v>3</v>
      </c>
      <c r="C3" s="93">
        <v>11.3107</v>
      </c>
      <c r="D3" s="94" t="s">
        <v>227</v>
      </c>
      <c r="E3" s="93">
        <v>24.15</v>
      </c>
      <c r="F3" s="82" t="str">
        <f t="shared" si="0"/>
        <v>High</v>
      </c>
    </row>
    <row r="4" spans="1:6" ht="12.75">
      <c r="A4" s="91" t="s">
        <v>60</v>
      </c>
      <c r="B4" s="92">
        <v>1</v>
      </c>
      <c r="C4" s="93">
        <v>4.95402</v>
      </c>
      <c r="D4" s="94" t="s">
        <v>244</v>
      </c>
      <c r="E4" s="93">
        <v>12</v>
      </c>
      <c r="F4" s="82" t="str">
        <f t="shared" si="0"/>
        <v>Medium</v>
      </c>
    </row>
    <row r="5" spans="1:6" ht="12.75">
      <c r="A5" s="91" t="s">
        <v>56</v>
      </c>
      <c r="B5" s="92">
        <v>1</v>
      </c>
      <c r="C5" s="93">
        <v>1.95937</v>
      </c>
      <c r="D5" s="94" t="s">
        <v>228</v>
      </c>
      <c r="E5" s="93">
        <v>6</v>
      </c>
      <c r="F5" s="82" t="str">
        <f>IF(AND(E5&gt;0,E5&lt;10),"Beneficial",IF(AND(E5&gt;=10,E5&lt;20),"Medium",IF(AND(E5&gt;=20),"High",)))</f>
        <v>Beneficial</v>
      </c>
    </row>
    <row r="6" spans="1:6" ht="12.75">
      <c r="A6" s="91" t="s">
        <v>75</v>
      </c>
      <c r="B6" s="92">
        <v>1</v>
      </c>
      <c r="C6" s="93">
        <v>1.16165</v>
      </c>
      <c r="D6" s="94" t="s">
        <v>231</v>
      </c>
      <c r="E6" s="93">
        <v>3</v>
      </c>
      <c r="F6" s="82" t="str">
        <f t="shared" si="0"/>
        <v>Beneficial</v>
      </c>
    </row>
    <row r="7" spans="1:6" ht="12.75">
      <c r="A7" s="94" t="s">
        <v>90</v>
      </c>
      <c r="B7" s="92">
        <v>1</v>
      </c>
      <c r="C7" s="93">
        <v>3.49268</v>
      </c>
      <c r="D7" s="94" t="s">
        <v>229</v>
      </c>
      <c r="E7" s="93">
        <v>2.25</v>
      </c>
      <c r="F7" s="82" t="str">
        <f t="shared" si="0"/>
        <v>Beneficial</v>
      </c>
    </row>
    <row r="8" spans="1:6" ht="12.75">
      <c r="A8" s="91" t="s">
        <v>108</v>
      </c>
      <c r="B8" s="92">
        <v>1</v>
      </c>
      <c r="C8" s="93">
        <v>1.49576</v>
      </c>
      <c r="D8" s="94" t="s">
        <v>232</v>
      </c>
      <c r="E8" s="93">
        <v>6.3</v>
      </c>
      <c r="F8" s="82" t="str">
        <f t="shared" si="0"/>
        <v>Beneficial</v>
      </c>
    </row>
    <row r="9" spans="1:6" ht="12.75">
      <c r="A9" s="91" t="s">
        <v>113</v>
      </c>
      <c r="B9" s="92">
        <v>1</v>
      </c>
      <c r="C9" s="93">
        <v>0.791214</v>
      </c>
      <c r="D9" s="94" t="s">
        <v>256</v>
      </c>
      <c r="E9" s="93">
        <v>3.15</v>
      </c>
      <c r="F9" s="82" t="str">
        <f t="shared" si="0"/>
        <v>Beneficial</v>
      </c>
    </row>
    <row r="10" spans="1:6" ht="12.75">
      <c r="A10" s="94" t="s">
        <v>225</v>
      </c>
      <c r="B10" s="92">
        <v>2</v>
      </c>
      <c r="C10" s="93">
        <v>1.57041</v>
      </c>
      <c r="D10" s="94" t="s">
        <v>233</v>
      </c>
      <c r="E10" s="93">
        <v>3</v>
      </c>
      <c r="F10" s="82" t="str">
        <f t="shared" si="0"/>
        <v>Beneficial</v>
      </c>
    </row>
    <row r="11" spans="1:6" ht="12.75">
      <c r="A11" s="91" t="s">
        <v>29</v>
      </c>
      <c r="B11" s="92">
        <v>1</v>
      </c>
      <c r="C11" s="95">
        <v>4.56292</v>
      </c>
      <c r="D11" s="94" t="s">
        <v>227</v>
      </c>
      <c r="E11" s="93">
        <v>24</v>
      </c>
      <c r="F11" s="96" t="s">
        <v>254</v>
      </c>
    </row>
    <row r="12" spans="1:6" ht="12.75">
      <c r="A12" s="97" t="s">
        <v>36</v>
      </c>
      <c r="B12" s="98">
        <v>2</v>
      </c>
      <c r="C12" s="99">
        <v>6.11617</v>
      </c>
      <c r="D12" s="100" t="s">
        <v>227</v>
      </c>
      <c r="E12" s="101">
        <v>30</v>
      </c>
      <c r="F12" s="102" t="s">
        <v>254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F6" sqref="F6"/>
    </sheetView>
  </sheetViews>
  <sheetFormatPr defaultColWidth="9.140625" defaultRowHeight="12.75"/>
  <cols>
    <col min="1" max="1" width="7.57421875" style="0" bestFit="1" customWidth="1"/>
    <col min="2" max="2" width="10.28125" style="0" customWidth="1"/>
    <col min="4" max="5" width="8.28125" style="0" bestFit="1" customWidth="1"/>
    <col min="6" max="6" width="11.140625" style="0" customWidth="1"/>
    <col min="7" max="7" width="9.7109375" style="0" customWidth="1"/>
    <col min="8" max="8" width="10.57421875" style="0" customWidth="1"/>
    <col min="9" max="9" width="11.57421875" style="0" customWidth="1"/>
    <col min="10" max="10" width="12.57421875" style="0" customWidth="1"/>
  </cols>
  <sheetData>
    <row r="1" spans="1:10" ht="38.25">
      <c r="A1" s="137" t="s">
        <v>235</v>
      </c>
      <c r="B1" s="137" t="s">
        <v>236</v>
      </c>
      <c r="C1" s="137" t="s">
        <v>237</v>
      </c>
      <c r="D1" s="138" t="s">
        <v>238</v>
      </c>
      <c r="E1" s="137" t="s">
        <v>212</v>
      </c>
      <c r="F1" s="137" t="s">
        <v>239</v>
      </c>
      <c r="G1" s="137" t="s">
        <v>240</v>
      </c>
      <c r="H1" s="137" t="s">
        <v>241</v>
      </c>
      <c r="I1" s="137" t="s">
        <v>242</v>
      </c>
      <c r="J1" s="137" t="s">
        <v>243</v>
      </c>
    </row>
    <row r="2" spans="1:10" ht="12.75" customHeight="1">
      <c r="A2" s="103" t="s">
        <v>244</v>
      </c>
      <c r="B2" s="104" t="str">
        <f>'Red&amp;Qual'!A4</f>
        <v>GR011</v>
      </c>
      <c r="C2" s="104">
        <v>1</v>
      </c>
      <c r="D2" s="105">
        <f>E2+E3</f>
        <v>6.52443</v>
      </c>
      <c r="E2" s="106">
        <f>'Red&amp;Qual'!CT4</f>
        <v>4.95402</v>
      </c>
      <c r="F2" s="104" t="s">
        <v>244</v>
      </c>
      <c r="G2" s="107">
        <f>'Red&amp;Qual'!DA4</f>
        <v>12</v>
      </c>
      <c r="H2" s="108">
        <f>G2+G3</f>
        <v>15</v>
      </c>
      <c r="I2" s="81" t="str">
        <f aca="true" t="shared" si="0" ref="I2:I11">IF(AND(G2&gt;0,G2&lt;10),"Beneficial",IF(AND(G2&gt;=10,G2&lt;20),"Medium",IF(AND(G2&gt;=20),"High",)))</f>
        <v>Medium</v>
      </c>
      <c r="J2" s="109" t="str">
        <f>IF(AND(H2&gt;0,H2&lt;20),"Beneficial",IF(AND(H2&gt;=20,H2&lt;40),"Medium",IF(AND(H2&gt;=40),"High",)))</f>
        <v>Beneficial</v>
      </c>
    </row>
    <row r="3" spans="1:10" ht="25.5">
      <c r="A3" s="110"/>
      <c r="B3" s="83" t="str">
        <f>'Red&amp;Qual'!A10</f>
        <v>GR022</v>
      </c>
      <c r="C3" s="83">
        <v>2</v>
      </c>
      <c r="D3" s="111"/>
      <c r="E3" s="84">
        <f>'Red&amp;Qual'!CT10</f>
        <v>1.57041</v>
      </c>
      <c r="F3" s="83" t="s">
        <v>233</v>
      </c>
      <c r="G3" s="85">
        <f>'Red&amp;Qual'!DA10</f>
        <v>3</v>
      </c>
      <c r="H3" s="112"/>
      <c r="I3" s="82" t="str">
        <f t="shared" si="0"/>
        <v>Beneficial</v>
      </c>
      <c r="J3" s="113"/>
    </row>
    <row r="4" spans="1:10" ht="12.75" customHeight="1">
      <c r="A4" s="110" t="s">
        <v>227</v>
      </c>
      <c r="B4" s="83" t="str">
        <f>'Red&amp;Qual'!A11</f>
        <v>GR004</v>
      </c>
      <c r="C4" s="83">
        <v>1</v>
      </c>
      <c r="D4" s="114">
        <f>E4+E5</f>
        <v>10.67909</v>
      </c>
      <c r="E4" s="84">
        <f>'Red&amp;Qual'!CT11</f>
        <v>4.56292</v>
      </c>
      <c r="F4" s="83" t="s">
        <v>227</v>
      </c>
      <c r="G4" s="85">
        <f>'Red&amp;Qual'!DA11</f>
        <v>24</v>
      </c>
      <c r="H4" s="115">
        <f>G4+G5</f>
        <v>54</v>
      </c>
      <c r="I4" s="86" t="str">
        <f>'Red&amp;Qual'!DB11</f>
        <v>Beneficial</v>
      </c>
      <c r="J4" s="116" t="s">
        <v>254</v>
      </c>
    </row>
    <row r="5" spans="1:10" ht="12.75">
      <c r="A5" s="110"/>
      <c r="B5" s="83" t="str">
        <f>'Red&amp;Qual'!A12</f>
        <v>GR005</v>
      </c>
      <c r="C5" s="83">
        <v>2</v>
      </c>
      <c r="D5" s="111"/>
      <c r="E5" s="84">
        <f>'Red&amp;Qual'!CT12</f>
        <v>6.11617</v>
      </c>
      <c r="F5" s="83" t="s">
        <v>227</v>
      </c>
      <c r="G5" s="85">
        <f>'Red&amp;Qual'!DA12</f>
        <v>30</v>
      </c>
      <c r="H5" s="112"/>
      <c r="I5" s="86" t="str">
        <f>'Red&amp;Qual'!DB12</f>
        <v>Beneficial</v>
      </c>
      <c r="J5" s="117"/>
    </row>
    <row r="6" spans="1:10" ht="25.5" customHeight="1">
      <c r="A6" s="118" t="s">
        <v>227</v>
      </c>
      <c r="B6" s="119" t="str">
        <f>$B$4</f>
        <v>GR004</v>
      </c>
      <c r="C6" s="119">
        <v>1</v>
      </c>
      <c r="D6" s="120">
        <f>SUM(E6:E8)</f>
        <v>30.58679</v>
      </c>
      <c r="E6" s="121">
        <f>$E$4</f>
        <v>4.56292</v>
      </c>
      <c r="F6" s="119" t="str">
        <f>$F$4</f>
        <v>Wildcat Crk</v>
      </c>
      <c r="G6" s="120">
        <f>$G$4</f>
        <v>24</v>
      </c>
      <c r="H6" s="122">
        <f>G6+G7+G8</f>
        <v>98.1</v>
      </c>
      <c r="I6" s="123" t="str">
        <f t="shared" si="0"/>
        <v>High</v>
      </c>
      <c r="J6" s="124" t="str">
        <f>IF(AND(H6&gt;0,H6&lt;50),"Beneficial",IF(AND(H6&gt;=50,H6&lt;80),"Medium",IF(AND(H6&gt;=80),"High",)))</f>
        <v>High</v>
      </c>
    </row>
    <row r="7" spans="1:10" ht="25.5" customHeight="1">
      <c r="A7" s="118"/>
      <c r="B7" s="119" t="str">
        <f>$B$5</f>
        <v>GR005</v>
      </c>
      <c r="C7" s="119">
        <v>2</v>
      </c>
      <c r="D7" s="120"/>
      <c r="E7" s="121">
        <f>$E$5</f>
        <v>6.11617</v>
      </c>
      <c r="F7" s="119" t="str">
        <f>$F$5</f>
        <v>Wildcat Crk</v>
      </c>
      <c r="G7" s="120">
        <f>$G$5</f>
        <v>30</v>
      </c>
      <c r="H7" s="125"/>
      <c r="I7" s="123" t="str">
        <f t="shared" si="0"/>
        <v>High</v>
      </c>
      <c r="J7" s="126"/>
    </row>
    <row r="8" spans="1:10" ht="12.75">
      <c r="A8" s="118"/>
      <c r="B8" s="119" t="str">
        <f>'Red&amp;Qual'!A2</f>
        <v>GR006</v>
      </c>
      <c r="C8" s="119">
        <v>3</v>
      </c>
      <c r="D8" s="120"/>
      <c r="E8" s="127">
        <f>'Red&amp;Qual'!CT2</f>
        <v>19.9077</v>
      </c>
      <c r="F8" s="119" t="s">
        <v>227</v>
      </c>
      <c r="G8" s="128">
        <f>'Red&amp;Qual'!DA2</f>
        <v>44.1</v>
      </c>
      <c r="H8" s="125"/>
      <c r="I8" s="123" t="str">
        <f t="shared" si="0"/>
        <v>High</v>
      </c>
      <c r="J8" s="126"/>
    </row>
    <row r="9" spans="1:10" ht="25.5" customHeight="1">
      <c r="A9" s="118" t="s">
        <v>227</v>
      </c>
      <c r="B9" s="119" t="str">
        <f>$B$4</f>
        <v>GR004</v>
      </c>
      <c r="C9" s="119">
        <v>1</v>
      </c>
      <c r="D9" s="120">
        <f>SUM(E9:E11)</f>
        <v>21.98979</v>
      </c>
      <c r="E9" s="121">
        <f>$E$4</f>
        <v>4.56292</v>
      </c>
      <c r="F9" s="119" t="str">
        <f>$F$4</f>
        <v>Wildcat Crk</v>
      </c>
      <c r="G9" s="120">
        <f>$G$4</f>
        <v>24</v>
      </c>
      <c r="H9" s="122">
        <f>G9+G10+G11</f>
        <v>78.15</v>
      </c>
      <c r="I9" s="123" t="str">
        <f t="shared" si="0"/>
        <v>High</v>
      </c>
      <c r="J9" s="124" t="str">
        <f>IF(AND(H9&gt;0,H9&lt;50),"Beneficial",IF(AND(H9&gt;=50,H9&lt;80),"Medium",IF(AND(H9&gt;=80),"High",)))</f>
        <v>Medium</v>
      </c>
    </row>
    <row r="10" spans="1:10" ht="25.5" customHeight="1">
      <c r="A10" s="118"/>
      <c r="B10" s="119" t="str">
        <f>$B$5</f>
        <v>GR005</v>
      </c>
      <c r="C10" s="119">
        <v>2</v>
      </c>
      <c r="D10" s="120"/>
      <c r="E10" s="121">
        <f>$E$5</f>
        <v>6.11617</v>
      </c>
      <c r="F10" s="119" t="str">
        <f>$F$5</f>
        <v>Wildcat Crk</v>
      </c>
      <c r="G10" s="120">
        <f>$G$5</f>
        <v>30</v>
      </c>
      <c r="H10" s="125"/>
      <c r="I10" s="123" t="str">
        <f t="shared" si="0"/>
        <v>High</v>
      </c>
      <c r="J10" s="126"/>
    </row>
    <row r="11" spans="1:10" ht="25.5" customHeight="1">
      <c r="A11" s="129"/>
      <c r="B11" s="130" t="str">
        <f>'Red&amp;Qual'!A3</f>
        <v>GR008</v>
      </c>
      <c r="C11" s="130">
        <v>3</v>
      </c>
      <c r="D11" s="131"/>
      <c r="E11" s="132">
        <f>'Red&amp;Qual'!CT3</f>
        <v>11.3107</v>
      </c>
      <c r="F11" s="130" t="s">
        <v>245</v>
      </c>
      <c r="G11" s="133">
        <f>'Red&amp;Qual'!DA3</f>
        <v>24.150000000000002</v>
      </c>
      <c r="H11" s="134"/>
      <c r="I11" s="135" t="str">
        <f t="shared" si="0"/>
        <v>High</v>
      </c>
      <c r="J11" s="136"/>
    </row>
  </sheetData>
  <mergeCells count="8">
    <mergeCell ref="A2:A3"/>
    <mergeCell ref="J2:J3"/>
    <mergeCell ref="A4:A5"/>
    <mergeCell ref="J4:J5"/>
    <mergeCell ref="A6:A8"/>
    <mergeCell ref="J6:J8"/>
    <mergeCell ref="A9:A11"/>
    <mergeCell ref="J9:J1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Nez Perce Tribe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dcterms:created xsi:type="dcterms:W3CDTF">2007-02-22T19:10:07Z</dcterms:created>
  <dcterms:modified xsi:type="dcterms:W3CDTF">2007-06-12T13:45:17Z</dcterms:modified>
  <cp:category/>
  <cp:version/>
  <cp:contentType/>
  <cp:contentStatus/>
</cp:coreProperties>
</file>