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3"/>
  </bookViews>
  <sheets>
    <sheet name="Group " sheetId="1" r:id="rId1"/>
    <sheet name="Overall Priority List" sheetId="2" r:id="rId2"/>
    <sheet name="All Combos" sheetId="3" r:id="rId3"/>
    <sheet name="Blocked Habitat" sheetId="4" r:id="rId4"/>
    <sheet name="Raw Dat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<sst xmlns="http://schemas.openxmlformats.org/spreadsheetml/2006/main" count="3147" uniqueCount="333">
  <si>
    <t>Stream Crossing</t>
  </si>
  <si>
    <t>Road Name</t>
  </si>
  <si>
    <t>Milepost</t>
  </si>
  <si>
    <t>From Road Junction</t>
  </si>
  <si>
    <t>Road Owner</t>
  </si>
  <si>
    <t>Land Owner U/S</t>
  </si>
  <si>
    <t>Land Owner D/S</t>
  </si>
  <si>
    <t>BS Stream Name</t>
  </si>
  <si>
    <t>BS Trib. To</t>
  </si>
  <si>
    <t>Lostine Stream Name</t>
  </si>
  <si>
    <t>Lostine Trib. To</t>
  </si>
  <si>
    <t>Wallowa Stream Name</t>
  </si>
  <si>
    <t>Wallowa Trib. To</t>
  </si>
  <si>
    <t>Imnaha Stream Name</t>
  </si>
  <si>
    <t>Imnaha Trib. To</t>
  </si>
  <si>
    <t>Minam Stream Name</t>
  </si>
  <si>
    <t>Minam Trib. To</t>
  </si>
  <si>
    <t>Joseph Stream Name</t>
  </si>
  <si>
    <t>Jospeh Trib. To</t>
  </si>
  <si>
    <t>GR Stream Name</t>
  </si>
  <si>
    <t>GR Trib. To</t>
  </si>
  <si>
    <t>Snake Stream Name</t>
  </si>
  <si>
    <t>Wenaha Stream Name</t>
  </si>
  <si>
    <t>Wenaha Trib. To</t>
  </si>
  <si>
    <t>Latitude</t>
  </si>
  <si>
    <t>Longitude</t>
  </si>
  <si>
    <t>Coordinate System</t>
  </si>
  <si>
    <t>Datum</t>
  </si>
  <si>
    <t>Surveyor Name (1)</t>
  </si>
  <si>
    <t>Surveyor Name (2)</t>
  </si>
  <si>
    <t>Surveyor Name (3)</t>
  </si>
  <si>
    <t>Date</t>
  </si>
  <si>
    <t>Time</t>
  </si>
  <si>
    <t>Structure Type</t>
  </si>
  <si>
    <t>Structure #</t>
  </si>
  <si>
    <t>Total #</t>
  </si>
  <si>
    <t># Identical Orifice</t>
  </si>
  <si>
    <t># Diff Orifices</t>
  </si>
  <si>
    <t># Overflow pipes</t>
  </si>
  <si>
    <t>External Structure</t>
  </si>
  <si>
    <t>External Struct(2)</t>
  </si>
  <si>
    <t>External Struct(3)</t>
  </si>
  <si>
    <t>Describe</t>
  </si>
  <si>
    <t>Internal Structures</t>
  </si>
  <si>
    <t>Streambed Substrate</t>
  </si>
  <si>
    <t>Pipe Condition(1)</t>
  </si>
  <si>
    <t>Pipe Condition(2)</t>
  </si>
  <si>
    <t>Comments</t>
  </si>
  <si>
    <t>Additional Comments</t>
  </si>
  <si>
    <t>Photographs</t>
  </si>
  <si>
    <t>From Inlet</t>
  </si>
  <si>
    <t>Inlet From U/S</t>
  </si>
  <si>
    <t>Outlet From D/S</t>
  </si>
  <si>
    <t>Tailwater Control</t>
  </si>
  <si>
    <t>Photo 5</t>
  </si>
  <si>
    <t>Photo 6</t>
  </si>
  <si>
    <t>Photo 7</t>
  </si>
  <si>
    <t>Culvert Width</t>
  </si>
  <si>
    <t>Culvert Length</t>
  </si>
  <si>
    <t>BF Width 1</t>
  </si>
  <si>
    <t>BF Width 2</t>
  </si>
  <si>
    <t>BF Width 3</t>
  </si>
  <si>
    <t>BF Width 4</t>
  </si>
  <si>
    <t>BF Width 5</t>
  </si>
  <si>
    <t>Bench 1</t>
  </si>
  <si>
    <t>Location</t>
  </si>
  <si>
    <t>Inlet Invert (P2)</t>
  </si>
  <si>
    <t>Outlet Invert (P4)</t>
  </si>
  <si>
    <t>Pool Bottom (P5)</t>
  </si>
  <si>
    <t>Tailwater (P6)</t>
  </si>
  <si>
    <t>Bench 2</t>
  </si>
  <si>
    <t>Bench Diff.</t>
  </si>
  <si>
    <t>Avg BF Width</t>
  </si>
  <si>
    <t>CV:Channel Width</t>
  </si>
  <si>
    <t>Outlet Drop</t>
  </si>
  <si>
    <t>Resid Inlet Depth</t>
  </si>
  <si>
    <t>Resid Pool Depth</t>
  </si>
  <si>
    <t>Resid Pool:Outlet</t>
  </si>
  <si>
    <t>CV Slope (%)</t>
  </si>
  <si>
    <t>Juveniles</t>
  </si>
  <si>
    <t>Juveniles Red</t>
  </si>
  <si>
    <t>Adults</t>
  </si>
  <si>
    <t>Adults Red</t>
  </si>
  <si>
    <t>Red/Green/Gray</t>
  </si>
  <si>
    <t>Map Color</t>
  </si>
  <si>
    <t>Qualitative Yes/No</t>
  </si>
  <si>
    <t>B/F/O</t>
  </si>
  <si>
    <t>Qual Eval</t>
  </si>
  <si>
    <t>Add. Features</t>
  </si>
  <si>
    <t>Completed</t>
  </si>
  <si>
    <t>Initials</t>
  </si>
  <si>
    <t>I001</t>
  </si>
  <si>
    <t>3955 Imnaha River Rd</t>
  </si>
  <si>
    <t>3900 Wallowa Mtn Loop rd</t>
  </si>
  <si>
    <t>Federal</t>
  </si>
  <si>
    <t>No Value</t>
  </si>
  <si>
    <t>Mahogany</t>
  </si>
  <si>
    <t>Imnaha</t>
  </si>
  <si>
    <t>Lat/Long Decimal Degrees</t>
  </si>
  <si>
    <t>WGS 1984</t>
  </si>
  <si>
    <t>Richard Christian</t>
  </si>
  <si>
    <t>Gerry Martin</t>
  </si>
  <si>
    <t>Justingould</t>
  </si>
  <si>
    <t>Circular</t>
  </si>
  <si>
    <t>Outlet Freefall onto Substrate</t>
  </si>
  <si>
    <t>Outlet Cascade Over Substrate</t>
  </si>
  <si>
    <t>falls out onto rock cascades into pool</t>
  </si>
  <si>
    <t>Discontinuous Layer</t>
  </si>
  <si>
    <t>Culvert Replaced 2006!</t>
  </si>
  <si>
    <t>Top of inlet</t>
  </si>
  <si>
    <t>Red</t>
  </si>
  <si>
    <t>Outlet Drop &gt; 0.34</t>
  </si>
  <si>
    <t>Outlet Drop &gt; 0.8</t>
  </si>
  <si>
    <t>Yes</t>
  </si>
  <si>
    <t>See above comments of outlet</t>
  </si>
  <si>
    <t>REPLACED 2006</t>
  </si>
  <si>
    <t>RLC</t>
  </si>
  <si>
    <t>I002</t>
  </si>
  <si>
    <t>3900 Loop Rd</t>
  </si>
  <si>
    <t>Imnaha River</t>
  </si>
  <si>
    <t>Jg</t>
  </si>
  <si>
    <t>Bridge</t>
  </si>
  <si>
    <t>Across</t>
  </si>
  <si>
    <t>No</t>
  </si>
  <si>
    <t>I003</t>
  </si>
  <si>
    <t>Unnamed Trib</t>
  </si>
  <si>
    <t>Cindy Sloan</t>
  </si>
  <si>
    <t>Outlet Cascade over Substrate</t>
  </si>
  <si>
    <t>No pool. Outlet cascades several feet over boulders. Drops 6.6 verticle ft. Horizontal distance of 13 '; Skookum crk</t>
  </si>
  <si>
    <t>Good</t>
  </si>
  <si>
    <t>boulders ds from outlet</t>
  </si>
  <si>
    <t>Top inlet</t>
  </si>
  <si>
    <t>CV Width:Bankfull Width &lt; 0.5</t>
  </si>
  <si>
    <t>see previous comments. First order stream w/ good flow into Imnaha R. Known spawning ground for three ESA listed species. Chinook/Steelhead/Bull Trout.</t>
  </si>
  <si>
    <t>CS</t>
  </si>
  <si>
    <t>I004</t>
  </si>
  <si>
    <t>Squashed Pipe-Arch</t>
  </si>
  <si>
    <t>Outlet Freefall into Pool</t>
  </si>
  <si>
    <t>Baffle at inlet causing freefall into culvert resulting in additional barrier to fisf passage.</t>
  </si>
  <si>
    <t>7 baffles / RR tyes</t>
  </si>
  <si>
    <t>Skookum crk; tail of pool 15ft from Imnaha river</t>
  </si>
  <si>
    <t>5 photos/#4 shows baffles</t>
  </si>
  <si>
    <t>Excessive cv  slope/bankfull also contribute to barrier</t>
  </si>
  <si>
    <t>Stream is steep, bouldery and appears to have many natural barriers US of cv</t>
  </si>
  <si>
    <t>I005</t>
  </si>
  <si>
    <t>Located at Indian Crossing campground</t>
  </si>
  <si>
    <t>I006</t>
  </si>
  <si>
    <t>3962 at Ollocot</t>
  </si>
  <si>
    <t>None</t>
  </si>
  <si>
    <t>Slope barrier too; pavement forms twc and pool, directly below cv outlet; cv located on NFK Dry crk, which drains into Imnaha</t>
  </si>
  <si>
    <t>4 photos</t>
  </si>
  <si>
    <t>bottom Cv outlet</t>
  </si>
  <si>
    <t>GM</t>
  </si>
  <si>
    <t>I007</t>
  </si>
  <si>
    <t>County</t>
  </si>
  <si>
    <t>Private</t>
  </si>
  <si>
    <t>Located at Summit Crk</t>
  </si>
  <si>
    <t>I008</t>
  </si>
  <si>
    <t xml:space="preserve">No barriers </t>
  </si>
  <si>
    <t>I009</t>
  </si>
  <si>
    <t>Grouse Crk</t>
  </si>
  <si>
    <t>I010</t>
  </si>
  <si>
    <t>Little Sheep / Imnaha Hwy</t>
  </si>
  <si>
    <t>Nancy Fiegel</t>
  </si>
  <si>
    <t>Open-Bottom</t>
  </si>
  <si>
    <t>Outlet at Stream Grade</t>
  </si>
  <si>
    <t>Continuous Layer</t>
  </si>
  <si>
    <t>Green</t>
  </si>
  <si>
    <t>Bankfulls may be influenced by New Year's flood. Channel width  appears scoured but vegetation growing in channel.</t>
  </si>
  <si>
    <t>NF</t>
  </si>
  <si>
    <t>I011</t>
  </si>
  <si>
    <t>3955-020</t>
  </si>
  <si>
    <t>I012</t>
  </si>
  <si>
    <t>Little Sheep/Imnaha Hwy</t>
  </si>
  <si>
    <t>Open bottom cv is set on 3ft cement footings. Height of cv to stream bed is  9ft.</t>
  </si>
  <si>
    <t>Gm</t>
  </si>
  <si>
    <t>I013</t>
  </si>
  <si>
    <t>Imnaha River Rd-upstream</t>
  </si>
  <si>
    <t>Imnaha Hwy</t>
  </si>
  <si>
    <t>I014</t>
  </si>
  <si>
    <t>Imnaha River Road</t>
  </si>
  <si>
    <t>Other</t>
  </si>
  <si>
    <t>ODFW fish weir "Gumboot Facility"</t>
  </si>
  <si>
    <t>track for weir- see comments.</t>
  </si>
  <si>
    <t>ODFW weir. Cement bottom with 2 tracks for the weir spanning entire length of weir, these are 2.5 inches high and create additional passage issues; see photos</t>
  </si>
  <si>
    <t>Fish present; this structure re-surveyed on 12/17/04; bankfulls not done, as do not apply</t>
  </si>
  <si>
    <t>See comments about track, also velocity issue over cement</t>
  </si>
  <si>
    <t>I015</t>
  </si>
  <si>
    <t>Unnamed</t>
  </si>
  <si>
    <t>20.8 on 3955 road from the 3900 junction</t>
  </si>
  <si>
    <t>located at USFS guard station / College Crk</t>
  </si>
  <si>
    <t>I016</t>
  </si>
  <si>
    <t>Lower Imnaha River Rd</t>
  </si>
  <si>
    <t>Imnaha Hwy (at Imnaha)</t>
  </si>
  <si>
    <t>Located near B&amp;B</t>
  </si>
  <si>
    <t>I017</t>
  </si>
  <si>
    <t>Lower Inmnaha River Rd</t>
  </si>
  <si>
    <t>Fence</t>
  </si>
  <si>
    <t>Both features apply</t>
  </si>
  <si>
    <t>Fill Eroding</t>
  </si>
  <si>
    <t>few scatter cobbles within cv</t>
  </si>
  <si>
    <t xml:space="preserve">Bankfuls not measured due to unknown ownership/lack of landowner permission. </t>
  </si>
  <si>
    <t>Flow remains stable year round per discussion with local resident (RLC)</t>
  </si>
  <si>
    <t>Rock at mailbox</t>
  </si>
  <si>
    <t>I018</t>
  </si>
  <si>
    <t>Horse Crk Rd</t>
  </si>
  <si>
    <t>Lower Imnaha River Rd. (13.5 from Imnaha)</t>
  </si>
  <si>
    <t>I019</t>
  </si>
  <si>
    <t>Corral</t>
  </si>
  <si>
    <t>Breaks Inside Culvert</t>
  </si>
  <si>
    <t>One break within cv: located at joint in center raised aprox 6"</t>
  </si>
  <si>
    <t>slope also contributes</t>
  </si>
  <si>
    <t>I020</t>
  </si>
  <si>
    <t>I021</t>
  </si>
  <si>
    <t>Maclaran</t>
  </si>
  <si>
    <t>Lower Imnaha River Rd (at Cow Crk)</t>
  </si>
  <si>
    <t>Lightning</t>
  </si>
  <si>
    <t>I022</t>
  </si>
  <si>
    <t>I023</t>
  </si>
  <si>
    <t>Ford</t>
  </si>
  <si>
    <t>I024</t>
  </si>
  <si>
    <t>I025</t>
  </si>
  <si>
    <t>I026</t>
  </si>
  <si>
    <t>I027</t>
  </si>
  <si>
    <t>18.6 miles from town of Imnaha, on Imnaha River Road</t>
  </si>
  <si>
    <t>I028</t>
  </si>
  <si>
    <t>10.8 miles from town of Imnaha, on Imnaha River Road</t>
  </si>
  <si>
    <t>I029</t>
  </si>
  <si>
    <t xml:space="preserve">8.7 miles up river on Imnaha River Road from town of Imnaha </t>
  </si>
  <si>
    <t>I030</t>
  </si>
  <si>
    <t>6.7 miles up river on Imnaha River Rd from town of Imnaha</t>
  </si>
  <si>
    <t>I031</t>
  </si>
  <si>
    <t>5.9 mi up river on Imnaha River Rd from town of Imnaha</t>
  </si>
  <si>
    <t>I032</t>
  </si>
  <si>
    <t>5.1 mi up river on Imnaha River Rd from town of Imnaha</t>
  </si>
  <si>
    <t>I033</t>
  </si>
  <si>
    <t>3.7 mi up river on Imnaha River Rd from town of Imnaha</t>
  </si>
  <si>
    <t>I034</t>
  </si>
  <si>
    <t>Imnaha HWY</t>
  </si>
  <si>
    <t>Located in town of Imnaha on main road</t>
  </si>
  <si>
    <t>State</t>
  </si>
  <si>
    <t>I035</t>
  </si>
  <si>
    <t>3900-Loop Rd</t>
  </si>
  <si>
    <t>Gumboot</t>
  </si>
  <si>
    <t>Turning point-net calculations entered</t>
  </si>
  <si>
    <t>Station 1-bm 1=4.8 P2=21.36 bm 2=4.8  Station 2 bm =2.05 P4=25.0 P5=25.0 P6=24.86</t>
  </si>
  <si>
    <t>Several extra photos</t>
  </si>
  <si>
    <t>Top of imbedded rock at roadside</t>
  </si>
  <si>
    <t>Slope &gt; 1%</t>
  </si>
  <si>
    <t>Slope &gt; 2%</t>
  </si>
  <si>
    <t>VV/bankful also contributing factor</t>
  </si>
  <si>
    <t>I036</t>
  </si>
  <si>
    <t>Poor gps coverage</t>
  </si>
  <si>
    <t xml:space="preserve">Extra photos </t>
  </si>
  <si>
    <t>Rock</t>
  </si>
  <si>
    <t>Slope and cv/banfull also contribute to barrier</t>
  </si>
  <si>
    <t>I037</t>
  </si>
  <si>
    <t>FS 3900 Loop Rd.</t>
  </si>
  <si>
    <t>Imnaha Hwy.</t>
  </si>
  <si>
    <t>Rick Christian</t>
  </si>
  <si>
    <t>Dry channel</t>
  </si>
  <si>
    <t>D/S from outlet</t>
  </si>
  <si>
    <t>Natural Channel Simulation</t>
  </si>
  <si>
    <t>NA</t>
  </si>
  <si>
    <t>Slightly narrow CV to bankfull, but not an issue. Check U/S to see if water present and road parallels stream doesn't cross channel</t>
  </si>
  <si>
    <t>I038</t>
  </si>
  <si>
    <t>Substate dispersed at lower end of cv</t>
  </si>
  <si>
    <t>Inlet</t>
  </si>
  <si>
    <t>Grey</t>
  </si>
  <si>
    <t>Slope within cv seems representative of channel slope. Walked US &amp; DS</t>
  </si>
  <si>
    <t>I039</t>
  </si>
  <si>
    <t>3900-Loop RD</t>
  </si>
  <si>
    <t>Gumboot Crk</t>
  </si>
  <si>
    <t>From inside cv</t>
  </si>
  <si>
    <t>DS from 60' US of inlet</t>
  </si>
  <si>
    <t>Top of footing at inlet</t>
  </si>
  <si>
    <t>Slope within cv is less than outside influence of cv-</t>
  </si>
  <si>
    <t xml:space="preserve">Walk US &amp; DS of CV indicates natural strm channel is steep w/step pools </t>
  </si>
  <si>
    <t>Imnaha WS Stream Crossing Data</t>
  </si>
  <si>
    <t>Qual Only</t>
  </si>
  <si>
    <t>Miles Blocked</t>
  </si>
  <si>
    <t>Miles Categories</t>
  </si>
  <si>
    <t>Juvenile</t>
  </si>
  <si>
    <t>Adult</t>
  </si>
  <si>
    <t>Barrier Order</t>
  </si>
  <si>
    <t>Failure Risk</t>
  </si>
  <si>
    <t>Number Potential Species</t>
  </si>
  <si>
    <t>Order</t>
  </si>
  <si>
    <t>Brad's Modified Ranking</t>
  </si>
  <si>
    <t>Priority</t>
  </si>
  <si>
    <t>Poor Alignment With Stream</t>
  </si>
  <si>
    <t>Piping</t>
  </si>
  <si>
    <t>Bottom Rusted Through</t>
  </si>
  <si>
    <t>Debris Plugging Inlet</t>
  </si>
  <si>
    <t>Mahogany Crk; This culvert was replaced in 2006 by NPT and the FS.</t>
  </si>
  <si>
    <t>Skookum Crk; 14, 4, 3</t>
  </si>
  <si>
    <t>Skookum Crk</t>
  </si>
  <si>
    <t>NFK Dry Crk</t>
  </si>
  <si>
    <t>Imnaha River Weir</t>
  </si>
  <si>
    <t>Fence Crk</t>
  </si>
  <si>
    <t>Corral Crk</t>
  </si>
  <si>
    <t>SFK Gumboot</t>
  </si>
  <si>
    <t>Unnamed Trib to Gumboot</t>
  </si>
  <si>
    <t>Stream Name</t>
  </si>
  <si>
    <t>Stream Crossings</t>
  </si>
  <si>
    <t>Crossing Positions</t>
  </si>
  <si>
    <t>Total Habitat Blocked</t>
  </si>
  <si>
    <t>Stream/ Comments</t>
  </si>
  <si>
    <t>Individual Ranks</t>
  </si>
  <si>
    <t>Combined Rank</t>
  </si>
  <si>
    <t>Individual Priority</t>
  </si>
  <si>
    <t>Combined Priority</t>
  </si>
  <si>
    <t>Skookum</t>
  </si>
  <si>
    <t>Blocked Habitat</t>
  </si>
  <si>
    <t>Total Habitat</t>
  </si>
  <si>
    <t>Accessible Habitat</t>
  </si>
  <si>
    <t>Percent Blocked</t>
  </si>
  <si>
    <t>Percent Accessible</t>
  </si>
  <si>
    <t>Imnaha Watershed</t>
  </si>
  <si>
    <t>All Watersheds</t>
  </si>
  <si>
    <t>Gumboot; Suggest fish sampling to determine fish presence/absence &amp; adjust priority accordingly</t>
  </si>
  <si>
    <t>SFK Gumboot; Suggest fish sampling to determine fish presence/absence &amp; adjust priority accordingly</t>
  </si>
  <si>
    <r>
      <t>Crossing Position</t>
    </r>
    <r>
      <rPr>
        <b/>
        <vertAlign val="superscript"/>
        <sz val="11"/>
        <rFont val="Arial"/>
        <family val="2"/>
      </rPr>
      <t>1</t>
    </r>
  </si>
  <si>
    <r>
      <t>Total Habitat Blocked (mi)</t>
    </r>
    <r>
      <rPr>
        <b/>
        <vertAlign val="superscript"/>
        <sz val="11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2</t>
    </r>
  </si>
  <si>
    <t>High</t>
  </si>
  <si>
    <t>Medium</t>
  </si>
  <si>
    <t>Beneficial</t>
  </si>
  <si>
    <t xml:space="preserve"> Weir</t>
  </si>
  <si>
    <t>Wallowa Watershed</t>
  </si>
  <si>
    <t>Lostine Watershed</t>
  </si>
  <si>
    <t>Joseph Watershed</t>
  </si>
  <si>
    <t>GR Watershed</t>
  </si>
  <si>
    <t>BS Watershed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</si>
</sst>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/>
    </xf>
    <xf numFmtId="1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left"/>
    </xf>
    <xf numFmtId="14" fontId="0" fillId="2" borderId="0" xfId="0" applyNumberFormat="1" applyFill="1" applyAlignment="1">
      <alignment/>
    </xf>
    <xf numFmtId="18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/>
    </xf>
    <xf numFmtId="1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5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1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lverts%202007\Stream%20Crossing%20Data\Big%20Sheep\Big%20Sheep%20WS%20Stream%20Crossing%20Data%202-5-2007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nde%20Ronde%20WS%20Stream%20Crossing%20Data%202-2007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oseph%20Crk%20WS%201-30-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ostine%20Stream%20Crossing%20Data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allowa%20WS%20Stream%20Crossing%20Data%202-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enanaha%20WS%20Stream%20Crossing%20Data%202-2007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Group Priorities"/>
      <sheetName val="Red&amp;Qual"/>
      <sheetName val="All Combo Table"/>
      <sheetName val="2 Crossing Combos"/>
      <sheetName val="3 Crossing Combos"/>
      <sheetName val="4 Crossing Combos"/>
      <sheetName val="5 Crossing Combos"/>
      <sheetName val="6 Crossing Combos"/>
      <sheetName val="7 Crossing Combos"/>
      <sheetName val="1st Barrier"/>
      <sheetName val="Second Barrier"/>
      <sheetName val="Third Barrier"/>
      <sheetName val="Fourth Barrier"/>
      <sheetName val="Fifth Barrier"/>
      <sheetName val="Sixth and Beyond"/>
      <sheetName val="All Data"/>
      <sheetName val="Blocked Habitat"/>
    </sheetNames>
    <sheetDataSet>
      <sheetData sheetId="16">
        <row r="4">
          <cell r="A4" t="str">
            <v>Total Habitat</v>
          </cell>
          <cell r="B4">
            <v>466.259319</v>
          </cell>
        </row>
        <row r="5">
          <cell r="A5" t="str">
            <v>Blocked Habitat</v>
          </cell>
          <cell r="B5">
            <v>325.394057</v>
          </cell>
        </row>
        <row r="6">
          <cell r="A6" t="str">
            <v>Accessible Habitat</v>
          </cell>
          <cell r="B6">
            <v>140.86526200000003</v>
          </cell>
        </row>
        <row r="7">
          <cell r="A7" t="str">
            <v>Percent Blocked</v>
          </cell>
          <cell r="B7">
            <v>0.6978821521420357</v>
          </cell>
        </row>
        <row r="8">
          <cell r="A8" t="str">
            <v>Percent Accessible</v>
          </cell>
          <cell r="B8">
            <v>0.30211784785796425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d&amp;Qual"/>
      <sheetName val="Raw Data"/>
      <sheetName val="Blocked Habitat"/>
      <sheetName val="Sheet1"/>
      <sheetName val="All Combo Table"/>
    </sheetNames>
    <sheetDataSet>
      <sheetData sheetId="2">
        <row r="4">
          <cell r="A4" t="str">
            <v>Total Habitat</v>
          </cell>
          <cell r="B4">
            <v>740.053</v>
          </cell>
        </row>
        <row r="5">
          <cell r="A5" t="str">
            <v>Blocked Habitat</v>
          </cell>
          <cell r="B5">
            <v>110.023</v>
          </cell>
        </row>
        <row r="6">
          <cell r="A6" t="str">
            <v>Accessible Habitat</v>
          </cell>
          <cell r="B6">
            <v>630.03</v>
          </cell>
        </row>
        <row r="7">
          <cell r="A7" t="str">
            <v>Percent Blocked</v>
          </cell>
          <cell r="B7">
            <v>0.14866908180900557</v>
          </cell>
        </row>
        <row r="8">
          <cell r="A8" t="str">
            <v>Percent Accessible</v>
          </cell>
          <cell r="B8">
            <v>0.8513309181909944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rst 3 Barriers"/>
      <sheetName val="Final Group Priority"/>
      <sheetName val="Red&amp;Qual"/>
      <sheetName val="Combo Table"/>
      <sheetName val="First Barrier"/>
      <sheetName val="First Barrier Table"/>
      <sheetName val="Second Barrier"/>
      <sheetName val="Blocked Habitat"/>
      <sheetName val="Third Barrier"/>
      <sheetName val="Red Only"/>
      <sheetName val="Qual Only"/>
      <sheetName val="All Surveys"/>
      <sheetName val="Data"/>
    </sheetNames>
    <sheetDataSet>
      <sheetData sheetId="7">
        <row r="4">
          <cell r="A4" t="str">
            <v>Total Habitat</v>
          </cell>
          <cell r="B4">
            <v>783.077977</v>
          </cell>
        </row>
        <row r="5">
          <cell r="A5" t="str">
            <v>Blocked Habitat</v>
          </cell>
          <cell r="B5">
            <v>124.587514</v>
          </cell>
        </row>
        <row r="6">
          <cell r="A6" t="str">
            <v>Accessible Habitat</v>
          </cell>
          <cell r="B6">
            <v>658.4904630000001</v>
          </cell>
        </row>
        <row r="7">
          <cell r="A7" t="str">
            <v>Percent Blocked</v>
          </cell>
          <cell r="B7">
            <v>0.1590997546340139</v>
          </cell>
        </row>
        <row r="8">
          <cell r="A8" t="str">
            <v>Percent Accessible</v>
          </cell>
          <cell r="B8">
            <v>0.8409002453659862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l Group Prioirities"/>
      <sheetName val="All Barrier Table"/>
      <sheetName val="All Combo Table"/>
      <sheetName val="Blocked Habitat"/>
      <sheetName val="All Data"/>
    </sheetNames>
    <sheetDataSet>
      <sheetData sheetId="3">
        <row r="4">
          <cell r="A4" t="str">
            <v>Total Habitat</v>
          </cell>
          <cell r="B4">
            <v>141.744827</v>
          </cell>
        </row>
        <row r="5">
          <cell r="A5" t="str">
            <v>Blocked Habitat</v>
          </cell>
          <cell r="B5">
            <v>73.060398</v>
          </cell>
        </row>
        <row r="6">
          <cell r="A6" t="str">
            <v>Accessible Habitat</v>
          </cell>
          <cell r="B6">
            <v>68.68442899999998</v>
          </cell>
        </row>
        <row r="7">
          <cell r="A7" t="str">
            <v>Percent Blocked</v>
          </cell>
          <cell r="B7">
            <v>0.5154360800764886</v>
          </cell>
        </row>
        <row r="8">
          <cell r="A8" t="str">
            <v>Percent Accessible</v>
          </cell>
          <cell r="B8">
            <v>0.48456391992351144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ghest Priority Barriers"/>
      <sheetName val="Final Group Priority List"/>
      <sheetName val="First 3 Barriers"/>
      <sheetName val="Other Sites"/>
      <sheetName val="Qual Only"/>
      <sheetName val="Quant Only"/>
      <sheetName val="All Combo Table"/>
      <sheetName val="Barriers"/>
      <sheetName val="Miles of Blocked Habitat"/>
      <sheetName val="1st Barriers"/>
      <sheetName val="2nd Barriers"/>
      <sheetName val="3rd Barriers"/>
      <sheetName val="4th Barriers"/>
      <sheetName val="5th Plus Barriers"/>
      <sheetName val="All Data"/>
      <sheetName val="Barrier Order Sort"/>
    </sheetNames>
    <sheetDataSet>
      <sheetData sheetId="8">
        <row r="3">
          <cell r="A3" t="str">
            <v>Total Miles with Ditches</v>
          </cell>
          <cell r="B3">
            <v>748.318492</v>
          </cell>
        </row>
        <row r="4">
          <cell r="A4" t="str">
            <v>Ditches</v>
          </cell>
          <cell r="B4">
            <v>139.309364</v>
          </cell>
        </row>
        <row r="5">
          <cell r="A5" t="str">
            <v>Blocked</v>
          </cell>
          <cell r="B5">
            <v>243.92188000000002</v>
          </cell>
        </row>
        <row r="6">
          <cell r="A6" t="str">
            <v>Total without Ditches</v>
          </cell>
          <cell r="B6">
            <v>609.009128</v>
          </cell>
        </row>
        <row r="7">
          <cell r="A7" t="str">
            <v>Accessible</v>
          </cell>
          <cell r="B7">
            <v>365.08724800000005</v>
          </cell>
        </row>
        <row r="8">
          <cell r="A8" t="str">
            <v>Percent Blocked</v>
          </cell>
          <cell r="B8">
            <v>0.40052253535352594</v>
          </cell>
        </row>
        <row r="9">
          <cell r="A9" t="str">
            <v>Percent Open</v>
          </cell>
          <cell r="B9">
            <v>0.5994774646464741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rriers"/>
      <sheetName val="Raw Data"/>
      <sheetName val="Blocked Habitat"/>
    </sheetNames>
    <sheetDataSet>
      <sheetData sheetId="2">
        <row r="3">
          <cell r="A3" t="str">
            <v>Wenaha Watershed</v>
          </cell>
        </row>
        <row r="4">
          <cell r="A4" t="str">
            <v>Total Habitat</v>
          </cell>
          <cell r="B4">
            <v>342.509134</v>
          </cell>
        </row>
        <row r="5">
          <cell r="A5" t="str">
            <v>Blocked Habitat</v>
          </cell>
          <cell r="B5">
            <v>5.379758</v>
          </cell>
        </row>
        <row r="6">
          <cell r="A6" t="str">
            <v>Accessible Habitat</v>
          </cell>
          <cell r="B6">
            <v>337.12937600000004</v>
          </cell>
        </row>
        <row r="7">
          <cell r="A7" t="str">
            <v>Percent Blocked</v>
          </cell>
          <cell r="B7">
            <v>0.015706903746397605</v>
          </cell>
        </row>
        <row r="8">
          <cell r="A8" t="str">
            <v>Percent Accessible</v>
          </cell>
          <cell r="B8">
            <v>0.9842930962536024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"/>
  <sheetViews>
    <sheetView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2" sqref="I22"/>
    </sheetView>
  </sheetViews>
  <sheetFormatPr defaultColWidth="9.140625" defaultRowHeight="12.75"/>
  <cols>
    <col min="4" max="4" width="13.7109375" style="0" customWidth="1"/>
    <col min="26" max="26" width="10.140625" style="0" bestFit="1" customWidth="1"/>
    <col min="116" max="116" width="60.140625" style="0" bestFit="1" customWidth="1"/>
  </cols>
  <sheetData>
    <row r="1" spans="1:116" ht="5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4" t="s">
        <v>24</v>
      </c>
      <c r="Z1" s="4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42</v>
      </c>
      <c r="AT1" s="1" t="s">
        <v>44</v>
      </c>
      <c r="AU1" s="1" t="s">
        <v>45</v>
      </c>
      <c r="AV1" s="1" t="s">
        <v>46</v>
      </c>
      <c r="AW1" s="1" t="s">
        <v>46</v>
      </c>
      <c r="AX1" s="1" t="s">
        <v>46</v>
      </c>
      <c r="AY1" s="1" t="s">
        <v>42</v>
      </c>
      <c r="AZ1" s="5" t="s">
        <v>47</v>
      </c>
      <c r="BA1" s="1" t="s">
        <v>48</v>
      </c>
      <c r="BB1" t="s">
        <v>49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47</v>
      </c>
      <c r="CK1" s="33" t="s">
        <v>33</v>
      </c>
      <c r="CL1" s="33" t="s">
        <v>84</v>
      </c>
      <c r="CM1" s="33" t="s">
        <v>86</v>
      </c>
      <c r="CN1" s="33" t="s">
        <v>279</v>
      </c>
      <c r="CO1" s="1" t="s">
        <v>87</v>
      </c>
      <c r="CP1" s="1" t="s">
        <v>88</v>
      </c>
      <c r="CQ1" s="1" t="s">
        <v>42</v>
      </c>
      <c r="CR1" s="1" t="s">
        <v>89</v>
      </c>
      <c r="CS1" s="1" t="s">
        <v>90</v>
      </c>
      <c r="CT1" s="1"/>
      <c r="CU1" s="1"/>
      <c r="CV1" s="35" t="s">
        <v>280</v>
      </c>
      <c r="CW1" s="36" t="s">
        <v>281</v>
      </c>
      <c r="CX1" s="37" t="s">
        <v>282</v>
      </c>
      <c r="CY1" s="37" t="s">
        <v>283</v>
      </c>
      <c r="CZ1" s="36" t="s">
        <v>284</v>
      </c>
      <c r="DA1" s="36" t="s">
        <v>285</v>
      </c>
      <c r="DB1" s="36" t="s">
        <v>286</v>
      </c>
      <c r="DC1" s="37" t="s">
        <v>287</v>
      </c>
      <c r="DD1" s="37" t="s">
        <v>288</v>
      </c>
      <c r="DE1" s="38" t="s">
        <v>289</v>
      </c>
      <c r="DF1" s="36" t="s">
        <v>290</v>
      </c>
      <c r="DG1" s="36" t="s">
        <v>209</v>
      </c>
      <c r="DH1" s="36" t="s">
        <v>199</v>
      </c>
      <c r="DI1" s="36" t="s">
        <v>291</v>
      </c>
      <c r="DJ1" s="38" t="s">
        <v>292</v>
      </c>
      <c r="DK1" s="38" t="s">
        <v>293</v>
      </c>
      <c r="DL1" s="38" t="s">
        <v>47</v>
      </c>
    </row>
    <row r="2" spans="1:116" s="12" customFormat="1" ht="12.75">
      <c r="A2" s="12" t="s">
        <v>179</v>
      </c>
      <c r="B2" s="13" t="s">
        <v>180</v>
      </c>
      <c r="C2" s="14">
        <v>1.25</v>
      </c>
      <c r="D2" s="13">
        <v>3900</v>
      </c>
      <c r="E2" s="12" t="s">
        <v>94</v>
      </c>
      <c r="F2" s="12" t="s">
        <v>94</v>
      </c>
      <c r="G2" s="12" t="s">
        <v>94</v>
      </c>
      <c r="H2" s="12" t="s">
        <v>95</v>
      </c>
      <c r="I2" s="12" t="s">
        <v>95</v>
      </c>
      <c r="J2" s="12" t="s">
        <v>95</v>
      </c>
      <c r="K2" s="12" t="s">
        <v>95</v>
      </c>
      <c r="L2" s="12" t="s">
        <v>95</v>
      </c>
      <c r="M2" s="12" t="s">
        <v>95</v>
      </c>
      <c r="N2" s="12" t="s">
        <v>119</v>
      </c>
      <c r="O2" s="12" t="s">
        <v>95</v>
      </c>
      <c r="P2" s="12" t="s">
        <v>95</v>
      </c>
      <c r="Q2" s="12" t="s">
        <v>95</v>
      </c>
      <c r="R2" s="12" t="s">
        <v>95</v>
      </c>
      <c r="S2" s="12" t="s">
        <v>95</v>
      </c>
      <c r="T2" s="12" t="s">
        <v>95</v>
      </c>
      <c r="U2" s="12" t="s">
        <v>95</v>
      </c>
      <c r="V2" s="12" t="s">
        <v>95</v>
      </c>
      <c r="W2" s="12" t="s">
        <v>95</v>
      </c>
      <c r="X2" s="12" t="s">
        <v>95</v>
      </c>
      <c r="Y2" s="15">
        <v>45.19404</v>
      </c>
      <c r="Z2" s="15">
        <v>-116.86883</v>
      </c>
      <c r="AA2" s="12" t="s">
        <v>98</v>
      </c>
      <c r="AB2" s="12" t="s">
        <v>99</v>
      </c>
      <c r="AC2" s="12" t="s">
        <v>126</v>
      </c>
      <c r="AD2" s="12" t="s">
        <v>163</v>
      </c>
      <c r="AF2" s="16">
        <v>38285</v>
      </c>
      <c r="AG2" s="17">
        <v>0.6319444444444444</v>
      </c>
      <c r="AH2" s="12" t="s">
        <v>181</v>
      </c>
      <c r="AI2" s="12">
        <v>1</v>
      </c>
      <c r="AJ2" s="12">
        <v>1</v>
      </c>
      <c r="AK2" s="12">
        <v>0</v>
      </c>
      <c r="AL2" s="12">
        <v>0</v>
      </c>
      <c r="AM2" s="12">
        <v>0</v>
      </c>
      <c r="AN2" s="12" t="s">
        <v>137</v>
      </c>
      <c r="AO2" s="12" t="s">
        <v>95</v>
      </c>
      <c r="AP2" s="12" t="s">
        <v>95</v>
      </c>
      <c r="AQ2" s="12" t="s">
        <v>182</v>
      </c>
      <c r="AR2" s="12" t="s">
        <v>113</v>
      </c>
      <c r="AS2" s="12" t="s">
        <v>183</v>
      </c>
      <c r="AT2" s="12" t="s">
        <v>148</v>
      </c>
      <c r="AU2" s="12" t="s">
        <v>95</v>
      </c>
      <c r="AV2" t="s">
        <v>95</v>
      </c>
      <c r="AW2" t="s">
        <v>95</v>
      </c>
      <c r="AX2" t="s">
        <v>95</v>
      </c>
      <c r="AZ2" s="19" t="s">
        <v>184</v>
      </c>
      <c r="BA2" s="19" t="s">
        <v>185</v>
      </c>
      <c r="BC2" s="19">
        <v>1</v>
      </c>
      <c r="BD2" s="19">
        <v>1</v>
      </c>
      <c r="BE2" s="19">
        <v>1</v>
      </c>
      <c r="BF2" s="19">
        <v>1</v>
      </c>
      <c r="BJ2" s="12">
        <v>95.1</v>
      </c>
      <c r="BK2" s="12">
        <v>20</v>
      </c>
      <c r="BL2" s="12">
        <v>0</v>
      </c>
      <c r="BM2" s="12">
        <v>0</v>
      </c>
      <c r="BN2" s="12">
        <v>0</v>
      </c>
      <c r="BO2" s="12">
        <v>0</v>
      </c>
      <c r="BP2" s="12">
        <v>0</v>
      </c>
      <c r="BQ2" s="12">
        <v>4.76</v>
      </c>
      <c r="BR2" s="12" t="s">
        <v>131</v>
      </c>
      <c r="BS2" s="12">
        <v>4.39</v>
      </c>
      <c r="BT2" s="12">
        <v>5.49</v>
      </c>
      <c r="BU2" s="12">
        <v>8.01</v>
      </c>
      <c r="BV2" s="12">
        <v>7.08</v>
      </c>
      <c r="BW2" s="12">
        <v>4.76</v>
      </c>
      <c r="BX2" s="12">
        <v>0</v>
      </c>
      <c r="BY2" s="12">
        <v>0</v>
      </c>
      <c r="BZ2" s="12">
        <v>0</v>
      </c>
      <c r="CA2" s="12">
        <v>1.59</v>
      </c>
      <c r="CB2" s="12">
        <v>-2.69</v>
      </c>
      <c r="CC2" s="12">
        <v>0.93</v>
      </c>
      <c r="CD2" s="12">
        <v>0.58</v>
      </c>
      <c r="CE2" s="12">
        <v>5.5</v>
      </c>
      <c r="CF2" s="12" t="s">
        <v>110</v>
      </c>
      <c r="CG2" s="12" t="s">
        <v>111</v>
      </c>
      <c r="CH2" s="12" t="s">
        <v>110</v>
      </c>
      <c r="CI2" s="12" t="s">
        <v>112</v>
      </c>
      <c r="CK2" s="34" t="str">
        <f>IF(CH2="Red","Red",IF(CH2="Green","Green",IF(CH2="Grey","Grey",IF(AH2="Bridge","Bridge",IF(AH2="Ford","Ford",IF(AH2="Open Bottom","Open Bottom",IF(AH2="Other","Other","Green")))))))</f>
        <v>Red</v>
      </c>
      <c r="CL2" s="34" t="str">
        <f>IF(CK2="Red","Red",IF(CK2="Green","Green",IF(CK2="Grey","Grey",IF(CN2="False","Green",IF(CN2="Yes","Red","Green")))))</f>
        <v>Red</v>
      </c>
      <c r="CM2" s="34" t="str">
        <f>IF(AH2="Bridge","Bridge",IF(AH2="Ford","Ford",IF(AH2="Circular","Circular",IF(AH2="Squashed Pipe-Arch","Squashed Pipe-Arch",IF(AH2="Open-Bottom","Open Bottom Arch",IF(AH2="Other","Other","Other"))))))</f>
        <v>Other</v>
      </c>
      <c r="CN2" s="34" t="b">
        <f>IF(AND(CK2&lt;&gt;"Red",CP2="Yes"),"Yes")</f>
        <v>0</v>
      </c>
      <c r="CP2" s="12" t="s">
        <v>113</v>
      </c>
      <c r="CQ2" s="12" t="s">
        <v>186</v>
      </c>
      <c r="CT2" s="12" t="s">
        <v>113</v>
      </c>
      <c r="CU2" s="12" t="s">
        <v>169</v>
      </c>
      <c r="CV2" s="46">
        <v>70.856745</v>
      </c>
      <c r="CW2" s="40">
        <f>IF(AND(CV2&gt;0,CV2&lt;=1),1,IF(AND(CV2&gt;1,CV2&lt;=2),2,IF(AND(CV2&gt;2,CV2&lt;=4),3,IF(AND(CV2&gt;4,CV2&lt;=6),4,IF(AND(CV2&gt;6,CV2&lt;=8),5,IF(AND(CV2&gt;8,CV2&lt;=10),6,IF(AND(CV2&gt;10),7,)))))))</f>
        <v>7</v>
      </c>
      <c r="CX2" s="40" t="str">
        <f>IF(CF2="Red","1",IF(CF2="Grey","0.5","0"))</f>
        <v>1</v>
      </c>
      <c r="CY2" s="40" t="str">
        <f>IF(CH2="Red","1",IF(CH2="Grey","0.5","0"))</f>
        <v>1</v>
      </c>
      <c r="CZ2" s="41">
        <v>1</v>
      </c>
      <c r="DA2" s="42">
        <f>1+DF2+DG2+DH2+DI2+DJ2+DK2</f>
        <v>1</v>
      </c>
      <c r="DB2" s="42">
        <v>3</v>
      </c>
      <c r="DC2" s="43"/>
      <c r="DD2" s="44">
        <f>CW2*((CX2*1.5)+(1.5*CY2))*DB2*DA2</f>
        <v>63</v>
      </c>
      <c r="DE2" s="40" t="str">
        <f>IF(AND(DD2&gt;0,DD2&lt;10),"Beneficial",IF(AND(DD2&gt;=10,DD2&lt;20),"Medium",IF(AND(DD2&gt;=20),"High",)))</f>
        <v>High</v>
      </c>
      <c r="DF2" s="42" t="str">
        <f>IF(AU2="Poor Alignment with Stream","0.05",IF(AU2="Poor Alignment with Stream","0.05",IF(AU2="Poor Alignment with Stream","0.05",IF(AU2="Poor Alignment with Stream","0.05","0"))))</f>
        <v>0</v>
      </c>
      <c r="DG2" s="42" t="str">
        <f>IF(AU2="Breaks Inside Culvert","0.05",IF(AV2="Breaks Inside Culvert","0.05",IF(AW2="Breaks Inside Culvert","0.05",IF(AX2="Breaks Inside Culvert","0.05","0"))))</f>
        <v>0</v>
      </c>
      <c r="DH2" s="42" t="str">
        <f>IF(AU2="Fill Eroding","0.05",IF(AV2="Fill Eroding","0.05",IF(AW2="Fill Eroding","0.05",IF(AX2="Fill Eroding","0.05","0"))))</f>
        <v>0</v>
      </c>
      <c r="DI2" s="42" t="str">
        <f>IF(AU2="Water Flowing Under Culvert","0.1",IF(AV2="Water Flowing Under Culvert","0.1",IF(AW2="Water Flowing Under Culvert","0.1",IF(AX2="Water Flowing Under Culvert","0.1","0"))))</f>
        <v>0</v>
      </c>
      <c r="DJ2" s="42" t="str">
        <f>IF(AU2="Bottom Rusted Through","0.05",IF(AV2="Bottom Rusted Through","0.05",IF(AW2="Bottom Rusted Through","0.05",IF(AX2="Bottom Rusted Through","0.05","0"))))</f>
        <v>0</v>
      </c>
      <c r="DK2" s="42" t="str">
        <f>IF(AU2="Debris Plugging Inlet","0.05",IF(AV2="Debris Plugging Inlet","0.05",IF(AW2="Debris Plugging Inlet","0.05",IF(AX2="Debris Plugging Inlet","0.05","0"))))</f>
        <v>0</v>
      </c>
      <c r="DL2" s="45" t="s">
        <v>298</v>
      </c>
    </row>
    <row r="3" spans="1:116" s="26" customFormat="1" ht="12.75">
      <c r="A3" s="53" t="s">
        <v>195</v>
      </c>
      <c r="B3" s="27" t="s">
        <v>196</v>
      </c>
      <c r="C3" s="28">
        <v>6.3</v>
      </c>
      <c r="D3" s="27" t="s">
        <v>193</v>
      </c>
      <c r="E3" s="26" t="s">
        <v>154</v>
      </c>
      <c r="F3" s="26" t="s">
        <v>155</v>
      </c>
      <c r="G3" s="26" t="s">
        <v>155</v>
      </c>
      <c r="H3" s="26" t="s">
        <v>95</v>
      </c>
      <c r="I3" s="26" t="s">
        <v>95</v>
      </c>
      <c r="J3" s="26" t="s">
        <v>95</v>
      </c>
      <c r="K3" s="26" t="s">
        <v>95</v>
      </c>
      <c r="L3" s="26" t="s">
        <v>95</v>
      </c>
      <c r="M3" s="26" t="s">
        <v>95</v>
      </c>
      <c r="N3" s="26" t="s">
        <v>197</v>
      </c>
      <c r="O3" s="26" t="s">
        <v>97</v>
      </c>
      <c r="P3" s="26" t="s">
        <v>95</v>
      </c>
      <c r="Q3" s="26" t="s">
        <v>95</v>
      </c>
      <c r="R3" s="26" t="s">
        <v>95</v>
      </c>
      <c r="S3" s="26" t="s">
        <v>95</v>
      </c>
      <c r="T3" s="26" t="s">
        <v>95</v>
      </c>
      <c r="U3" s="26" t="s">
        <v>95</v>
      </c>
      <c r="V3" s="26" t="s">
        <v>95</v>
      </c>
      <c r="W3" s="26" t="s">
        <v>95</v>
      </c>
      <c r="X3" s="26" t="s">
        <v>95</v>
      </c>
      <c r="Y3" s="29">
        <v>45.64411</v>
      </c>
      <c r="Z3" s="29">
        <v>-116.84303</v>
      </c>
      <c r="AA3" s="26" t="s">
        <v>98</v>
      </c>
      <c r="AB3" s="26" t="s">
        <v>99</v>
      </c>
      <c r="AC3" s="26" t="s">
        <v>100</v>
      </c>
      <c r="AD3" s="26" t="s">
        <v>126</v>
      </c>
      <c r="AF3" s="30">
        <v>38320</v>
      </c>
      <c r="AG3" s="31">
        <v>0.4069444444444445</v>
      </c>
      <c r="AH3" s="26" t="s">
        <v>136</v>
      </c>
      <c r="AI3" s="26">
        <v>1</v>
      </c>
      <c r="AJ3" s="26">
        <v>1</v>
      </c>
      <c r="AK3" s="26">
        <v>0</v>
      </c>
      <c r="AL3" s="26">
        <v>0</v>
      </c>
      <c r="AM3" s="26">
        <v>0</v>
      </c>
      <c r="AN3" s="26" t="s">
        <v>137</v>
      </c>
      <c r="AO3" s="26" t="s">
        <v>104</v>
      </c>
      <c r="AP3" s="26" t="s">
        <v>95</v>
      </c>
      <c r="AQ3" s="26" t="s">
        <v>198</v>
      </c>
      <c r="AR3" s="26" t="s">
        <v>123</v>
      </c>
      <c r="AT3" s="26" t="s">
        <v>148</v>
      </c>
      <c r="AU3" s="26" t="s">
        <v>199</v>
      </c>
      <c r="AV3" t="s">
        <v>95</v>
      </c>
      <c r="AW3" t="s">
        <v>95</v>
      </c>
      <c r="AX3" t="s">
        <v>95</v>
      </c>
      <c r="AY3" s="26" t="s">
        <v>200</v>
      </c>
      <c r="AZ3" s="26" t="s">
        <v>201</v>
      </c>
      <c r="BA3" s="26" t="s">
        <v>202</v>
      </c>
      <c r="BJ3" s="26">
        <v>5</v>
      </c>
      <c r="BK3" s="26">
        <v>37.6</v>
      </c>
      <c r="BL3" s="26">
        <v>0</v>
      </c>
      <c r="BM3" s="26">
        <v>0</v>
      </c>
      <c r="BN3" s="26">
        <v>0</v>
      </c>
      <c r="BO3" s="26">
        <v>0</v>
      </c>
      <c r="BP3" s="26">
        <v>0</v>
      </c>
      <c r="BQ3" s="26">
        <v>3.6</v>
      </c>
      <c r="BR3" s="26" t="s">
        <v>203</v>
      </c>
      <c r="BS3" s="26">
        <v>9.47</v>
      </c>
      <c r="BT3" s="26">
        <v>10.43</v>
      </c>
      <c r="BU3" s="26">
        <v>12.28</v>
      </c>
      <c r="BV3" s="26">
        <v>12.13</v>
      </c>
      <c r="BW3" s="26">
        <v>3.59</v>
      </c>
      <c r="BX3" s="26">
        <v>0.01</v>
      </c>
      <c r="BY3" s="26">
        <v>0</v>
      </c>
      <c r="BZ3" s="26">
        <v>0</v>
      </c>
      <c r="CA3" s="26">
        <v>1.7</v>
      </c>
      <c r="CB3" s="26">
        <v>-2.66</v>
      </c>
      <c r="CC3" s="26">
        <v>0.15</v>
      </c>
      <c r="CD3" s="26">
        <v>0.09</v>
      </c>
      <c r="CE3" s="26">
        <v>2.55</v>
      </c>
      <c r="CF3" s="26" t="s">
        <v>110</v>
      </c>
      <c r="CG3" s="26" t="s">
        <v>111</v>
      </c>
      <c r="CH3" s="26" t="s">
        <v>110</v>
      </c>
      <c r="CI3" s="26" t="s">
        <v>112</v>
      </c>
      <c r="CK3" s="34" t="str">
        <f>IF(CH3="Red","Red",IF(CH3="Green","Green",IF(CH3="Grey","Grey",IF(AH3="Bridge","Bridge",IF(AH3="Ford","Ford",IF(AH3="Open Bottom","Open Bottom",IF(AH3="Other","Other","Green")))))))</f>
        <v>Red</v>
      </c>
      <c r="CL3" s="34" t="str">
        <f>IF(CK3="Red","Red",IF(CK3="Green","Green",IF(CK3="Grey","Grey",IF(CN3="False","Green",IF(CN3="Yes","Red","Green")))))</f>
        <v>Red</v>
      </c>
      <c r="CM3" s="34" t="str">
        <f>IF(AH3="Bridge","Bridge",IF(AH3="Ford","Ford",IF(AH3="Circular","Circular",IF(AH3="Squashed Pipe-Arch","Squashed Pipe-Arch",IF(AH3="Open-Bottom","Open Bottom Arch",IF(AH3="Other","Other","Other"))))))</f>
        <v>Squashed Pipe-Arch</v>
      </c>
      <c r="CN3" s="34" t="b">
        <f>IF(AND(CK3&lt;&gt;"Red",CP3="Yes"),"Yes")</f>
        <v>0</v>
      </c>
      <c r="CP3" s="26" t="s">
        <v>123</v>
      </c>
      <c r="CR3" s="26" t="s">
        <v>123</v>
      </c>
      <c r="CT3" s="26" t="s">
        <v>113</v>
      </c>
      <c r="CU3" s="26" t="s">
        <v>116</v>
      </c>
      <c r="CV3" s="26">
        <v>10.76992</v>
      </c>
      <c r="CW3" s="40">
        <f>IF(AND(CV3&gt;0,CV3&lt;=1),1,IF(AND(CV3&gt;1,CV3&lt;=2),2,IF(AND(CV3&gt;2,CV3&lt;=4),3,IF(AND(CV3&gt;4,CV3&lt;=6),4,IF(AND(CV3&gt;6,CV3&lt;=8),5,IF(AND(CV3&gt;8,CV3&lt;=10),6,IF(AND(CV3&gt;10),7,)))))))</f>
        <v>7</v>
      </c>
      <c r="CX3" s="40" t="str">
        <f>IF(CF3="Red","1",IF(CF3="Grey","0.5","0"))</f>
        <v>1</v>
      </c>
      <c r="CY3" s="40" t="str">
        <f>IF(CH3="Red","1",IF(CH3="Grey","0.5","0"))</f>
        <v>1</v>
      </c>
      <c r="CZ3" s="41">
        <v>1</v>
      </c>
      <c r="DA3" s="42">
        <f>1+DF3+DG3+DH3+DI3+DJ3+DK3</f>
        <v>1.05</v>
      </c>
      <c r="DB3" s="42">
        <v>1</v>
      </c>
      <c r="DC3" s="43"/>
      <c r="DD3" s="44">
        <f>CW3*((CX3*1.5)+(1.5*CY3))*DB3*DA3</f>
        <v>22.05</v>
      </c>
      <c r="DE3" s="40" t="str">
        <f>IF(AND(DD3&gt;0,DD3&lt;10),"Beneficial",IF(AND(DD3&gt;=10,DD3&lt;20),"Medium",IF(AND(DD3&gt;=20),"High",)))</f>
        <v>High</v>
      </c>
      <c r="DF3" s="42" t="str">
        <f>IF(AU3="Poor Alignment with Stream","0.05",IF(AU3="Poor Alignment with Stream","0.05",IF(AU3="Poor Alignment with Stream","0.05",IF(AU3="Poor Alignment with Stream","0.05","0"))))</f>
        <v>0</v>
      </c>
      <c r="DG3" s="42" t="str">
        <f>IF(AU3="Breaks Inside Culvert","0.05",IF(AV3="Breaks Inside Culvert","0.05",IF(AW3="Breaks Inside Culvert","0.05",IF(AX3="Breaks Inside Culvert","0.05","0"))))</f>
        <v>0</v>
      </c>
      <c r="DH3" s="42" t="str">
        <f>IF(AU3="Fill Eroding","0.05",IF(AV3="Fill Eroding","0.05",IF(AW3="Fill Eroding","0.05",IF(AX3="Fill Eroding","0.05","0"))))</f>
        <v>0.05</v>
      </c>
      <c r="DI3" s="42" t="str">
        <f>IF(AU3="Water Flowing Under Culvert","0.1",IF(AV3="Water Flowing Under Culvert","0.1",IF(AW3="Water Flowing Under Culvert","0.1",IF(AX3="Water Flowing Under Culvert","0.1","0"))))</f>
        <v>0</v>
      </c>
      <c r="DJ3" s="42" t="str">
        <f>IF(AU3="Bottom Rusted Through","0.05",IF(AV3="Bottom Rusted Through","0.05",IF(AW3="Bottom Rusted Through","0.05",IF(AX3="Bottom Rusted Through","0.05","0"))))</f>
        <v>0</v>
      </c>
      <c r="DK3" s="42" t="str">
        <f>IF(AU3="Debris Plugging Inlet","0.05",IF(AV3="Debris Plugging Inlet","0.05",IF(AW3="Debris Plugging Inlet","0.05",IF(AX3="Debris Plugging Inlet","0.05","0"))))</f>
        <v>0</v>
      </c>
      <c r="DL3" s="45" t="s">
        <v>299</v>
      </c>
    </row>
    <row r="4" spans="1:116" s="12" customFormat="1" ht="12.75">
      <c r="A4" s="12" t="s">
        <v>146</v>
      </c>
      <c r="B4" s="13" t="s">
        <v>118</v>
      </c>
      <c r="C4" s="14">
        <v>1.3</v>
      </c>
      <c r="D4" s="13" t="s">
        <v>147</v>
      </c>
      <c r="E4" s="12" t="s">
        <v>94</v>
      </c>
      <c r="F4" s="12" t="s">
        <v>94</v>
      </c>
      <c r="G4" s="12" t="s">
        <v>94</v>
      </c>
      <c r="H4" s="12" t="s">
        <v>95</v>
      </c>
      <c r="I4" s="12" t="s">
        <v>95</v>
      </c>
      <c r="J4" s="12" t="s">
        <v>95</v>
      </c>
      <c r="K4" s="12" t="s">
        <v>95</v>
      </c>
      <c r="L4" s="12" t="s">
        <v>95</v>
      </c>
      <c r="M4" s="12" t="s">
        <v>95</v>
      </c>
      <c r="N4" s="12" t="s">
        <v>125</v>
      </c>
      <c r="O4" s="12" t="s">
        <v>125</v>
      </c>
      <c r="P4" s="12" t="s">
        <v>95</v>
      </c>
      <c r="Q4" s="12" t="s">
        <v>95</v>
      </c>
      <c r="R4" s="12" t="s">
        <v>95</v>
      </c>
      <c r="S4" s="12" t="s">
        <v>95</v>
      </c>
      <c r="T4" s="12" t="s">
        <v>95</v>
      </c>
      <c r="U4" s="12" t="s">
        <v>95</v>
      </c>
      <c r="V4" s="12" t="s">
        <v>95</v>
      </c>
      <c r="W4" s="12" t="s">
        <v>95</v>
      </c>
      <c r="X4" s="12" t="s">
        <v>95</v>
      </c>
      <c r="Y4" s="15">
        <v>45.13769</v>
      </c>
      <c r="Z4" s="15">
        <v>-116.86365</v>
      </c>
      <c r="AA4" s="12" t="s">
        <v>98</v>
      </c>
      <c r="AB4" s="12" t="s">
        <v>99</v>
      </c>
      <c r="AC4" s="12" t="s">
        <v>100</v>
      </c>
      <c r="AD4" s="12" t="s">
        <v>101</v>
      </c>
      <c r="AF4" s="16">
        <v>38250</v>
      </c>
      <c r="AG4" s="17">
        <v>0.6069444444444444</v>
      </c>
      <c r="AH4" s="12" t="s">
        <v>136</v>
      </c>
      <c r="AI4" s="12">
        <v>1</v>
      </c>
      <c r="AJ4" s="12">
        <v>1</v>
      </c>
      <c r="AK4" s="12">
        <v>0</v>
      </c>
      <c r="AL4" s="12">
        <v>0</v>
      </c>
      <c r="AM4" s="12">
        <v>0</v>
      </c>
      <c r="AN4" s="12" t="s">
        <v>137</v>
      </c>
      <c r="AO4" s="12" t="s">
        <v>95</v>
      </c>
      <c r="AP4" s="12" t="s">
        <v>95</v>
      </c>
      <c r="AR4" s="12" t="s">
        <v>123</v>
      </c>
      <c r="AT4" s="12" t="s">
        <v>148</v>
      </c>
      <c r="AU4" s="12" t="s">
        <v>129</v>
      </c>
      <c r="AV4" t="s">
        <v>95</v>
      </c>
      <c r="AW4" t="s">
        <v>95</v>
      </c>
      <c r="AX4" t="s">
        <v>95</v>
      </c>
      <c r="AZ4" s="12" t="s">
        <v>149</v>
      </c>
      <c r="BC4" s="12">
        <v>1</v>
      </c>
      <c r="BD4" s="12">
        <v>1</v>
      </c>
      <c r="BE4" s="12">
        <v>1</v>
      </c>
      <c r="BF4" s="12">
        <v>1</v>
      </c>
      <c r="BG4" s="12" t="s">
        <v>150</v>
      </c>
      <c r="BJ4" s="12">
        <v>8.6</v>
      </c>
      <c r="BK4" s="12">
        <v>105</v>
      </c>
      <c r="BL4" s="12">
        <v>20.1</v>
      </c>
      <c r="BM4" s="12">
        <v>21.4</v>
      </c>
      <c r="BN4" s="12">
        <v>19.1</v>
      </c>
      <c r="BO4" s="12">
        <v>20.9</v>
      </c>
      <c r="BP4" s="12">
        <v>18.1</v>
      </c>
      <c r="BQ4" s="12">
        <v>25.04</v>
      </c>
      <c r="BR4" s="12" t="s">
        <v>151</v>
      </c>
      <c r="BS4" s="12">
        <v>18.62</v>
      </c>
      <c r="BT4" s="12">
        <v>25.12</v>
      </c>
      <c r="BU4" s="12">
        <v>27.23</v>
      </c>
      <c r="BV4" s="12">
        <v>26.24</v>
      </c>
      <c r="BW4" s="12">
        <v>25.02</v>
      </c>
      <c r="BX4" s="12">
        <v>0.02</v>
      </c>
      <c r="BY4" s="12">
        <v>19.92</v>
      </c>
      <c r="BZ4" s="12">
        <v>0.43</v>
      </c>
      <c r="CA4" s="12">
        <v>1.12</v>
      </c>
      <c r="CB4" s="12">
        <v>-7.62</v>
      </c>
      <c r="CC4" s="12">
        <v>0.99</v>
      </c>
      <c r="CD4" s="12">
        <v>0.88</v>
      </c>
      <c r="CE4" s="12">
        <v>6.19</v>
      </c>
      <c r="CF4" s="12" t="s">
        <v>110</v>
      </c>
      <c r="CG4" s="12" t="s">
        <v>111</v>
      </c>
      <c r="CH4" s="12" t="s">
        <v>110</v>
      </c>
      <c r="CI4" s="12" t="s">
        <v>112</v>
      </c>
      <c r="CK4" s="34" t="str">
        <f aca="true" t="shared" si="0" ref="CK4:CK11">IF(CH4="Red","Red",IF(CH4="Green","Green",IF(CH4="Grey","Grey",IF(AH4="Bridge","Bridge",IF(AH4="Ford","Ford",IF(AH4="Open Bottom","Open Bottom",IF(AH4="Other","Other","Green")))))))</f>
        <v>Red</v>
      </c>
      <c r="CL4" s="34" t="str">
        <f aca="true" t="shared" si="1" ref="CL4:CL11">IF(CK4="Red","Red",IF(CK4="Green","Green",IF(CK4="Grey","Grey",IF(CN4="False","Green",IF(CN4="Yes","Red","Green")))))</f>
        <v>Red</v>
      </c>
      <c r="CM4" s="34" t="str">
        <f aca="true" t="shared" si="2" ref="CM4:CM11">IF(AH4="Bridge","Bridge",IF(AH4="Ford","Ford",IF(AH4="Circular","Circular",IF(AH4="Squashed Pipe-Arch","Squashed Pipe-Arch",IF(AH4="Open-Bottom","Open Bottom Arch",IF(AH4="Other","Other","Other"))))))</f>
        <v>Squashed Pipe-Arch</v>
      </c>
      <c r="CN4" s="34" t="b">
        <f aca="true" t="shared" si="3" ref="CN4:CN11">IF(AND(CK4&lt;&gt;"Red",CP4="Yes"),"Yes")</f>
        <v>0</v>
      </c>
      <c r="CP4" s="12" t="s">
        <v>123</v>
      </c>
      <c r="CR4" s="12" t="s">
        <v>123</v>
      </c>
      <c r="CT4" s="12" t="s">
        <v>113</v>
      </c>
      <c r="CU4" s="12" t="s">
        <v>152</v>
      </c>
      <c r="CV4" s="12">
        <v>4.819736</v>
      </c>
      <c r="CW4" s="40">
        <f aca="true" t="shared" si="4" ref="CW4:CW11">IF(AND(CV4&gt;0,CV4&lt;=1),1,IF(AND(CV4&gt;1,CV4&lt;=2),2,IF(AND(CV4&gt;2,CV4&lt;=4),3,IF(AND(CV4&gt;4,CV4&lt;=6),4,IF(AND(CV4&gt;6,CV4&lt;=8),5,IF(AND(CV4&gt;8,CV4&lt;=10),6,IF(AND(CV4&gt;10),7,)))))))</f>
        <v>4</v>
      </c>
      <c r="CX4" s="40" t="str">
        <f aca="true" t="shared" si="5" ref="CX4:CX11">IF(CF4="Red","1",IF(CF4="Grey","0.5","0"))</f>
        <v>1</v>
      </c>
      <c r="CY4" s="40" t="str">
        <f aca="true" t="shared" si="6" ref="CY4:CY11">IF(CH4="Red","1",IF(CH4="Grey","0.5","0"))</f>
        <v>1</v>
      </c>
      <c r="CZ4" s="41">
        <v>2</v>
      </c>
      <c r="DA4" s="42">
        <f aca="true" t="shared" si="7" ref="DA4:DA11">1+DF4+DG4+DH4+DI4+DJ4+DK4</f>
        <v>1</v>
      </c>
      <c r="DB4" s="42">
        <v>1</v>
      </c>
      <c r="DC4" s="43"/>
      <c r="DD4" s="44">
        <f aca="true" t="shared" si="8" ref="DD4:DD11">CW4*((CX4*1.5)+(1.5*CY4))*DB4*DA4</f>
        <v>12</v>
      </c>
      <c r="DE4" s="40" t="str">
        <f aca="true" t="shared" si="9" ref="DE4:DE11">IF(AND(DD4&gt;0,DD4&lt;10),"Beneficial",IF(AND(DD4&gt;=10,DD4&lt;20),"Medium",IF(AND(DD4&gt;=20),"High",)))</f>
        <v>Medium</v>
      </c>
      <c r="DF4" s="42" t="str">
        <f aca="true" t="shared" si="10" ref="DF4:DF11">IF(AU4="Poor Alignment with Stream","0.05",IF(AU4="Poor Alignment with Stream","0.05",IF(AU4="Poor Alignment with Stream","0.05",IF(AU4="Poor Alignment with Stream","0.05","0"))))</f>
        <v>0</v>
      </c>
      <c r="DG4" s="42" t="str">
        <f aca="true" t="shared" si="11" ref="DG4:DG11">IF(AU4="Breaks Inside Culvert","0.05",IF(AV4="Breaks Inside Culvert","0.05",IF(AW4="Breaks Inside Culvert","0.05",IF(AX4="Breaks Inside Culvert","0.05","0"))))</f>
        <v>0</v>
      </c>
      <c r="DH4" s="42" t="str">
        <f aca="true" t="shared" si="12" ref="DH4:DH11">IF(AU4="Fill Eroding","0.05",IF(AV4="Fill Eroding","0.05",IF(AW4="Fill Eroding","0.05",IF(AX4="Fill Eroding","0.05","0"))))</f>
        <v>0</v>
      </c>
      <c r="DI4" s="42" t="str">
        <f aca="true" t="shared" si="13" ref="DI4:DI11">IF(AU4="Water Flowing Under Culvert","0.1",IF(AV4="Water Flowing Under Culvert","0.1",IF(AW4="Water Flowing Under Culvert","0.1",IF(AX4="Water Flowing Under Culvert","0.1","0"))))</f>
        <v>0</v>
      </c>
      <c r="DJ4" s="42" t="str">
        <f aca="true" t="shared" si="14" ref="DJ4:DJ11">IF(AU4="Bottom Rusted Through","0.05",IF(AV4="Bottom Rusted Through","0.05",IF(AW4="Bottom Rusted Through","0.05",IF(AX4="Bottom Rusted Through","0.05","0"))))</f>
        <v>0</v>
      </c>
      <c r="DK4" s="42" t="str">
        <f aca="true" t="shared" si="15" ref="DK4:DK11">IF(AU4="Debris Plugging Inlet","0.05",IF(AV4="Debris Plugging Inlet","0.05",IF(AW4="Debris Plugging Inlet","0.05",IF(AX4="Debris Plugging Inlet","0.05","0"))))</f>
        <v>0</v>
      </c>
      <c r="DL4" s="45" t="s">
        <v>297</v>
      </c>
    </row>
    <row r="5" spans="1:116" s="12" customFormat="1" ht="12.75">
      <c r="A5" s="12" t="s">
        <v>124</v>
      </c>
      <c r="B5" s="13">
        <v>3925</v>
      </c>
      <c r="C5" s="14">
        <v>7.9</v>
      </c>
      <c r="D5" s="13" t="s">
        <v>118</v>
      </c>
      <c r="E5" s="12" t="s">
        <v>94</v>
      </c>
      <c r="F5" s="12" t="s">
        <v>94</v>
      </c>
      <c r="G5" s="12" t="s">
        <v>94</v>
      </c>
      <c r="H5" s="12" t="s">
        <v>95</v>
      </c>
      <c r="I5" s="12" t="s">
        <v>95</v>
      </c>
      <c r="J5" s="12" t="s">
        <v>95</v>
      </c>
      <c r="K5" s="12" t="s">
        <v>95</v>
      </c>
      <c r="L5" s="12" t="s">
        <v>95</v>
      </c>
      <c r="M5" s="12" t="s">
        <v>95</v>
      </c>
      <c r="N5" s="12" t="s">
        <v>125</v>
      </c>
      <c r="O5" s="12" t="s">
        <v>97</v>
      </c>
      <c r="P5" s="12" t="s">
        <v>95</v>
      </c>
      <c r="Q5" s="12" t="s">
        <v>95</v>
      </c>
      <c r="R5" s="12" t="s">
        <v>95</v>
      </c>
      <c r="S5" s="12" t="s">
        <v>95</v>
      </c>
      <c r="T5" s="12" t="s">
        <v>95</v>
      </c>
      <c r="U5" s="12" t="s">
        <v>95</v>
      </c>
      <c r="V5" s="12" t="s">
        <v>95</v>
      </c>
      <c r="W5" s="12" t="s">
        <v>95</v>
      </c>
      <c r="X5" s="12" t="s">
        <v>95</v>
      </c>
      <c r="Y5" s="15">
        <v>45.11753</v>
      </c>
      <c r="Z5" s="15">
        <v>-116.93924</v>
      </c>
      <c r="AA5" s="12" t="s">
        <v>98</v>
      </c>
      <c r="AB5" s="12" t="s">
        <v>99</v>
      </c>
      <c r="AC5" s="12" t="s">
        <v>126</v>
      </c>
      <c r="AD5" s="12" t="s">
        <v>101</v>
      </c>
      <c r="AF5" s="16">
        <v>38250</v>
      </c>
      <c r="AG5" s="17">
        <v>0.4375</v>
      </c>
      <c r="AH5" s="12" t="s">
        <v>103</v>
      </c>
      <c r="AI5" s="12">
        <v>1</v>
      </c>
      <c r="AJ5" s="12">
        <v>1</v>
      </c>
      <c r="AK5" s="12">
        <v>0</v>
      </c>
      <c r="AL5" s="12">
        <v>0</v>
      </c>
      <c r="AM5" s="12">
        <v>0</v>
      </c>
      <c r="AN5" s="12" t="s">
        <v>127</v>
      </c>
      <c r="AO5" s="12" t="s">
        <v>95</v>
      </c>
      <c r="AP5" s="12" t="s">
        <v>95</v>
      </c>
      <c r="AQ5" s="12" t="s">
        <v>128</v>
      </c>
      <c r="AR5" s="12" t="s">
        <v>123</v>
      </c>
      <c r="AT5" s="12" t="s">
        <v>107</v>
      </c>
      <c r="AU5" s="12" t="s">
        <v>129</v>
      </c>
      <c r="AV5" t="s">
        <v>95</v>
      </c>
      <c r="AW5" t="s">
        <v>95</v>
      </c>
      <c r="AX5" t="s">
        <v>95</v>
      </c>
      <c r="AZ5" s="18"/>
      <c r="BC5" s="12">
        <v>1</v>
      </c>
      <c r="BD5" s="12">
        <v>1</v>
      </c>
      <c r="BE5" s="12">
        <v>1</v>
      </c>
      <c r="BF5" s="12">
        <v>1</v>
      </c>
      <c r="BG5" s="12" t="s">
        <v>130</v>
      </c>
      <c r="BJ5" s="12">
        <v>6.1</v>
      </c>
      <c r="BK5" s="12">
        <v>22.6</v>
      </c>
      <c r="BL5" s="12">
        <v>18.1</v>
      </c>
      <c r="BM5" s="12">
        <v>13</v>
      </c>
      <c r="BN5" s="12">
        <v>15.5</v>
      </c>
      <c r="BO5" s="12">
        <v>18.8</v>
      </c>
      <c r="BP5" s="12">
        <v>15.8</v>
      </c>
      <c r="BQ5" s="12">
        <v>4.53</v>
      </c>
      <c r="BR5" s="12" t="s">
        <v>131</v>
      </c>
      <c r="BS5" s="12">
        <v>11.26</v>
      </c>
      <c r="BT5" s="12">
        <v>11.38</v>
      </c>
      <c r="BU5" s="12">
        <v>0</v>
      </c>
      <c r="BV5" s="12">
        <v>0</v>
      </c>
      <c r="BW5" s="12">
        <v>4.53</v>
      </c>
      <c r="BX5" s="12">
        <v>0</v>
      </c>
      <c r="BY5" s="12">
        <v>16.24</v>
      </c>
      <c r="BZ5" s="12">
        <v>0.38</v>
      </c>
      <c r="CA5" s="12">
        <v>-11.38</v>
      </c>
      <c r="CB5" s="12">
        <v>11.26</v>
      </c>
      <c r="CC5" s="12">
        <v>0</v>
      </c>
      <c r="CD5" s="12">
        <v>0</v>
      </c>
      <c r="CE5" s="12">
        <v>0.53</v>
      </c>
      <c r="CF5" s="12" t="s">
        <v>110</v>
      </c>
      <c r="CG5" s="12" t="s">
        <v>132</v>
      </c>
      <c r="CH5" s="12" t="s">
        <v>110</v>
      </c>
      <c r="CI5" s="12" t="s">
        <v>132</v>
      </c>
      <c r="CK5" s="34" t="str">
        <f>IF(CH5="Red","Red",IF(CH5="Green","Green",IF(CH5="Grey","Grey",IF(AH5="Bridge","Bridge",IF(AH5="Ford","Ford",IF(AH5="Open Bottom","Open Bottom",IF(AH5="Other","Other","Green")))))))</f>
        <v>Red</v>
      </c>
      <c r="CL5" s="34" t="str">
        <f>IF(CK5="Red","Red",IF(CK5="Green","Green",IF(CK5="Grey","Grey",IF(CN5="False","Green",IF(CN5="Yes","Red","Green")))))</f>
        <v>Red</v>
      </c>
      <c r="CM5" s="34" t="str">
        <f>IF(AH5="Bridge","Bridge",IF(AH5="Ford","Ford",IF(AH5="Circular","Circular",IF(AH5="Squashed Pipe-Arch","Squashed Pipe-Arch",IF(AH5="Open-Bottom","Open Bottom Arch",IF(AH5="Other","Other","Other"))))))</f>
        <v>Circular</v>
      </c>
      <c r="CN5" s="34" t="b">
        <f>IF(AND(CK5&lt;&gt;"Red",CP5="Yes"),"Yes")</f>
        <v>0</v>
      </c>
      <c r="CP5" s="12" t="s">
        <v>113</v>
      </c>
      <c r="CQ5" s="12" t="s">
        <v>133</v>
      </c>
      <c r="CR5" s="12" t="s">
        <v>113</v>
      </c>
      <c r="CT5" s="12" t="s">
        <v>113</v>
      </c>
      <c r="CU5" s="12" t="s">
        <v>134</v>
      </c>
      <c r="CV5" s="12">
        <v>1.845953</v>
      </c>
      <c r="CW5" s="40">
        <f>IF(AND(CV5&gt;0,CV5&lt;=1),1,IF(AND(CV5&gt;1,CV5&lt;=2),2,IF(AND(CV5&gt;2,CV5&lt;=4),3,IF(AND(CV5&gt;4,CV5&lt;=6),4,IF(AND(CV5&gt;6,CV5&lt;=8),5,IF(AND(CV5&gt;8,CV5&lt;=10),6,IF(AND(CV5&gt;10),7,)))))))</f>
        <v>2</v>
      </c>
      <c r="CX5" s="40" t="str">
        <f>IF(CF5="Red","1",IF(CF5="Grey","0.5","0"))</f>
        <v>1</v>
      </c>
      <c r="CY5" s="40" t="str">
        <f>IF(CH5="Red","1",IF(CH5="Grey","0.5","0"))</f>
        <v>1</v>
      </c>
      <c r="CZ5" s="41">
        <v>3</v>
      </c>
      <c r="DA5" s="42">
        <f>1+DF5+DG5+DH5+DI5+DJ5+DK5</f>
        <v>1</v>
      </c>
      <c r="DB5" s="42">
        <v>1</v>
      </c>
      <c r="DC5" s="43"/>
      <c r="DD5" s="44">
        <f>CW5*((CX5*1.5)+(1.5*CY5))*DB5*DA5</f>
        <v>6</v>
      </c>
      <c r="DE5" s="40" t="str">
        <f>IF(AND(DD5&gt;0,DD5&lt;10),"Beneficial",IF(AND(DD5&gt;=10,DD5&lt;20),"Medium",IF(AND(DD5&gt;=20),"High",)))</f>
        <v>Beneficial</v>
      </c>
      <c r="DF5" s="42" t="str">
        <f>IF(AU5="Poor Alignment with Stream","0.05",IF(AU5="Poor Alignment with Stream","0.05",IF(AU5="Poor Alignment with Stream","0.05",IF(AU5="Poor Alignment with Stream","0.05","0"))))</f>
        <v>0</v>
      </c>
      <c r="DG5" s="42" t="str">
        <f>IF(AU5="Breaks Inside Culvert","0.05",IF(AV5="Breaks Inside Culvert","0.05",IF(AW5="Breaks Inside Culvert","0.05",IF(AX5="Breaks Inside Culvert","0.05","0"))))</f>
        <v>0</v>
      </c>
      <c r="DH5" s="42" t="str">
        <f>IF(AU5="Fill Eroding","0.05",IF(AV5="Fill Eroding","0.05",IF(AW5="Fill Eroding","0.05",IF(AX5="Fill Eroding","0.05","0"))))</f>
        <v>0</v>
      </c>
      <c r="DI5" s="42" t="str">
        <f>IF(AU5="Water Flowing Under Culvert","0.1",IF(AV5="Water Flowing Under Culvert","0.1",IF(AW5="Water Flowing Under Culvert","0.1",IF(AX5="Water Flowing Under Culvert","0.1","0"))))</f>
        <v>0</v>
      </c>
      <c r="DJ5" s="42" t="str">
        <f>IF(AU5="Bottom Rusted Through","0.05",IF(AV5="Bottom Rusted Through","0.05",IF(AW5="Bottom Rusted Through","0.05",IF(AX5="Bottom Rusted Through","0.05","0"))))</f>
        <v>0</v>
      </c>
      <c r="DK5" s="42" t="str">
        <f>IF(AU5="Debris Plugging Inlet","0.05",IF(AV5="Debris Plugging Inlet","0.05",IF(AW5="Debris Plugging Inlet","0.05",IF(AX5="Debris Plugging Inlet","0.05","0"))))</f>
        <v>0</v>
      </c>
      <c r="DL5" s="45" t="s">
        <v>295</v>
      </c>
    </row>
    <row r="6" spans="1:116" s="12" customFormat="1" ht="12.75">
      <c r="A6" s="12" t="s">
        <v>135</v>
      </c>
      <c r="B6" s="13">
        <v>3960</v>
      </c>
      <c r="C6" s="14">
        <v>5.9</v>
      </c>
      <c r="D6" s="13" t="s">
        <v>118</v>
      </c>
      <c r="E6" s="12" t="s">
        <v>94</v>
      </c>
      <c r="F6" s="12" t="s">
        <v>94</v>
      </c>
      <c r="G6" s="12" t="s">
        <v>94</v>
      </c>
      <c r="H6" s="12" t="s">
        <v>95</v>
      </c>
      <c r="I6" s="12" t="s">
        <v>95</v>
      </c>
      <c r="J6" s="12" t="s">
        <v>95</v>
      </c>
      <c r="K6" s="12" t="s">
        <v>95</v>
      </c>
      <c r="L6" s="12" t="s">
        <v>95</v>
      </c>
      <c r="M6" s="12" t="s">
        <v>95</v>
      </c>
      <c r="N6" s="12" t="s">
        <v>125</v>
      </c>
      <c r="O6" s="12" t="s">
        <v>97</v>
      </c>
      <c r="P6" s="12" t="s">
        <v>95</v>
      </c>
      <c r="Q6" s="12" t="s">
        <v>95</v>
      </c>
      <c r="R6" s="12" t="s">
        <v>95</v>
      </c>
      <c r="S6" s="12" t="s">
        <v>95</v>
      </c>
      <c r="T6" s="12" t="s">
        <v>95</v>
      </c>
      <c r="U6" s="12" t="s">
        <v>95</v>
      </c>
      <c r="V6" s="12" t="s">
        <v>95</v>
      </c>
      <c r="W6" s="12" t="s">
        <v>95</v>
      </c>
      <c r="X6" s="12" t="s">
        <v>95</v>
      </c>
      <c r="Y6" s="15">
        <v>45.10976</v>
      </c>
      <c r="Z6" s="15">
        <v>-116.93939</v>
      </c>
      <c r="AA6" s="12" t="s">
        <v>98</v>
      </c>
      <c r="AB6" s="12" t="s">
        <v>99</v>
      </c>
      <c r="AC6" s="12" t="s">
        <v>126</v>
      </c>
      <c r="AD6" s="12" t="s">
        <v>101</v>
      </c>
      <c r="AF6" s="16">
        <v>38250</v>
      </c>
      <c r="AG6" s="17">
        <v>0.5104166666666666</v>
      </c>
      <c r="AH6" s="12" t="s">
        <v>136</v>
      </c>
      <c r="AI6" s="12">
        <v>1</v>
      </c>
      <c r="AJ6" s="12">
        <v>1</v>
      </c>
      <c r="AK6" s="12">
        <v>0</v>
      </c>
      <c r="AL6" s="12">
        <v>0</v>
      </c>
      <c r="AM6" s="12">
        <v>0</v>
      </c>
      <c r="AN6" s="12" t="s">
        <v>137</v>
      </c>
      <c r="AO6" s="12" t="s">
        <v>95</v>
      </c>
      <c r="AP6" s="12" t="s">
        <v>95</v>
      </c>
      <c r="AQ6" s="12" t="s">
        <v>138</v>
      </c>
      <c r="AR6" s="12" t="s">
        <v>113</v>
      </c>
      <c r="AS6" s="12" t="s">
        <v>139</v>
      </c>
      <c r="AT6" s="12" t="s">
        <v>107</v>
      </c>
      <c r="AU6" s="12" t="s">
        <v>129</v>
      </c>
      <c r="AV6" t="s">
        <v>95</v>
      </c>
      <c r="AW6" t="s">
        <v>95</v>
      </c>
      <c r="AX6" t="s">
        <v>95</v>
      </c>
      <c r="AZ6" s="12" t="s">
        <v>140</v>
      </c>
      <c r="BC6" s="12">
        <v>1</v>
      </c>
      <c r="BD6" s="12">
        <v>1</v>
      </c>
      <c r="BE6" s="12">
        <v>1</v>
      </c>
      <c r="BF6" s="12">
        <v>1</v>
      </c>
      <c r="BG6" s="12" t="s">
        <v>141</v>
      </c>
      <c r="BJ6" s="12">
        <v>7.3</v>
      </c>
      <c r="BK6" s="12">
        <v>66</v>
      </c>
      <c r="BL6" s="12">
        <v>25.4</v>
      </c>
      <c r="BM6" s="12">
        <v>18.7</v>
      </c>
      <c r="BN6" s="12">
        <v>15</v>
      </c>
      <c r="BO6" s="12">
        <v>26.7</v>
      </c>
      <c r="BP6" s="12">
        <v>20.4</v>
      </c>
      <c r="BQ6" s="12">
        <v>5.38</v>
      </c>
      <c r="BR6" s="12" t="s">
        <v>131</v>
      </c>
      <c r="BS6" s="12">
        <v>10.32</v>
      </c>
      <c r="BT6" s="12">
        <v>17.96</v>
      </c>
      <c r="BU6" s="12">
        <v>21.97</v>
      </c>
      <c r="BV6" s="12">
        <v>20.02</v>
      </c>
      <c r="BW6" s="12">
        <v>5.38</v>
      </c>
      <c r="BX6" s="12">
        <v>0</v>
      </c>
      <c r="BY6" s="12">
        <v>21.24</v>
      </c>
      <c r="BZ6" s="12">
        <v>0.34</v>
      </c>
      <c r="CA6" s="12">
        <v>2.06</v>
      </c>
      <c r="CB6" s="12">
        <v>-9.7</v>
      </c>
      <c r="CC6" s="12">
        <v>1.95</v>
      </c>
      <c r="CD6" s="12">
        <v>0.95</v>
      </c>
      <c r="CE6" s="12">
        <v>11.58</v>
      </c>
      <c r="CF6" s="12" t="s">
        <v>110</v>
      </c>
      <c r="CG6" s="12" t="s">
        <v>111</v>
      </c>
      <c r="CH6" s="12" t="s">
        <v>110</v>
      </c>
      <c r="CI6" s="12" t="s">
        <v>112</v>
      </c>
      <c r="CJ6" s="12" t="s">
        <v>142</v>
      </c>
      <c r="CK6" s="34" t="str">
        <f>IF(CH6="Red","Red",IF(CH6="Green","Green",IF(CH6="Grey","Grey",IF(AH6="Bridge","Bridge",IF(AH6="Ford","Ford",IF(AH6="Open Bottom","Open Bottom",IF(AH6="Other","Other","Green")))))))</f>
        <v>Red</v>
      </c>
      <c r="CL6" s="34" t="str">
        <f>IF(CK6="Red","Red",IF(CK6="Green","Green",IF(CK6="Grey","Grey",IF(CN6="False","Green",IF(CN6="Yes","Red","Green")))))</f>
        <v>Red</v>
      </c>
      <c r="CM6" s="34" t="str">
        <f>IF(AH6="Bridge","Bridge",IF(AH6="Ford","Ford",IF(AH6="Circular","Circular",IF(AH6="Squashed Pipe-Arch","Squashed Pipe-Arch",IF(AH6="Open-Bottom","Open Bottom Arch",IF(AH6="Other","Other","Other"))))))</f>
        <v>Squashed Pipe-Arch</v>
      </c>
      <c r="CN6" s="34" t="b">
        <f>IF(AND(CK6&lt;&gt;"Red",CP6="Yes"),"Yes")</f>
        <v>0</v>
      </c>
      <c r="CP6" s="12" t="s">
        <v>113</v>
      </c>
      <c r="CQ6" s="12" t="s">
        <v>143</v>
      </c>
      <c r="CR6" s="12" t="s">
        <v>113</v>
      </c>
      <c r="CT6" s="12" t="s">
        <v>113</v>
      </c>
      <c r="CU6" s="12" t="s">
        <v>134</v>
      </c>
      <c r="CV6" s="12">
        <v>1.829317</v>
      </c>
      <c r="CW6" s="40">
        <f>IF(AND(CV6&gt;0,CV6&lt;=1),1,IF(AND(CV6&gt;1,CV6&lt;=2),2,IF(AND(CV6&gt;2,CV6&lt;=4),3,IF(AND(CV6&gt;4,CV6&lt;=6),4,IF(AND(CV6&gt;6,CV6&lt;=8),5,IF(AND(CV6&gt;8,CV6&lt;=10),6,IF(AND(CV6&gt;10),7,)))))))</f>
        <v>2</v>
      </c>
      <c r="CX6" s="40" t="str">
        <f>IF(CF6="Red","1",IF(CF6="Grey","0.5","0"))</f>
        <v>1</v>
      </c>
      <c r="CY6" s="40" t="str">
        <f>IF(CH6="Red","1",IF(CH6="Grey","0.5","0"))</f>
        <v>1</v>
      </c>
      <c r="CZ6" s="41">
        <v>2</v>
      </c>
      <c r="DA6" s="42">
        <f>1+DF6+DG6+DH6+DI6+DJ6+DK6</f>
        <v>1</v>
      </c>
      <c r="DB6" s="42">
        <v>1</v>
      </c>
      <c r="DC6" s="43"/>
      <c r="DD6" s="44">
        <f>CW6*((CX6*1.5)+(1.5*CY6))*DB6*DA6</f>
        <v>6</v>
      </c>
      <c r="DE6" s="40" t="str">
        <f>IF(AND(DD6&gt;0,DD6&lt;10),"Beneficial",IF(AND(DD6&gt;=10,DD6&lt;20),"Medium",IF(AND(DD6&gt;=20),"High",)))</f>
        <v>Beneficial</v>
      </c>
      <c r="DF6" s="42" t="str">
        <f>IF(AU6="Poor Alignment with Stream","0.05",IF(AU6="Poor Alignment with Stream","0.05",IF(AU6="Poor Alignment with Stream","0.05",IF(AU6="Poor Alignment with Stream","0.05","0"))))</f>
        <v>0</v>
      </c>
      <c r="DG6" s="42" t="str">
        <f>IF(AU6="Breaks Inside Culvert","0.05",IF(AV6="Breaks Inside Culvert","0.05",IF(AW6="Breaks Inside Culvert","0.05",IF(AX6="Breaks Inside Culvert","0.05","0"))))</f>
        <v>0</v>
      </c>
      <c r="DH6" s="42" t="str">
        <f>IF(AU6="Fill Eroding","0.05",IF(AV6="Fill Eroding","0.05",IF(AW6="Fill Eroding","0.05",IF(AX6="Fill Eroding","0.05","0"))))</f>
        <v>0</v>
      </c>
      <c r="DI6" s="42" t="str">
        <f>IF(AU6="Water Flowing Under Culvert","0.1",IF(AV6="Water Flowing Under Culvert","0.1",IF(AW6="Water Flowing Under Culvert","0.1",IF(AX6="Water Flowing Under Culvert","0.1","0"))))</f>
        <v>0</v>
      </c>
      <c r="DJ6" s="42" t="str">
        <f>IF(AU6="Bottom Rusted Through","0.05",IF(AV6="Bottom Rusted Through","0.05",IF(AW6="Bottom Rusted Through","0.05",IF(AX6="Bottom Rusted Through","0.05","0"))))</f>
        <v>0</v>
      </c>
      <c r="DK6" s="42" t="str">
        <f>IF(AU6="Debris Plugging Inlet","0.05",IF(AV6="Debris Plugging Inlet","0.05",IF(AW6="Debris Plugging Inlet","0.05",IF(AX6="Debris Plugging Inlet","0.05","0"))))</f>
        <v>0</v>
      </c>
      <c r="DL6" s="45" t="s">
        <v>296</v>
      </c>
    </row>
    <row r="7" spans="1:116" s="26" customFormat="1" ht="12.75">
      <c r="A7" s="26" t="s">
        <v>207</v>
      </c>
      <c r="B7" s="27" t="s">
        <v>192</v>
      </c>
      <c r="C7" s="28">
        <v>15.7</v>
      </c>
      <c r="D7" s="27" t="s">
        <v>193</v>
      </c>
      <c r="E7" s="26" t="s">
        <v>154</v>
      </c>
      <c r="F7" s="26" t="s">
        <v>155</v>
      </c>
      <c r="G7" s="26" t="s">
        <v>155</v>
      </c>
      <c r="H7" s="26" t="s">
        <v>95</v>
      </c>
      <c r="I7" s="26" t="s">
        <v>95</v>
      </c>
      <c r="J7" s="26" t="s">
        <v>95</v>
      </c>
      <c r="K7" s="26" t="s">
        <v>95</v>
      </c>
      <c r="L7" s="26" t="s">
        <v>95</v>
      </c>
      <c r="M7" s="26" t="s">
        <v>95</v>
      </c>
      <c r="N7" s="26" t="s">
        <v>208</v>
      </c>
      <c r="O7" s="26" t="s">
        <v>97</v>
      </c>
      <c r="P7" s="26" t="s">
        <v>95</v>
      </c>
      <c r="Q7" s="26" t="s">
        <v>95</v>
      </c>
      <c r="R7" s="26" t="s">
        <v>95</v>
      </c>
      <c r="S7" s="26" t="s">
        <v>95</v>
      </c>
      <c r="T7" s="26" t="s">
        <v>95</v>
      </c>
      <c r="U7" s="26" t="s">
        <v>95</v>
      </c>
      <c r="V7" s="26" t="s">
        <v>95</v>
      </c>
      <c r="W7" s="26" t="s">
        <v>95</v>
      </c>
      <c r="X7" s="26" t="s">
        <v>95</v>
      </c>
      <c r="Y7" s="29">
        <v>45.72192</v>
      </c>
      <c r="Z7" s="29">
        <v>-116.77961</v>
      </c>
      <c r="AA7" s="26" t="s">
        <v>98</v>
      </c>
      <c r="AB7" s="26" t="s">
        <v>99</v>
      </c>
      <c r="AC7" s="26" t="s">
        <v>100</v>
      </c>
      <c r="AD7" s="26" t="s">
        <v>126</v>
      </c>
      <c r="AF7" s="30">
        <v>38320</v>
      </c>
      <c r="AG7" s="31">
        <v>0.4986111111111111</v>
      </c>
      <c r="AH7" s="26" t="s">
        <v>136</v>
      </c>
      <c r="AI7" s="26">
        <v>1</v>
      </c>
      <c r="AJ7" s="26">
        <v>1</v>
      </c>
      <c r="AK7" s="26">
        <v>0</v>
      </c>
      <c r="AL7" s="26">
        <v>0</v>
      </c>
      <c r="AM7" s="26">
        <v>0</v>
      </c>
      <c r="AN7" s="26" t="s">
        <v>104</v>
      </c>
      <c r="AO7" s="26" t="s">
        <v>95</v>
      </c>
      <c r="AP7" s="26" t="s">
        <v>95</v>
      </c>
      <c r="AR7" s="26" t="s">
        <v>123</v>
      </c>
      <c r="AT7" s="26" t="s">
        <v>148</v>
      </c>
      <c r="AU7" s="26" t="s">
        <v>209</v>
      </c>
      <c r="AV7" t="s">
        <v>95</v>
      </c>
      <c r="AW7" t="s">
        <v>95</v>
      </c>
      <c r="AX7" t="s">
        <v>95</v>
      </c>
      <c r="AY7" s="26" t="s">
        <v>210</v>
      </c>
      <c r="BJ7" s="26">
        <v>9.5</v>
      </c>
      <c r="BK7" s="26">
        <v>36</v>
      </c>
      <c r="BL7" s="26">
        <v>13.3</v>
      </c>
      <c r="BM7" s="26">
        <v>15.6</v>
      </c>
      <c r="BN7" s="26">
        <v>15.3</v>
      </c>
      <c r="BO7" s="26">
        <v>12.4</v>
      </c>
      <c r="BP7" s="26">
        <v>11.6</v>
      </c>
      <c r="BQ7" s="26">
        <v>5.67</v>
      </c>
      <c r="BR7" s="26" t="s">
        <v>131</v>
      </c>
      <c r="BS7" s="26">
        <v>11.57</v>
      </c>
      <c r="BT7" s="26">
        <v>14.14</v>
      </c>
      <c r="BU7" s="26">
        <v>16</v>
      </c>
      <c r="BV7" s="26">
        <v>15.44</v>
      </c>
      <c r="BW7" s="26">
        <v>5.68</v>
      </c>
      <c r="BX7" s="26">
        <v>-0.01</v>
      </c>
      <c r="BY7" s="26">
        <v>13.64</v>
      </c>
      <c r="BZ7" s="26">
        <v>0.7</v>
      </c>
      <c r="CA7" s="26">
        <v>1.3</v>
      </c>
      <c r="CB7" s="26">
        <v>-3.87</v>
      </c>
      <c r="CC7" s="26">
        <v>0.56</v>
      </c>
      <c r="CD7" s="26">
        <v>0.43</v>
      </c>
      <c r="CE7" s="26">
        <v>7.14</v>
      </c>
      <c r="CF7" s="26" t="s">
        <v>110</v>
      </c>
      <c r="CG7" s="26" t="s">
        <v>111</v>
      </c>
      <c r="CH7" s="26" t="s">
        <v>110</v>
      </c>
      <c r="CI7" s="26" t="s">
        <v>112</v>
      </c>
      <c r="CJ7" s="26" t="s">
        <v>211</v>
      </c>
      <c r="CK7" s="34" t="str">
        <f t="shared" si="0"/>
        <v>Red</v>
      </c>
      <c r="CL7" s="34" t="str">
        <f t="shared" si="1"/>
        <v>Red</v>
      </c>
      <c r="CM7" s="34" t="str">
        <f t="shared" si="2"/>
        <v>Squashed Pipe-Arch</v>
      </c>
      <c r="CN7" s="34" t="b">
        <f t="shared" si="3"/>
        <v>0</v>
      </c>
      <c r="CP7" s="26" t="s">
        <v>123</v>
      </c>
      <c r="CR7" s="26" t="s">
        <v>123</v>
      </c>
      <c r="CT7" s="26" t="s">
        <v>113</v>
      </c>
      <c r="CU7" s="26" t="s">
        <v>116</v>
      </c>
      <c r="CV7" s="26">
        <v>1.286559</v>
      </c>
      <c r="CW7" s="40">
        <f t="shared" si="4"/>
        <v>2</v>
      </c>
      <c r="CX7" s="40" t="str">
        <f t="shared" si="5"/>
        <v>1</v>
      </c>
      <c r="CY7" s="40" t="str">
        <f t="shared" si="6"/>
        <v>1</v>
      </c>
      <c r="CZ7" s="41">
        <v>1</v>
      </c>
      <c r="DA7" s="42">
        <f t="shared" si="7"/>
        <v>1.05</v>
      </c>
      <c r="DB7" s="42">
        <v>1</v>
      </c>
      <c r="DC7" s="43"/>
      <c r="DD7" s="44">
        <f t="shared" si="8"/>
        <v>6.300000000000001</v>
      </c>
      <c r="DE7" s="40" t="str">
        <f t="shared" si="9"/>
        <v>Beneficial</v>
      </c>
      <c r="DF7" s="42" t="str">
        <f t="shared" si="10"/>
        <v>0</v>
      </c>
      <c r="DG7" s="42" t="str">
        <f t="shared" si="11"/>
        <v>0.05</v>
      </c>
      <c r="DH7" s="42" t="str">
        <f t="shared" si="12"/>
        <v>0</v>
      </c>
      <c r="DI7" s="42" t="str">
        <f t="shared" si="13"/>
        <v>0</v>
      </c>
      <c r="DJ7" s="42" t="str">
        <f t="shared" si="14"/>
        <v>0</v>
      </c>
      <c r="DK7" s="42" t="str">
        <f t="shared" si="15"/>
        <v>0</v>
      </c>
      <c r="DL7" s="45" t="s">
        <v>300</v>
      </c>
    </row>
    <row r="8" spans="1:116" ht="12.75">
      <c r="A8" t="s">
        <v>241</v>
      </c>
      <c r="B8" t="s">
        <v>242</v>
      </c>
      <c r="C8" s="7">
        <v>22.4</v>
      </c>
      <c r="D8" s="6" t="s">
        <v>178</v>
      </c>
      <c r="E8" t="s">
        <v>94</v>
      </c>
      <c r="F8" t="s">
        <v>94</v>
      </c>
      <c r="G8" t="s">
        <v>94</v>
      </c>
      <c r="H8" t="s">
        <v>95</v>
      </c>
      <c r="I8" t="s">
        <v>95</v>
      </c>
      <c r="J8" t="s">
        <v>95</v>
      </c>
      <c r="K8" t="s">
        <v>95</v>
      </c>
      <c r="L8" t="s">
        <v>95</v>
      </c>
      <c r="M8" t="s">
        <v>95</v>
      </c>
      <c r="N8" t="s">
        <v>125</v>
      </c>
      <c r="O8" t="s">
        <v>243</v>
      </c>
      <c r="P8" t="s">
        <v>95</v>
      </c>
      <c r="Q8" t="s">
        <v>95</v>
      </c>
      <c r="R8" t="s">
        <v>95</v>
      </c>
      <c r="S8" t="s">
        <v>95</v>
      </c>
      <c r="T8" t="s">
        <v>95</v>
      </c>
      <c r="U8" t="s">
        <v>95</v>
      </c>
      <c r="V8" t="s">
        <v>95</v>
      </c>
      <c r="W8" t="s">
        <v>95</v>
      </c>
      <c r="X8" t="s">
        <v>95</v>
      </c>
      <c r="Y8" s="8">
        <v>45.15401</v>
      </c>
      <c r="Z8" s="8">
        <v>-116.97888</v>
      </c>
      <c r="AA8" t="s">
        <v>98</v>
      </c>
      <c r="AB8" t="s">
        <v>99</v>
      </c>
      <c r="AC8" t="s">
        <v>100</v>
      </c>
      <c r="AD8" t="s">
        <v>126</v>
      </c>
      <c r="AF8" s="9">
        <v>38903</v>
      </c>
      <c r="AG8" s="10">
        <v>0.4756944444444444</v>
      </c>
      <c r="AH8" t="s">
        <v>103</v>
      </c>
      <c r="AI8">
        <v>1</v>
      </c>
      <c r="AJ8">
        <v>1</v>
      </c>
      <c r="AK8">
        <v>0</v>
      </c>
      <c r="AL8">
        <v>0</v>
      </c>
      <c r="AM8">
        <v>0</v>
      </c>
      <c r="AN8" t="s">
        <v>165</v>
      </c>
      <c r="AO8" t="s">
        <v>95</v>
      </c>
      <c r="AP8" t="s">
        <v>95</v>
      </c>
      <c r="AR8" t="s">
        <v>123</v>
      </c>
      <c r="AT8" t="s">
        <v>148</v>
      </c>
      <c r="AU8" t="s">
        <v>129</v>
      </c>
      <c r="AV8" t="s">
        <v>95</v>
      </c>
      <c r="AW8" t="s">
        <v>95</v>
      </c>
      <c r="AX8" t="s">
        <v>95</v>
      </c>
      <c r="AZ8" s="11" t="s">
        <v>244</v>
      </c>
      <c r="BA8" t="s">
        <v>245</v>
      </c>
      <c r="BC8">
        <v>1</v>
      </c>
      <c r="BD8">
        <v>1</v>
      </c>
      <c r="BE8">
        <v>1</v>
      </c>
      <c r="BF8">
        <v>1</v>
      </c>
      <c r="BG8" t="s">
        <v>246</v>
      </c>
      <c r="BJ8">
        <v>4</v>
      </c>
      <c r="BK8">
        <v>94</v>
      </c>
      <c r="BL8">
        <v>10.4</v>
      </c>
      <c r="BM8">
        <v>9.4</v>
      </c>
      <c r="BN8">
        <v>11.7</v>
      </c>
      <c r="BO8">
        <v>10.8</v>
      </c>
      <c r="BP8">
        <v>12.1</v>
      </c>
      <c r="BQ8">
        <v>4.8</v>
      </c>
      <c r="BR8" t="s">
        <v>247</v>
      </c>
      <c r="BS8">
        <v>21.36</v>
      </c>
      <c r="BT8">
        <v>27.75</v>
      </c>
      <c r="BU8">
        <v>27.75</v>
      </c>
      <c r="BV8">
        <v>26.61</v>
      </c>
      <c r="BW8">
        <v>4.8</v>
      </c>
      <c r="BX8">
        <v>0</v>
      </c>
      <c r="BY8">
        <v>10.88</v>
      </c>
      <c r="BZ8">
        <v>0.37</v>
      </c>
      <c r="CA8">
        <v>-1.14</v>
      </c>
      <c r="CB8">
        <v>-5.25</v>
      </c>
      <c r="CC8">
        <v>1.14</v>
      </c>
      <c r="CD8">
        <v>-1</v>
      </c>
      <c r="CE8">
        <v>6.8</v>
      </c>
      <c r="CF8" t="s">
        <v>110</v>
      </c>
      <c r="CG8" t="s">
        <v>248</v>
      </c>
      <c r="CH8" t="s">
        <v>110</v>
      </c>
      <c r="CI8" t="s">
        <v>249</v>
      </c>
      <c r="CJ8" t="s">
        <v>250</v>
      </c>
      <c r="CK8" s="34" t="str">
        <f t="shared" si="0"/>
        <v>Red</v>
      </c>
      <c r="CL8" s="34" t="str">
        <f t="shared" si="1"/>
        <v>Red</v>
      </c>
      <c r="CM8" s="34" t="str">
        <f t="shared" si="2"/>
        <v>Circular</v>
      </c>
      <c r="CN8" s="34" t="b">
        <f t="shared" si="3"/>
        <v>0</v>
      </c>
      <c r="CP8" s="12" t="s">
        <v>123</v>
      </c>
      <c r="CR8" t="s">
        <v>123</v>
      </c>
      <c r="CT8" t="s">
        <v>113</v>
      </c>
      <c r="CU8" t="s">
        <v>134</v>
      </c>
      <c r="CV8" s="46">
        <v>0.139605</v>
      </c>
      <c r="CW8" s="40">
        <f t="shared" si="4"/>
        <v>1</v>
      </c>
      <c r="CX8" s="40" t="str">
        <f t="shared" si="5"/>
        <v>1</v>
      </c>
      <c r="CY8" s="40" t="str">
        <f t="shared" si="6"/>
        <v>1</v>
      </c>
      <c r="CZ8" s="41">
        <v>3</v>
      </c>
      <c r="DA8" s="42">
        <f t="shared" si="7"/>
        <v>1</v>
      </c>
      <c r="DB8" s="42">
        <v>0.5</v>
      </c>
      <c r="DC8" s="43"/>
      <c r="DD8" s="44">
        <f t="shared" si="8"/>
        <v>1.5</v>
      </c>
      <c r="DE8" s="40" t="str">
        <f t="shared" si="9"/>
        <v>Beneficial</v>
      </c>
      <c r="DF8" s="42" t="str">
        <f t="shared" si="10"/>
        <v>0</v>
      </c>
      <c r="DG8" s="42" t="str">
        <f t="shared" si="11"/>
        <v>0</v>
      </c>
      <c r="DH8" s="42" t="str">
        <f t="shared" si="12"/>
        <v>0</v>
      </c>
      <c r="DI8" s="42" t="str">
        <f t="shared" si="13"/>
        <v>0</v>
      </c>
      <c r="DJ8" s="42" t="str">
        <f t="shared" si="14"/>
        <v>0</v>
      </c>
      <c r="DK8" s="42" t="str">
        <f t="shared" si="15"/>
        <v>0</v>
      </c>
      <c r="DL8" s="52" t="s">
        <v>320</v>
      </c>
    </row>
    <row r="9" spans="1:116" ht="12.75">
      <c r="A9" t="s">
        <v>251</v>
      </c>
      <c r="B9" t="s">
        <v>118</v>
      </c>
      <c r="C9" s="7">
        <v>22.5</v>
      </c>
      <c r="D9" s="6" t="s">
        <v>178</v>
      </c>
      <c r="E9" t="s">
        <v>94</v>
      </c>
      <c r="F9" t="s">
        <v>94</v>
      </c>
      <c r="G9" t="s">
        <v>94</v>
      </c>
      <c r="H9" t="s">
        <v>95</v>
      </c>
      <c r="I9" t="s">
        <v>95</v>
      </c>
      <c r="J9" t="s">
        <v>95</v>
      </c>
      <c r="K9" t="s">
        <v>95</v>
      </c>
      <c r="L9" t="s">
        <v>95</v>
      </c>
      <c r="M9" t="s">
        <v>95</v>
      </c>
      <c r="N9" t="s">
        <v>125</v>
      </c>
      <c r="O9" t="s">
        <v>243</v>
      </c>
      <c r="P9" t="s">
        <v>95</v>
      </c>
      <c r="Q9" t="s">
        <v>95</v>
      </c>
      <c r="R9" t="s">
        <v>95</v>
      </c>
      <c r="S9" t="s">
        <v>95</v>
      </c>
      <c r="T9" t="s">
        <v>95</v>
      </c>
      <c r="U9" t="s">
        <v>95</v>
      </c>
      <c r="V9" t="s">
        <v>95</v>
      </c>
      <c r="W9" t="s">
        <v>95</v>
      </c>
      <c r="X9" t="s">
        <v>95</v>
      </c>
      <c r="Y9" s="8">
        <v>45.15409</v>
      </c>
      <c r="Z9" s="8">
        <v>-116.98178</v>
      </c>
      <c r="AA9" t="s">
        <v>98</v>
      </c>
      <c r="AB9" t="s">
        <v>99</v>
      </c>
      <c r="AC9" t="s">
        <v>100</v>
      </c>
      <c r="AD9" t="s">
        <v>126</v>
      </c>
      <c r="AF9" s="9">
        <v>38903</v>
      </c>
      <c r="AG9" s="10">
        <v>0.625</v>
      </c>
      <c r="AH9" t="s">
        <v>103</v>
      </c>
      <c r="AI9">
        <v>1</v>
      </c>
      <c r="AJ9">
        <v>1</v>
      </c>
      <c r="AK9">
        <v>0</v>
      </c>
      <c r="AL9">
        <v>0</v>
      </c>
      <c r="AM9">
        <v>0</v>
      </c>
      <c r="AN9" t="s">
        <v>137</v>
      </c>
      <c r="AO9" t="s">
        <v>95</v>
      </c>
      <c r="AP9" t="s">
        <v>95</v>
      </c>
      <c r="AR9" t="s">
        <v>123</v>
      </c>
      <c r="AT9" t="s">
        <v>148</v>
      </c>
      <c r="AU9" t="s">
        <v>95</v>
      </c>
      <c r="AV9" t="s">
        <v>95</v>
      </c>
      <c r="AW9" t="s">
        <v>95</v>
      </c>
      <c r="AX9" t="s">
        <v>95</v>
      </c>
      <c r="AZ9" s="11" t="s">
        <v>252</v>
      </c>
      <c r="BC9">
        <v>1</v>
      </c>
      <c r="BD9">
        <v>1</v>
      </c>
      <c r="BE9">
        <v>1</v>
      </c>
      <c r="BF9">
        <v>1</v>
      </c>
      <c r="BG9" t="s">
        <v>253</v>
      </c>
      <c r="BJ9">
        <v>4</v>
      </c>
      <c r="BK9">
        <v>73</v>
      </c>
      <c r="BL9">
        <v>13.4</v>
      </c>
      <c r="BM9">
        <v>12.6</v>
      </c>
      <c r="BN9">
        <v>13</v>
      </c>
      <c r="BO9">
        <v>11.7</v>
      </c>
      <c r="BP9">
        <v>13.5</v>
      </c>
      <c r="BQ9">
        <v>4.2</v>
      </c>
      <c r="BR9" t="s">
        <v>254</v>
      </c>
      <c r="BS9">
        <v>0.98</v>
      </c>
      <c r="BT9">
        <v>5.18</v>
      </c>
      <c r="BU9">
        <v>7.2</v>
      </c>
      <c r="BV9">
        <v>6.48</v>
      </c>
      <c r="BW9">
        <v>4.18</v>
      </c>
      <c r="BX9">
        <v>0.02</v>
      </c>
      <c r="BY9">
        <v>12.84</v>
      </c>
      <c r="BZ9">
        <v>0.31</v>
      </c>
      <c r="CA9">
        <v>1.3</v>
      </c>
      <c r="CB9">
        <v>-5.5</v>
      </c>
      <c r="CC9">
        <v>0.72</v>
      </c>
      <c r="CD9">
        <v>0.55</v>
      </c>
      <c r="CE9">
        <v>5.75</v>
      </c>
      <c r="CF9" t="s">
        <v>110</v>
      </c>
      <c r="CG9" t="s">
        <v>111</v>
      </c>
      <c r="CH9" t="s">
        <v>110</v>
      </c>
      <c r="CI9" t="s">
        <v>112</v>
      </c>
      <c r="CJ9" t="s">
        <v>255</v>
      </c>
      <c r="CK9" s="34" t="str">
        <f t="shared" si="0"/>
        <v>Red</v>
      </c>
      <c r="CL9" s="34" t="str">
        <f t="shared" si="1"/>
        <v>Red</v>
      </c>
      <c r="CM9" s="34" t="str">
        <f t="shared" si="2"/>
        <v>Circular</v>
      </c>
      <c r="CN9" s="34" t="b">
        <f t="shared" si="3"/>
        <v>0</v>
      </c>
      <c r="CP9" s="12" t="s">
        <v>123</v>
      </c>
      <c r="CR9" t="s">
        <v>123</v>
      </c>
      <c r="CT9" t="s">
        <v>113</v>
      </c>
      <c r="CU9" t="s">
        <v>134</v>
      </c>
      <c r="CV9" s="46">
        <v>1.458389</v>
      </c>
      <c r="CW9" s="40">
        <f t="shared" si="4"/>
        <v>2</v>
      </c>
      <c r="CX9" s="40" t="str">
        <f t="shared" si="5"/>
        <v>1</v>
      </c>
      <c r="CY9" s="40" t="str">
        <f t="shared" si="6"/>
        <v>1</v>
      </c>
      <c r="CZ9" s="41">
        <v>4</v>
      </c>
      <c r="DA9" s="42">
        <f t="shared" si="7"/>
        <v>1</v>
      </c>
      <c r="DB9" s="42">
        <v>0.5</v>
      </c>
      <c r="DC9" s="43"/>
      <c r="DD9" s="44">
        <f t="shared" si="8"/>
        <v>3</v>
      </c>
      <c r="DE9" s="40" t="str">
        <f t="shared" si="9"/>
        <v>Beneficial</v>
      </c>
      <c r="DF9" s="42" t="str">
        <f t="shared" si="10"/>
        <v>0</v>
      </c>
      <c r="DG9" s="42" t="str">
        <f t="shared" si="11"/>
        <v>0</v>
      </c>
      <c r="DH9" s="42" t="str">
        <f t="shared" si="12"/>
        <v>0</v>
      </c>
      <c r="DI9" s="42" t="str">
        <f t="shared" si="13"/>
        <v>0</v>
      </c>
      <c r="DJ9" s="42" t="str">
        <f t="shared" si="14"/>
        <v>0</v>
      </c>
      <c r="DK9" s="42" t="str">
        <f t="shared" si="15"/>
        <v>0</v>
      </c>
      <c r="DL9" s="52" t="s">
        <v>321</v>
      </c>
    </row>
    <row r="10" spans="1:116" ht="12.75">
      <c r="A10" t="s">
        <v>265</v>
      </c>
      <c r="B10" t="s">
        <v>242</v>
      </c>
      <c r="C10" s="7">
        <v>25.5</v>
      </c>
      <c r="D10" s="6" t="s">
        <v>178</v>
      </c>
      <c r="E10" t="s">
        <v>94</v>
      </c>
      <c r="F10" t="s">
        <v>94</v>
      </c>
      <c r="G10" t="s">
        <v>94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125</v>
      </c>
      <c r="O10" t="s">
        <v>243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s="8">
        <v>45.16099</v>
      </c>
      <c r="Z10" s="8">
        <v>-116.93026</v>
      </c>
      <c r="AA10" t="s">
        <v>98</v>
      </c>
      <c r="AB10" t="s">
        <v>99</v>
      </c>
      <c r="AC10" t="s">
        <v>100</v>
      </c>
      <c r="AD10" t="s">
        <v>126</v>
      </c>
      <c r="AF10" s="9">
        <v>38909</v>
      </c>
      <c r="AG10" s="10">
        <v>0.61875</v>
      </c>
      <c r="AH10" t="s">
        <v>103</v>
      </c>
      <c r="AI10">
        <v>1</v>
      </c>
      <c r="AJ10">
        <v>1</v>
      </c>
      <c r="AK10">
        <v>0</v>
      </c>
      <c r="AL10">
        <v>0</v>
      </c>
      <c r="AM10">
        <v>0</v>
      </c>
      <c r="AN10" t="s">
        <v>165</v>
      </c>
      <c r="AO10" t="s">
        <v>95</v>
      </c>
      <c r="AP10" t="s">
        <v>95</v>
      </c>
      <c r="AR10" t="s">
        <v>123</v>
      </c>
      <c r="AT10" t="s">
        <v>107</v>
      </c>
      <c r="AU10" t="s">
        <v>129</v>
      </c>
      <c r="AV10" t="s">
        <v>95</v>
      </c>
      <c r="AW10" t="s">
        <v>95</v>
      </c>
      <c r="AX10" t="s">
        <v>95</v>
      </c>
      <c r="AY10" t="s">
        <v>266</v>
      </c>
      <c r="AZ10" s="11"/>
      <c r="BC10">
        <v>1</v>
      </c>
      <c r="BD10">
        <v>1</v>
      </c>
      <c r="BE10">
        <v>1</v>
      </c>
      <c r="BF10">
        <v>1</v>
      </c>
      <c r="BJ10">
        <v>4.6</v>
      </c>
      <c r="BK10">
        <v>47</v>
      </c>
      <c r="BL10">
        <v>15.9</v>
      </c>
      <c r="BM10">
        <v>13.9</v>
      </c>
      <c r="BN10">
        <v>14.1</v>
      </c>
      <c r="BO10">
        <v>14.1</v>
      </c>
      <c r="BP10">
        <v>13.8</v>
      </c>
      <c r="BQ10">
        <v>3.12</v>
      </c>
      <c r="BR10" t="s">
        <v>267</v>
      </c>
      <c r="BS10">
        <v>3.12</v>
      </c>
      <c r="BT10">
        <v>4.74</v>
      </c>
      <c r="BU10">
        <v>4.74</v>
      </c>
      <c r="BV10">
        <v>4.24</v>
      </c>
      <c r="BW10">
        <v>3.12</v>
      </c>
      <c r="BX10">
        <v>0</v>
      </c>
      <c r="BY10">
        <v>14.36</v>
      </c>
      <c r="BZ10">
        <v>0.32</v>
      </c>
      <c r="CA10">
        <v>-0.5</v>
      </c>
      <c r="CB10">
        <v>-1.12</v>
      </c>
      <c r="CC10">
        <v>0.5</v>
      </c>
      <c r="CD10">
        <v>-1</v>
      </c>
      <c r="CE10">
        <v>3.45</v>
      </c>
      <c r="CF10" t="s">
        <v>268</v>
      </c>
      <c r="CG10" t="s">
        <v>248</v>
      </c>
      <c r="CH10" t="s">
        <v>268</v>
      </c>
      <c r="CI10" t="s">
        <v>249</v>
      </c>
      <c r="CK10" s="34" t="str">
        <f t="shared" si="0"/>
        <v>Grey</v>
      </c>
      <c r="CL10" s="34" t="str">
        <f t="shared" si="1"/>
        <v>Grey</v>
      </c>
      <c r="CM10" s="34" t="str">
        <f t="shared" si="2"/>
        <v>Circular</v>
      </c>
      <c r="CN10" s="34" t="b">
        <f t="shared" si="3"/>
        <v>0</v>
      </c>
      <c r="CP10" s="12" t="s">
        <v>123</v>
      </c>
      <c r="CR10" t="s">
        <v>123</v>
      </c>
      <c r="CS10" t="s">
        <v>269</v>
      </c>
      <c r="CT10" t="s">
        <v>113</v>
      </c>
      <c r="CU10" t="s">
        <v>134</v>
      </c>
      <c r="CV10" s="46">
        <v>3.567003</v>
      </c>
      <c r="CW10" s="40">
        <f t="shared" si="4"/>
        <v>3</v>
      </c>
      <c r="CX10" s="40" t="str">
        <f t="shared" si="5"/>
        <v>0.5</v>
      </c>
      <c r="CY10" s="40" t="str">
        <f t="shared" si="6"/>
        <v>0.5</v>
      </c>
      <c r="CZ10" s="41">
        <v>2</v>
      </c>
      <c r="DA10" s="42">
        <f t="shared" si="7"/>
        <v>1</v>
      </c>
      <c r="DB10" s="42">
        <v>0.5</v>
      </c>
      <c r="DC10" s="43"/>
      <c r="DD10" s="44">
        <f t="shared" si="8"/>
        <v>2.25</v>
      </c>
      <c r="DE10" s="40" t="str">
        <f t="shared" si="9"/>
        <v>Beneficial</v>
      </c>
      <c r="DF10" s="42" t="str">
        <f t="shared" si="10"/>
        <v>0</v>
      </c>
      <c r="DG10" s="42" t="str">
        <f t="shared" si="11"/>
        <v>0</v>
      </c>
      <c r="DH10" s="42" t="str">
        <f t="shared" si="12"/>
        <v>0</v>
      </c>
      <c r="DI10" s="42" t="str">
        <f t="shared" si="13"/>
        <v>0</v>
      </c>
      <c r="DJ10" s="42" t="str">
        <f t="shared" si="14"/>
        <v>0</v>
      </c>
      <c r="DK10" s="42" t="str">
        <f t="shared" si="15"/>
        <v>0</v>
      </c>
      <c r="DL10" s="45" t="s">
        <v>302</v>
      </c>
    </row>
    <row r="11" spans="1:116" ht="12.75">
      <c r="A11" t="s">
        <v>270</v>
      </c>
      <c r="B11" t="s">
        <v>271</v>
      </c>
      <c r="C11" s="7">
        <v>23.3</v>
      </c>
      <c r="D11" s="6" t="s">
        <v>178</v>
      </c>
      <c r="E11" t="s">
        <v>94</v>
      </c>
      <c r="F11" t="s">
        <v>94</v>
      </c>
      <c r="G11" t="s">
        <v>94</v>
      </c>
      <c r="H11" t="s">
        <v>95</v>
      </c>
      <c r="I11" t="s">
        <v>95</v>
      </c>
      <c r="J11" t="s">
        <v>95</v>
      </c>
      <c r="K11" t="s">
        <v>95</v>
      </c>
      <c r="L11" t="s">
        <v>95</v>
      </c>
      <c r="M11" t="s">
        <v>95</v>
      </c>
      <c r="N11" t="s">
        <v>272</v>
      </c>
      <c r="O11" t="s">
        <v>119</v>
      </c>
      <c r="P11" t="s">
        <v>95</v>
      </c>
      <c r="Q11" t="s">
        <v>95</v>
      </c>
      <c r="R11" t="s">
        <v>95</v>
      </c>
      <c r="S11" t="s">
        <v>95</v>
      </c>
      <c r="T11" t="s">
        <v>95</v>
      </c>
      <c r="U11" t="s">
        <v>95</v>
      </c>
      <c r="V11" t="s">
        <v>95</v>
      </c>
      <c r="W11" t="s">
        <v>95</v>
      </c>
      <c r="X11" t="s">
        <v>95</v>
      </c>
      <c r="Y11" s="8">
        <v>45.14741</v>
      </c>
      <c r="Z11" s="8">
        <v>-116.96931</v>
      </c>
      <c r="AA11" t="s">
        <v>98</v>
      </c>
      <c r="AB11" t="s">
        <v>99</v>
      </c>
      <c r="AC11" t="s">
        <v>100</v>
      </c>
      <c r="AD11" t="s">
        <v>126</v>
      </c>
      <c r="AF11" s="9">
        <v>38909</v>
      </c>
      <c r="AG11" s="10">
        <v>0.6013888888888889</v>
      </c>
      <c r="AH11" t="s">
        <v>164</v>
      </c>
      <c r="AI11">
        <v>1</v>
      </c>
      <c r="AJ11">
        <v>1</v>
      </c>
      <c r="AK11">
        <v>0</v>
      </c>
      <c r="AL11">
        <v>0</v>
      </c>
      <c r="AM11">
        <v>0</v>
      </c>
      <c r="AN11" t="s">
        <v>165</v>
      </c>
      <c r="AO11" t="s">
        <v>95</v>
      </c>
      <c r="AP11" t="s">
        <v>95</v>
      </c>
      <c r="AR11" t="s">
        <v>123</v>
      </c>
      <c r="AT11" t="s">
        <v>166</v>
      </c>
      <c r="AU11" t="s">
        <v>129</v>
      </c>
      <c r="AV11" t="s">
        <v>95</v>
      </c>
      <c r="AW11" t="s">
        <v>95</v>
      </c>
      <c r="AX11" t="s">
        <v>95</v>
      </c>
      <c r="AZ11" s="11"/>
      <c r="BC11">
        <v>1</v>
      </c>
      <c r="BD11">
        <v>1</v>
      </c>
      <c r="BE11">
        <v>1</v>
      </c>
      <c r="BF11">
        <v>1</v>
      </c>
      <c r="BG11" t="s">
        <v>273</v>
      </c>
      <c r="BH11" t="s">
        <v>274</v>
      </c>
      <c r="BJ11">
        <v>10</v>
      </c>
      <c r="BK11">
        <v>71.6</v>
      </c>
      <c r="BL11">
        <v>22.2</v>
      </c>
      <c r="BM11">
        <v>21</v>
      </c>
      <c r="BN11">
        <v>20.1</v>
      </c>
      <c r="BO11">
        <v>20.7</v>
      </c>
      <c r="BP11">
        <v>17.4</v>
      </c>
      <c r="BQ11">
        <v>0.75</v>
      </c>
      <c r="BR11" t="s">
        <v>275</v>
      </c>
      <c r="BS11">
        <v>3.88</v>
      </c>
      <c r="BT11">
        <v>6.48</v>
      </c>
      <c r="BU11">
        <v>6.28</v>
      </c>
      <c r="BV11">
        <v>6.28</v>
      </c>
      <c r="BW11">
        <v>0.75</v>
      </c>
      <c r="BX11">
        <v>0</v>
      </c>
      <c r="BY11">
        <v>20.28</v>
      </c>
      <c r="BZ11">
        <v>0.49</v>
      </c>
      <c r="CA11">
        <v>-0.2</v>
      </c>
      <c r="CB11">
        <v>-2.4</v>
      </c>
      <c r="CC11">
        <v>0</v>
      </c>
      <c r="CD11">
        <v>0</v>
      </c>
      <c r="CE11">
        <v>3.63</v>
      </c>
      <c r="CF11" t="s">
        <v>268</v>
      </c>
      <c r="CG11" t="s">
        <v>132</v>
      </c>
      <c r="CH11" t="s">
        <v>268</v>
      </c>
      <c r="CI11" t="s">
        <v>132</v>
      </c>
      <c r="CJ11" t="s">
        <v>276</v>
      </c>
      <c r="CK11" s="34" t="str">
        <f t="shared" si="0"/>
        <v>Grey</v>
      </c>
      <c r="CL11" s="34" t="str">
        <f t="shared" si="1"/>
        <v>Grey</v>
      </c>
      <c r="CM11" s="34" t="str">
        <f t="shared" si="2"/>
        <v>Open Bottom Arch</v>
      </c>
      <c r="CN11" s="34" t="b">
        <f t="shared" si="3"/>
        <v>0</v>
      </c>
      <c r="CP11" s="12" t="s">
        <v>123</v>
      </c>
      <c r="CR11" t="s">
        <v>113</v>
      </c>
      <c r="CS11" t="s">
        <v>277</v>
      </c>
      <c r="CT11" t="s">
        <v>113</v>
      </c>
      <c r="CU11" t="s">
        <v>134</v>
      </c>
      <c r="CV11" s="46">
        <v>0.749823</v>
      </c>
      <c r="CW11" s="40">
        <f t="shared" si="4"/>
        <v>1</v>
      </c>
      <c r="CX11" s="40" t="str">
        <f t="shared" si="5"/>
        <v>0.5</v>
      </c>
      <c r="CY11" s="40" t="str">
        <f t="shared" si="6"/>
        <v>0.5</v>
      </c>
      <c r="CZ11" s="41">
        <v>2</v>
      </c>
      <c r="DA11" s="42">
        <f t="shared" si="7"/>
        <v>1</v>
      </c>
      <c r="DB11" s="42">
        <v>1</v>
      </c>
      <c r="DC11" s="43"/>
      <c r="DD11" s="44">
        <f t="shared" si="8"/>
        <v>1.5</v>
      </c>
      <c r="DE11" s="40" t="str">
        <f t="shared" si="9"/>
        <v>Beneficial</v>
      </c>
      <c r="DF11" s="42" t="str">
        <f t="shared" si="10"/>
        <v>0</v>
      </c>
      <c r="DG11" s="42" t="str">
        <f t="shared" si="11"/>
        <v>0</v>
      </c>
      <c r="DH11" s="42" t="str">
        <f t="shared" si="12"/>
        <v>0</v>
      </c>
      <c r="DI11" s="42" t="str">
        <f t="shared" si="13"/>
        <v>0</v>
      </c>
      <c r="DJ11" s="42" t="str">
        <f t="shared" si="14"/>
        <v>0</v>
      </c>
      <c r="DK11" s="42" t="str">
        <f t="shared" si="15"/>
        <v>0</v>
      </c>
      <c r="DL11" s="45" t="s">
        <v>243</v>
      </c>
    </row>
    <row r="14" ht="13.5" thickBot="1"/>
    <row r="15" spans="1:6" ht="55.5">
      <c r="A15" s="55" t="s">
        <v>0</v>
      </c>
      <c r="B15" s="55" t="s">
        <v>322</v>
      </c>
      <c r="C15" s="55" t="s">
        <v>323</v>
      </c>
      <c r="D15" s="55" t="s">
        <v>303</v>
      </c>
      <c r="E15" s="55" t="s">
        <v>308</v>
      </c>
      <c r="F15" s="55" t="s">
        <v>310</v>
      </c>
    </row>
    <row r="16" spans="1:7" s="19" customFormat="1" ht="12.75">
      <c r="A16" s="56" t="s">
        <v>179</v>
      </c>
      <c r="B16" s="56">
        <v>1</v>
      </c>
      <c r="C16" s="56">
        <v>70.856745</v>
      </c>
      <c r="D16" s="56" t="s">
        <v>119</v>
      </c>
      <c r="E16" s="57">
        <v>63</v>
      </c>
      <c r="F16" s="58" t="s">
        <v>324</v>
      </c>
      <c r="G16" s="19" t="s">
        <v>327</v>
      </c>
    </row>
    <row r="17" spans="1:6" s="19" customFormat="1" ht="12.75">
      <c r="A17" s="54" t="s">
        <v>195</v>
      </c>
      <c r="B17" s="54">
        <v>1</v>
      </c>
      <c r="C17" s="54">
        <v>10.76992</v>
      </c>
      <c r="D17" s="54" t="s">
        <v>299</v>
      </c>
      <c r="E17" s="59">
        <v>22.05</v>
      </c>
      <c r="F17" s="60" t="s">
        <v>324</v>
      </c>
    </row>
    <row r="18" spans="1:6" s="19" customFormat="1" ht="12.75">
      <c r="A18" s="54" t="s">
        <v>146</v>
      </c>
      <c r="B18" s="54">
        <v>2</v>
      </c>
      <c r="C18" s="54">
        <v>4.819736</v>
      </c>
      <c r="D18" s="54" t="s">
        <v>297</v>
      </c>
      <c r="E18" s="59">
        <v>12</v>
      </c>
      <c r="F18" s="60" t="s">
        <v>325</v>
      </c>
    </row>
    <row r="19" spans="1:6" s="19" customFormat="1" ht="12.75">
      <c r="A19" s="54" t="s">
        <v>124</v>
      </c>
      <c r="B19" s="54">
        <v>3</v>
      </c>
      <c r="C19" s="54">
        <v>1.845953</v>
      </c>
      <c r="D19" s="54" t="s">
        <v>296</v>
      </c>
      <c r="E19" s="59">
        <v>6</v>
      </c>
      <c r="F19" s="60" t="s">
        <v>326</v>
      </c>
    </row>
    <row r="20" spans="1:6" s="19" customFormat="1" ht="12.75">
      <c r="A20" s="54" t="s">
        <v>135</v>
      </c>
      <c r="B20" s="54">
        <v>2</v>
      </c>
      <c r="C20" s="54">
        <v>1.829317</v>
      </c>
      <c r="D20" s="54" t="s">
        <v>296</v>
      </c>
      <c r="E20" s="59">
        <v>6</v>
      </c>
      <c r="F20" s="60" t="s">
        <v>326</v>
      </c>
    </row>
    <row r="21" spans="1:6" s="19" customFormat="1" ht="12.75">
      <c r="A21" s="54" t="s">
        <v>207</v>
      </c>
      <c r="B21" s="54">
        <v>1</v>
      </c>
      <c r="C21" s="54">
        <v>1.286559</v>
      </c>
      <c r="D21" s="54" t="s">
        <v>300</v>
      </c>
      <c r="E21" s="59">
        <v>6.3</v>
      </c>
      <c r="F21" s="60" t="s">
        <v>326</v>
      </c>
    </row>
    <row r="22" spans="1:6" s="19" customFormat="1" ht="12.75">
      <c r="A22" s="54" t="s">
        <v>241</v>
      </c>
      <c r="B22" s="54">
        <v>3</v>
      </c>
      <c r="C22" s="54">
        <v>0.139605</v>
      </c>
      <c r="D22" s="54" t="s">
        <v>272</v>
      </c>
      <c r="E22" s="59">
        <v>1.5</v>
      </c>
      <c r="F22" s="60" t="s">
        <v>326</v>
      </c>
    </row>
    <row r="23" spans="1:6" s="19" customFormat="1" ht="12.75">
      <c r="A23" s="54" t="s">
        <v>251</v>
      </c>
      <c r="B23" s="54">
        <v>4</v>
      </c>
      <c r="C23" s="54">
        <v>1.458389</v>
      </c>
      <c r="D23" s="54" t="s">
        <v>301</v>
      </c>
      <c r="E23" s="59">
        <v>3</v>
      </c>
      <c r="F23" s="60" t="s">
        <v>326</v>
      </c>
    </row>
    <row r="24" spans="1:6" s="19" customFormat="1" ht="12.75">
      <c r="A24" s="54" t="s">
        <v>265</v>
      </c>
      <c r="B24" s="54">
        <v>2</v>
      </c>
      <c r="C24" s="54">
        <v>3.567003</v>
      </c>
      <c r="D24" s="54" t="s">
        <v>302</v>
      </c>
      <c r="E24" s="59">
        <v>2.25</v>
      </c>
      <c r="F24" s="60" t="s">
        <v>326</v>
      </c>
    </row>
    <row r="25" spans="1:6" s="19" customFormat="1" ht="12.75">
      <c r="A25" s="61" t="s">
        <v>270</v>
      </c>
      <c r="B25" s="61">
        <v>2</v>
      </c>
      <c r="C25" s="61">
        <v>0.749823</v>
      </c>
      <c r="D25" s="61" t="s">
        <v>272</v>
      </c>
      <c r="E25" s="62">
        <v>1.5</v>
      </c>
      <c r="F25" s="63" t="s">
        <v>326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14"/>
  <sheetViews>
    <sheetView workbookViewId="0" topLeftCell="A1">
      <pane xSplit="1" ySplit="1" topLeftCell="C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E5" activeCellId="5" sqref="A5:A8 N5:O8 Y5:Z8 CV5:CV8 CZ5:CZ8 DE5:DE8"/>
    </sheetView>
  </sheetViews>
  <sheetFormatPr defaultColWidth="9.140625" defaultRowHeight="12.75"/>
  <cols>
    <col min="26" max="26" width="10.140625" style="0" bestFit="1" customWidth="1"/>
    <col min="50" max="50" width="13.421875" style="0" customWidth="1"/>
    <col min="116" max="116" width="60.140625" style="0" bestFit="1" customWidth="1"/>
  </cols>
  <sheetData>
    <row r="1" spans="1:116" ht="5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4" t="s">
        <v>24</v>
      </c>
      <c r="Z1" s="4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42</v>
      </c>
      <c r="AT1" s="1" t="s">
        <v>44</v>
      </c>
      <c r="AU1" s="1" t="s">
        <v>45</v>
      </c>
      <c r="AV1" s="1" t="s">
        <v>46</v>
      </c>
      <c r="AW1" s="1" t="s">
        <v>46</v>
      </c>
      <c r="AX1" s="1" t="s">
        <v>46</v>
      </c>
      <c r="AY1" s="1" t="s">
        <v>42</v>
      </c>
      <c r="AZ1" s="5" t="s">
        <v>47</v>
      </c>
      <c r="BA1" s="1" t="s">
        <v>48</v>
      </c>
      <c r="BB1" t="s">
        <v>49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47</v>
      </c>
      <c r="CK1" s="33" t="s">
        <v>33</v>
      </c>
      <c r="CL1" s="33" t="s">
        <v>84</v>
      </c>
      <c r="CM1" s="33" t="s">
        <v>86</v>
      </c>
      <c r="CN1" s="33" t="s">
        <v>279</v>
      </c>
      <c r="CO1" s="1" t="s">
        <v>87</v>
      </c>
      <c r="CP1" s="1" t="s">
        <v>88</v>
      </c>
      <c r="CQ1" s="1" t="s">
        <v>42</v>
      </c>
      <c r="CR1" s="1" t="s">
        <v>89</v>
      </c>
      <c r="CS1" s="1" t="s">
        <v>90</v>
      </c>
      <c r="CT1" s="1"/>
      <c r="CU1" s="1"/>
      <c r="CV1" s="35" t="s">
        <v>280</v>
      </c>
      <c r="CW1" s="36" t="s">
        <v>281</v>
      </c>
      <c r="CX1" s="37" t="s">
        <v>282</v>
      </c>
      <c r="CY1" s="37" t="s">
        <v>283</v>
      </c>
      <c r="CZ1" s="36" t="s">
        <v>284</v>
      </c>
      <c r="DA1" s="36" t="s">
        <v>285</v>
      </c>
      <c r="DB1" s="36" t="s">
        <v>286</v>
      </c>
      <c r="DC1" s="37" t="s">
        <v>287</v>
      </c>
      <c r="DD1" s="37" t="s">
        <v>288</v>
      </c>
      <c r="DE1" s="38" t="s">
        <v>289</v>
      </c>
      <c r="DF1" s="36" t="s">
        <v>290</v>
      </c>
      <c r="DG1" s="36" t="s">
        <v>209</v>
      </c>
      <c r="DH1" s="36" t="s">
        <v>199</v>
      </c>
      <c r="DI1" s="36" t="s">
        <v>291</v>
      </c>
      <c r="DJ1" s="38" t="s">
        <v>292</v>
      </c>
      <c r="DK1" s="38" t="s">
        <v>293</v>
      </c>
      <c r="DL1" s="38" t="s">
        <v>47</v>
      </c>
    </row>
    <row r="2" spans="1:116" ht="12.75">
      <c r="A2" t="s">
        <v>91</v>
      </c>
      <c r="B2" s="6" t="s">
        <v>92</v>
      </c>
      <c r="C2" s="7">
        <v>1.95</v>
      </c>
      <c r="D2" s="6" t="s">
        <v>93</v>
      </c>
      <c r="E2" t="s">
        <v>94</v>
      </c>
      <c r="F2" t="s">
        <v>94</v>
      </c>
      <c r="G2" t="s">
        <v>94</v>
      </c>
      <c r="H2" t="s">
        <v>95</v>
      </c>
      <c r="I2" t="s">
        <v>95</v>
      </c>
      <c r="J2" t="s">
        <v>95</v>
      </c>
      <c r="K2" t="s">
        <v>95</v>
      </c>
      <c r="L2" t="s">
        <v>95</v>
      </c>
      <c r="M2" t="s">
        <v>95</v>
      </c>
      <c r="N2" t="s">
        <v>96</v>
      </c>
      <c r="O2" t="s">
        <v>97</v>
      </c>
      <c r="P2" t="s">
        <v>95</v>
      </c>
      <c r="Q2" t="s">
        <v>95</v>
      </c>
      <c r="R2" t="s">
        <v>95</v>
      </c>
      <c r="S2" t="s">
        <v>95</v>
      </c>
      <c r="T2" t="s">
        <v>95</v>
      </c>
      <c r="U2" t="s">
        <v>95</v>
      </c>
      <c r="V2" t="s">
        <v>95</v>
      </c>
      <c r="W2" t="s">
        <v>95</v>
      </c>
      <c r="X2" t="s">
        <v>95</v>
      </c>
      <c r="Y2" s="8">
        <v>45.20372</v>
      </c>
      <c r="Z2" s="8">
        <v>-116.86823</v>
      </c>
      <c r="AA2" t="s">
        <v>98</v>
      </c>
      <c r="AB2" t="s">
        <v>99</v>
      </c>
      <c r="AC2" t="s">
        <v>100</v>
      </c>
      <c r="AD2" t="s">
        <v>101</v>
      </c>
      <c r="AE2" t="s">
        <v>102</v>
      </c>
      <c r="AF2" s="9">
        <v>38182</v>
      </c>
      <c r="AG2" s="10">
        <v>0.49444444444444446</v>
      </c>
      <c r="AH2" t="s">
        <v>103</v>
      </c>
      <c r="AI2">
        <v>1</v>
      </c>
      <c r="AJ2">
        <v>1</v>
      </c>
      <c r="AK2">
        <v>0</v>
      </c>
      <c r="AL2">
        <v>0</v>
      </c>
      <c r="AM2">
        <v>0</v>
      </c>
      <c r="AN2" t="s">
        <v>104</v>
      </c>
      <c r="AO2" t="s">
        <v>105</v>
      </c>
      <c r="AP2" t="s">
        <v>95</v>
      </c>
      <c r="AQ2" t="s">
        <v>106</v>
      </c>
      <c r="AR2" t="s">
        <v>95</v>
      </c>
      <c r="AT2" t="s">
        <v>107</v>
      </c>
      <c r="AU2" t="s">
        <v>95</v>
      </c>
      <c r="AV2" t="s">
        <v>95</v>
      </c>
      <c r="AW2" t="s">
        <v>95</v>
      </c>
      <c r="AX2" t="s">
        <v>95</v>
      </c>
      <c r="AZ2" s="11" t="s">
        <v>108</v>
      </c>
      <c r="BC2">
        <v>1</v>
      </c>
      <c r="BD2">
        <v>1</v>
      </c>
      <c r="BE2">
        <v>1</v>
      </c>
      <c r="BF2">
        <v>1</v>
      </c>
      <c r="BJ2">
        <v>6.1</v>
      </c>
      <c r="BK2">
        <v>24.5</v>
      </c>
      <c r="BL2">
        <v>10</v>
      </c>
      <c r="BM2">
        <v>12</v>
      </c>
      <c r="BN2">
        <v>9.7</v>
      </c>
      <c r="BO2">
        <v>10.4</v>
      </c>
      <c r="BP2">
        <v>10</v>
      </c>
      <c r="BQ2">
        <v>5.02</v>
      </c>
      <c r="BR2" t="s">
        <v>109</v>
      </c>
      <c r="BS2">
        <v>11.14</v>
      </c>
      <c r="BT2">
        <v>11.94</v>
      </c>
      <c r="BU2">
        <v>14.37</v>
      </c>
      <c r="BV2">
        <v>13.95</v>
      </c>
      <c r="BW2">
        <v>5.02</v>
      </c>
      <c r="BX2">
        <v>0</v>
      </c>
      <c r="BY2">
        <v>10.42</v>
      </c>
      <c r="BZ2">
        <v>0.59</v>
      </c>
      <c r="CA2">
        <v>2.01</v>
      </c>
      <c r="CB2">
        <v>-2.81</v>
      </c>
      <c r="CC2">
        <v>0.42</v>
      </c>
      <c r="CD2">
        <v>0.21</v>
      </c>
      <c r="CE2">
        <v>3.27</v>
      </c>
      <c r="CF2" t="s">
        <v>110</v>
      </c>
      <c r="CG2" t="s">
        <v>111</v>
      </c>
      <c r="CH2" t="s">
        <v>110</v>
      </c>
      <c r="CI2" t="s">
        <v>112</v>
      </c>
      <c r="CK2" s="34" t="str">
        <f aca="true" t="shared" si="0" ref="CK2:CK12">IF(CH2="Red","Red",IF(CH2="Green","Green",IF(CH2="Grey","Grey",IF(AH2="Bridge","Bridge",IF(AH2="Ford","Ford",IF(AH2="Open Bottom","Open Bottom",IF(AH2="Other","Other","Green")))))))</f>
        <v>Red</v>
      </c>
      <c r="CL2" s="34" t="str">
        <f>IF(CK2="Red","Red",IF(CK2="Green","Green",IF(CK2="Grey","Grey",IF(CN2="False","Green",IF(CN2="Yes","Red","Green")))))</f>
        <v>Red</v>
      </c>
      <c r="CM2" s="34" t="str">
        <f aca="true" t="shared" si="1" ref="CM2:CM12">IF(AH2="Bridge","Bridge",IF(AH2="Ford","Ford",IF(AH2="Circular","Circular",IF(AH2="Squashed Pipe-Arch","Squashed Pipe-Arch",IF(AH2="Open-Bottom","Open Bottom Arch",IF(AH2="Other","Other","Other"))))))</f>
        <v>Circular</v>
      </c>
      <c r="CN2" s="34" t="b">
        <f>IF(AND(CK2&lt;&gt;"Red",CP2="Yes"),"Yes")</f>
        <v>0</v>
      </c>
      <c r="CP2" t="s">
        <v>113</v>
      </c>
      <c r="CQ2" t="s">
        <v>114</v>
      </c>
      <c r="CR2" t="s">
        <v>113</v>
      </c>
      <c r="CS2" t="s">
        <v>115</v>
      </c>
      <c r="CT2" t="s">
        <v>113</v>
      </c>
      <c r="CU2" t="s">
        <v>116</v>
      </c>
      <c r="CV2" s="39">
        <v>3.5</v>
      </c>
      <c r="CW2" s="40">
        <f aca="true" t="shared" si="2" ref="CW2:CW12">IF(AND(CV2&gt;0,CV2&lt;=1),1,IF(AND(CV2&gt;1,CV2&lt;=2),2,IF(AND(CV2&gt;2,CV2&lt;=4),3,IF(AND(CV2&gt;4,CV2&lt;=6),4,IF(AND(CV2&gt;6,CV2&lt;=8),5,IF(AND(CV2&gt;8,CV2&lt;=10),6,IF(AND(CV2&gt;10),7,)))))))</f>
        <v>3</v>
      </c>
      <c r="CX2" s="40" t="str">
        <f>IF(CF2="Red","1",IF(CF2="Grey","0.5","0"))</f>
        <v>1</v>
      </c>
      <c r="CY2" s="40" t="str">
        <f>IF(CH2="Red","1",IF(CH2="Grey","0.5","0"))</f>
        <v>1</v>
      </c>
      <c r="CZ2" s="41">
        <v>1</v>
      </c>
      <c r="DA2" s="42">
        <f>1+DF2+DG2+DH2+DI2+DJ2+DK2</f>
        <v>1</v>
      </c>
      <c r="DB2" s="42">
        <v>1.5</v>
      </c>
      <c r="DC2" s="43"/>
      <c r="DD2" s="44">
        <f>CW2*((CX2*1.5)+(1.5*CY2))*DB2*DA2</f>
        <v>13.5</v>
      </c>
      <c r="DE2" s="40" t="str">
        <f>IF(AND(DD2&gt;0,DD2&lt;10),"Beneficial",IF(AND(DD2&gt;=10,DD2&lt;20),"Medium",IF(AND(DD2&gt;=20),"High",)))</f>
        <v>Medium</v>
      </c>
      <c r="DF2" s="42" t="str">
        <f>IF(AU2="Poor Alignment with Stream","0.05",IF(AV2="Poor Alignment with Stream","0.05",IF(AW2="Poor Alignment with Stream","0.05",IF(AX2="Poor Alignment with Stream","0.05","0"))))</f>
        <v>0</v>
      </c>
      <c r="DG2" s="42" t="str">
        <f>IF(AU2="Breaks Inside Culvert","0.05",IF(AV2="Breaks Inside Culvert","0.05",IF(AW2="Breaks Inside Culvert","0.05",IF(AX2="Breaks Inside Culvert","0.05","0"))))</f>
        <v>0</v>
      </c>
      <c r="DH2" s="42" t="str">
        <f>IF(AU2="Fill Eroding","0.05",IF(AV2="Fill Eroding","0.05",IF(AW2="Fill Eroding","0.05",IF(AX2="Fill Eroding","0.05","0"))))</f>
        <v>0</v>
      </c>
      <c r="DI2" s="42" t="str">
        <f>IF(AU2="Water Flowing Under Culvert","0.1",IF(AV2="Water Flowing Under Culvert","0.1",IF(AW2="Water Flowing Under Culvert","0.1",IF(AX2="Water Flowing Under Culvert","0.1","0"))))</f>
        <v>0</v>
      </c>
      <c r="DJ2" s="42" t="str">
        <f>IF(AU2="Bottom Rusted Through","0.05",IF(AV2="Bottom Rusted Through","0.05",IF(AW2="Bottom Rusted Through","0.05",IF(AX2="Bottom Rusted Through","0.05","0"))))</f>
        <v>0</v>
      </c>
      <c r="DK2" s="42" t="str">
        <f>IF(AU2="Debris Plugging Inlet","0.05",IF(AV2="Debris Plugging Inlet","0.05",IF(AW2="Debris Plugging Inlet","0.05",IF(AX2="Debris Plugging Inlet","0.05","0"))))</f>
        <v>0</v>
      </c>
      <c r="DL2" s="45" t="s">
        <v>294</v>
      </c>
    </row>
    <row r="3" spans="1:116" s="12" customFormat="1" ht="12.75">
      <c r="A3" s="12" t="s">
        <v>124</v>
      </c>
      <c r="B3" s="13">
        <v>3925</v>
      </c>
      <c r="C3" s="14">
        <v>7.9</v>
      </c>
      <c r="D3" s="13" t="s">
        <v>118</v>
      </c>
      <c r="E3" s="12" t="s">
        <v>94</v>
      </c>
      <c r="F3" s="12" t="s">
        <v>94</v>
      </c>
      <c r="G3" s="12" t="s">
        <v>94</v>
      </c>
      <c r="H3" s="12" t="s">
        <v>95</v>
      </c>
      <c r="I3" s="12" t="s">
        <v>95</v>
      </c>
      <c r="J3" s="12" t="s">
        <v>95</v>
      </c>
      <c r="K3" s="12" t="s">
        <v>95</v>
      </c>
      <c r="L3" s="12" t="s">
        <v>95</v>
      </c>
      <c r="M3" s="12" t="s">
        <v>95</v>
      </c>
      <c r="N3" s="12" t="s">
        <v>125</v>
      </c>
      <c r="O3" s="12" t="s">
        <v>97</v>
      </c>
      <c r="P3" s="12" t="s">
        <v>95</v>
      </c>
      <c r="Q3" s="12" t="s">
        <v>95</v>
      </c>
      <c r="R3" s="12" t="s">
        <v>95</v>
      </c>
      <c r="S3" s="12" t="s">
        <v>95</v>
      </c>
      <c r="T3" s="12" t="s">
        <v>95</v>
      </c>
      <c r="U3" s="12" t="s">
        <v>95</v>
      </c>
      <c r="V3" s="12" t="s">
        <v>95</v>
      </c>
      <c r="W3" s="12" t="s">
        <v>95</v>
      </c>
      <c r="X3" s="12" t="s">
        <v>95</v>
      </c>
      <c r="Y3" s="15">
        <v>45.11753</v>
      </c>
      <c r="Z3" s="15">
        <v>-116.93924</v>
      </c>
      <c r="AA3" s="12" t="s">
        <v>98</v>
      </c>
      <c r="AB3" s="12" t="s">
        <v>99</v>
      </c>
      <c r="AC3" s="12" t="s">
        <v>126</v>
      </c>
      <c r="AD3" s="12" t="s">
        <v>101</v>
      </c>
      <c r="AF3" s="16">
        <v>38250</v>
      </c>
      <c r="AG3" s="17">
        <v>0.4375</v>
      </c>
      <c r="AH3" s="12" t="s">
        <v>103</v>
      </c>
      <c r="AI3" s="12">
        <v>1</v>
      </c>
      <c r="AJ3" s="12">
        <v>1</v>
      </c>
      <c r="AK3" s="12">
        <v>0</v>
      </c>
      <c r="AL3" s="12">
        <v>0</v>
      </c>
      <c r="AM3" s="12">
        <v>0</v>
      </c>
      <c r="AN3" s="12" t="s">
        <v>127</v>
      </c>
      <c r="AO3" s="12" t="s">
        <v>95</v>
      </c>
      <c r="AP3" s="12" t="s">
        <v>95</v>
      </c>
      <c r="AQ3" s="12" t="s">
        <v>128</v>
      </c>
      <c r="AR3" s="12" t="s">
        <v>123</v>
      </c>
      <c r="AT3" s="12" t="s">
        <v>107</v>
      </c>
      <c r="AU3" s="12" t="s">
        <v>129</v>
      </c>
      <c r="AV3" t="s">
        <v>95</v>
      </c>
      <c r="AW3" t="s">
        <v>95</v>
      </c>
      <c r="AX3" t="s">
        <v>95</v>
      </c>
      <c r="AZ3" s="18"/>
      <c r="BC3" s="12">
        <v>1</v>
      </c>
      <c r="BD3" s="12">
        <v>1</v>
      </c>
      <c r="BE3" s="12">
        <v>1</v>
      </c>
      <c r="BF3" s="12">
        <v>1</v>
      </c>
      <c r="BG3" s="12" t="s">
        <v>130</v>
      </c>
      <c r="BJ3" s="12">
        <v>6.1</v>
      </c>
      <c r="BK3" s="12">
        <v>22.6</v>
      </c>
      <c r="BL3" s="12">
        <v>18.1</v>
      </c>
      <c r="BM3" s="12">
        <v>13</v>
      </c>
      <c r="BN3" s="12">
        <v>15.5</v>
      </c>
      <c r="BO3" s="12">
        <v>18.8</v>
      </c>
      <c r="BP3" s="12">
        <v>15.8</v>
      </c>
      <c r="BQ3" s="12">
        <v>4.53</v>
      </c>
      <c r="BR3" s="12" t="s">
        <v>131</v>
      </c>
      <c r="BS3" s="12">
        <v>11.26</v>
      </c>
      <c r="BT3" s="12">
        <v>11.38</v>
      </c>
      <c r="BU3" s="12">
        <v>0</v>
      </c>
      <c r="BV3" s="12">
        <v>0</v>
      </c>
      <c r="BW3" s="12">
        <v>4.53</v>
      </c>
      <c r="BX3" s="12">
        <v>0</v>
      </c>
      <c r="BY3" s="12">
        <v>16.24</v>
      </c>
      <c r="BZ3" s="12">
        <v>0.38</v>
      </c>
      <c r="CA3" s="12">
        <v>-11.38</v>
      </c>
      <c r="CB3" s="12">
        <v>11.26</v>
      </c>
      <c r="CC3" s="12">
        <v>0</v>
      </c>
      <c r="CD3" s="12">
        <v>0</v>
      </c>
      <c r="CE3" s="12">
        <v>0.53</v>
      </c>
      <c r="CF3" s="12" t="s">
        <v>110</v>
      </c>
      <c r="CG3" s="12" t="s">
        <v>132</v>
      </c>
      <c r="CH3" s="12" t="s">
        <v>110</v>
      </c>
      <c r="CI3" s="12" t="s">
        <v>132</v>
      </c>
      <c r="CK3" s="34" t="str">
        <f t="shared" si="0"/>
        <v>Red</v>
      </c>
      <c r="CL3" s="34" t="str">
        <f aca="true" t="shared" si="3" ref="CL3:CL12">IF(CK3="Red","Red",IF(CK3="Green","Green",IF(CK3="Grey","Grey",IF(CN3="False","Green",IF(CN3="Yes","Red","Green")))))</f>
        <v>Red</v>
      </c>
      <c r="CM3" s="34" t="str">
        <f t="shared" si="1"/>
        <v>Circular</v>
      </c>
      <c r="CN3" s="34" t="b">
        <f aca="true" t="shared" si="4" ref="CN3:CN12">IF(AND(CK3&lt;&gt;"Red",CP3="Yes"),"Yes")</f>
        <v>0</v>
      </c>
      <c r="CP3" s="12" t="s">
        <v>113</v>
      </c>
      <c r="CQ3" s="12" t="s">
        <v>133</v>
      </c>
      <c r="CR3" s="12" t="s">
        <v>113</v>
      </c>
      <c r="CT3" s="12" t="s">
        <v>113</v>
      </c>
      <c r="CU3" s="12" t="s">
        <v>134</v>
      </c>
      <c r="CV3" s="12">
        <v>1.845953</v>
      </c>
      <c r="CW3" s="40">
        <f t="shared" si="2"/>
        <v>2</v>
      </c>
      <c r="CX3" s="40" t="str">
        <f aca="true" t="shared" si="5" ref="CX3:CX12">IF(CF3="Red","1",IF(CF3="Grey","0.5","0"))</f>
        <v>1</v>
      </c>
      <c r="CY3" s="40" t="str">
        <f aca="true" t="shared" si="6" ref="CY3:CY12">IF(CH3="Red","1",IF(CH3="Grey","0.5","0"))</f>
        <v>1</v>
      </c>
      <c r="CZ3" s="41">
        <v>3</v>
      </c>
      <c r="DA3" s="42">
        <f aca="true" t="shared" si="7" ref="DA3:DA12">1+DF3+DG3+DH3+DI3+DJ3+DK3</f>
        <v>1</v>
      </c>
      <c r="DB3" s="42">
        <v>1</v>
      </c>
      <c r="DC3" s="43"/>
      <c r="DD3" s="44">
        <f aca="true" t="shared" si="8" ref="DD3:DD12">CW3*((CX3*1.5)+(1.5*CY3))*DB3*DA3</f>
        <v>6</v>
      </c>
      <c r="DE3" s="40" t="str">
        <f aca="true" t="shared" si="9" ref="DE3:DE12">IF(AND(DD3&gt;0,DD3&lt;10),"Beneficial",IF(AND(DD3&gt;=10,DD3&lt;20),"Medium",IF(AND(DD3&gt;=20),"High",)))</f>
        <v>Beneficial</v>
      </c>
      <c r="DF3" s="42" t="str">
        <f aca="true" t="shared" si="10" ref="DF3:DF12">IF(AU3="Poor Alignment with Stream","0.05",IF(AU3="Poor Alignment with Stream","0.05",IF(AU3="Poor Alignment with Stream","0.05",IF(AU3="Poor Alignment with Stream","0.05","0"))))</f>
        <v>0</v>
      </c>
      <c r="DG3" s="42" t="str">
        <f aca="true" t="shared" si="11" ref="DG3:DG12">IF(AU3="Breaks Inside Culvert","0.05",IF(AV3="Breaks Inside Culvert","0.05",IF(AW3="Breaks Inside Culvert","0.05",IF(AX3="Breaks Inside Culvert","0.05","0"))))</f>
        <v>0</v>
      </c>
      <c r="DH3" s="42" t="str">
        <f aca="true" t="shared" si="12" ref="DH3:DH12">IF(AU3="Fill Eroding","0.05",IF(AV3="Fill Eroding","0.05",IF(AW3="Fill Eroding","0.05",IF(AX3="Fill Eroding","0.05","0"))))</f>
        <v>0</v>
      </c>
      <c r="DI3" s="42" t="str">
        <f aca="true" t="shared" si="13" ref="DI3:DI12">IF(AU3="Water Flowing Under Culvert","0.1",IF(AV3="Water Flowing Under Culvert","0.1",IF(AW3="Water Flowing Under Culvert","0.1",IF(AX3="Water Flowing Under Culvert","0.1","0"))))</f>
        <v>0</v>
      </c>
      <c r="DJ3" s="42" t="str">
        <f aca="true" t="shared" si="14" ref="DJ3:DJ12">IF(AU3="Bottom Rusted Through","0.05",IF(AV3="Bottom Rusted Through","0.05",IF(AW3="Bottom Rusted Through","0.05",IF(AX3="Bottom Rusted Through","0.05","0"))))</f>
        <v>0</v>
      </c>
      <c r="DK3" s="42" t="str">
        <f aca="true" t="shared" si="15" ref="DK3:DK12">IF(AU3="Debris Plugging Inlet","0.05",IF(AV3="Debris Plugging Inlet","0.05",IF(AW3="Debris Plugging Inlet","0.05",IF(AX3="Debris Plugging Inlet","0.05","0"))))</f>
        <v>0</v>
      </c>
      <c r="DL3" s="45" t="s">
        <v>295</v>
      </c>
    </row>
    <row r="4" spans="1:116" s="12" customFormat="1" ht="12.75">
      <c r="A4" s="12" t="s">
        <v>135</v>
      </c>
      <c r="B4" s="13">
        <v>3960</v>
      </c>
      <c r="C4" s="14">
        <v>5.9</v>
      </c>
      <c r="D4" s="13" t="s">
        <v>118</v>
      </c>
      <c r="E4" s="12" t="s">
        <v>94</v>
      </c>
      <c r="F4" s="12" t="s">
        <v>94</v>
      </c>
      <c r="G4" s="12" t="s">
        <v>94</v>
      </c>
      <c r="H4" s="12" t="s">
        <v>95</v>
      </c>
      <c r="I4" s="12" t="s">
        <v>95</v>
      </c>
      <c r="J4" s="12" t="s">
        <v>95</v>
      </c>
      <c r="K4" s="12" t="s">
        <v>95</v>
      </c>
      <c r="L4" s="12" t="s">
        <v>95</v>
      </c>
      <c r="M4" s="12" t="s">
        <v>95</v>
      </c>
      <c r="N4" s="12" t="s">
        <v>125</v>
      </c>
      <c r="O4" s="12" t="s">
        <v>97</v>
      </c>
      <c r="P4" s="12" t="s">
        <v>95</v>
      </c>
      <c r="Q4" s="12" t="s">
        <v>95</v>
      </c>
      <c r="R4" s="12" t="s">
        <v>95</v>
      </c>
      <c r="S4" s="12" t="s">
        <v>95</v>
      </c>
      <c r="T4" s="12" t="s">
        <v>95</v>
      </c>
      <c r="U4" s="12" t="s">
        <v>95</v>
      </c>
      <c r="V4" s="12" t="s">
        <v>95</v>
      </c>
      <c r="W4" s="12" t="s">
        <v>95</v>
      </c>
      <c r="X4" s="12" t="s">
        <v>95</v>
      </c>
      <c r="Y4" s="15">
        <v>45.10976</v>
      </c>
      <c r="Z4" s="15">
        <v>-116.93939</v>
      </c>
      <c r="AA4" s="12" t="s">
        <v>98</v>
      </c>
      <c r="AB4" s="12" t="s">
        <v>99</v>
      </c>
      <c r="AC4" s="12" t="s">
        <v>126</v>
      </c>
      <c r="AD4" s="12" t="s">
        <v>101</v>
      </c>
      <c r="AF4" s="16">
        <v>38250</v>
      </c>
      <c r="AG4" s="17">
        <v>0.5104166666666666</v>
      </c>
      <c r="AH4" s="12" t="s">
        <v>136</v>
      </c>
      <c r="AI4" s="12">
        <v>1</v>
      </c>
      <c r="AJ4" s="12">
        <v>1</v>
      </c>
      <c r="AK4" s="12">
        <v>0</v>
      </c>
      <c r="AL4" s="12">
        <v>0</v>
      </c>
      <c r="AM4" s="12">
        <v>0</v>
      </c>
      <c r="AN4" s="12" t="s">
        <v>137</v>
      </c>
      <c r="AO4" s="12" t="s">
        <v>95</v>
      </c>
      <c r="AP4" s="12" t="s">
        <v>95</v>
      </c>
      <c r="AQ4" s="12" t="s">
        <v>138</v>
      </c>
      <c r="AR4" s="12" t="s">
        <v>113</v>
      </c>
      <c r="AS4" s="12" t="s">
        <v>139</v>
      </c>
      <c r="AT4" s="12" t="s">
        <v>107</v>
      </c>
      <c r="AU4" s="12" t="s">
        <v>129</v>
      </c>
      <c r="AV4" t="s">
        <v>95</v>
      </c>
      <c r="AW4" t="s">
        <v>95</v>
      </c>
      <c r="AX4" t="s">
        <v>95</v>
      </c>
      <c r="AZ4" s="12" t="s">
        <v>140</v>
      </c>
      <c r="BC4" s="12">
        <v>1</v>
      </c>
      <c r="BD4" s="12">
        <v>1</v>
      </c>
      <c r="BE4" s="12">
        <v>1</v>
      </c>
      <c r="BF4" s="12">
        <v>1</v>
      </c>
      <c r="BG4" s="12" t="s">
        <v>141</v>
      </c>
      <c r="BJ4" s="12">
        <v>7.3</v>
      </c>
      <c r="BK4" s="12">
        <v>66</v>
      </c>
      <c r="BL4" s="12">
        <v>25.4</v>
      </c>
      <c r="BM4" s="12">
        <v>18.7</v>
      </c>
      <c r="BN4" s="12">
        <v>15</v>
      </c>
      <c r="BO4" s="12">
        <v>26.7</v>
      </c>
      <c r="BP4" s="12">
        <v>20.4</v>
      </c>
      <c r="BQ4" s="12">
        <v>5.38</v>
      </c>
      <c r="BR4" s="12" t="s">
        <v>131</v>
      </c>
      <c r="BS4" s="12">
        <v>10.32</v>
      </c>
      <c r="BT4" s="12">
        <v>17.96</v>
      </c>
      <c r="BU4" s="12">
        <v>21.97</v>
      </c>
      <c r="BV4" s="12">
        <v>20.02</v>
      </c>
      <c r="BW4" s="12">
        <v>5.38</v>
      </c>
      <c r="BX4" s="12">
        <v>0</v>
      </c>
      <c r="BY4" s="12">
        <v>21.24</v>
      </c>
      <c r="BZ4" s="12">
        <v>0.34</v>
      </c>
      <c r="CA4" s="12">
        <v>2.06</v>
      </c>
      <c r="CB4" s="12">
        <v>-9.7</v>
      </c>
      <c r="CC4" s="12">
        <v>1.95</v>
      </c>
      <c r="CD4" s="12">
        <v>0.95</v>
      </c>
      <c r="CE4" s="12">
        <v>11.58</v>
      </c>
      <c r="CF4" s="12" t="s">
        <v>110</v>
      </c>
      <c r="CG4" s="12" t="s">
        <v>111</v>
      </c>
      <c r="CH4" s="12" t="s">
        <v>110</v>
      </c>
      <c r="CI4" s="12" t="s">
        <v>112</v>
      </c>
      <c r="CJ4" s="12" t="s">
        <v>142</v>
      </c>
      <c r="CK4" s="34" t="str">
        <f t="shared" si="0"/>
        <v>Red</v>
      </c>
      <c r="CL4" s="34" t="str">
        <f t="shared" si="3"/>
        <v>Red</v>
      </c>
      <c r="CM4" s="34" t="str">
        <f t="shared" si="1"/>
        <v>Squashed Pipe-Arch</v>
      </c>
      <c r="CN4" s="34" t="b">
        <f t="shared" si="4"/>
        <v>0</v>
      </c>
      <c r="CP4" s="12" t="s">
        <v>113</v>
      </c>
      <c r="CQ4" s="12" t="s">
        <v>143</v>
      </c>
      <c r="CR4" s="12" t="s">
        <v>113</v>
      </c>
      <c r="CT4" s="12" t="s">
        <v>113</v>
      </c>
      <c r="CU4" s="12" t="s">
        <v>134</v>
      </c>
      <c r="CV4" s="12">
        <v>1.829317</v>
      </c>
      <c r="CW4" s="40">
        <f t="shared" si="2"/>
        <v>2</v>
      </c>
      <c r="CX4" s="40" t="str">
        <f t="shared" si="5"/>
        <v>1</v>
      </c>
      <c r="CY4" s="40" t="str">
        <f t="shared" si="6"/>
        <v>1</v>
      </c>
      <c r="CZ4" s="41">
        <v>2</v>
      </c>
      <c r="DA4" s="42">
        <f t="shared" si="7"/>
        <v>1</v>
      </c>
      <c r="DB4" s="42">
        <v>1</v>
      </c>
      <c r="DC4" s="43"/>
      <c r="DD4" s="44">
        <f t="shared" si="8"/>
        <v>6</v>
      </c>
      <c r="DE4" s="40" t="str">
        <f t="shared" si="9"/>
        <v>Beneficial</v>
      </c>
      <c r="DF4" s="42" t="str">
        <f t="shared" si="10"/>
        <v>0</v>
      </c>
      <c r="DG4" s="42" t="str">
        <f t="shared" si="11"/>
        <v>0</v>
      </c>
      <c r="DH4" s="42" t="str">
        <f t="shared" si="12"/>
        <v>0</v>
      </c>
      <c r="DI4" s="42" t="str">
        <f t="shared" si="13"/>
        <v>0</v>
      </c>
      <c r="DJ4" s="42" t="str">
        <f t="shared" si="14"/>
        <v>0</v>
      </c>
      <c r="DK4" s="42" t="str">
        <f t="shared" si="15"/>
        <v>0</v>
      </c>
      <c r="DL4" s="45" t="s">
        <v>296</v>
      </c>
    </row>
    <row r="5" spans="1:116" s="12" customFormat="1" ht="12.75">
      <c r="A5" s="12" t="s">
        <v>146</v>
      </c>
      <c r="B5" s="13" t="s">
        <v>118</v>
      </c>
      <c r="C5" s="14">
        <v>1.3</v>
      </c>
      <c r="D5" s="13" t="s">
        <v>147</v>
      </c>
      <c r="E5" s="12" t="s">
        <v>94</v>
      </c>
      <c r="F5" s="12" t="s">
        <v>94</v>
      </c>
      <c r="G5" s="12" t="s">
        <v>94</v>
      </c>
      <c r="H5" s="12" t="s">
        <v>95</v>
      </c>
      <c r="I5" s="12" t="s">
        <v>95</v>
      </c>
      <c r="J5" s="12" t="s">
        <v>95</v>
      </c>
      <c r="K5" s="12" t="s">
        <v>95</v>
      </c>
      <c r="L5" s="12" t="s">
        <v>95</v>
      </c>
      <c r="M5" s="12" t="s">
        <v>95</v>
      </c>
      <c r="N5" s="12" t="s">
        <v>125</v>
      </c>
      <c r="O5" s="12" t="s">
        <v>125</v>
      </c>
      <c r="P5" s="12" t="s">
        <v>95</v>
      </c>
      <c r="Q5" s="12" t="s">
        <v>95</v>
      </c>
      <c r="R5" s="12" t="s">
        <v>95</v>
      </c>
      <c r="S5" s="12" t="s">
        <v>95</v>
      </c>
      <c r="T5" s="12" t="s">
        <v>95</v>
      </c>
      <c r="U5" s="12" t="s">
        <v>95</v>
      </c>
      <c r="V5" s="12" t="s">
        <v>95</v>
      </c>
      <c r="W5" s="12" t="s">
        <v>95</v>
      </c>
      <c r="X5" s="12" t="s">
        <v>95</v>
      </c>
      <c r="Y5" s="15">
        <v>45.13769</v>
      </c>
      <c r="Z5" s="15">
        <v>-116.86365</v>
      </c>
      <c r="AA5" s="12" t="s">
        <v>98</v>
      </c>
      <c r="AB5" s="12" t="s">
        <v>99</v>
      </c>
      <c r="AC5" s="12" t="s">
        <v>100</v>
      </c>
      <c r="AD5" s="12" t="s">
        <v>101</v>
      </c>
      <c r="AF5" s="16">
        <v>38250</v>
      </c>
      <c r="AG5" s="17">
        <v>0.6069444444444444</v>
      </c>
      <c r="AH5" s="12" t="s">
        <v>136</v>
      </c>
      <c r="AI5" s="12">
        <v>1</v>
      </c>
      <c r="AJ5" s="12">
        <v>1</v>
      </c>
      <c r="AK5" s="12">
        <v>0</v>
      </c>
      <c r="AL5" s="12">
        <v>0</v>
      </c>
      <c r="AM5" s="12">
        <v>0</v>
      </c>
      <c r="AN5" s="12" t="s">
        <v>137</v>
      </c>
      <c r="AO5" s="12" t="s">
        <v>95</v>
      </c>
      <c r="AP5" s="12" t="s">
        <v>95</v>
      </c>
      <c r="AR5" s="12" t="s">
        <v>123</v>
      </c>
      <c r="AT5" s="12" t="s">
        <v>148</v>
      </c>
      <c r="AU5" s="12" t="s">
        <v>129</v>
      </c>
      <c r="AV5" t="s">
        <v>95</v>
      </c>
      <c r="AW5" t="s">
        <v>95</v>
      </c>
      <c r="AX5" t="s">
        <v>95</v>
      </c>
      <c r="AZ5" s="12" t="s">
        <v>149</v>
      </c>
      <c r="BC5" s="12">
        <v>1</v>
      </c>
      <c r="BD5" s="12">
        <v>1</v>
      </c>
      <c r="BE5" s="12">
        <v>1</v>
      </c>
      <c r="BF5" s="12">
        <v>1</v>
      </c>
      <c r="BG5" s="12" t="s">
        <v>150</v>
      </c>
      <c r="BJ5" s="12">
        <v>8.6</v>
      </c>
      <c r="BK5" s="12">
        <v>105</v>
      </c>
      <c r="BL5" s="12">
        <v>20.1</v>
      </c>
      <c r="BM5" s="12">
        <v>21.4</v>
      </c>
      <c r="BN5" s="12">
        <v>19.1</v>
      </c>
      <c r="BO5" s="12">
        <v>20.9</v>
      </c>
      <c r="BP5" s="12">
        <v>18.1</v>
      </c>
      <c r="BQ5" s="12">
        <v>25.04</v>
      </c>
      <c r="BR5" s="12" t="s">
        <v>151</v>
      </c>
      <c r="BS5" s="12">
        <v>18.62</v>
      </c>
      <c r="BT5" s="12">
        <v>25.12</v>
      </c>
      <c r="BU5" s="12">
        <v>27.23</v>
      </c>
      <c r="BV5" s="12">
        <v>26.24</v>
      </c>
      <c r="BW5" s="12">
        <v>25.02</v>
      </c>
      <c r="BX5" s="12">
        <v>0.02</v>
      </c>
      <c r="BY5" s="12">
        <v>19.92</v>
      </c>
      <c r="BZ5" s="12">
        <v>0.43</v>
      </c>
      <c r="CA5" s="12">
        <v>1.12</v>
      </c>
      <c r="CB5" s="12">
        <v>-7.62</v>
      </c>
      <c r="CC5" s="12">
        <v>0.99</v>
      </c>
      <c r="CD5" s="12">
        <v>0.88</v>
      </c>
      <c r="CE5" s="12">
        <v>6.19</v>
      </c>
      <c r="CF5" s="12" t="s">
        <v>110</v>
      </c>
      <c r="CG5" s="12" t="s">
        <v>111</v>
      </c>
      <c r="CH5" s="12" t="s">
        <v>110</v>
      </c>
      <c r="CI5" s="12" t="s">
        <v>112</v>
      </c>
      <c r="CK5" s="34" t="str">
        <f t="shared" si="0"/>
        <v>Red</v>
      </c>
      <c r="CL5" s="34" t="str">
        <f t="shared" si="3"/>
        <v>Red</v>
      </c>
      <c r="CM5" s="34" t="str">
        <f t="shared" si="1"/>
        <v>Squashed Pipe-Arch</v>
      </c>
      <c r="CN5" s="34" t="b">
        <f t="shared" si="4"/>
        <v>0</v>
      </c>
      <c r="CP5" s="12" t="s">
        <v>123</v>
      </c>
      <c r="CR5" s="12" t="s">
        <v>123</v>
      </c>
      <c r="CT5" s="12" t="s">
        <v>113</v>
      </c>
      <c r="CU5" s="12" t="s">
        <v>152</v>
      </c>
      <c r="CV5" s="12">
        <v>4.819736</v>
      </c>
      <c r="CW5" s="40">
        <f t="shared" si="2"/>
        <v>4</v>
      </c>
      <c r="CX5" s="40" t="str">
        <f t="shared" si="5"/>
        <v>1</v>
      </c>
      <c r="CY5" s="40" t="str">
        <f t="shared" si="6"/>
        <v>1</v>
      </c>
      <c r="CZ5" s="41">
        <v>2</v>
      </c>
      <c r="DA5" s="42">
        <f t="shared" si="7"/>
        <v>1</v>
      </c>
      <c r="DB5" s="42">
        <v>1</v>
      </c>
      <c r="DC5" s="43"/>
      <c r="DD5" s="44">
        <f t="shared" si="8"/>
        <v>12</v>
      </c>
      <c r="DE5" s="40" t="str">
        <f t="shared" si="9"/>
        <v>Medium</v>
      </c>
      <c r="DF5" s="42" t="str">
        <f t="shared" si="10"/>
        <v>0</v>
      </c>
      <c r="DG5" s="42" t="str">
        <f t="shared" si="11"/>
        <v>0</v>
      </c>
      <c r="DH5" s="42" t="str">
        <f t="shared" si="12"/>
        <v>0</v>
      </c>
      <c r="DI5" s="42" t="str">
        <f t="shared" si="13"/>
        <v>0</v>
      </c>
      <c r="DJ5" s="42" t="str">
        <f t="shared" si="14"/>
        <v>0</v>
      </c>
      <c r="DK5" s="42" t="str">
        <f t="shared" si="15"/>
        <v>0</v>
      </c>
      <c r="DL5" s="45" t="s">
        <v>297</v>
      </c>
    </row>
    <row r="6" spans="1:116" s="12" customFormat="1" ht="12.75">
      <c r="A6" s="12" t="s">
        <v>179</v>
      </c>
      <c r="B6" s="13" t="s">
        <v>180</v>
      </c>
      <c r="C6" s="14">
        <v>1.25</v>
      </c>
      <c r="D6" s="13">
        <v>3900</v>
      </c>
      <c r="E6" s="12" t="s">
        <v>94</v>
      </c>
      <c r="F6" s="12" t="s">
        <v>94</v>
      </c>
      <c r="G6" s="12" t="s">
        <v>94</v>
      </c>
      <c r="H6" s="12" t="s">
        <v>95</v>
      </c>
      <c r="I6" s="12" t="s">
        <v>95</v>
      </c>
      <c r="J6" s="12" t="s">
        <v>95</v>
      </c>
      <c r="K6" s="12" t="s">
        <v>95</v>
      </c>
      <c r="L6" s="12" t="s">
        <v>95</v>
      </c>
      <c r="M6" s="12" t="s">
        <v>95</v>
      </c>
      <c r="N6" s="12" t="s">
        <v>119</v>
      </c>
      <c r="O6" s="12" t="s">
        <v>95</v>
      </c>
      <c r="P6" s="12" t="s">
        <v>95</v>
      </c>
      <c r="Q6" s="12" t="s">
        <v>95</v>
      </c>
      <c r="R6" s="12" t="s">
        <v>95</v>
      </c>
      <c r="S6" s="12" t="s">
        <v>95</v>
      </c>
      <c r="T6" s="12" t="s">
        <v>95</v>
      </c>
      <c r="U6" s="12" t="s">
        <v>95</v>
      </c>
      <c r="V6" s="12" t="s">
        <v>95</v>
      </c>
      <c r="W6" s="12" t="s">
        <v>95</v>
      </c>
      <c r="X6" s="12" t="s">
        <v>95</v>
      </c>
      <c r="Y6" s="15">
        <v>45.19404</v>
      </c>
      <c r="Z6" s="15">
        <v>-116.86883</v>
      </c>
      <c r="AA6" s="12" t="s">
        <v>98</v>
      </c>
      <c r="AB6" s="12" t="s">
        <v>99</v>
      </c>
      <c r="AC6" s="12" t="s">
        <v>126</v>
      </c>
      <c r="AD6" s="12" t="s">
        <v>163</v>
      </c>
      <c r="AF6" s="16">
        <v>38285</v>
      </c>
      <c r="AG6" s="17">
        <v>0.6319444444444444</v>
      </c>
      <c r="AH6" s="12" t="s">
        <v>181</v>
      </c>
      <c r="AI6" s="12">
        <v>1</v>
      </c>
      <c r="AJ6" s="12">
        <v>1</v>
      </c>
      <c r="AK6" s="12">
        <v>0</v>
      </c>
      <c r="AL6" s="12">
        <v>0</v>
      </c>
      <c r="AM6" s="12">
        <v>0</v>
      </c>
      <c r="AN6" s="12" t="s">
        <v>137</v>
      </c>
      <c r="AO6" s="12" t="s">
        <v>95</v>
      </c>
      <c r="AP6" s="12" t="s">
        <v>95</v>
      </c>
      <c r="AQ6" s="12" t="s">
        <v>182</v>
      </c>
      <c r="AR6" s="12" t="s">
        <v>113</v>
      </c>
      <c r="AS6" s="12" t="s">
        <v>183</v>
      </c>
      <c r="AT6" s="12" t="s">
        <v>148</v>
      </c>
      <c r="AU6" s="12" t="s">
        <v>95</v>
      </c>
      <c r="AV6" t="s">
        <v>95</v>
      </c>
      <c r="AW6" t="s">
        <v>95</v>
      </c>
      <c r="AX6" t="s">
        <v>95</v>
      </c>
      <c r="AZ6" s="19" t="s">
        <v>184</v>
      </c>
      <c r="BA6" s="19" t="s">
        <v>185</v>
      </c>
      <c r="BC6" s="19">
        <v>1</v>
      </c>
      <c r="BD6" s="19">
        <v>1</v>
      </c>
      <c r="BE6" s="19">
        <v>1</v>
      </c>
      <c r="BF6" s="19">
        <v>1</v>
      </c>
      <c r="BJ6" s="12">
        <v>95.1</v>
      </c>
      <c r="BK6" s="12">
        <v>20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4.76</v>
      </c>
      <c r="BR6" s="12" t="s">
        <v>131</v>
      </c>
      <c r="BS6" s="12">
        <v>4.39</v>
      </c>
      <c r="BT6" s="12">
        <v>5.49</v>
      </c>
      <c r="BU6" s="12">
        <v>8.01</v>
      </c>
      <c r="BV6" s="12">
        <v>7.08</v>
      </c>
      <c r="BW6" s="12">
        <v>4.76</v>
      </c>
      <c r="BX6" s="12">
        <v>0</v>
      </c>
      <c r="BY6" s="12">
        <v>0</v>
      </c>
      <c r="BZ6" s="12">
        <v>0</v>
      </c>
      <c r="CA6" s="12">
        <v>1.59</v>
      </c>
      <c r="CB6" s="12">
        <v>-2.69</v>
      </c>
      <c r="CC6" s="12">
        <v>0.93</v>
      </c>
      <c r="CD6" s="12">
        <v>0.58</v>
      </c>
      <c r="CE6" s="12">
        <v>5.5</v>
      </c>
      <c r="CF6" s="12" t="s">
        <v>110</v>
      </c>
      <c r="CG6" s="12" t="s">
        <v>111</v>
      </c>
      <c r="CH6" s="12" t="s">
        <v>110</v>
      </c>
      <c r="CI6" s="12" t="s">
        <v>112</v>
      </c>
      <c r="CK6" s="34" t="str">
        <f t="shared" si="0"/>
        <v>Red</v>
      </c>
      <c r="CL6" s="34" t="str">
        <f t="shared" si="3"/>
        <v>Red</v>
      </c>
      <c r="CM6" s="34" t="str">
        <f t="shared" si="1"/>
        <v>Other</v>
      </c>
      <c r="CN6" s="34" t="b">
        <f t="shared" si="4"/>
        <v>0</v>
      </c>
      <c r="CP6" s="12" t="s">
        <v>113</v>
      </c>
      <c r="CQ6" s="12" t="s">
        <v>186</v>
      </c>
      <c r="CT6" s="12" t="s">
        <v>113</v>
      </c>
      <c r="CU6" s="12" t="s">
        <v>169</v>
      </c>
      <c r="CV6" s="46">
        <v>70.856745</v>
      </c>
      <c r="CW6" s="40">
        <f t="shared" si="2"/>
        <v>7</v>
      </c>
      <c r="CX6" s="40" t="str">
        <f t="shared" si="5"/>
        <v>1</v>
      </c>
      <c r="CY6" s="40" t="str">
        <f t="shared" si="6"/>
        <v>1</v>
      </c>
      <c r="CZ6" s="41">
        <v>1</v>
      </c>
      <c r="DA6" s="42">
        <f t="shared" si="7"/>
        <v>1</v>
      </c>
      <c r="DB6" s="42">
        <v>3</v>
      </c>
      <c r="DC6" s="43"/>
      <c r="DD6" s="44">
        <f t="shared" si="8"/>
        <v>63</v>
      </c>
      <c r="DE6" s="40" t="str">
        <f t="shared" si="9"/>
        <v>High</v>
      </c>
      <c r="DF6" s="42" t="str">
        <f t="shared" si="10"/>
        <v>0</v>
      </c>
      <c r="DG6" s="42" t="str">
        <f t="shared" si="11"/>
        <v>0</v>
      </c>
      <c r="DH6" s="42" t="str">
        <f t="shared" si="12"/>
        <v>0</v>
      </c>
      <c r="DI6" s="42" t="str">
        <f t="shared" si="13"/>
        <v>0</v>
      </c>
      <c r="DJ6" s="42" t="str">
        <f t="shared" si="14"/>
        <v>0</v>
      </c>
      <c r="DK6" s="42" t="str">
        <f t="shared" si="15"/>
        <v>0</v>
      </c>
      <c r="DL6" s="45" t="s">
        <v>298</v>
      </c>
    </row>
    <row r="7" spans="1:116" s="26" customFormat="1" ht="12.75">
      <c r="A7" s="26" t="s">
        <v>195</v>
      </c>
      <c r="B7" s="27" t="s">
        <v>196</v>
      </c>
      <c r="C7" s="28">
        <v>6.3</v>
      </c>
      <c r="D7" s="27" t="s">
        <v>193</v>
      </c>
      <c r="E7" s="26" t="s">
        <v>154</v>
      </c>
      <c r="F7" s="26" t="s">
        <v>155</v>
      </c>
      <c r="G7" s="26" t="s">
        <v>155</v>
      </c>
      <c r="H7" s="26" t="s">
        <v>95</v>
      </c>
      <c r="I7" s="26" t="s">
        <v>95</v>
      </c>
      <c r="J7" s="26" t="s">
        <v>95</v>
      </c>
      <c r="K7" s="26" t="s">
        <v>95</v>
      </c>
      <c r="L7" s="26" t="s">
        <v>95</v>
      </c>
      <c r="M7" s="26" t="s">
        <v>95</v>
      </c>
      <c r="N7" s="26" t="s">
        <v>197</v>
      </c>
      <c r="O7" s="26" t="s">
        <v>97</v>
      </c>
      <c r="P7" s="26" t="s">
        <v>95</v>
      </c>
      <c r="Q7" s="26" t="s">
        <v>95</v>
      </c>
      <c r="R7" s="26" t="s">
        <v>95</v>
      </c>
      <c r="S7" s="26" t="s">
        <v>95</v>
      </c>
      <c r="T7" s="26" t="s">
        <v>95</v>
      </c>
      <c r="U7" s="26" t="s">
        <v>95</v>
      </c>
      <c r="V7" s="26" t="s">
        <v>95</v>
      </c>
      <c r="W7" s="26" t="s">
        <v>95</v>
      </c>
      <c r="X7" s="26" t="s">
        <v>95</v>
      </c>
      <c r="Y7" s="29">
        <v>45.64411</v>
      </c>
      <c r="Z7" s="29">
        <v>-116.84303</v>
      </c>
      <c r="AA7" s="26" t="s">
        <v>98</v>
      </c>
      <c r="AB7" s="26" t="s">
        <v>99</v>
      </c>
      <c r="AC7" s="26" t="s">
        <v>100</v>
      </c>
      <c r="AD7" s="26" t="s">
        <v>126</v>
      </c>
      <c r="AF7" s="30">
        <v>38320</v>
      </c>
      <c r="AG7" s="31">
        <v>0.4069444444444445</v>
      </c>
      <c r="AH7" s="26" t="s">
        <v>136</v>
      </c>
      <c r="AI7" s="26">
        <v>1</v>
      </c>
      <c r="AJ7" s="26">
        <v>1</v>
      </c>
      <c r="AK7" s="26">
        <v>0</v>
      </c>
      <c r="AL7" s="26">
        <v>0</v>
      </c>
      <c r="AM7" s="26">
        <v>0</v>
      </c>
      <c r="AN7" s="26" t="s">
        <v>137</v>
      </c>
      <c r="AO7" s="26" t="s">
        <v>104</v>
      </c>
      <c r="AP7" s="26" t="s">
        <v>95</v>
      </c>
      <c r="AQ7" s="26" t="s">
        <v>198</v>
      </c>
      <c r="AR7" s="26" t="s">
        <v>123</v>
      </c>
      <c r="AT7" s="26" t="s">
        <v>148</v>
      </c>
      <c r="AU7" s="26" t="s">
        <v>199</v>
      </c>
      <c r="AV7" t="s">
        <v>95</v>
      </c>
      <c r="AW7" t="s">
        <v>95</v>
      </c>
      <c r="AX7" t="s">
        <v>95</v>
      </c>
      <c r="AY7" s="26" t="s">
        <v>200</v>
      </c>
      <c r="AZ7" s="26" t="s">
        <v>201</v>
      </c>
      <c r="BA7" s="26" t="s">
        <v>202</v>
      </c>
      <c r="BJ7" s="26">
        <v>5</v>
      </c>
      <c r="BK7" s="26">
        <v>37.6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3.6</v>
      </c>
      <c r="BR7" s="26" t="s">
        <v>203</v>
      </c>
      <c r="BS7" s="26">
        <v>9.47</v>
      </c>
      <c r="BT7" s="26">
        <v>10.43</v>
      </c>
      <c r="BU7" s="26">
        <v>12.28</v>
      </c>
      <c r="BV7" s="26">
        <v>12.13</v>
      </c>
      <c r="BW7" s="26">
        <v>3.59</v>
      </c>
      <c r="BX7" s="26">
        <v>0.01</v>
      </c>
      <c r="BY7" s="26">
        <v>0</v>
      </c>
      <c r="BZ7" s="26">
        <v>0</v>
      </c>
      <c r="CA7" s="26">
        <v>1.7</v>
      </c>
      <c r="CB7" s="26">
        <v>-2.66</v>
      </c>
      <c r="CC7" s="26">
        <v>0.15</v>
      </c>
      <c r="CD7" s="26">
        <v>0.09</v>
      </c>
      <c r="CE7" s="26">
        <v>2.55</v>
      </c>
      <c r="CF7" s="26" t="s">
        <v>110</v>
      </c>
      <c r="CG7" s="26" t="s">
        <v>111</v>
      </c>
      <c r="CH7" s="26" t="s">
        <v>110</v>
      </c>
      <c r="CI7" s="26" t="s">
        <v>112</v>
      </c>
      <c r="CK7" s="34" t="str">
        <f t="shared" si="0"/>
        <v>Red</v>
      </c>
      <c r="CL7" s="34" t="str">
        <f t="shared" si="3"/>
        <v>Red</v>
      </c>
      <c r="CM7" s="34" t="str">
        <f t="shared" si="1"/>
        <v>Squashed Pipe-Arch</v>
      </c>
      <c r="CN7" s="34" t="b">
        <f t="shared" si="4"/>
        <v>0</v>
      </c>
      <c r="CP7" s="26" t="s">
        <v>123</v>
      </c>
      <c r="CR7" s="26" t="s">
        <v>123</v>
      </c>
      <c r="CT7" s="26" t="s">
        <v>113</v>
      </c>
      <c r="CU7" s="26" t="s">
        <v>116</v>
      </c>
      <c r="CV7" s="26">
        <v>10.76992</v>
      </c>
      <c r="CW7" s="40">
        <f t="shared" si="2"/>
        <v>7</v>
      </c>
      <c r="CX7" s="40" t="str">
        <f t="shared" si="5"/>
        <v>1</v>
      </c>
      <c r="CY7" s="40" t="str">
        <f t="shared" si="6"/>
        <v>1</v>
      </c>
      <c r="CZ7" s="41">
        <v>1</v>
      </c>
      <c r="DA7" s="42">
        <f t="shared" si="7"/>
        <v>1.05</v>
      </c>
      <c r="DB7" s="42">
        <v>1</v>
      </c>
      <c r="DC7" s="43"/>
      <c r="DD7" s="44">
        <f t="shared" si="8"/>
        <v>22.05</v>
      </c>
      <c r="DE7" s="40" t="str">
        <f t="shared" si="9"/>
        <v>High</v>
      </c>
      <c r="DF7" s="42" t="str">
        <f t="shared" si="10"/>
        <v>0</v>
      </c>
      <c r="DG7" s="42" t="str">
        <f t="shared" si="11"/>
        <v>0</v>
      </c>
      <c r="DH7" s="42" t="str">
        <f t="shared" si="12"/>
        <v>0.05</v>
      </c>
      <c r="DI7" s="42" t="str">
        <f t="shared" si="13"/>
        <v>0</v>
      </c>
      <c r="DJ7" s="42" t="str">
        <f t="shared" si="14"/>
        <v>0</v>
      </c>
      <c r="DK7" s="42" t="str">
        <f t="shared" si="15"/>
        <v>0</v>
      </c>
      <c r="DL7" s="45" t="s">
        <v>299</v>
      </c>
    </row>
    <row r="8" spans="1:116" s="26" customFormat="1" ht="12.75">
      <c r="A8" s="26" t="s">
        <v>207</v>
      </c>
      <c r="B8" s="27" t="s">
        <v>192</v>
      </c>
      <c r="C8" s="28">
        <v>15.7</v>
      </c>
      <c r="D8" s="27" t="s">
        <v>193</v>
      </c>
      <c r="E8" s="26" t="s">
        <v>154</v>
      </c>
      <c r="F8" s="26" t="s">
        <v>155</v>
      </c>
      <c r="G8" s="26" t="s">
        <v>155</v>
      </c>
      <c r="H8" s="26" t="s">
        <v>95</v>
      </c>
      <c r="I8" s="26" t="s">
        <v>95</v>
      </c>
      <c r="J8" s="26" t="s">
        <v>95</v>
      </c>
      <c r="K8" s="26" t="s">
        <v>95</v>
      </c>
      <c r="L8" s="26" t="s">
        <v>95</v>
      </c>
      <c r="M8" s="26" t="s">
        <v>95</v>
      </c>
      <c r="N8" s="26" t="s">
        <v>208</v>
      </c>
      <c r="O8" s="26" t="s">
        <v>97</v>
      </c>
      <c r="P8" s="26" t="s">
        <v>95</v>
      </c>
      <c r="Q8" s="26" t="s">
        <v>95</v>
      </c>
      <c r="R8" s="26" t="s">
        <v>95</v>
      </c>
      <c r="S8" s="26" t="s">
        <v>95</v>
      </c>
      <c r="T8" s="26" t="s">
        <v>95</v>
      </c>
      <c r="U8" s="26" t="s">
        <v>95</v>
      </c>
      <c r="V8" s="26" t="s">
        <v>95</v>
      </c>
      <c r="W8" s="26" t="s">
        <v>95</v>
      </c>
      <c r="X8" s="26" t="s">
        <v>95</v>
      </c>
      <c r="Y8" s="29">
        <v>45.72192</v>
      </c>
      <c r="Z8" s="29">
        <v>-116.77961</v>
      </c>
      <c r="AA8" s="26" t="s">
        <v>98</v>
      </c>
      <c r="AB8" s="26" t="s">
        <v>99</v>
      </c>
      <c r="AC8" s="26" t="s">
        <v>100</v>
      </c>
      <c r="AD8" s="26" t="s">
        <v>126</v>
      </c>
      <c r="AF8" s="30">
        <v>38320</v>
      </c>
      <c r="AG8" s="31">
        <v>0.4986111111111111</v>
      </c>
      <c r="AH8" s="26" t="s">
        <v>136</v>
      </c>
      <c r="AI8" s="26">
        <v>1</v>
      </c>
      <c r="AJ8" s="26">
        <v>1</v>
      </c>
      <c r="AK8" s="26">
        <v>0</v>
      </c>
      <c r="AL8" s="26">
        <v>0</v>
      </c>
      <c r="AM8" s="26">
        <v>0</v>
      </c>
      <c r="AN8" s="26" t="s">
        <v>104</v>
      </c>
      <c r="AO8" s="26" t="s">
        <v>95</v>
      </c>
      <c r="AP8" s="26" t="s">
        <v>95</v>
      </c>
      <c r="AR8" s="26" t="s">
        <v>123</v>
      </c>
      <c r="AT8" s="26" t="s">
        <v>148</v>
      </c>
      <c r="AU8" s="26" t="s">
        <v>209</v>
      </c>
      <c r="AV8" t="s">
        <v>95</v>
      </c>
      <c r="AW8" t="s">
        <v>95</v>
      </c>
      <c r="AX8" t="s">
        <v>95</v>
      </c>
      <c r="AY8" s="26" t="s">
        <v>210</v>
      </c>
      <c r="BJ8" s="26">
        <v>9.5</v>
      </c>
      <c r="BK8" s="26">
        <v>36</v>
      </c>
      <c r="BL8" s="26">
        <v>13.3</v>
      </c>
      <c r="BM8" s="26">
        <v>15.6</v>
      </c>
      <c r="BN8" s="26">
        <v>15.3</v>
      </c>
      <c r="BO8" s="26">
        <v>12.4</v>
      </c>
      <c r="BP8" s="26">
        <v>11.6</v>
      </c>
      <c r="BQ8" s="26">
        <v>5.67</v>
      </c>
      <c r="BR8" s="26" t="s">
        <v>131</v>
      </c>
      <c r="BS8" s="26">
        <v>11.57</v>
      </c>
      <c r="BT8" s="26">
        <v>14.14</v>
      </c>
      <c r="BU8" s="26">
        <v>16</v>
      </c>
      <c r="BV8" s="26">
        <v>15.44</v>
      </c>
      <c r="BW8" s="26">
        <v>5.68</v>
      </c>
      <c r="BX8" s="26">
        <v>-0.01</v>
      </c>
      <c r="BY8" s="26">
        <v>13.64</v>
      </c>
      <c r="BZ8" s="26">
        <v>0.7</v>
      </c>
      <c r="CA8" s="26">
        <v>1.3</v>
      </c>
      <c r="CB8" s="26">
        <v>-3.87</v>
      </c>
      <c r="CC8" s="26">
        <v>0.56</v>
      </c>
      <c r="CD8" s="26">
        <v>0.43</v>
      </c>
      <c r="CE8" s="26">
        <v>7.14</v>
      </c>
      <c r="CF8" s="26" t="s">
        <v>110</v>
      </c>
      <c r="CG8" s="26" t="s">
        <v>111</v>
      </c>
      <c r="CH8" s="26" t="s">
        <v>110</v>
      </c>
      <c r="CI8" s="26" t="s">
        <v>112</v>
      </c>
      <c r="CJ8" s="26" t="s">
        <v>211</v>
      </c>
      <c r="CK8" s="34" t="str">
        <f t="shared" si="0"/>
        <v>Red</v>
      </c>
      <c r="CL8" s="34" t="str">
        <f t="shared" si="3"/>
        <v>Red</v>
      </c>
      <c r="CM8" s="34" t="str">
        <f t="shared" si="1"/>
        <v>Squashed Pipe-Arch</v>
      </c>
      <c r="CN8" s="34" t="b">
        <f t="shared" si="4"/>
        <v>0</v>
      </c>
      <c r="CP8" s="26" t="s">
        <v>123</v>
      </c>
      <c r="CR8" s="26" t="s">
        <v>123</v>
      </c>
      <c r="CT8" s="26" t="s">
        <v>113</v>
      </c>
      <c r="CU8" s="26" t="s">
        <v>116</v>
      </c>
      <c r="CV8" s="26">
        <v>1.286559</v>
      </c>
      <c r="CW8" s="40">
        <f t="shared" si="2"/>
        <v>2</v>
      </c>
      <c r="CX8" s="40" t="str">
        <f t="shared" si="5"/>
        <v>1</v>
      </c>
      <c r="CY8" s="40" t="str">
        <f t="shared" si="6"/>
        <v>1</v>
      </c>
      <c r="CZ8" s="41">
        <v>1</v>
      </c>
      <c r="DA8" s="42">
        <f t="shared" si="7"/>
        <v>1.05</v>
      </c>
      <c r="DB8" s="42">
        <v>1</v>
      </c>
      <c r="DC8" s="43"/>
      <c r="DD8" s="44">
        <f t="shared" si="8"/>
        <v>6.300000000000001</v>
      </c>
      <c r="DE8" s="40" t="str">
        <f t="shared" si="9"/>
        <v>Beneficial</v>
      </c>
      <c r="DF8" s="42" t="str">
        <f t="shared" si="10"/>
        <v>0</v>
      </c>
      <c r="DG8" s="42" t="str">
        <f t="shared" si="11"/>
        <v>0.05</v>
      </c>
      <c r="DH8" s="42" t="str">
        <f t="shared" si="12"/>
        <v>0</v>
      </c>
      <c r="DI8" s="42" t="str">
        <f t="shared" si="13"/>
        <v>0</v>
      </c>
      <c r="DJ8" s="42" t="str">
        <f t="shared" si="14"/>
        <v>0</v>
      </c>
      <c r="DK8" s="42" t="str">
        <f t="shared" si="15"/>
        <v>0</v>
      </c>
      <c r="DL8" s="45" t="s">
        <v>300</v>
      </c>
    </row>
    <row r="9" spans="1:116" ht="12.75">
      <c r="A9" t="s">
        <v>241</v>
      </c>
      <c r="B9" t="s">
        <v>242</v>
      </c>
      <c r="C9" s="7">
        <v>22.4</v>
      </c>
      <c r="D9" s="6" t="s">
        <v>178</v>
      </c>
      <c r="E9" t="s">
        <v>94</v>
      </c>
      <c r="F9" t="s">
        <v>94</v>
      </c>
      <c r="G9" t="s">
        <v>94</v>
      </c>
      <c r="H9" t="s">
        <v>95</v>
      </c>
      <c r="I9" t="s">
        <v>95</v>
      </c>
      <c r="J9" t="s">
        <v>95</v>
      </c>
      <c r="K9" t="s">
        <v>95</v>
      </c>
      <c r="L9" t="s">
        <v>95</v>
      </c>
      <c r="M9" t="s">
        <v>95</v>
      </c>
      <c r="N9" t="s">
        <v>125</v>
      </c>
      <c r="O9" t="s">
        <v>243</v>
      </c>
      <c r="P9" t="s">
        <v>95</v>
      </c>
      <c r="Q9" t="s">
        <v>95</v>
      </c>
      <c r="R9" t="s">
        <v>95</v>
      </c>
      <c r="S9" t="s">
        <v>95</v>
      </c>
      <c r="T9" t="s">
        <v>95</v>
      </c>
      <c r="U9" t="s">
        <v>95</v>
      </c>
      <c r="V9" t="s">
        <v>95</v>
      </c>
      <c r="W9" t="s">
        <v>95</v>
      </c>
      <c r="X9" t="s">
        <v>95</v>
      </c>
      <c r="Y9" s="8">
        <v>45.15401</v>
      </c>
      <c r="Z9" s="8">
        <v>-116.97888</v>
      </c>
      <c r="AA9" t="s">
        <v>98</v>
      </c>
      <c r="AB9" t="s">
        <v>99</v>
      </c>
      <c r="AC9" t="s">
        <v>100</v>
      </c>
      <c r="AD9" t="s">
        <v>126</v>
      </c>
      <c r="AF9" s="9">
        <v>38903</v>
      </c>
      <c r="AG9" s="10">
        <v>0.4756944444444444</v>
      </c>
      <c r="AH9" t="s">
        <v>103</v>
      </c>
      <c r="AI9">
        <v>1</v>
      </c>
      <c r="AJ9">
        <v>1</v>
      </c>
      <c r="AK9">
        <v>0</v>
      </c>
      <c r="AL9">
        <v>0</v>
      </c>
      <c r="AM9">
        <v>0</v>
      </c>
      <c r="AN9" t="s">
        <v>165</v>
      </c>
      <c r="AO9" t="s">
        <v>95</v>
      </c>
      <c r="AP9" t="s">
        <v>95</v>
      </c>
      <c r="AR9" t="s">
        <v>123</v>
      </c>
      <c r="AT9" t="s">
        <v>148</v>
      </c>
      <c r="AU9" t="s">
        <v>129</v>
      </c>
      <c r="AV9" t="s">
        <v>95</v>
      </c>
      <c r="AW9" t="s">
        <v>95</v>
      </c>
      <c r="AX9" t="s">
        <v>95</v>
      </c>
      <c r="AZ9" s="11" t="s">
        <v>244</v>
      </c>
      <c r="BA9" t="s">
        <v>245</v>
      </c>
      <c r="BC9">
        <v>1</v>
      </c>
      <c r="BD9">
        <v>1</v>
      </c>
      <c r="BE9">
        <v>1</v>
      </c>
      <c r="BF9">
        <v>1</v>
      </c>
      <c r="BG9" t="s">
        <v>246</v>
      </c>
      <c r="BJ9">
        <v>4</v>
      </c>
      <c r="BK9">
        <v>94</v>
      </c>
      <c r="BL9">
        <v>10.4</v>
      </c>
      <c r="BM9">
        <v>9.4</v>
      </c>
      <c r="BN9">
        <v>11.7</v>
      </c>
      <c r="BO9">
        <v>10.8</v>
      </c>
      <c r="BP9">
        <v>12.1</v>
      </c>
      <c r="BQ9">
        <v>4.8</v>
      </c>
      <c r="BR9" t="s">
        <v>247</v>
      </c>
      <c r="BS9">
        <v>21.36</v>
      </c>
      <c r="BT9">
        <v>27.75</v>
      </c>
      <c r="BU9">
        <v>27.75</v>
      </c>
      <c r="BV9">
        <v>26.61</v>
      </c>
      <c r="BW9">
        <v>4.8</v>
      </c>
      <c r="BX9">
        <v>0</v>
      </c>
      <c r="BY9">
        <v>10.88</v>
      </c>
      <c r="BZ9">
        <v>0.37</v>
      </c>
      <c r="CA9">
        <v>-1.14</v>
      </c>
      <c r="CB9">
        <v>-5.25</v>
      </c>
      <c r="CC9">
        <v>1.14</v>
      </c>
      <c r="CD9">
        <v>-1</v>
      </c>
      <c r="CE9">
        <v>6.8</v>
      </c>
      <c r="CF9" t="s">
        <v>110</v>
      </c>
      <c r="CG9" t="s">
        <v>248</v>
      </c>
      <c r="CH9" t="s">
        <v>110</v>
      </c>
      <c r="CI9" t="s">
        <v>249</v>
      </c>
      <c r="CJ9" t="s">
        <v>250</v>
      </c>
      <c r="CK9" s="34" t="str">
        <f t="shared" si="0"/>
        <v>Red</v>
      </c>
      <c r="CL9" s="34" t="str">
        <f t="shared" si="3"/>
        <v>Red</v>
      </c>
      <c r="CM9" s="34" t="str">
        <f t="shared" si="1"/>
        <v>Circular</v>
      </c>
      <c r="CN9" s="34" t="b">
        <f t="shared" si="4"/>
        <v>0</v>
      </c>
      <c r="CP9" s="12" t="s">
        <v>123</v>
      </c>
      <c r="CR9" t="s">
        <v>123</v>
      </c>
      <c r="CT9" t="s">
        <v>113</v>
      </c>
      <c r="CU9" t="s">
        <v>134</v>
      </c>
      <c r="CV9" s="46">
        <v>0.139605</v>
      </c>
      <c r="CW9" s="40">
        <f t="shared" si="2"/>
        <v>1</v>
      </c>
      <c r="CX9" s="40" t="str">
        <f t="shared" si="5"/>
        <v>1</v>
      </c>
      <c r="CY9" s="40" t="str">
        <f t="shared" si="6"/>
        <v>1</v>
      </c>
      <c r="CZ9" s="41">
        <v>3</v>
      </c>
      <c r="DA9" s="42">
        <f t="shared" si="7"/>
        <v>1</v>
      </c>
      <c r="DB9" s="42">
        <v>0.5</v>
      </c>
      <c r="DC9" s="43"/>
      <c r="DD9" s="44">
        <f t="shared" si="8"/>
        <v>1.5</v>
      </c>
      <c r="DE9" s="40" t="str">
        <f t="shared" si="9"/>
        <v>Beneficial</v>
      </c>
      <c r="DF9" s="42" t="str">
        <f t="shared" si="10"/>
        <v>0</v>
      </c>
      <c r="DG9" s="42" t="str">
        <f t="shared" si="11"/>
        <v>0</v>
      </c>
      <c r="DH9" s="42" t="str">
        <f t="shared" si="12"/>
        <v>0</v>
      </c>
      <c r="DI9" s="42" t="str">
        <f t="shared" si="13"/>
        <v>0</v>
      </c>
      <c r="DJ9" s="42" t="str">
        <f t="shared" si="14"/>
        <v>0</v>
      </c>
      <c r="DK9" s="42" t="str">
        <f t="shared" si="15"/>
        <v>0</v>
      </c>
      <c r="DL9" s="45" t="s">
        <v>320</v>
      </c>
    </row>
    <row r="10" spans="1:116" ht="12.75">
      <c r="A10" t="s">
        <v>251</v>
      </c>
      <c r="B10" t="s">
        <v>118</v>
      </c>
      <c r="C10" s="7">
        <v>22.5</v>
      </c>
      <c r="D10" s="6" t="s">
        <v>178</v>
      </c>
      <c r="E10" t="s">
        <v>94</v>
      </c>
      <c r="F10" t="s">
        <v>94</v>
      </c>
      <c r="G10" t="s">
        <v>94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125</v>
      </c>
      <c r="O10" t="s">
        <v>243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s="8">
        <v>45.15409</v>
      </c>
      <c r="Z10" s="8">
        <v>-116.98178</v>
      </c>
      <c r="AA10" t="s">
        <v>98</v>
      </c>
      <c r="AB10" t="s">
        <v>99</v>
      </c>
      <c r="AC10" t="s">
        <v>100</v>
      </c>
      <c r="AD10" t="s">
        <v>126</v>
      </c>
      <c r="AF10" s="9">
        <v>38903</v>
      </c>
      <c r="AG10" s="10">
        <v>0.625</v>
      </c>
      <c r="AH10" t="s">
        <v>103</v>
      </c>
      <c r="AI10">
        <v>1</v>
      </c>
      <c r="AJ10">
        <v>1</v>
      </c>
      <c r="AK10">
        <v>0</v>
      </c>
      <c r="AL10">
        <v>0</v>
      </c>
      <c r="AM10">
        <v>0</v>
      </c>
      <c r="AN10" t="s">
        <v>137</v>
      </c>
      <c r="AO10" t="s">
        <v>95</v>
      </c>
      <c r="AP10" t="s">
        <v>95</v>
      </c>
      <c r="AR10" t="s">
        <v>123</v>
      </c>
      <c r="AT10" t="s">
        <v>148</v>
      </c>
      <c r="AU10" t="s">
        <v>95</v>
      </c>
      <c r="AV10" t="s">
        <v>95</v>
      </c>
      <c r="AW10" t="s">
        <v>95</v>
      </c>
      <c r="AX10" t="s">
        <v>95</v>
      </c>
      <c r="AZ10" s="11" t="s">
        <v>252</v>
      </c>
      <c r="BC10">
        <v>1</v>
      </c>
      <c r="BD10">
        <v>1</v>
      </c>
      <c r="BE10">
        <v>1</v>
      </c>
      <c r="BF10">
        <v>1</v>
      </c>
      <c r="BG10" t="s">
        <v>253</v>
      </c>
      <c r="BJ10">
        <v>4</v>
      </c>
      <c r="BK10">
        <v>73</v>
      </c>
      <c r="BL10">
        <v>13.4</v>
      </c>
      <c r="BM10">
        <v>12.6</v>
      </c>
      <c r="BN10">
        <v>13</v>
      </c>
      <c r="BO10">
        <v>11.7</v>
      </c>
      <c r="BP10">
        <v>13.5</v>
      </c>
      <c r="BQ10">
        <v>4.2</v>
      </c>
      <c r="BR10" t="s">
        <v>254</v>
      </c>
      <c r="BS10">
        <v>0.98</v>
      </c>
      <c r="BT10">
        <v>5.18</v>
      </c>
      <c r="BU10">
        <v>7.2</v>
      </c>
      <c r="BV10">
        <v>6.48</v>
      </c>
      <c r="BW10">
        <v>4.18</v>
      </c>
      <c r="BX10">
        <v>0.02</v>
      </c>
      <c r="BY10">
        <v>12.84</v>
      </c>
      <c r="BZ10">
        <v>0.31</v>
      </c>
      <c r="CA10">
        <v>1.3</v>
      </c>
      <c r="CB10">
        <v>-5.5</v>
      </c>
      <c r="CC10">
        <v>0.72</v>
      </c>
      <c r="CD10">
        <v>0.55</v>
      </c>
      <c r="CE10">
        <v>5.75</v>
      </c>
      <c r="CF10" t="s">
        <v>110</v>
      </c>
      <c r="CG10" t="s">
        <v>111</v>
      </c>
      <c r="CH10" t="s">
        <v>110</v>
      </c>
      <c r="CI10" t="s">
        <v>112</v>
      </c>
      <c r="CJ10" t="s">
        <v>255</v>
      </c>
      <c r="CK10" s="34" t="str">
        <f t="shared" si="0"/>
        <v>Red</v>
      </c>
      <c r="CL10" s="34" t="str">
        <f t="shared" si="3"/>
        <v>Red</v>
      </c>
      <c r="CM10" s="34" t="str">
        <f t="shared" si="1"/>
        <v>Circular</v>
      </c>
      <c r="CN10" s="34" t="b">
        <f t="shared" si="4"/>
        <v>0</v>
      </c>
      <c r="CP10" s="12" t="s">
        <v>123</v>
      </c>
      <c r="CR10" t="s">
        <v>123</v>
      </c>
      <c r="CT10" t="s">
        <v>113</v>
      </c>
      <c r="CU10" t="s">
        <v>134</v>
      </c>
      <c r="CV10" s="46">
        <v>1.458389</v>
      </c>
      <c r="CW10" s="40">
        <f t="shared" si="2"/>
        <v>2</v>
      </c>
      <c r="CX10" s="40" t="str">
        <f t="shared" si="5"/>
        <v>1</v>
      </c>
      <c r="CY10" s="40" t="str">
        <f t="shared" si="6"/>
        <v>1</v>
      </c>
      <c r="CZ10" s="41">
        <v>4</v>
      </c>
      <c r="DA10" s="42">
        <f t="shared" si="7"/>
        <v>1</v>
      </c>
      <c r="DB10" s="42">
        <v>0.5</v>
      </c>
      <c r="DC10" s="43"/>
      <c r="DD10" s="44">
        <f t="shared" si="8"/>
        <v>3</v>
      </c>
      <c r="DE10" s="40" t="str">
        <f t="shared" si="9"/>
        <v>Beneficial</v>
      </c>
      <c r="DF10" s="42" t="str">
        <f t="shared" si="10"/>
        <v>0</v>
      </c>
      <c r="DG10" s="42" t="str">
        <f t="shared" si="11"/>
        <v>0</v>
      </c>
      <c r="DH10" s="42" t="str">
        <f t="shared" si="12"/>
        <v>0</v>
      </c>
      <c r="DI10" s="42" t="str">
        <f t="shared" si="13"/>
        <v>0</v>
      </c>
      <c r="DJ10" s="42" t="str">
        <f t="shared" si="14"/>
        <v>0</v>
      </c>
      <c r="DK10" s="42" t="str">
        <f t="shared" si="15"/>
        <v>0</v>
      </c>
      <c r="DL10" s="45" t="s">
        <v>321</v>
      </c>
    </row>
    <row r="11" spans="1:116" ht="12.75">
      <c r="A11" t="s">
        <v>265</v>
      </c>
      <c r="B11" t="s">
        <v>242</v>
      </c>
      <c r="C11" s="7">
        <v>25.5</v>
      </c>
      <c r="D11" s="6" t="s">
        <v>178</v>
      </c>
      <c r="E11" t="s">
        <v>94</v>
      </c>
      <c r="F11" t="s">
        <v>94</v>
      </c>
      <c r="G11" t="s">
        <v>94</v>
      </c>
      <c r="H11" t="s">
        <v>95</v>
      </c>
      <c r="I11" t="s">
        <v>95</v>
      </c>
      <c r="J11" t="s">
        <v>95</v>
      </c>
      <c r="K11" t="s">
        <v>95</v>
      </c>
      <c r="L11" t="s">
        <v>95</v>
      </c>
      <c r="M11" t="s">
        <v>95</v>
      </c>
      <c r="N11" t="s">
        <v>125</v>
      </c>
      <c r="O11" t="s">
        <v>243</v>
      </c>
      <c r="P11" t="s">
        <v>95</v>
      </c>
      <c r="Q11" t="s">
        <v>95</v>
      </c>
      <c r="R11" t="s">
        <v>95</v>
      </c>
      <c r="S11" t="s">
        <v>95</v>
      </c>
      <c r="T11" t="s">
        <v>95</v>
      </c>
      <c r="U11" t="s">
        <v>95</v>
      </c>
      <c r="V11" t="s">
        <v>95</v>
      </c>
      <c r="W11" t="s">
        <v>95</v>
      </c>
      <c r="X11" t="s">
        <v>95</v>
      </c>
      <c r="Y11" s="8">
        <v>45.16099</v>
      </c>
      <c r="Z11" s="8">
        <v>-116.93026</v>
      </c>
      <c r="AA11" t="s">
        <v>98</v>
      </c>
      <c r="AB11" t="s">
        <v>99</v>
      </c>
      <c r="AC11" t="s">
        <v>100</v>
      </c>
      <c r="AD11" t="s">
        <v>126</v>
      </c>
      <c r="AF11" s="9">
        <v>38909</v>
      </c>
      <c r="AG11" s="10">
        <v>0.61875</v>
      </c>
      <c r="AH11" t="s">
        <v>103</v>
      </c>
      <c r="AI11">
        <v>1</v>
      </c>
      <c r="AJ11">
        <v>1</v>
      </c>
      <c r="AK11">
        <v>0</v>
      </c>
      <c r="AL11">
        <v>0</v>
      </c>
      <c r="AM11">
        <v>0</v>
      </c>
      <c r="AN11" t="s">
        <v>165</v>
      </c>
      <c r="AO11" t="s">
        <v>95</v>
      </c>
      <c r="AP11" t="s">
        <v>95</v>
      </c>
      <c r="AR11" t="s">
        <v>123</v>
      </c>
      <c r="AT11" t="s">
        <v>107</v>
      </c>
      <c r="AU11" t="s">
        <v>129</v>
      </c>
      <c r="AV11" t="s">
        <v>95</v>
      </c>
      <c r="AW11" t="s">
        <v>95</v>
      </c>
      <c r="AX11" t="s">
        <v>95</v>
      </c>
      <c r="AY11" t="s">
        <v>266</v>
      </c>
      <c r="AZ11" s="11"/>
      <c r="BC11">
        <v>1</v>
      </c>
      <c r="BD11">
        <v>1</v>
      </c>
      <c r="BE11">
        <v>1</v>
      </c>
      <c r="BF11">
        <v>1</v>
      </c>
      <c r="BJ11">
        <v>4.6</v>
      </c>
      <c r="BK11">
        <v>47</v>
      </c>
      <c r="BL11">
        <v>15.9</v>
      </c>
      <c r="BM11">
        <v>13.9</v>
      </c>
      <c r="BN11">
        <v>14.1</v>
      </c>
      <c r="BO11">
        <v>14.1</v>
      </c>
      <c r="BP11">
        <v>13.8</v>
      </c>
      <c r="BQ11">
        <v>3.12</v>
      </c>
      <c r="BR11" t="s">
        <v>267</v>
      </c>
      <c r="BS11">
        <v>3.12</v>
      </c>
      <c r="BT11">
        <v>4.74</v>
      </c>
      <c r="BU11">
        <v>4.74</v>
      </c>
      <c r="BV11">
        <v>4.24</v>
      </c>
      <c r="BW11">
        <v>3.12</v>
      </c>
      <c r="BX11">
        <v>0</v>
      </c>
      <c r="BY11">
        <v>14.36</v>
      </c>
      <c r="BZ11">
        <v>0.32</v>
      </c>
      <c r="CA11">
        <v>-0.5</v>
      </c>
      <c r="CB11">
        <v>-1.12</v>
      </c>
      <c r="CC11">
        <v>0.5</v>
      </c>
      <c r="CD11">
        <v>-1</v>
      </c>
      <c r="CE11">
        <v>3.45</v>
      </c>
      <c r="CF11" t="s">
        <v>268</v>
      </c>
      <c r="CG11" t="s">
        <v>248</v>
      </c>
      <c r="CH11" t="s">
        <v>268</v>
      </c>
      <c r="CI11" t="s">
        <v>249</v>
      </c>
      <c r="CK11" s="34" t="str">
        <f t="shared" si="0"/>
        <v>Grey</v>
      </c>
      <c r="CL11" s="34" t="str">
        <f t="shared" si="3"/>
        <v>Grey</v>
      </c>
      <c r="CM11" s="34" t="str">
        <f t="shared" si="1"/>
        <v>Circular</v>
      </c>
      <c r="CN11" s="34" t="b">
        <f t="shared" si="4"/>
        <v>0</v>
      </c>
      <c r="CP11" s="12" t="s">
        <v>123</v>
      </c>
      <c r="CR11" t="s">
        <v>123</v>
      </c>
      <c r="CS11" t="s">
        <v>269</v>
      </c>
      <c r="CT11" t="s">
        <v>113</v>
      </c>
      <c r="CU11" t="s">
        <v>134</v>
      </c>
      <c r="CV11" s="46">
        <v>3.567003</v>
      </c>
      <c r="CW11" s="40">
        <f t="shared" si="2"/>
        <v>3</v>
      </c>
      <c r="CX11" s="40" t="str">
        <f t="shared" si="5"/>
        <v>0.5</v>
      </c>
      <c r="CY11" s="40" t="str">
        <f t="shared" si="6"/>
        <v>0.5</v>
      </c>
      <c r="CZ11" s="41">
        <v>2</v>
      </c>
      <c r="DA11" s="42">
        <f t="shared" si="7"/>
        <v>1</v>
      </c>
      <c r="DB11" s="42">
        <v>0.5</v>
      </c>
      <c r="DC11" s="43"/>
      <c r="DD11" s="44">
        <f t="shared" si="8"/>
        <v>2.25</v>
      </c>
      <c r="DE11" s="40" t="str">
        <f t="shared" si="9"/>
        <v>Beneficial</v>
      </c>
      <c r="DF11" s="42" t="str">
        <f t="shared" si="10"/>
        <v>0</v>
      </c>
      <c r="DG11" s="42" t="str">
        <f t="shared" si="11"/>
        <v>0</v>
      </c>
      <c r="DH11" s="42" t="str">
        <f t="shared" si="12"/>
        <v>0</v>
      </c>
      <c r="DI11" s="42" t="str">
        <f t="shared" si="13"/>
        <v>0</v>
      </c>
      <c r="DJ11" s="42" t="str">
        <f t="shared" si="14"/>
        <v>0</v>
      </c>
      <c r="DK11" s="42" t="str">
        <f t="shared" si="15"/>
        <v>0</v>
      </c>
      <c r="DL11" s="45" t="s">
        <v>302</v>
      </c>
    </row>
    <row r="12" spans="1:116" ht="12.75">
      <c r="A12" t="s">
        <v>270</v>
      </c>
      <c r="B12" t="s">
        <v>271</v>
      </c>
      <c r="C12" s="7">
        <v>23.3</v>
      </c>
      <c r="D12" s="6" t="s">
        <v>178</v>
      </c>
      <c r="E12" t="s">
        <v>94</v>
      </c>
      <c r="F12" t="s">
        <v>94</v>
      </c>
      <c r="G12" t="s">
        <v>94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  <c r="N12" t="s">
        <v>272</v>
      </c>
      <c r="O12" t="s">
        <v>119</v>
      </c>
      <c r="P12" t="s">
        <v>95</v>
      </c>
      <c r="Q12" t="s">
        <v>95</v>
      </c>
      <c r="R12" t="s">
        <v>95</v>
      </c>
      <c r="S12" t="s">
        <v>95</v>
      </c>
      <c r="T12" t="s">
        <v>95</v>
      </c>
      <c r="U12" t="s">
        <v>95</v>
      </c>
      <c r="V12" t="s">
        <v>95</v>
      </c>
      <c r="W12" t="s">
        <v>95</v>
      </c>
      <c r="X12" t="s">
        <v>95</v>
      </c>
      <c r="Y12" s="8">
        <v>45.14741</v>
      </c>
      <c r="Z12" s="8">
        <v>-116.96931</v>
      </c>
      <c r="AA12" t="s">
        <v>98</v>
      </c>
      <c r="AB12" t="s">
        <v>99</v>
      </c>
      <c r="AC12" t="s">
        <v>100</v>
      </c>
      <c r="AD12" t="s">
        <v>126</v>
      </c>
      <c r="AF12" s="9">
        <v>38909</v>
      </c>
      <c r="AG12" s="10">
        <v>0.6013888888888889</v>
      </c>
      <c r="AH12" t="s">
        <v>164</v>
      </c>
      <c r="AI12">
        <v>1</v>
      </c>
      <c r="AJ12">
        <v>1</v>
      </c>
      <c r="AK12">
        <v>0</v>
      </c>
      <c r="AL12">
        <v>0</v>
      </c>
      <c r="AM12">
        <v>0</v>
      </c>
      <c r="AN12" t="s">
        <v>165</v>
      </c>
      <c r="AO12" t="s">
        <v>95</v>
      </c>
      <c r="AP12" t="s">
        <v>95</v>
      </c>
      <c r="AR12" t="s">
        <v>123</v>
      </c>
      <c r="AT12" t="s">
        <v>166</v>
      </c>
      <c r="AU12" t="s">
        <v>129</v>
      </c>
      <c r="AV12" t="s">
        <v>95</v>
      </c>
      <c r="AW12" t="s">
        <v>95</v>
      </c>
      <c r="AX12" t="s">
        <v>95</v>
      </c>
      <c r="AZ12" s="11"/>
      <c r="BC12">
        <v>1</v>
      </c>
      <c r="BD12">
        <v>1</v>
      </c>
      <c r="BE12">
        <v>1</v>
      </c>
      <c r="BF12">
        <v>1</v>
      </c>
      <c r="BG12" t="s">
        <v>273</v>
      </c>
      <c r="BH12" t="s">
        <v>274</v>
      </c>
      <c r="BJ12">
        <v>10</v>
      </c>
      <c r="BK12">
        <v>71.6</v>
      </c>
      <c r="BL12">
        <v>22.2</v>
      </c>
      <c r="BM12">
        <v>21</v>
      </c>
      <c r="BN12">
        <v>20.1</v>
      </c>
      <c r="BO12">
        <v>20.7</v>
      </c>
      <c r="BP12">
        <v>17.4</v>
      </c>
      <c r="BQ12">
        <v>0.75</v>
      </c>
      <c r="BR12" t="s">
        <v>275</v>
      </c>
      <c r="BS12">
        <v>3.88</v>
      </c>
      <c r="BT12">
        <v>6.48</v>
      </c>
      <c r="BU12">
        <v>6.28</v>
      </c>
      <c r="BV12">
        <v>6.28</v>
      </c>
      <c r="BW12">
        <v>0.75</v>
      </c>
      <c r="BX12">
        <v>0</v>
      </c>
      <c r="BY12">
        <v>20.28</v>
      </c>
      <c r="BZ12">
        <v>0.49</v>
      </c>
      <c r="CA12">
        <v>-0.2</v>
      </c>
      <c r="CB12">
        <v>-2.4</v>
      </c>
      <c r="CC12">
        <v>0</v>
      </c>
      <c r="CD12">
        <v>0</v>
      </c>
      <c r="CE12">
        <v>3.63</v>
      </c>
      <c r="CF12" t="s">
        <v>268</v>
      </c>
      <c r="CG12" t="s">
        <v>132</v>
      </c>
      <c r="CH12" t="s">
        <v>268</v>
      </c>
      <c r="CI12" t="s">
        <v>132</v>
      </c>
      <c r="CJ12" t="s">
        <v>276</v>
      </c>
      <c r="CK12" s="34" t="str">
        <f t="shared" si="0"/>
        <v>Grey</v>
      </c>
      <c r="CL12" s="34" t="str">
        <f t="shared" si="3"/>
        <v>Grey</v>
      </c>
      <c r="CM12" s="34" t="str">
        <f t="shared" si="1"/>
        <v>Open Bottom Arch</v>
      </c>
      <c r="CN12" s="34" t="b">
        <f t="shared" si="4"/>
        <v>0</v>
      </c>
      <c r="CP12" s="12" t="s">
        <v>123</v>
      </c>
      <c r="CR12" t="s">
        <v>113</v>
      </c>
      <c r="CS12" t="s">
        <v>277</v>
      </c>
      <c r="CT12" t="s">
        <v>113</v>
      </c>
      <c r="CU12" t="s">
        <v>134</v>
      </c>
      <c r="CV12" s="46">
        <v>0.749823</v>
      </c>
      <c r="CW12" s="40">
        <f t="shared" si="2"/>
        <v>1</v>
      </c>
      <c r="CX12" s="40" t="str">
        <f t="shared" si="5"/>
        <v>0.5</v>
      </c>
      <c r="CY12" s="40" t="str">
        <f t="shared" si="6"/>
        <v>0.5</v>
      </c>
      <c r="CZ12" s="41">
        <v>2</v>
      </c>
      <c r="DA12" s="42">
        <f t="shared" si="7"/>
        <v>1</v>
      </c>
      <c r="DB12" s="42">
        <v>1</v>
      </c>
      <c r="DC12" s="43"/>
      <c r="DD12" s="44">
        <f t="shared" si="8"/>
        <v>1.5</v>
      </c>
      <c r="DE12" s="40" t="str">
        <f t="shared" si="9"/>
        <v>Beneficial</v>
      </c>
      <c r="DF12" s="42" t="str">
        <f t="shared" si="10"/>
        <v>0</v>
      </c>
      <c r="DG12" s="42" t="str">
        <f t="shared" si="11"/>
        <v>0</v>
      </c>
      <c r="DH12" s="42" t="str">
        <f t="shared" si="12"/>
        <v>0</v>
      </c>
      <c r="DI12" s="42" t="str">
        <f t="shared" si="13"/>
        <v>0</v>
      </c>
      <c r="DJ12" s="42" t="str">
        <f t="shared" si="14"/>
        <v>0</v>
      </c>
      <c r="DK12" s="42" t="str">
        <f t="shared" si="15"/>
        <v>0</v>
      </c>
      <c r="DL12" s="45" t="s">
        <v>243</v>
      </c>
    </row>
    <row r="14" spans="89:100" ht="12.75">
      <c r="CK14">
        <f>COUNTIF(CK2:CK12,"Grey")</f>
        <v>2</v>
      </c>
      <c r="CL14">
        <f>COUNTIF(CL2:CL12,"Grey")</f>
        <v>2</v>
      </c>
      <c r="CV14">
        <f>CV6+CV7+CV5</f>
        <v>86.44640100000001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4" sqref="E14"/>
    </sheetView>
  </sheetViews>
  <sheetFormatPr defaultColWidth="9.140625" defaultRowHeight="12.75"/>
  <cols>
    <col min="1" max="1" width="9.7109375" style="0" customWidth="1"/>
    <col min="2" max="2" width="10.28125" style="0" customWidth="1"/>
    <col min="4" max="4" width="10.421875" style="0" customWidth="1"/>
    <col min="5" max="5" width="10.140625" style="0" customWidth="1"/>
    <col min="6" max="6" width="12.28125" style="0" customWidth="1"/>
    <col min="7" max="7" width="10.8515625" style="0" customWidth="1"/>
    <col min="8" max="8" width="11.57421875" style="0" customWidth="1"/>
    <col min="9" max="9" width="10.140625" style="0" customWidth="1"/>
    <col min="10" max="10" width="11.421875" style="0" customWidth="1"/>
  </cols>
  <sheetData>
    <row r="1" spans="1:10" ht="38.25">
      <c r="A1" s="75" t="s">
        <v>303</v>
      </c>
      <c r="B1" s="47" t="s">
        <v>304</v>
      </c>
      <c r="C1" s="47" t="s">
        <v>305</v>
      </c>
      <c r="D1" s="48" t="s">
        <v>306</v>
      </c>
      <c r="E1" s="47" t="s">
        <v>280</v>
      </c>
      <c r="F1" s="47" t="s">
        <v>307</v>
      </c>
      <c r="G1" s="47" t="s">
        <v>308</v>
      </c>
      <c r="H1" s="47" t="s">
        <v>309</v>
      </c>
      <c r="I1" s="49" t="s">
        <v>310</v>
      </c>
      <c r="J1" s="47" t="s">
        <v>311</v>
      </c>
    </row>
    <row r="2" spans="1:10" s="19" customFormat="1" ht="12.75">
      <c r="A2" s="81" t="s">
        <v>312</v>
      </c>
      <c r="B2" s="66" t="str">
        <f>'Overall Priority List'!$A$6</f>
        <v>I014</v>
      </c>
      <c r="C2" s="66">
        <v>1</v>
      </c>
      <c r="D2" s="67">
        <f>E2+E3</f>
        <v>72.686062</v>
      </c>
      <c r="E2" s="64">
        <f>'Overall Priority List'!$CV$6</f>
        <v>70.856745</v>
      </c>
      <c r="F2" s="66" t="s">
        <v>119</v>
      </c>
      <c r="G2" s="67">
        <f>'Overall Priority List'!$DD$6</f>
        <v>63</v>
      </c>
      <c r="H2" s="67">
        <f>G2+G3</f>
        <v>69</v>
      </c>
      <c r="I2" s="68" t="str">
        <f aca="true" t="shared" si="0" ref="I2:I19">IF(AND(G2&gt;0,G2&lt;10),"Beneficial",IF(AND(G2&gt;=10,G2&lt;20),"Medium",IF(AND(G2&gt;=20),"High",)))</f>
        <v>High</v>
      </c>
      <c r="J2" s="82" t="str">
        <f>IF(AND(H2&gt;0,H2&lt;67),"Beneficial",IF(AND(H2&gt;=67,H2&lt;70),"Medium",IF(AND(H2&gt;=70),"High",)))</f>
        <v>Medium</v>
      </c>
    </row>
    <row r="3" spans="1:10" s="19" customFormat="1" ht="12.75">
      <c r="A3" s="76"/>
      <c r="B3" s="69" t="str">
        <f>'Overall Priority List'!A4</f>
        <v>I004</v>
      </c>
      <c r="C3" s="69">
        <v>2</v>
      </c>
      <c r="D3" s="70"/>
      <c r="E3" s="65">
        <f>'Overall Priority List'!CV4</f>
        <v>1.829317</v>
      </c>
      <c r="F3" s="69" t="s">
        <v>296</v>
      </c>
      <c r="G3" s="70">
        <f>'Overall Priority List'!DD4</f>
        <v>6</v>
      </c>
      <c r="H3" s="69"/>
      <c r="I3" s="71" t="str">
        <f t="shared" si="0"/>
        <v>Beneficial</v>
      </c>
      <c r="J3" s="79"/>
    </row>
    <row r="4" spans="1:10" ht="12.75">
      <c r="A4" s="76" t="s">
        <v>297</v>
      </c>
      <c r="B4" s="69" t="str">
        <f>'Overall Priority List'!$A$6</f>
        <v>I014</v>
      </c>
      <c r="C4" s="69">
        <v>1</v>
      </c>
      <c r="D4" s="70">
        <f>E4+E5</f>
        <v>75.67648100000001</v>
      </c>
      <c r="E4" s="65">
        <f>'Overall Priority List'!$CV$6</f>
        <v>70.856745</v>
      </c>
      <c r="F4" s="69" t="s">
        <v>119</v>
      </c>
      <c r="G4" s="70">
        <f>'Overall Priority List'!$DD$6</f>
        <v>63</v>
      </c>
      <c r="H4" s="70">
        <f>G4+G5</f>
        <v>75</v>
      </c>
      <c r="I4" s="71" t="str">
        <f t="shared" si="0"/>
        <v>High</v>
      </c>
      <c r="J4" s="78" t="str">
        <f>IF(AND(H4&gt;0,H4&lt;67),"Beneficial",IF(AND(H4&gt;=67,H4&lt;70),"Medium",IF(AND(H4&gt;=70),"High",)))</f>
        <v>High</v>
      </c>
    </row>
    <row r="5" spans="1:10" ht="12.75">
      <c r="A5" s="76"/>
      <c r="B5" s="69" t="str">
        <f>'Overall Priority List'!A5</f>
        <v>I006</v>
      </c>
      <c r="C5" s="69">
        <v>2</v>
      </c>
      <c r="D5" s="70"/>
      <c r="E5" s="65">
        <f>'Overall Priority List'!CV5</f>
        <v>4.819736</v>
      </c>
      <c r="F5" s="69" t="s">
        <v>297</v>
      </c>
      <c r="G5" s="70">
        <f>'Overall Priority List'!DD5</f>
        <v>12</v>
      </c>
      <c r="H5" s="69"/>
      <c r="I5" s="71" t="str">
        <f t="shared" si="0"/>
        <v>Medium</v>
      </c>
      <c r="J5" s="79"/>
    </row>
    <row r="6" spans="1:10" ht="12.75">
      <c r="A6" s="76" t="s">
        <v>243</v>
      </c>
      <c r="B6" s="69" t="str">
        <f>'Overall Priority List'!$A$6</f>
        <v>I014</v>
      </c>
      <c r="C6" s="69">
        <v>1</v>
      </c>
      <c r="D6" s="70">
        <f>E6+E7</f>
        <v>71.60656800000001</v>
      </c>
      <c r="E6" s="65">
        <f>'Overall Priority List'!$CV$6</f>
        <v>70.856745</v>
      </c>
      <c r="F6" s="69" t="s">
        <v>119</v>
      </c>
      <c r="G6" s="70">
        <f>'Overall Priority List'!$DD$6</f>
        <v>63</v>
      </c>
      <c r="H6" s="70">
        <f>G6+G7</f>
        <v>64.5</v>
      </c>
      <c r="I6" s="71" t="str">
        <f t="shared" si="0"/>
        <v>High</v>
      </c>
      <c r="J6" s="78" t="str">
        <f>IF(AND(H6&gt;0,H6&lt;67),"Beneficial",IF(AND(H6&gt;=67,H6&lt;70),"Medium",IF(AND(H6&gt;=70),"High",)))</f>
        <v>Beneficial</v>
      </c>
    </row>
    <row r="7" spans="1:10" ht="12.75">
      <c r="A7" s="76"/>
      <c r="B7" s="69" t="str">
        <f>'Overall Priority List'!A12</f>
        <v>I039</v>
      </c>
      <c r="C7" s="69">
        <v>2</v>
      </c>
      <c r="D7" s="70"/>
      <c r="E7" s="65">
        <f>'Overall Priority List'!CV12</f>
        <v>0.749823</v>
      </c>
      <c r="F7" s="69" t="s">
        <v>272</v>
      </c>
      <c r="G7" s="70">
        <f>'Overall Priority List'!DD12</f>
        <v>1.5</v>
      </c>
      <c r="H7" s="69"/>
      <c r="I7" s="71" t="str">
        <f t="shared" si="0"/>
        <v>Beneficial</v>
      </c>
      <c r="J7" s="79"/>
    </row>
    <row r="8" spans="1:10" ht="12.75">
      <c r="A8" s="76" t="s">
        <v>302</v>
      </c>
      <c r="B8" s="69" t="str">
        <f>'Overall Priority List'!$A$6</f>
        <v>I014</v>
      </c>
      <c r="C8" s="69">
        <v>1</v>
      </c>
      <c r="D8" s="70">
        <f>E8+E9</f>
        <v>74.423748</v>
      </c>
      <c r="E8" s="65">
        <f>'Overall Priority List'!$CV$6</f>
        <v>70.856745</v>
      </c>
      <c r="F8" s="69" t="s">
        <v>119</v>
      </c>
      <c r="G8" s="70">
        <f>'Overall Priority List'!$DD$6</f>
        <v>63</v>
      </c>
      <c r="H8" s="70">
        <f>G8+G9</f>
        <v>65.25</v>
      </c>
      <c r="I8" s="71" t="str">
        <f t="shared" si="0"/>
        <v>High</v>
      </c>
      <c r="J8" s="78" t="str">
        <f>IF(AND(H8&gt;0,H8&lt;67),"Beneficial",IF(AND(H8&gt;=67,H8&lt;70),"Medium",IF(AND(H8&gt;=70),"High",)))</f>
        <v>Beneficial</v>
      </c>
    </row>
    <row r="9" spans="1:10" ht="38.25">
      <c r="A9" s="76"/>
      <c r="B9" s="69" t="str">
        <f>'Overall Priority List'!A11</f>
        <v>I038</v>
      </c>
      <c r="C9" s="69">
        <v>2</v>
      </c>
      <c r="D9" s="70"/>
      <c r="E9" s="65">
        <f>'Overall Priority List'!CV11</f>
        <v>3.567003</v>
      </c>
      <c r="F9" s="69" t="s">
        <v>302</v>
      </c>
      <c r="G9" s="70">
        <f>'Overall Priority List'!DD11</f>
        <v>2.25</v>
      </c>
      <c r="H9" s="69"/>
      <c r="I9" s="71" t="str">
        <f t="shared" si="0"/>
        <v>Beneficial</v>
      </c>
      <c r="J9" s="79"/>
    </row>
    <row r="10" spans="1:10" ht="12.75">
      <c r="A10" s="76" t="s">
        <v>312</v>
      </c>
      <c r="B10" s="69" t="str">
        <f>$B$2</f>
        <v>I014</v>
      </c>
      <c r="C10" s="69">
        <v>1</v>
      </c>
      <c r="D10" s="70">
        <f>SUM(E10:E12)</f>
        <v>74.532015</v>
      </c>
      <c r="E10" s="65">
        <f>$E$2</f>
        <v>70.856745</v>
      </c>
      <c r="F10" s="69" t="str">
        <f>$F$2</f>
        <v>Imnaha River</v>
      </c>
      <c r="G10" s="70">
        <f>$G$2</f>
        <v>63</v>
      </c>
      <c r="H10" s="70">
        <f>G10+G11+G12</f>
        <v>75</v>
      </c>
      <c r="I10" s="71" t="str">
        <f t="shared" si="0"/>
        <v>High</v>
      </c>
      <c r="J10" s="78" t="str">
        <f>IF(AND(H10&gt;0,H10&lt;60),"Beneficial",IF(AND(H10&gt;=60,H10&lt;70),"Medium",IF(AND(H10&gt;=70),"High",)))</f>
        <v>High</v>
      </c>
    </row>
    <row r="11" spans="1:10" ht="12.75">
      <c r="A11" s="76"/>
      <c r="B11" s="69" t="str">
        <f>B3</f>
        <v>I004</v>
      </c>
      <c r="C11" s="69">
        <v>2</v>
      </c>
      <c r="D11" s="70"/>
      <c r="E11" s="69">
        <f>E3</f>
        <v>1.829317</v>
      </c>
      <c r="F11" s="69" t="str">
        <f>F3</f>
        <v>Skookum Crk</v>
      </c>
      <c r="G11" s="69">
        <f>G3</f>
        <v>6</v>
      </c>
      <c r="H11" s="69"/>
      <c r="I11" s="71" t="str">
        <f t="shared" si="0"/>
        <v>Beneficial</v>
      </c>
      <c r="J11" s="79"/>
    </row>
    <row r="12" spans="1:10" ht="12.75">
      <c r="A12" s="76"/>
      <c r="B12" s="69" t="str">
        <f>'Overall Priority List'!A3</f>
        <v>I003</v>
      </c>
      <c r="C12" s="69">
        <v>3</v>
      </c>
      <c r="D12" s="70"/>
      <c r="E12" s="65">
        <f>'Overall Priority List'!CV3</f>
        <v>1.845953</v>
      </c>
      <c r="F12" s="69" t="s">
        <v>296</v>
      </c>
      <c r="G12" s="70">
        <f>'Overall Priority List'!DD3</f>
        <v>6</v>
      </c>
      <c r="H12" s="69"/>
      <c r="I12" s="71" t="str">
        <f t="shared" si="0"/>
        <v>Beneficial</v>
      </c>
      <c r="J12" s="79"/>
    </row>
    <row r="13" spans="1:10" ht="12.75">
      <c r="A13" s="76" t="s">
        <v>243</v>
      </c>
      <c r="B13" s="69" t="str">
        <f>$B$2</f>
        <v>I014</v>
      </c>
      <c r="C13" s="69">
        <v>1</v>
      </c>
      <c r="D13" s="70">
        <f>SUM(E13:E15)</f>
        <v>71.74617300000001</v>
      </c>
      <c r="E13" s="65">
        <f>$E$2</f>
        <v>70.856745</v>
      </c>
      <c r="F13" s="69" t="str">
        <f>$F$2</f>
        <v>Imnaha River</v>
      </c>
      <c r="G13" s="70">
        <f>$G$2</f>
        <v>63</v>
      </c>
      <c r="H13" s="70">
        <f>G13+G14+G15</f>
        <v>66</v>
      </c>
      <c r="I13" s="71" t="str">
        <f t="shared" si="0"/>
        <v>High</v>
      </c>
      <c r="J13" s="78" t="str">
        <f>IF(AND(H13&gt;0,H13&lt;60),"Beneficial",IF(AND(H13&gt;=60,H13&lt;70),"Medium",IF(AND(H13&gt;=70),"High",)))</f>
        <v>Medium</v>
      </c>
    </row>
    <row r="14" spans="1:10" ht="12.75">
      <c r="A14" s="76"/>
      <c r="B14" s="69" t="str">
        <f>B7</f>
        <v>I039</v>
      </c>
      <c r="C14" s="69">
        <v>2</v>
      </c>
      <c r="D14" s="70"/>
      <c r="E14" s="69">
        <f>E7</f>
        <v>0.749823</v>
      </c>
      <c r="F14" s="69" t="s">
        <v>272</v>
      </c>
      <c r="G14" s="69">
        <f>G7</f>
        <v>1.5</v>
      </c>
      <c r="H14" s="69"/>
      <c r="I14" s="71" t="str">
        <f t="shared" si="0"/>
        <v>Beneficial</v>
      </c>
      <c r="J14" s="79"/>
    </row>
    <row r="15" spans="1:10" ht="12.75">
      <c r="A15" s="76"/>
      <c r="B15" s="69" t="str">
        <f>'Overall Priority List'!A9</f>
        <v>I035</v>
      </c>
      <c r="C15" s="69">
        <v>3</v>
      </c>
      <c r="D15" s="70"/>
      <c r="E15" s="65">
        <f>'Overall Priority List'!CV9</f>
        <v>0.139605</v>
      </c>
      <c r="F15" s="69" t="s">
        <v>272</v>
      </c>
      <c r="G15" s="70">
        <f>'Overall Priority List'!DD9</f>
        <v>1.5</v>
      </c>
      <c r="H15" s="69"/>
      <c r="I15" s="71" t="str">
        <f t="shared" si="0"/>
        <v>Beneficial</v>
      </c>
      <c r="J15" s="79"/>
    </row>
    <row r="16" spans="1:10" ht="12.75">
      <c r="A16" s="76" t="s">
        <v>243</v>
      </c>
      <c r="B16" s="69" t="str">
        <f>$B$2</f>
        <v>I014</v>
      </c>
      <c r="C16" s="69">
        <v>1</v>
      </c>
      <c r="D16" s="70">
        <f>SUM(E16:E18)</f>
        <v>71.74617300000001</v>
      </c>
      <c r="E16" s="65">
        <f>$E$2</f>
        <v>70.856745</v>
      </c>
      <c r="F16" s="69" t="str">
        <f>$F$2</f>
        <v>Imnaha River</v>
      </c>
      <c r="G16" s="70">
        <f>$G$2</f>
        <v>63</v>
      </c>
      <c r="H16" s="70">
        <f>G16+G17+G18</f>
        <v>66</v>
      </c>
      <c r="I16" s="71" t="str">
        <f t="shared" si="0"/>
        <v>High</v>
      </c>
      <c r="J16" s="78" t="str">
        <f>IF(AND(H16&gt;0,H16&lt;25),"Beneficial",IF(AND(H16&gt;=25,H16&lt;40),"Medium",IF(AND(H16&gt;=40),"High",)))</f>
        <v>High</v>
      </c>
    </row>
    <row r="17" spans="1:10" ht="12.75">
      <c r="A17" s="76"/>
      <c r="B17" s="69" t="str">
        <f>B14</f>
        <v>I039</v>
      </c>
      <c r="C17" s="69">
        <v>2</v>
      </c>
      <c r="D17" s="70"/>
      <c r="E17" s="69">
        <f aca="true" t="shared" si="1" ref="E17:G18">E14</f>
        <v>0.749823</v>
      </c>
      <c r="F17" s="69" t="str">
        <f t="shared" si="1"/>
        <v>Gumboot Crk</v>
      </c>
      <c r="G17" s="69">
        <f t="shared" si="1"/>
        <v>1.5</v>
      </c>
      <c r="H17" s="69"/>
      <c r="I17" s="71" t="str">
        <f t="shared" si="0"/>
        <v>Beneficial</v>
      </c>
      <c r="J17" s="79"/>
    </row>
    <row r="18" spans="1:10" ht="12.75">
      <c r="A18" s="76"/>
      <c r="B18" s="69" t="str">
        <f>B15</f>
        <v>I035</v>
      </c>
      <c r="C18" s="69">
        <v>3</v>
      </c>
      <c r="D18" s="70"/>
      <c r="E18" s="69">
        <f t="shared" si="1"/>
        <v>0.139605</v>
      </c>
      <c r="F18" s="69" t="s">
        <v>272</v>
      </c>
      <c r="G18" s="69">
        <f t="shared" si="1"/>
        <v>1.5</v>
      </c>
      <c r="H18" s="69"/>
      <c r="I18" s="71" t="str">
        <f t="shared" si="0"/>
        <v>Beneficial</v>
      </c>
      <c r="J18" s="79"/>
    </row>
    <row r="19" spans="1:10" ht="25.5">
      <c r="A19" s="77"/>
      <c r="B19" s="72" t="str">
        <f>'Overall Priority List'!A10</f>
        <v>I036</v>
      </c>
      <c r="C19" s="72">
        <v>4</v>
      </c>
      <c r="D19" s="72"/>
      <c r="E19" s="72">
        <f>'Overall Priority List'!CV10</f>
        <v>1.458389</v>
      </c>
      <c r="F19" s="72" t="s">
        <v>301</v>
      </c>
      <c r="G19" s="73">
        <f>'Overall Priority List'!DD10</f>
        <v>3</v>
      </c>
      <c r="H19" s="72"/>
      <c r="I19" s="74" t="str">
        <f t="shared" si="0"/>
        <v>Beneficial</v>
      </c>
      <c r="J19" s="80"/>
    </row>
  </sheetData>
  <mergeCells count="14">
    <mergeCell ref="A2:A3"/>
    <mergeCell ref="J2:J3"/>
    <mergeCell ref="A4:A5"/>
    <mergeCell ref="A6:A7"/>
    <mergeCell ref="J4:J5"/>
    <mergeCell ref="J6:J7"/>
    <mergeCell ref="A16:A19"/>
    <mergeCell ref="J16:J19"/>
    <mergeCell ref="A8:A9"/>
    <mergeCell ref="A10:A12"/>
    <mergeCell ref="J10:J12"/>
    <mergeCell ref="A13:A15"/>
    <mergeCell ref="J13:J15"/>
    <mergeCell ref="J8:J9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1"/>
  <sheetViews>
    <sheetView tabSelected="1" workbookViewId="0" topLeftCell="A18">
      <selection activeCell="E36" sqref="E36"/>
    </sheetView>
  </sheetViews>
  <sheetFormatPr defaultColWidth="9.140625" defaultRowHeight="12.75"/>
  <cols>
    <col min="1" max="1" width="17.421875" style="0" bestFit="1" customWidth="1"/>
    <col min="3" max="3" width="3.00390625" style="0" customWidth="1"/>
    <col min="4" max="4" width="21.00390625" style="0" bestFit="1" customWidth="1"/>
    <col min="5" max="5" width="13.8515625" style="0" customWidth="1"/>
    <col min="6" max="6" width="2.421875" style="0" customWidth="1"/>
  </cols>
  <sheetData>
    <row r="3" spans="1:5" ht="12.75">
      <c r="A3" s="83" t="s">
        <v>318</v>
      </c>
      <c r="B3" s="84"/>
      <c r="D3" s="83" t="s">
        <v>319</v>
      </c>
      <c r="E3" s="84"/>
    </row>
    <row r="4" spans="1:5" ht="12.75">
      <c r="A4" s="45" t="s">
        <v>314</v>
      </c>
      <c r="B4" s="51">
        <v>837.55116</v>
      </c>
      <c r="D4" s="87">
        <f>B4+'[1]Blocked Habitat'!B4+'[2]Blocked Habitat'!B4+'[3]Blocked Habitat'!B4+'[4]Blocked Habitat'!B4+'[5]Miles of Blocked Habitat'!B5+'[6]Blocked Habitat'!B4</f>
        <v>3555.117297</v>
      </c>
      <c r="E4" s="88"/>
    </row>
    <row r="5" spans="1:5" ht="12.75">
      <c r="A5" s="45" t="s">
        <v>313</v>
      </c>
      <c r="B5" s="51">
        <v>207.357455</v>
      </c>
      <c r="D5" s="89">
        <f>B5+'[1]Blocked Habitat'!B5+'[2]Blocked Habitat'!B5+'[3]Blocked Habitat'!B5+'[4]Blocked Habitat'!B5+'[5]Miles of Blocked Habitat'!B5+'[6]Blocked Habitat'!B5</f>
        <v>1089.724062</v>
      </c>
      <c r="E5" s="90"/>
    </row>
    <row r="6" spans="1:5" ht="12.75">
      <c r="A6" s="45" t="s">
        <v>315</v>
      </c>
      <c r="B6" s="51">
        <f>B4-B5</f>
        <v>630.193705</v>
      </c>
      <c r="D6" s="89">
        <f>B6+'[1]Blocked Habitat'!B6+'[2]Blocked Habitat'!B6+'[3]Blocked Habitat'!B6+'[4]Blocked Habitat'!B6+'[5]Miles of Blocked Habitat'!B7+'[6]Blocked Habitat'!B6</f>
        <v>2830.4804830000003</v>
      </c>
      <c r="E6" s="90"/>
    </row>
    <row r="7" spans="1:5" ht="12.75">
      <c r="A7" s="45" t="s">
        <v>316</v>
      </c>
      <c r="B7" s="50">
        <f>B5/B4</f>
        <v>0.24757586748491875</v>
      </c>
      <c r="D7" s="91">
        <f>D5/D4</f>
        <v>0.3065226744894094</v>
      </c>
      <c r="E7" s="90"/>
    </row>
    <row r="8" spans="1:5" ht="12.75">
      <c r="A8" s="45" t="s">
        <v>317</v>
      </c>
      <c r="B8" s="50">
        <f>B6/B4</f>
        <v>0.7524241325150812</v>
      </c>
      <c r="D8" s="92">
        <f>D6/D4</f>
        <v>0.7961707720272726</v>
      </c>
      <c r="E8" s="93"/>
    </row>
    <row r="10" spans="1:5" ht="12.75">
      <c r="A10" s="85" t="str">
        <f>'[6]Blocked Habitat'!A3:B3</f>
        <v>Wenaha Watershed</v>
      </c>
      <c r="B10" s="85"/>
      <c r="D10" s="85" t="s">
        <v>328</v>
      </c>
      <c r="E10" s="85"/>
    </row>
    <row r="11" spans="1:5" ht="12.75">
      <c r="A11" s="86" t="str">
        <f>'[6]Blocked Habitat'!A4</f>
        <v>Total Habitat</v>
      </c>
      <c r="B11" s="86">
        <f>'[6]Blocked Habitat'!B4</f>
        <v>342.509134</v>
      </c>
      <c r="D11" s="45" t="str">
        <f>'[5]Miles of Blocked Habitat'!A3</f>
        <v>Total Miles with Ditches</v>
      </c>
      <c r="E11" s="45">
        <f>'[5]Miles of Blocked Habitat'!B3</f>
        <v>748.318492</v>
      </c>
    </row>
    <row r="12" spans="1:5" ht="12.75">
      <c r="A12" s="86" t="str">
        <f>'[6]Blocked Habitat'!A5</f>
        <v>Blocked Habitat</v>
      </c>
      <c r="B12" s="86">
        <f>'[6]Blocked Habitat'!B5</f>
        <v>5.379758</v>
      </c>
      <c r="D12" s="45" t="str">
        <f>'[5]Miles of Blocked Habitat'!A4</f>
        <v>Ditches</v>
      </c>
      <c r="E12" s="45">
        <f>'[5]Miles of Blocked Habitat'!B4</f>
        <v>139.309364</v>
      </c>
    </row>
    <row r="13" spans="1:5" ht="12.75">
      <c r="A13" s="86" t="str">
        <f>'[6]Blocked Habitat'!A6</f>
        <v>Accessible Habitat</v>
      </c>
      <c r="B13" s="86">
        <f>'[6]Blocked Habitat'!B6</f>
        <v>337.12937600000004</v>
      </c>
      <c r="D13" s="45" t="str">
        <f>'[5]Miles of Blocked Habitat'!A5</f>
        <v>Blocked</v>
      </c>
      <c r="E13" s="45">
        <f>'[5]Miles of Blocked Habitat'!B5</f>
        <v>243.92188000000002</v>
      </c>
    </row>
    <row r="14" spans="1:5" ht="12.75">
      <c r="A14" s="86" t="str">
        <f>'[6]Blocked Habitat'!A7</f>
        <v>Percent Blocked</v>
      </c>
      <c r="B14" s="86">
        <f>'[6]Blocked Habitat'!B7</f>
        <v>0.015706903746397605</v>
      </c>
      <c r="D14" s="45" t="str">
        <f>'[5]Miles of Blocked Habitat'!A6</f>
        <v>Total without Ditches</v>
      </c>
      <c r="E14" s="45">
        <f>'[5]Miles of Blocked Habitat'!B6</f>
        <v>609.009128</v>
      </c>
    </row>
    <row r="15" spans="1:5" ht="12.75">
      <c r="A15" s="86" t="str">
        <f>'[6]Blocked Habitat'!A8</f>
        <v>Percent Accessible</v>
      </c>
      <c r="B15" s="86">
        <f>'[6]Blocked Habitat'!B8</f>
        <v>0.9842930962536024</v>
      </c>
      <c r="D15" s="45" t="str">
        <f>'[5]Miles of Blocked Habitat'!A7</f>
        <v>Accessible</v>
      </c>
      <c r="E15" s="45">
        <f>'[5]Miles of Blocked Habitat'!B7</f>
        <v>365.08724800000005</v>
      </c>
    </row>
    <row r="16" spans="1:5" ht="12.75">
      <c r="A16" s="11"/>
      <c r="B16" s="11"/>
      <c r="D16" s="45" t="str">
        <f>'[5]Miles of Blocked Habitat'!A8</f>
        <v>Percent Blocked</v>
      </c>
      <c r="E16" s="45">
        <f>'[5]Miles of Blocked Habitat'!B8</f>
        <v>0.40052253535352594</v>
      </c>
    </row>
    <row r="17" spans="1:5" ht="12.75">
      <c r="A17" s="11"/>
      <c r="B17" s="11"/>
      <c r="D17" s="45" t="str">
        <f>'[5]Miles of Blocked Habitat'!A9</f>
        <v>Percent Open</v>
      </c>
      <c r="E17" s="45">
        <f>'[5]Miles of Blocked Habitat'!B9</f>
        <v>0.5994774646464741</v>
      </c>
    </row>
    <row r="18" spans="1:2" ht="12.75">
      <c r="A18" s="85" t="s">
        <v>329</v>
      </c>
      <c r="B18" s="85"/>
    </row>
    <row r="19" spans="1:5" ht="12.75">
      <c r="A19" s="45" t="str">
        <f>'[4]Blocked Habitat'!A4</f>
        <v>Total Habitat</v>
      </c>
      <c r="B19" s="45">
        <f>'[4]Blocked Habitat'!B4</f>
        <v>141.744827</v>
      </c>
      <c r="D19" s="85" t="s">
        <v>330</v>
      </c>
      <c r="E19" s="85"/>
    </row>
    <row r="20" spans="1:5" ht="12.75">
      <c r="A20" s="45" t="str">
        <f>'[4]Blocked Habitat'!A5</f>
        <v>Blocked Habitat</v>
      </c>
      <c r="B20" s="45">
        <f>'[4]Blocked Habitat'!B5</f>
        <v>73.060398</v>
      </c>
      <c r="D20" s="45" t="str">
        <f>'[3]Blocked Habitat'!A4</f>
        <v>Total Habitat</v>
      </c>
      <c r="E20" s="45">
        <f>'[3]Blocked Habitat'!B4</f>
        <v>783.077977</v>
      </c>
    </row>
    <row r="21" spans="1:5" ht="12.75">
      <c r="A21" s="45" t="str">
        <f>'[4]Blocked Habitat'!A6</f>
        <v>Accessible Habitat</v>
      </c>
      <c r="B21" s="45">
        <f>'[4]Blocked Habitat'!B6</f>
        <v>68.68442899999998</v>
      </c>
      <c r="D21" s="45" t="str">
        <f>'[3]Blocked Habitat'!A5</f>
        <v>Blocked Habitat</v>
      </c>
      <c r="E21" s="45">
        <f>'[3]Blocked Habitat'!B5</f>
        <v>124.587514</v>
      </c>
    </row>
    <row r="22" spans="1:5" ht="12.75">
      <c r="A22" s="45" t="str">
        <f>'[4]Blocked Habitat'!A7</f>
        <v>Percent Blocked</v>
      </c>
      <c r="B22" s="45">
        <f>'[4]Blocked Habitat'!B7</f>
        <v>0.5154360800764886</v>
      </c>
      <c r="D22" s="45" t="str">
        <f>'[3]Blocked Habitat'!A6</f>
        <v>Accessible Habitat</v>
      </c>
      <c r="E22" s="45">
        <f>'[3]Blocked Habitat'!B6</f>
        <v>658.4904630000001</v>
      </c>
    </row>
    <row r="23" spans="1:5" ht="12.75">
      <c r="A23" s="45" t="str">
        <f>'[4]Blocked Habitat'!A8</f>
        <v>Percent Accessible</v>
      </c>
      <c r="B23" s="45">
        <f>'[4]Blocked Habitat'!B8</f>
        <v>0.48456391992351144</v>
      </c>
      <c r="D23" s="45" t="str">
        <f>'[3]Blocked Habitat'!A7</f>
        <v>Percent Blocked</v>
      </c>
      <c r="E23" s="45">
        <f>'[3]Blocked Habitat'!B7</f>
        <v>0.1590997546340139</v>
      </c>
    </row>
    <row r="24" spans="4:5" ht="12.75">
      <c r="D24" s="45" t="str">
        <f>'[3]Blocked Habitat'!A8</f>
        <v>Percent Accessible</v>
      </c>
      <c r="E24" s="45">
        <f>'[3]Blocked Habitat'!B8</f>
        <v>0.8409002453659862</v>
      </c>
    </row>
    <row r="26" spans="1:5" ht="12.75">
      <c r="A26" s="85" t="s">
        <v>331</v>
      </c>
      <c r="B26" s="85"/>
      <c r="D26" s="85" t="s">
        <v>332</v>
      </c>
      <c r="E26" s="85"/>
    </row>
    <row r="27" spans="1:5" ht="12.75">
      <c r="A27" s="45" t="str">
        <f>'[2]Blocked Habitat'!A4</f>
        <v>Total Habitat</v>
      </c>
      <c r="B27" s="45">
        <f>'[2]Blocked Habitat'!B4</f>
        <v>740.053</v>
      </c>
      <c r="D27" s="45" t="str">
        <f>'[1]Blocked Habitat'!A4</f>
        <v>Total Habitat</v>
      </c>
      <c r="E27" s="45">
        <f>'[1]Blocked Habitat'!B4</f>
        <v>466.259319</v>
      </c>
    </row>
    <row r="28" spans="1:5" ht="12.75">
      <c r="A28" s="45" t="str">
        <f>'[2]Blocked Habitat'!A5</f>
        <v>Blocked Habitat</v>
      </c>
      <c r="B28" s="45">
        <f>'[2]Blocked Habitat'!B5</f>
        <v>110.023</v>
      </c>
      <c r="D28" s="45" t="str">
        <f>'[1]Blocked Habitat'!A5</f>
        <v>Blocked Habitat</v>
      </c>
      <c r="E28" s="45">
        <f>'[1]Blocked Habitat'!B5</f>
        <v>325.394057</v>
      </c>
    </row>
    <row r="29" spans="1:5" ht="12.75">
      <c r="A29" s="45" t="str">
        <f>'[2]Blocked Habitat'!A6</f>
        <v>Accessible Habitat</v>
      </c>
      <c r="B29" s="45">
        <f>'[2]Blocked Habitat'!B6</f>
        <v>630.03</v>
      </c>
      <c r="D29" s="45" t="str">
        <f>'[1]Blocked Habitat'!A6</f>
        <v>Accessible Habitat</v>
      </c>
      <c r="E29" s="45">
        <f>'[1]Blocked Habitat'!B6</f>
        <v>140.86526200000003</v>
      </c>
    </row>
    <row r="30" spans="1:5" ht="12.75">
      <c r="A30" s="45" t="str">
        <f>'[2]Blocked Habitat'!A7</f>
        <v>Percent Blocked</v>
      </c>
      <c r="B30" s="45">
        <f>'[2]Blocked Habitat'!B7</f>
        <v>0.14866908180900557</v>
      </c>
      <c r="D30" s="45" t="str">
        <f>'[1]Blocked Habitat'!A7</f>
        <v>Percent Blocked</v>
      </c>
      <c r="E30" s="45">
        <f>'[1]Blocked Habitat'!B7</f>
        <v>0.6978821521420357</v>
      </c>
    </row>
    <row r="31" spans="1:5" ht="12.75">
      <c r="A31" s="45" t="str">
        <f>'[2]Blocked Habitat'!A8</f>
        <v>Percent Accessible</v>
      </c>
      <c r="B31" s="45">
        <f>'[2]Blocked Habitat'!B8</f>
        <v>0.8513309181909944</v>
      </c>
      <c r="D31" s="45" t="str">
        <f>'[1]Blocked Habitat'!A8</f>
        <v>Percent Accessible</v>
      </c>
      <c r="E31" s="45">
        <f>'[1]Blocked Habitat'!B8</f>
        <v>0.30211784785796425</v>
      </c>
    </row>
  </sheetData>
  <mergeCells count="8">
    <mergeCell ref="D19:E19"/>
    <mergeCell ref="A26:B26"/>
    <mergeCell ref="D26:E26"/>
    <mergeCell ref="D10:E10"/>
    <mergeCell ref="A18:B18"/>
    <mergeCell ref="A3:B3"/>
    <mergeCell ref="D3:E3"/>
    <mergeCell ref="A10:B1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44"/>
  <sheetViews>
    <sheetView workbookViewId="0" topLeftCell="CA1">
      <selection activeCell="CG22" sqref="CG22"/>
    </sheetView>
  </sheetViews>
  <sheetFormatPr defaultColWidth="9.140625" defaultRowHeight="12.75"/>
  <sheetData>
    <row r="1" spans="1:95" ht="12.75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4" t="s">
        <v>24</v>
      </c>
      <c r="Z1" s="4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42</v>
      </c>
      <c r="AT1" s="1" t="s">
        <v>44</v>
      </c>
      <c r="AU1" s="1" t="s">
        <v>45</v>
      </c>
      <c r="AV1" s="1" t="s">
        <v>46</v>
      </c>
      <c r="AW1" s="1" t="s">
        <v>42</v>
      </c>
      <c r="AX1" s="5" t="s">
        <v>47</v>
      </c>
      <c r="AY1" s="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47</v>
      </c>
      <c r="CI1" s="1" t="s">
        <v>83</v>
      </c>
      <c r="CJ1" s="1" t="s">
        <v>84</v>
      </c>
      <c r="CK1" s="1" t="s">
        <v>85</v>
      </c>
      <c r="CL1" s="1" t="s">
        <v>86</v>
      </c>
      <c r="CM1" s="1" t="s">
        <v>87</v>
      </c>
      <c r="CN1" s="1" t="s">
        <v>88</v>
      </c>
      <c r="CO1" s="1" t="s">
        <v>42</v>
      </c>
      <c r="CP1" s="1" t="s">
        <v>89</v>
      </c>
      <c r="CQ1" s="1" t="s">
        <v>90</v>
      </c>
    </row>
    <row r="2" ht="12.75">
      <c r="A2" t="s">
        <v>278</v>
      </c>
    </row>
    <row r="4" spans="1:95" ht="12.75">
      <c r="A4" t="s">
        <v>91</v>
      </c>
      <c r="B4" s="6" t="s">
        <v>92</v>
      </c>
      <c r="C4" s="7">
        <v>1.95</v>
      </c>
      <c r="D4" s="6" t="s">
        <v>93</v>
      </c>
      <c r="E4" t="s">
        <v>94</v>
      </c>
      <c r="F4" t="s">
        <v>94</v>
      </c>
      <c r="G4" t="s">
        <v>94</v>
      </c>
      <c r="H4" t="s">
        <v>95</v>
      </c>
      <c r="I4" t="s">
        <v>95</v>
      </c>
      <c r="J4" t="s">
        <v>95</v>
      </c>
      <c r="K4" t="s">
        <v>95</v>
      </c>
      <c r="L4" t="s">
        <v>95</v>
      </c>
      <c r="M4" t="s">
        <v>95</v>
      </c>
      <c r="N4" t="s">
        <v>96</v>
      </c>
      <c r="O4" t="s">
        <v>97</v>
      </c>
      <c r="P4" t="s">
        <v>95</v>
      </c>
      <c r="Q4" t="s">
        <v>95</v>
      </c>
      <c r="R4" t="s">
        <v>95</v>
      </c>
      <c r="S4" t="s">
        <v>95</v>
      </c>
      <c r="T4" t="s">
        <v>95</v>
      </c>
      <c r="U4" t="s">
        <v>95</v>
      </c>
      <c r="V4" t="s">
        <v>95</v>
      </c>
      <c r="W4" t="s">
        <v>95</v>
      </c>
      <c r="X4" t="s">
        <v>95</v>
      </c>
      <c r="Y4" s="8">
        <v>45.20372</v>
      </c>
      <c r="Z4" s="8">
        <v>-116.86823</v>
      </c>
      <c r="AA4" t="s">
        <v>98</v>
      </c>
      <c r="AB4" t="s">
        <v>99</v>
      </c>
      <c r="AC4" t="s">
        <v>100</v>
      </c>
      <c r="AD4" t="s">
        <v>101</v>
      </c>
      <c r="AE4" t="s">
        <v>102</v>
      </c>
      <c r="AF4" s="9">
        <v>38182</v>
      </c>
      <c r="AG4" s="10">
        <v>0.49444444444444446</v>
      </c>
      <c r="AH4" t="s">
        <v>103</v>
      </c>
      <c r="AI4">
        <v>1</v>
      </c>
      <c r="AJ4">
        <v>1</v>
      </c>
      <c r="AK4">
        <v>0</v>
      </c>
      <c r="AL4">
        <v>0</v>
      </c>
      <c r="AM4">
        <v>0</v>
      </c>
      <c r="AN4" t="s">
        <v>104</v>
      </c>
      <c r="AO4" t="s">
        <v>105</v>
      </c>
      <c r="AP4" t="s">
        <v>95</v>
      </c>
      <c r="AQ4" t="s">
        <v>106</v>
      </c>
      <c r="AR4" t="s">
        <v>95</v>
      </c>
      <c r="AT4" t="s">
        <v>107</v>
      </c>
      <c r="AU4" t="s">
        <v>95</v>
      </c>
      <c r="AX4" s="11" t="s">
        <v>108</v>
      </c>
      <c r="BA4">
        <v>1</v>
      </c>
      <c r="BB4">
        <v>1</v>
      </c>
      <c r="BC4">
        <v>1</v>
      </c>
      <c r="BD4">
        <v>1</v>
      </c>
      <c r="BH4">
        <v>6.1</v>
      </c>
      <c r="BI4">
        <v>24.5</v>
      </c>
      <c r="BJ4">
        <v>10</v>
      </c>
      <c r="BK4">
        <v>12</v>
      </c>
      <c r="BL4">
        <v>9.7</v>
      </c>
      <c r="BM4">
        <v>10.4</v>
      </c>
      <c r="BN4">
        <v>10</v>
      </c>
      <c r="BO4">
        <v>5.02</v>
      </c>
      <c r="BP4" t="s">
        <v>109</v>
      </c>
      <c r="BQ4">
        <v>11.14</v>
      </c>
      <c r="BR4">
        <v>11.94</v>
      </c>
      <c r="BS4">
        <v>14.37</v>
      </c>
      <c r="BT4">
        <v>13.95</v>
      </c>
      <c r="BU4">
        <v>5.02</v>
      </c>
      <c r="BV4">
        <v>0</v>
      </c>
      <c r="BW4">
        <v>10.42</v>
      </c>
      <c r="BX4">
        <v>0.59</v>
      </c>
      <c r="BY4">
        <v>2.01</v>
      </c>
      <c r="BZ4">
        <v>-2.81</v>
      </c>
      <c r="CA4">
        <v>0.42</v>
      </c>
      <c r="CB4">
        <v>0.21</v>
      </c>
      <c r="CC4">
        <v>3.27</v>
      </c>
      <c r="CD4" t="s">
        <v>110</v>
      </c>
      <c r="CE4" t="s">
        <v>111</v>
      </c>
      <c r="CF4" t="s">
        <v>110</v>
      </c>
      <c r="CG4" t="s">
        <v>112</v>
      </c>
      <c r="CL4" t="s">
        <v>113</v>
      </c>
      <c r="CM4" t="s">
        <v>114</v>
      </c>
      <c r="CN4" t="s">
        <v>113</v>
      </c>
      <c r="CO4" t="s">
        <v>115</v>
      </c>
      <c r="CP4" t="s">
        <v>113</v>
      </c>
      <c r="CQ4" t="s">
        <v>116</v>
      </c>
    </row>
    <row r="5" spans="1:95" s="12" customFormat="1" ht="12.75">
      <c r="A5" s="12" t="s">
        <v>117</v>
      </c>
      <c r="B5" s="13" t="s">
        <v>118</v>
      </c>
      <c r="C5" s="14">
        <v>0.05</v>
      </c>
      <c r="D5" s="13">
        <v>3960</v>
      </c>
      <c r="E5" s="12" t="s">
        <v>94</v>
      </c>
      <c r="F5" s="12" t="s">
        <v>94</v>
      </c>
      <c r="G5" s="12" t="s">
        <v>94</v>
      </c>
      <c r="H5" s="12" t="s">
        <v>95</v>
      </c>
      <c r="I5" s="12" t="s">
        <v>95</v>
      </c>
      <c r="J5" s="12" t="s">
        <v>95</v>
      </c>
      <c r="K5" s="12" t="s">
        <v>95</v>
      </c>
      <c r="L5" s="12" t="s">
        <v>95</v>
      </c>
      <c r="M5" s="12" t="s">
        <v>95</v>
      </c>
      <c r="N5" s="12" t="s">
        <v>119</v>
      </c>
      <c r="O5" s="12" t="s">
        <v>95</v>
      </c>
      <c r="P5" s="12" t="s">
        <v>95</v>
      </c>
      <c r="Q5" s="12" t="s">
        <v>95</v>
      </c>
      <c r="R5" s="12" t="s">
        <v>95</v>
      </c>
      <c r="S5" s="12" t="s">
        <v>95</v>
      </c>
      <c r="T5" s="12" t="s">
        <v>95</v>
      </c>
      <c r="U5" s="12" t="s">
        <v>95</v>
      </c>
      <c r="V5" s="12" t="s">
        <v>95</v>
      </c>
      <c r="W5" s="12" t="s">
        <v>95</v>
      </c>
      <c r="X5" s="12" t="s">
        <v>95</v>
      </c>
      <c r="Y5" s="15">
        <v>45.20382</v>
      </c>
      <c r="Z5" s="15">
        <v>-116.86811</v>
      </c>
      <c r="AA5" s="12" t="s">
        <v>98</v>
      </c>
      <c r="AB5" s="12" t="s">
        <v>99</v>
      </c>
      <c r="AC5" s="12" t="s">
        <v>100</v>
      </c>
      <c r="AD5" s="12" t="s">
        <v>101</v>
      </c>
      <c r="AE5" s="12" t="s">
        <v>120</v>
      </c>
      <c r="AF5" s="16">
        <v>38182</v>
      </c>
      <c r="AG5" s="17">
        <v>0.6527777777777778</v>
      </c>
      <c r="AH5" s="12" t="s">
        <v>121</v>
      </c>
      <c r="AI5" s="12">
        <v>1</v>
      </c>
      <c r="AJ5" s="12">
        <v>1</v>
      </c>
      <c r="AK5" s="12">
        <v>0</v>
      </c>
      <c r="AL5" s="12">
        <v>0</v>
      </c>
      <c r="AM5" s="12">
        <v>0</v>
      </c>
      <c r="AN5" s="12" t="s">
        <v>95</v>
      </c>
      <c r="AO5" s="12" t="s">
        <v>95</v>
      </c>
      <c r="AP5" s="12" t="s">
        <v>95</v>
      </c>
      <c r="AR5" s="12" t="s">
        <v>95</v>
      </c>
      <c r="AT5" s="12" t="s">
        <v>95</v>
      </c>
      <c r="AU5" s="12" t="s">
        <v>95</v>
      </c>
      <c r="AX5" s="18"/>
      <c r="BA5" s="12">
        <v>1</v>
      </c>
      <c r="BB5" s="12">
        <v>0</v>
      </c>
      <c r="BC5" s="12">
        <v>1</v>
      </c>
      <c r="BD5" s="12">
        <v>0</v>
      </c>
      <c r="BE5" s="12" t="s">
        <v>122</v>
      </c>
      <c r="BV5" s="12">
        <v>0</v>
      </c>
      <c r="BW5" s="12">
        <v>0</v>
      </c>
      <c r="BX5" s="12">
        <v>0</v>
      </c>
      <c r="BY5" s="12">
        <v>0</v>
      </c>
      <c r="BZ5" s="12">
        <v>0</v>
      </c>
      <c r="CA5" s="12">
        <v>0</v>
      </c>
      <c r="CB5" s="12">
        <v>0</v>
      </c>
      <c r="CC5" s="12">
        <v>0</v>
      </c>
      <c r="CD5" s="12" t="s">
        <v>95</v>
      </c>
      <c r="CE5" s="12" t="s">
        <v>95</v>
      </c>
      <c r="CF5" s="12" t="s">
        <v>95</v>
      </c>
      <c r="CG5" s="12" t="s">
        <v>95</v>
      </c>
      <c r="CL5" s="12" t="s">
        <v>123</v>
      </c>
      <c r="CN5" s="12" t="s">
        <v>123</v>
      </c>
      <c r="CP5" s="12" t="s">
        <v>113</v>
      </c>
      <c r="CQ5" s="12" t="s">
        <v>116</v>
      </c>
    </row>
    <row r="6" spans="1:95" s="12" customFormat="1" ht="12.75">
      <c r="A6" s="12" t="s">
        <v>124</v>
      </c>
      <c r="B6" s="13">
        <v>3925</v>
      </c>
      <c r="C6" s="14">
        <v>7.9</v>
      </c>
      <c r="D6" s="13" t="s">
        <v>118</v>
      </c>
      <c r="E6" s="12" t="s">
        <v>94</v>
      </c>
      <c r="F6" s="12" t="s">
        <v>94</v>
      </c>
      <c r="G6" s="12" t="s">
        <v>94</v>
      </c>
      <c r="H6" s="12" t="s">
        <v>95</v>
      </c>
      <c r="I6" s="12" t="s">
        <v>95</v>
      </c>
      <c r="J6" s="12" t="s">
        <v>95</v>
      </c>
      <c r="K6" s="12" t="s">
        <v>95</v>
      </c>
      <c r="L6" s="12" t="s">
        <v>95</v>
      </c>
      <c r="M6" s="12" t="s">
        <v>95</v>
      </c>
      <c r="N6" s="12" t="s">
        <v>125</v>
      </c>
      <c r="O6" s="12" t="s">
        <v>97</v>
      </c>
      <c r="P6" s="12" t="s">
        <v>95</v>
      </c>
      <c r="Q6" s="12" t="s">
        <v>95</v>
      </c>
      <c r="R6" s="12" t="s">
        <v>95</v>
      </c>
      <c r="S6" s="12" t="s">
        <v>95</v>
      </c>
      <c r="T6" s="12" t="s">
        <v>95</v>
      </c>
      <c r="U6" s="12" t="s">
        <v>95</v>
      </c>
      <c r="V6" s="12" t="s">
        <v>95</v>
      </c>
      <c r="W6" s="12" t="s">
        <v>95</v>
      </c>
      <c r="X6" s="12" t="s">
        <v>95</v>
      </c>
      <c r="Y6" s="15">
        <v>45.11753</v>
      </c>
      <c r="Z6" s="15">
        <v>-116.93924</v>
      </c>
      <c r="AA6" s="12" t="s">
        <v>98</v>
      </c>
      <c r="AB6" s="12" t="s">
        <v>99</v>
      </c>
      <c r="AC6" s="12" t="s">
        <v>126</v>
      </c>
      <c r="AD6" s="12" t="s">
        <v>101</v>
      </c>
      <c r="AF6" s="16">
        <v>38250</v>
      </c>
      <c r="AG6" s="17">
        <v>0.4375</v>
      </c>
      <c r="AH6" s="12" t="s">
        <v>103</v>
      </c>
      <c r="AI6" s="12">
        <v>1</v>
      </c>
      <c r="AJ6" s="12">
        <v>1</v>
      </c>
      <c r="AK6" s="12">
        <v>0</v>
      </c>
      <c r="AL6" s="12">
        <v>0</v>
      </c>
      <c r="AM6" s="12">
        <v>0</v>
      </c>
      <c r="AN6" s="12" t="s">
        <v>127</v>
      </c>
      <c r="AO6" s="12" t="s">
        <v>95</v>
      </c>
      <c r="AP6" s="12" t="s">
        <v>95</v>
      </c>
      <c r="AQ6" s="12" t="s">
        <v>128</v>
      </c>
      <c r="AR6" s="12" t="s">
        <v>123</v>
      </c>
      <c r="AT6" s="12" t="s">
        <v>107</v>
      </c>
      <c r="AU6" s="12" t="s">
        <v>129</v>
      </c>
      <c r="AX6" s="18"/>
      <c r="BA6" s="12">
        <v>1</v>
      </c>
      <c r="BB6" s="12">
        <v>1</v>
      </c>
      <c r="BC6" s="12">
        <v>1</v>
      </c>
      <c r="BD6" s="12">
        <v>1</v>
      </c>
      <c r="BE6" s="12" t="s">
        <v>130</v>
      </c>
      <c r="BH6" s="12">
        <v>6.1</v>
      </c>
      <c r="BI6" s="12">
        <v>22.6</v>
      </c>
      <c r="BJ6" s="12">
        <v>18.1</v>
      </c>
      <c r="BK6" s="12">
        <v>13</v>
      </c>
      <c r="BL6" s="12">
        <v>15.5</v>
      </c>
      <c r="BM6" s="12">
        <v>18.8</v>
      </c>
      <c r="BN6" s="12">
        <v>15.8</v>
      </c>
      <c r="BO6" s="12">
        <v>4.53</v>
      </c>
      <c r="BP6" s="12" t="s">
        <v>131</v>
      </c>
      <c r="BQ6" s="12">
        <v>11.26</v>
      </c>
      <c r="BR6" s="12">
        <v>11.38</v>
      </c>
      <c r="BS6" s="12">
        <v>0</v>
      </c>
      <c r="BT6" s="12">
        <v>0</v>
      </c>
      <c r="BU6" s="12">
        <v>4.53</v>
      </c>
      <c r="BV6" s="12">
        <v>0</v>
      </c>
      <c r="BW6" s="12">
        <v>16.24</v>
      </c>
      <c r="BX6" s="12">
        <v>0.38</v>
      </c>
      <c r="BY6" s="12">
        <v>-11.38</v>
      </c>
      <c r="BZ6" s="12">
        <v>11.26</v>
      </c>
      <c r="CA6" s="12">
        <v>0</v>
      </c>
      <c r="CB6" s="12">
        <v>0</v>
      </c>
      <c r="CC6" s="12">
        <v>0.53</v>
      </c>
      <c r="CD6" s="12" t="s">
        <v>110</v>
      </c>
      <c r="CE6" s="12" t="s">
        <v>132</v>
      </c>
      <c r="CF6" s="12" t="s">
        <v>110</v>
      </c>
      <c r="CG6" s="12" t="s">
        <v>132</v>
      </c>
      <c r="CL6" s="12" t="s">
        <v>113</v>
      </c>
      <c r="CM6" s="12" t="s">
        <v>133</v>
      </c>
      <c r="CN6" s="12" t="s">
        <v>113</v>
      </c>
      <c r="CP6" s="12" t="s">
        <v>113</v>
      </c>
      <c r="CQ6" s="12" t="s">
        <v>134</v>
      </c>
    </row>
    <row r="7" spans="1:95" s="12" customFormat="1" ht="12.75">
      <c r="A7" s="12" t="s">
        <v>135</v>
      </c>
      <c r="B7" s="13">
        <v>3960</v>
      </c>
      <c r="C7" s="14">
        <v>5.9</v>
      </c>
      <c r="D7" s="13" t="s">
        <v>118</v>
      </c>
      <c r="E7" s="12" t="s">
        <v>94</v>
      </c>
      <c r="F7" s="12" t="s">
        <v>94</v>
      </c>
      <c r="G7" s="12" t="s">
        <v>94</v>
      </c>
      <c r="H7" s="12" t="s">
        <v>95</v>
      </c>
      <c r="I7" s="12" t="s">
        <v>95</v>
      </c>
      <c r="J7" s="12" t="s">
        <v>95</v>
      </c>
      <c r="K7" s="12" t="s">
        <v>95</v>
      </c>
      <c r="L7" s="12" t="s">
        <v>95</v>
      </c>
      <c r="M7" s="12" t="s">
        <v>95</v>
      </c>
      <c r="N7" s="12" t="s">
        <v>125</v>
      </c>
      <c r="O7" s="12" t="s">
        <v>97</v>
      </c>
      <c r="P7" s="12" t="s">
        <v>95</v>
      </c>
      <c r="Q7" s="12" t="s">
        <v>95</v>
      </c>
      <c r="R7" s="12" t="s">
        <v>95</v>
      </c>
      <c r="S7" s="12" t="s">
        <v>95</v>
      </c>
      <c r="T7" s="12" t="s">
        <v>95</v>
      </c>
      <c r="U7" s="12" t="s">
        <v>95</v>
      </c>
      <c r="V7" s="12" t="s">
        <v>95</v>
      </c>
      <c r="W7" s="12" t="s">
        <v>95</v>
      </c>
      <c r="X7" s="12" t="s">
        <v>95</v>
      </c>
      <c r="Y7" s="15">
        <v>45.10976</v>
      </c>
      <c r="Z7" s="15">
        <v>-116.93939</v>
      </c>
      <c r="AA7" s="12" t="s">
        <v>98</v>
      </c>
      <c r="AB7" s="12" t="s">
        <v>99</v>
      </c>
      <c r="AC7" s="12" t="s">
        <v>126</v>
      </c>
      <c r="AD7" s="12" t="s">
        <v>101</v>
      </c>
      <c r="AF7" s="16">
        <v>38250</v>
      </c>
      <c r="AG7" s="17">
        <v>0.5104166666666666</v>
      </c>
      <c r="AH7" s="12" t="s">
        <v>136</v>
      </c>
      <c r="AI7" s="12">
        <v>1</v>
      </c>
      <c r="AJ7" s="12">
        <v>1</v>
      </c>
      <c r="AK7" s="12">
        <v>0</v>
      </c>
      <c r="AL7" s="12">
        <v>0</v>
      </c>
      <c r="AM7" s="12">
        <v>0</v>
      </c>
      <c r="AN7" s="12" t="s">
        <v>137</v>
      </c>
      <c r="AO7" s="12" t="s">
        <v>95</v>
      </c>
      <c r="AP7" s="12" t="s">
        <v>95</v>
      </c>
      <c r="AQ7" s="12" t="s">
        <v>138</v>
      </c>
      <c r="AR7" s="12" t="s">
        <v>113</v>
      </c>
      <c r="AS7" s="12" t="s">
        <v>139</v>
      </c>
      <c r="AT7" s="12" t="s">
        <v>107</v>
      </c>
      <c r="AU7" s="12" t="s">
        <v>129</v>
      </c>
      <c r="AX7" s="12" t="s">
        <v>140</v>
      </c>
      <c r="BA7" s="12">
        <v>1</v>
      </c>
      <c r="BB7" s="12">
        <v>1</v>
      </c>
      <c r="BC7" s="12">
        <v>1</v>
      </c>
      <c r="BD7" s="12">
        <v>1</v>
      </c>
      <c r="BE7" s="12" t="s">
        <v>141</v>
      </c>
      <c r="BH7" s="12">
        <v>7.3</v>
      </c>
      <c r="BI7" s="12">
        <v>66</v>
      </c>
      <c r="BJ7" s="12">
        <v>25.4</v>
      </c>
      <c r="BK7" s="12">
        <v>18.7</v>
      </c>
      <c r="BL7" s="12">
        <v>15</v>
      </c>
      <c r="BM7" s="12">
        <v>26.7</v>
      </c>
      <c r="BN7" s="12">
        <v>20.4</v>
      </c>
      <c r="BO7" s="12">
        <v>5.38</v>
      </c>
      <c r="BP7" s="12" t="s">
        <v>131</v>
      </c>
      <c r="BQ7" s="12">
        <v>10.32</v>
      </c>
      <c r="BR7" s="12">
        <v>17.96</v>
      </c>
      <c r="BS7" s="12">
        <v>21.97</v>
      </c>
      <c r="BT7" s="12">
        <v>20.02</v>
      </c>
      <c r="BU7" s="12">
        <v>5.38</v>
      </c>
      <c r="BV7" s="12">
        <v>0</v>
      </c>
      <c r="BW7" s="12">
        <v>21.24</v>
      </c>
      <c r="BX7" s="12">
        <v>0.34</v>
      </c>
      <c r="BY7" s="12">
        <v>2.06</v>
      </c>
      <c r="BZ7" s="12">
        <v>-9.7</v>
      </c>
      <c r="CA7" s="12">
        <v>1.95</v>
      </c>
      <c r="CB7" s="12">
        <v>0.95</v>
      </c>
      <c r="CC7" s="12">
        <v>11.58</v>
      </c>
      <c r="CD7" s="12" t="s">
        <v>110</v>
      </c>
      <c r="CE7" s="12" t="s">
        <v>111</v>
      </c>
      <c r="CF7" s="12" t="s">
        <v>110</v>
      </c>
      <c r="CG7" s="12" t="s">
        <v>112</v>
      </c>
      <c r="CH7" s="12" t="s">
        <v>142</v>
      </c>
      <c r="CL7" s="12" t="s">
        <v>113</v>
      </c>
      <c r="CM7" s="12" t="s">
        <v>143</v>
      </c>
      <c r="CN7" s="12" t="s">
        <v>113</v>
      </c>
      <c r="CP7" s="12" t="s">
        <v>113</v>
      </c>
      <c r="CQ7" s="12" t="s">
        <v>134</v>
      </c>
    </row>
    <row r="8" spans="1:95" s="12" customFormat="1" ht="12.75">
      <c r="A8" s="12" t="s">
        <v>144</v>
      </c>
      <c r="B8" s="13">
        <v>3960</v>
      </c>
      <c r="C8" s="14">
        <v>10</v>
      </c>
      <c r="D8" s="13" t="s">
        <v>118</v>
      </c>
      <c r="E8" s="12" t="s">
        <v>94</v>
      </c>
      <c r="F8" s="12" t="s">
        <v>94</v>
      </c>
      <c r="G8" s="12" t="s">
        <v>94</v>
      </c>
      <c r="H8" s="12" t="s">
        <v>95</v>
      </c>
      <c r="I8" s="12" t="s">
        <v>95</v>
      </c>
      <c r="J8" s="12" t="s">
        <v>95</v>
      </c>
      <c r="K8" s="12" t="s">
        <v>95</v>
      </c>
      <c r="L8" s="12" t="s">
        <v>95</v>
      </c>
      <c r="M8" s="12" t="s">
        <v>95</v>
      </c>
      <c r="N8" s="12" t="s">
        <v>119</v>
      </c>
      <c r="O8" s="12" t="s">
        <v>95</v>
      </c>
      <c r="P8" s="12" t="s">
        <v>95</v>
      </c>
      <c r="Q8" s="12" t="s">
        <v>95</v>
      </c>
      <c r="R8" s="12" t="s">
        <v>95</v>
      </c>
      <c r="S8" s="12" t="s">
        <v>95</v>
      </c>
      <c r="T8" s="12" t="s">
        <v>95</v>
      </c>
      <c r="U8" s="12" t="s">
        <v>95</v>
      </c>
      <c r="V8" s="12" t="s">
        <v>95</v>
      </c>
      <c r="W8" s="12" t="s">
        <v>95</v>
      </c>
      <c r="X8" s="12" t="s">
        <v>95</v>
      </c>
      <c r="Y8" s="15">
        <v>45.11148</v>
      </c>
      <c r="Z8" s="15">
        <v>-117.01499</v>
      </c>
      <c r="AA8" s="12" t="s">
        <v>98</v>
      </c>
      <c r="AB8" s="12" t="s">
        <v>99</v>
      </c>
      <c r="AC8" s="12" t="s">
        <v>126</v>
      </c>
      <c r="AD8" s="12" t="s">
        <v>101</v>
      </c>
      <c r="AF8" s="16">
        <v>38250</v>
      </c>
      <c r="AG8" s="17">
        <v>0.5743055555555555</v>
      </c>
      <c r="AH8" s="12" t="s">
        <v>121</v>
      </c>
      <c r="AI8" s="12">
        <v>1</v>
      </c>
      <c r="AJ8" s="12">
        <v>1</v>
      </c>
      <c r="AK8" s="12">
        <v>0</v>
      </c>
      <c r="AL8" s="12">
        <v>0</v>
      </c>
      <c r="AM8" s="12">
        <v>0</v>
      </c>
      <c r="AN8" s="12" t="s">
        <v>95</v>
      </c>
      <c r="AO8" s="12" t="s">
        <v>95</v>
      </c>
      <c r="AP8" s="12" t="s">
        <v>95</v>
      </c>
      <c r="AR8" s="12" t="s">
        <v>95</v>
      </c>
      <c r="AT8" s="12" t="s">
        <v>95</v>
      </c>
      <c r="AU8" s="12" t="s">
        <v>95</v>
      </c>
      <c r="AX8" s="12" t="s">
        <v>145</v>
      </c>
      <c r="BA8" s="12">
        <v>1</v>
      </c>
      <c r="BB8" s="12">
        <v>1</v>
      </c>
      <c r="BC8" s="12">
        <v>1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 t="s">
        <v>95</v>
      </c>
      <c r="CE8" s="12" t="s">
        <v>95</v>
      </c>
      <c r="CF8" s="12" t="s">
        <v>95</v>
      </c>
      <c r="CG8" s="12" t="s">
        <v>95</v>
      </c>
      <c r="CL8" s="12" t="s">
        <v>123</v>
      </c>
      <c r="CN8" s="12" t="s">
        <v>123</v>
      </c>
      <c r="CP8" s="12" t="s">
        <v>113</v>
      </c>
      <c r="CQ8" s="12" t="s">
        <v>134</v>
      </c>
    </row>
    <row r="9" spans="1:95" s="12" customFormat="1" ht="12.75">
      <c r="A9" s="12" t="s">
        <v>146</v>
      </c>
      <c r="B9" s="13" t="s">
        <v>118</v>
      </c>
      <c r="C9" s="14">
        <v>1.3</v>
      </c>
      <c r="D9" s="13" t="s">
        <v>147</v>
      </c>
      <c r="E9" s="12" t="s">
        <v>94</v>
      </c>
      <c r="F9" s="12" t="s">
        <v>94</v>
      </c>
      <c r="G9" s="12" t="s">
        <v>94</v>
      </c>
      <c r="H9" s="12" t="s">
        <v>95</v>
      </c>
      <c r="I9" s="12" t="s">
        <v>95</v>
      </c>
      <c r="J9" s="12" t="s">
        <v>95</v>
      </c>
      <c r="K9" s="12" t="s">
        <v>95</v>
      </c>
      <c r="L9" s="12" t="s">
        <v>95</v>
      </c>
      <c r="M9" s="12" t="s">
        <v>95</v>
      </c>
      <c r="N9" s="12" t="s">
        <v>125</v>
      </c>
      <c r="O9" s="12" t="s">
        <v>125</v>
      </c>
      <c r="P9" s="12" t="s">
        <v>95</v>
      </c>
      <c r="Q9" s="12" t="s">
        <v>95</v>
      </c>
      <c r="R9" s="12" t="s">
        <v>95</v>
      </c>
      <c r="S9" s="12" t="s">
        <v>95</v>
      </c>
      <c r="T9" s="12" t="s">
        <v>95</v>
      </c>
      <c r="U9" s="12" t="s">
        <v>95</v>
      </c>
      <c r="V9" s="12" t="s">
        <v>95</v>
      </c>
      <c r="W9" s="12" t="s">
        <v>95</v>
      </c>
      <c r="X9" s="12" t="s">
        <v>95</v>
      </c>
      <c r="Y9" s="15">
        <v>45.13769</v>
      </c>
      <c r="Z9" s="15">
        <v>-116.86365</v>
      </c>
      <c r="AA9" s="12" t="s">
        <v>98</v>
      </c>
      <c r="AB9" s="12" t="s">
        <v>99</v>
      </c>
      <c r="AC9" s="12" t="s">
        <v>100</v>
      </c>
      <c r="AD9" s="12" t="s">
        <v>101</v>
      </c>
      <c r="AF9" s="16">
        <v>38250</v>
      </c>
      <c r="AG9" s="17">
        <v>0.6069444444444444</v>
      </c>
      <c r="AH9" s="12" t="s">
        <v>136</v>
      </c>
      <c r="AI9" s="12">
        <v>1</v>
      </c>
      <c r="AJ9" s="12">
        <v>1</v>
      </c>
      <c r="AK9" s="12">
        <v>0</v>
      </c>
      <c r="AL9" s="12">
        <v>0</v>
      </c>
      <c r="AM9" s="12">
        <v>0</v>
      </c>
      <c r="AN9" s="12" t="s">
        <v>137</v>
      </c>
      <c r="AO9" s="12" t="s">
        <v>95</v>
      </c>
      <c r="AP9" s="12" t="s">
        <v>95</v>
      </c>
      <c r="AR9" s="12" t="s">
        <v>123</v>
      </c>
      <c r="AT9" s="12" t="s">
        <v>148</v>
      </c>
      <c r="AU9" s="12" t="s">
        <v>129</v>
      </c>
      <c r="AX9" s="12" t="s">
        <v>149</v>
      </c>
      <c r="BA9" s="12">
        <v>1</v>
      </c>
      <c r="BB9" s="12">
        <v>1</v>
      </c>
      <c r="BC9" s="12">
        <v>1</v>
      </c>
      <c r="BD9" s="12">
        <v>1</v>
      </c>
      <c r="BE9" s="12" t="s">
        <v>150</v>
      </c>
      <c r="BH9" s="12">
        <v>8.6</v>
      </c>
      <c r="BI9" s="12">
        <v>105</v>
      </c>
      <c r="BJ9" s="12">
        <v>20.1</v>
      </c>
      <c r="BK9" s="12">
        <v>21.4</v>
      </c>
      <c r="BL9" s="12">
        <v>19.1</v>
      </c>
      <c r="BM9" s="12">
        <v>20.9</v>
      </c>
      <c r="BN9" s="12">
        <v>18.1</v>
      </c>
      <c r="BO9" s="12">
        <v>25.04</v>
      </c>
      <c r="BP9" s="12" t="s">
        <v>151</v>
      </c>
      <c r="BQ9" s="12">
        <v>18.62</v>
      </c>
      <c r="BR9" s="12">
        <v>25.12</v>
      </c>
      <c r="BS9" s="12">
        <v>27.23</v>
      </c>
      <c r="BT9" s="12">
        <v>26.24</v>
      </c>
      <c r="BU9" s="12">
        <v>25.02</v>
      </c>
      <c r="BV9" s="12">
        <v>0.02</v>
      </c>
      <c r="BW9" s="12">
        <v>19.92</v>
      </c>
      <c r="BX9" s="12">
        <v>0.43</v>
      </c>
      <c r="BY9" s="12">
        <v>1.12</v>
      </c>
      <c r="BZ9" s="12">
        <v>-7.62</v>
      </c>
      <c r="CA9" s="12">
        <v>0.99</v>
      </c>
      <c r="CB9" s="12">
        <v>0.88</v>
      </c>
      <c r="CC9" s="12">
        <v>6.19</v>
      </c>
      <c r="CD9" s="12" t="s">
        <v>110</v>
      </c>
      <c r="CE9" s="12" t="s">
        <v>111</v>
      </c>
      <c r="CF9" s="12" t="s">
        <v>110</v>
      </c>
      <c r="CG9" s="12" t="s">
        <v>112</v>
      </c>
      <c r="CL9" s="12" t="s">
        <v>123</v>
      </c>
      <c r="CN9" s="12" t="s">
        <v>123</v>
      </c>
      <c r="CP9" s="12" t="s">
        <v>113</v>
      </c>
      <c r="CQ9" s="12" t="s">
        <v>152</v>
      </c>
    </row>
    <row r="10" spans="1:95" s="12" customFormat="1" ht="12.75">
      <c r="A10" s="12" t="s">
        <v>153</v>
      </c>
      <c r="B10" s="13">
        <v>3955</v>
      </c>
      <c r="C10" s="14">
        <v>9.6</v>
      </c>
      <c r="D10" s="13" t="s">
        <v>118</v>
      </c>
      <c r="E10" s="12" t="s">
        <v>154</v>
      </c>
      <c r="F10" s="12" t="s">
        <v>155</v>
      </c>
      <c r="G10" s="12" t="s">
        <v>155</v>
      </c>
      <c r="H10" s="12" t="s">
        <v>95</v>
      </c>
      <c r="I10" s="12" t="s">
        <v>95</v>
      </c>
      <c r="J10" s="12" t="s">
        <v>95</v>
      </c>
      <c r="K10" s="12" t="s">
        <v>95</v>
      </c>
      <c r="L10" s="12" t="s">
        <v>95</v>
      </c>
      <c r="M10" s="12" t="s">
        <v>95</v>
      </c>
      <c r="N10" s="12" t="s">
        <v>119</v>
      </c>
      <c r="O10" s="12" t="s">
        <v>95</v>
      </c>
      <c r="P10" s="12" t="s">
        <v>95</v>
      </c>
      <c r="Q10" s="12" t="s">
        <v>95</v>
      </c>
      <c r="R10" s="12" t="s">
        <v>95</v>
      </c>
      <c r="S10" s="12" t="s">
        <v>95</v>
      </c>
      <c r="T10" s="12" t="s">
        <v>95</v>
      </c>
      <c r="U10" s="12" t="s">
        <v>95</v>
      </c>
      <c r="V10" s="12" t="s">
        <v>95</v>
      </c>
      <c r="W10" s="12" t="s">
        <v>95</v>
      </c>
      <c r="X10" s="12" t="s">
        <v>95</v>
      </c>
      <c r="Y10" s="15">
        <v>45.29335</v>
      </c>
      <c r="Z10" s="15">
        <v>-116.79871</v>
      </c>
      <c r="AA10" s="12" t="s">
        <v>98</v>
      </c>
      <c r="AB10" s="12" t="s">
        <v>99</v>
      </c>
      <c r="AC10" s="12" t="s">
        <v>126</v>
      </c>
      <c r="AD10" s="12" t="s">
        <v>101</v>
      </c>
      <c r="AF10" s="16">
        <v>38250</v>
      </c>
      <c r="AG10" s="17">
        <v>0.6902777777777778</v>
      </c>
      <c r="AH10" s="12" t="s">
        <v>121</v>
      </c>
      <c r="AI10" s="12">
        <v>1</v>
      </c>
      <c r="AJ10" s="12">
        <v>1</v>
      </c>
      <c r="AK10" s="12">
        <v>0</v>
      </c>
      <c r="AL10" s="12">
        <v>0</v>
      </c>
      <c r="AM10" s="12">
        <v>0</v>
      </c>
      <c r="AN10" s="12" t="s">
        <v>95</v>
      </c>
      <c r="AO10" s="12" t="s">
        <v>95</v>
      </c>
      <c r="AP10" s="12" t="s">
        <v>95</v>
      </c>
      <c r="AR10" s="12" t="s">
        <v>95</v>
      </c>
      <c r="AT10" s="12" t="s">
        <v>95</v>
      </c>
      <c r="AU10" s="12" t="s">
        <v>95</v>
      </c>
      <c r="AX10" s="18"/>
      <c r="BA10" s="12">
        <v>1</v>
      </c>
      <c r="BB10" s="12">
        <v>1</v>
      </c>
      <c r="BC10" s="12">
        <v>1</v>
      </c>
      <c r="BD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 t="s">
        <v>95</v>
      </c>
      <c r="CE10" s="12" t="s">
        <v>95</v>
      </c>
      <c r="CF10" s="12" t="s">
        <v>95</v>
      </c>
      <c r="CG10" s="12" t="s">
        <v>95</v>
      </c>
      <c r="CL10" s="12" t="s">
        <v>123</v>
      </c>
      <c r="CM10" s="12" t="s">
        <v>156</v>
      </c>
      <c r="CN10" s="12" t="s">
        <v>123</v>
      </c>
      <c r="CP10" s="12" t="s">
        <v>113</v>
      </c>
      <c r="CQ10" s="12" t="s">
        <v>134</v>
      </c>
    </row>
    <row r="11" spans="1:95" s="12" customFormat="1" ht="12.75">
      <c r="A11" s="12" t="s">
        <v>157</v>
      </c>
      <c r="B11" s="13">
        <v>3955</v>
      </c>
      <c r="C11" s="14">
        <v>11.4</v>
      </c>
      <c r="D11" s="13" t="s">
        <v>118</v>
      </c>
      <c r="E11" s="12" t="s">
        <v>154</v>
      </c>
      <c r="F11" s="12" t="s">
        <v>155</v>
      </c>
      <c r="G11" s="12" t="s">
        <v>155</v>
      </c>
      <c r="H11" s="12" t="s">
        <v>95</v>
      </c>
      <c r="I11" s="12" t="s">
        <v>95</v>
      </c>
      <c r="J11" s="12" t="s">
        <v>95</v>
      </c>
      <c r="K11" s="12" t="s">
        <v>95</v>
      </c>
      <c r="L11" s="12" t="s">
        <v>95</v>
      </c>
      <c r="M11" s="12" t="s">
        <v>95</v>
      </c>
      <c r="N11" s="12" t="s">
        <v>119</v>
      </c>
      <c r="O11" s="12" t="s">
        <v>95</v>
      </c>
      <c r="P11" s="12" t="s">
        <v>95</v>
      </c>
      <c r="Q11" s="12" t="s">
        <v>95</v>
      </c>
      <c r="R11" s="12" t="s">
        <v>95</v>
      </c>
      <c r="S11" s="12" t="s">
        <v>95</v>
      </c>
      <c r="T11" s="12" t="s">
        <v>95</v>
      </c>
      <c r="U11" s="12" t="s">
        <v>95</v>
      </c>
      <c r="V11" s="12" t="s">
        <v>95</v>
      </c>
      <c r="W11" s="12" t="s">
        <v>95</v>
      </c>
      <c r="X11" s="12" t="s">
        <v>95</v>
      </c>
      <c r="Y11" s="15">
        <v>45.31648</v>
      </c>
      <c r="Z11" s="15">
        <v>-116.80538</v>
      </c>
      <c r="AA11" s="12" t="s">
        <v>98</v>
      </c>
      <c r="AB11" s="12" t="s">
        <v>99</v>
      </c>
      <c r="AC11" s="12" t="s">
        <v>126</v>
      </c>
      <c r="AD11" s="12" t="s">
        <v>101</v>
      </c>
      <c r="AF11" s="16">
        <v>38250</v>
      </c>
      <c r="AG11" s="17">
        <v>0.6979166666666666</v>
      </c>
      <c r="AH11" s="12" t="s">
        <v>121</v>
      </c>
      <c r="AI11" s="12">
        <v>1</v>
      </c>
      <c r="AJ11" s="12">
        <v>1</v>
      </c>
      <c r="AK11" s="12">
        <v>0</v>
      </c>
      <c r="AL11" s="12">
        <v>0</v>
      </c>
      <c r="AM11" s="12">
        <v>0</v>
      </c>
      <c r="AN11" s="12" t="s">
        <v>95</v>
      </c>
      <c r="AO11" s="12" t="s">
        <v>95</v>
      </c>
      <c r="AP11" s="12" t="s">
        <v>95</v>
      </c>
      <c r="AR11" s="12" t="s">
        <v>95</v>
      </c>
      <c r="AT11" s="12" t="s">
        <v>95</v>
      </c>
      <c r="AU11" s="12" t="s">
        <v>95</v>
      </c>
      <c r="AX11" s="18"/>
      <c r="BA11" s="12">
        <v>1</v>
      </c>
      <c r="BB11" s="12">
        <v>1</v>
      </c>
      <c r="BC11" s="12">
        <v>1</v>
      </c>
      <c r="BD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 t="s">
        <v>95</v>
      </c>
      <c r="CE11" s="12" t="s">
        <v>95</v>
      </c>
      <c r="CF11" s="12" t="s">
        <v>95</v>
      </c>
      <c r="CG11" s="12" t="s">
        <v>95</v>
      </c>
      <c r="CL11" s="12" t="s">
        <v>123</v>
      </c>
      <c r="CM11" s="12" t="s">
        <v>158</v>
      </c>
      <c r="CN11" s="12" t="s">
        <v>123</v>
      </c>
      <c r="CP11" s="12" t="s">
        <v>113</v>
      </c>
      <c r="CQ11" s="12" t="s">
        <v>134</v>
      </c>
    </row>
    <row r="12" spans="1:95" s="12" customFormat="1" ht="12.75">
      <c r="A12" s="12" t="s">
        <v>159</v>
      </c>
      <c r="B12" s="13">
        <v>3955</v>
      </c>
      <c r="C12" s="14">
        <v>12.2</v>
      </c>
      <c r="D12" s="13" t="s">
        <v>118</v>
      </c>
      <c r="E12" s="12" t="s">
        <v>154</v>
      </c>
      <c r="F12" s="12" t="s">
        <v>155</v>
      </c>
      <c r="G12" s="12" t="s">
        <v>155</v>
      </c>
      <c r="H12" s="12" t="s">
        <v>95</v>
      </c>
      <c r="I12" s="12" t="s">
        <v>95</v>
      </c>
      <c r="J12" s="12" t="s">
        <v>95</v>
      </c>
      <c r="K12" s="12" t="s">
        <v>95</v>
      </c>
      <c r="L12" s="12" t="s">
        <v>95</v>
      </c>
      <c r="M12" s="12" t="s">
        <v>95</v>
      </c>
      <c r="N12" s="12" t="s">
        <v>160</v>
      </c>
      <c r="O12" s="12" t="s">
        <v>97</v>
      </c>
      <c r="P12" s="12" t="s">
        <v>95</v>
      </c>
      <c r="Q12" s="12" t="s">
        <v>95</v>
      </c>
      <c r="R12" s="12" t="s">
        <v>95</v>
      </c>
      <c r="S12" s="12" t="s">
        <v>95</v>
      </c>
      <c r="T12" s="12" t="s">
        <v>95</v>
      </c>
      <c r="U12" s="12" t="s">
        <v>95</v>
      </c>
      <c r="V12" s="12" t="s">
        <v>95</v>
      </c>
      <c r="W12" s="12" t="s">
        <v>95</v>
      </c>
      <c r="X12" s="12" t="s">
        <v>95</v>
      </c>
      <c r="Y12" s="15">
        <v>45.32803</v>
      </c>
      <c r="Z12" s="15">
        <v>-116.80661</v>
      </c>
      <c r="AA12" s="12" t="s">
        <v>98</v>
      </c>
      <c r="AB12" s="12" t="s">
        <v>99</v>
      </c>
      <c r="AC12" s="12" t="s">
        <v>126</v>
      </c>
      <c r="AD12" s="12" t="s">
        <v>101</v>
      </c>
      <c r="AF12" s="16">
        <v>38250</v>
      </c>
      <c r="AG12" s="17">
        <v>0.7034722222222222</v>
      </c>
      <c r="AH12" s="12" t="s">
        <v>121</v>
      </c>
      <c r="AI12" s="12">
        <v>1</v>
      </c>
      <c r="AJ12" s="12">
        <v>1</v>
      </c>
      <c r="AK12" s="12">
        <v>0</v>
      </c>
      <c r="AL12" s="12">
        <v>0</v>
      </c>
      <c r="AM12" s="12">
        <v>0</v>
      </c>
      <c r="AN12" s="12" t="s">
        <v>95</v>
      </c>
      <c r="AO12" s="12" t="s">
        <v>95</v>
      </c>
      <c r="AP12" s="12" t="s">
        <v>95</v>
      </c>
      <c r="AR12" s="12" t="s">
        <v>95</v>
      </c>
      <c r="AT12" s="12" t="s">
        <v>95</v>
      </c>
      <c r="AU12" s="12" t="s">
        <v>95</v>
      </c>
      <c r="AX12" s="18"/>
      <c r="BA12" s="12">
        <v>1</v>
      </c>
      <c r="BB12" s="12">
        <v>1</v>
      </c>
      <c r="BC12" s="12">
        <v>1</v>
      </c>
      <c r="BD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 t="s">
        <v>95</v>
      </c>
      <c r="CE12" s="12" t="s">
        <v>95</v>
      </c>
      <c r="CF12" s="12" t="s">
        <v>95</v>
      </c>
      <c r="CG12" s="12" t="s">
        <v>95</v>
      </c>
      <c r="CL12" s="12" t="s">
        <v>123</v>
      </c>
      <c r="CN12" s="12" t="s">
        <v>123</v>
      </c>
      <c r="CP12" s="12" t="s">
        <v>113</v>
      </c>
      <c r="CQ12" s="12" t="s">
        <v>134</v>
      </c>
    </row>
    <row r="13" spans="1:95" ht="12.75">
      <c r="A13" t="s">
        <v>161</v>
      </c>
      <c r="B13" s="6">
        <v>3900</v>
      </c>
      <c r="C13" s="7">
        <v>23.1</v>
      </c>
      <c r="D13" s="6" t="s">
        <v>162</v>
      </c>
      <c r="E13" t="s">
        <v>94</v>
      </c>
      <c r="F13" t="s">
        <v>94</v>
      </c>
      <c r="G13" t="s">
        <v>94</v>
      </c>
      <c r="H13" t="s">
        <v>95</v>
      </c>
      <c r="I13" t="s">
        <v>95</v>
      </c>
      <c r="J13" t="s">
        <v>95</v>
      </c>
      <c r="K13" t="s">
        <v>95</v>
      </c>
      <c r="L13" t="s">
        <v>95</v>
      </c>
      <c r="M13" t="s">
        <v>95</v>
      </c>
      <c r="N13" t="s">
        <v>95</v>
      </c>
      <c r="O13" t="s">
        <v>97</v>
      </c>
      <c r="P13" t="s">
        <v>95</v>
      </c>
      <c r="Q13" t="s">
        <v>95</v>
      </c>
      <c r="R13" t="s">
        <v>95</v>
      </c>
      <c r="S13" t="s">
        <v>95</v>
      </c>
      <c r="T13" t="s">
        <v>95</v>
      </c>
      <c r="U13" t="s">
        <v>95</v>
      </c>
      <c r="V13" t="s">
        <v>95</v>
      </c>
      <c r="W13" t="s">
        <v>95</v>
      </c>
      <c r="X13" t="s">
        <v>95</v>
      </c>
      <c r="Y13" s="8">
        <v>45.17752</v>
      </c>
      <c r="Z13" s="8">
        <v>-116.88319</v>
      </c>
      <c r="AA13" t="s">
        <v>98</v>
      </c>
      <c r="AB13" t="s">
        <v>99</v>
      </c>
      <c r="AC13" t="s">
        <v>101</v>
      </c>
      <c r="AD13" t="s">
        <v>163</v>
      </c>
      <c r="AF13" s="9">
        <v>38252</v>
      </c>
      <c r="AG13" s="10">
        <v>0.4472222222222222</v>
      </c>
      <c r="AH13" t="s">
        <v>164</v>
      </c>
      <c r="AI13">
        <v>1</v>
      </c>
      <c r="AJ13">
        <v>1</v>
      </c>
      <c r="AK13">
        <v>0</v>
      </c>
      <c r="AL13">
        <v>0</v>
      </c>
      <c r="AM13">
        <v>0</v>
      </c>
      <c r="AN13" t="s">
        <v>165</v>
      </c>
      <c r="AO13" t="s">
        <v>95</v>
      </c>
      <c r="AP13" t="s">
        <v>95</v>
      </c>
      <c r="AR13" t="s">
        <v>123</v>
      </c>
      <c r="AT13" t="s">
        <v>166</v>
      </c>
      <c r="AU13" t="s">
        <v>129</v>
      </c>
      <c r="AX13" s="11"/>
      <c r="BA13">
        <v>1</v>
      </c>
      <c r="BB13">
        <v>1</v>
      </c>
      <c r="BC13">
        <v>1</v>
      </c>
      <c r="BD13">
        <v>1</v>
      </c>
      <c r="BH13">
        <v>13.6</v>
      </c>
      <c r="BI13">
        <v>54</v>
      </c>
      <c r="BJ13">
        <v>25.1</v>
      </c>
      <c r="BK13">
        <v>26</v>
      </c>
      <c r="BL13">
        <v>15.9</v>
      </c>
      <c r="BM13">
        <v>14.1</v>
      </c>
      <c r="BN13">
        <v>15.8</v>
      </c>
      <c r="BV13">
        <v>0</v>
      </c>
      <c r="BW13">
        <v>19.38</v>
      </c>
      <c r="BX13">
        <v>0.7</v>
      </c>
      <c r="BY13">
        <v>0</v>
      </c>
      <c r="BZ13">
        <v>0</v>
      </c>
      <c r="CA13">
        <v>0</v>
      </c>
      <c r="CB13">
        <v>0</v>
      </c>
      <c r="CC13">
        <v>0</v>
      </c>
      <c r="CD13" t="s">
        <v>167</v>
      </c>
      <c r="CE13" t="s">
        <v>95</v>
      </c>
      <c r="CF13" t="s">
        <v>167</v>
      </c>
      <c r="CG13" t="s">
        <v>95</v>
      </c>
      <c r="CH13" t="s">
        <v>168</v>
      </c>
      <c r="CL13" t="s">
        <v>123</v>
      </c>
      <c r="CN13" s="12" t="s">
        <v>123</v>
      </c>
      <c r="CP13" s="12" t="s">
        <v>113</v>
      </c>
      <c r="CQ13" s="12" t="s">
        <v>169</v>
      </c>
    </row>
    <row r="14" spans="1:95" s="12" customFormat="1" ht="12.75">
      <c r="A14" s="12" t="s">
        <v>170</v>
      </c>
      <c r="B14" s="13" t="s">
        <v>171</v>
      </c>
      <c r="C14" s="14">
        <v>0.1</v>
      </c>
      <c r="D14" s="13">
        <v>3960</v>
      </c>
      <c r="E14" s="12" t="s">
        <v>94</v>
      </c>
      <c r="F14" s="12" t="s">
        <v>94</v>
      </c>
      <c r="G14" s="12" t="s">
        <v>94</v>
      </c>
      <c r="H14" s="12" t="s">
        <v>95</v>
      </c>
      <c r="I14" s="12" t="s">
        <v>95</v>
      </c>
      <c r="J14" s="12" t="s">
        <v>95</v>
      </c>
      <c r="K14" s="12" t="s">
        <v>95</v>
      </c>
      <c r="L14" s="12" t="s">
        <v>95</v>
      </c>
      <c r="M14" s="12" t="s">
        <v>95</v>
      </c>
      <c r="N14" s="12" t="s">
        <v>119</v>
      </c>
      <c r="O14" s="12" t="s">
        <v>97</v>
      </c>
      <c r="P14" s="12" t="s">
        <v>95</v>
      </c>
      <c r="Q14" s="12" t="s">
        <v>95</v>
      </c>
      <c r="R14" s="12" t="s">
        <v>95</v>
      </c>
      <c r="S14" s="12" t="s">
        <v>95</v>
      </c>
      <c r="T14" s="12" t="s">
        <v>95</v>
      </c>
      <c r="U14" s="12" t="s">
        <v>95</v>
      </c>
      <c r="V14" s="12" t="s">
        <v>95</v>
      </c>
      <c r="W14" s="12" t="s">
        <v>95</v>
      </c>
      <c r="X14" s="12" t="s">
        <v>95</v>
      </c>
      <c r="Y14" s="15">
        <v>45.17974</v>
      </c>
      <c r="Z14" s="15">
        <v>-116.87086</v>
      </c>
      <c r="AA14" s="12" t="s">
        <v>98</v>
      </c>
      <c r="AB14" s="12" t="s">
        <v>99</v>
      </c>
      <c r="AC14" s="12" t="s">
        <v>101</v>
      </c>
      <c r="AD14" s="12" t="s">
        <v>163</v>
      </c>
      <c r="AF14" s="16">
        <v>38252</v>
      </c>
      <c r="AG14" s="17">
        <v>0.5180555555555556</v>
      </c>
      <c r="AH14" s="12" t="s">
        <v>121</v>
      </c>
      <c r="AI14" s="12">
        <v>1</v>
      </c>
      <c r="AJ14" s="12">
        <v>1</v>
      </c>
      <c r="AK14" s="12">
        <v>0</v>
      </c>
      <c r="AL14" s="12">
        <v>0</v>
      </c>
      <c r="AM14" s="12">
        <v>0</v>
      </c>
      <c r="AN14" s="12" t="s">
        <v>95</v>
      </c>
      <c r="AO14" s="12" t="s">
        <v>95</v>
      </c>
      <c r="AP14" s="12" t="s">
        <v>95</v>
      </c>
      <c r="AR14" s="12" t="s">
        <v>95</v>
      </c>
      <c r="AT14" s="12" t="s">
        <v>95</v>
      </c>
      <c r="AU14" s="12" t="s">
        <v>95</v>
      </c>
      <c r="AX14" s="18"/>
      <c r="BA14" s="12">
        <v>1</v>
      </c>
      <c r="BB14" s="12">
        <v>1</v>
      </c>
      <c r="BC14" s="12">
        <v>1</v>
      </c>
      <c r="BD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 t="s">
        <v>95</v>
      </c>
      <c r="CE14" s="12" t="s">
        <v>95</v>
      </c>
      <c r="CF14" s="12" t="s">
        <v>95</v>
      </c>
      <c r="CG14" s="12" t="s">
        <v>95</v>
      </c>
      <c r="CL14" s="12" t="s">
        <v>123</v>
      </c>
      <c r="CN14" s="12" t="s">
        <v>123</v>
      </c>
      <c r="CP14" s="12" t="s">
        <v>113</v>
      </c>
      <c r="CQ14" s="12" t="s">
        <v>169</v>
      </c>
    </row>
    <row r="15" spans="1:95" s="12" customFormat="1" ht="12.75">
      <c r="A15" s="12" t="s">
        <v>172</v>
      </c>
      <c r="B15" s="13">
        <v>3900</v>
      </c>
      <c r="C15" s="14">
        <v>18.2</v>
      </c>
      <c r="D15" s="13" t="s">
        <v>173</v>
      </c>
      <c r="E15" s="12" t="s">
        <v>94</v>
      </c>
      <c r="F15" s="12" t="s">
        <v>94</v>
      </c>
      <c r="G15" s="12" t="s">
        <v>94</v>
      </c>
      <c r="H15" s="12" t="s">
        <v>95</v>
      </c>
      <c r="I15" s="12" t="s">
        <v>95</v>
      </c>
      <c r="J15" s="12" t="s">
        <v>95</v>
      </c>
      <c r="K15" s="12" t="s">
        <v>95</v>
      </c>
      <c r="L15" s="12" t="s">
        <v>95</v>
      </c>
      <c r="M15" s="12" t="s">
        <v>95</v>
      </c>
      <c r="N15" s="12" t="s">
        <v>125</v>
      </c>
      <c r="O15" s="12" t="s">
        <v>97</v>
      </c>
      <c r="P15" s="12" t="s">
        <v>95</v>
      </c>
      <c r="Q15" s="12" t="s">
        <v>95</v>
      </c>
      <c r="R15" s="12" t="s">
        <v>95</v>
      </c>
      <c r="S15" s="12" t="s">
        <v>95</v>
      </c>
      <c r="T15" s="12" t="s">
        <v>95</v>
      </c>
      <c r="U15" s="12" t="s">
        <v>95</v>
      </c>
      <c r="V15" s="12" t="s">
        <v>95</v>
      </c>
      <c r="W15" s="12" t="s">
        <v>95</v>
      </c>
      <c r="X15" s="12" t="s">
        <v>95</v>
      </c>
      <c r="Y15" s="15">
        <v>45.1476</v>
      </c>
      <c r="Z15" s="15">
        <v>-116.96945</v>
      </c>
      <c r="AA15" s="12" t="s">
        <v>98</v>
      </c>
      <c r="AB15" s="12" t="s">
        <v>99</v>
      </c>
      <c r="AC15" s="12" t="s">
        <v>163</v>
      </c>
      <c r="AD15" s="12" t="s">
        <v>101</v>
      </c>
      <c r="AF15" s="16">
        <v>38252</v>
      </c>
      <c r="AG15" s="17">
        <v>0.55625</v>
      </c>
      <c r="AH15" s="12" t="s">
        <v>164</v>
      </c>
      <c r="AI15" s="12">
        <v>1</v>
      </c>
      <c r="AJ15" s="12">
        <v>1</v>
      </c>
      <c r="AK15" s="12">
        <v>0</v>
      </c>
      <c r="AL15" s="12">
        <v>0</v>
      </c>
      <c r="AM15" s="12">
        <v>0</v>
      </c>
      <c r="AN15" s="12" t="s">
        <v>165</v>
      </c>
      <c r="AO15" s="12" t="s">
        <v>95</v>
      </c>
      <c r="AP15" s="12" t="s">
        <v>95</v>
      </c>
      <c r="AR15" s="12" t="s">
        <v>123</v>
      </c>
      <c r="AT15" s="12" t="s">
        <v>166</v>
      </c>
      <c r="AU15" s="12" t="s">
        <v>129</v>
      </c>
      <c r="AW15" s="12" t="s">
        <v>174</v>
      </c>
      <c r="AX15" s="18"/>
      <c r="BA15" s="12">
        <v>1</v>
      </c>
      <c r="BB15" s="12">
        <v>1</v>
      </c>
      <c r="BC15" s="12">
        <v>1</v>
      </c>
      <c r="BD15" s="12">
        <v>1</v>
      </c>
      <c r="BH15" s="12">
        <v>10.7</v>
      </c>
      <c r="BI15" s="12">
        <v>70.1</v>
      </c>
      <c r="BJ15" s="12">
        <v>13.5</v>
      </c>
      <c r="BK15" s="12">
        <v>9.4</v>
      </c>
      <c r="BL15" s="12">
        <v>9.6</v>
      </c>
      <c r="BM15" s="12">
        <v>9.9</v>
      </c>
      <c r="BN15" s="12">
        <v>11</v>
      </c>
      <c r="BO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10.68</v>
      </c>
      <c r="BX15" s="12">
        <v>1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 t="s">
        <v>167</v>
      </c>
      <c r="CE15" s="12" t="s">
        <v>95</v>
      </c>
      <c r="CF15" s="12" t="s">
        <v>167</v>
      </c>
      <c r="CG15" s="12" t="s">
        <v>95</v>
      </c>
      <c r="CL15" s="12" t="s">
        <v>123</v>
      </c>
      <c r="CN15" s="12" t="s">
        <v>123</v>
      </c>
      <c r="CP15" s="12" t="s">
        <v>113</v>
      </c>
      <c r="CQ15" s="12" t="s">
        <v>175</v>
      </c>
    </row>
    <row r="16" spans="1:95" s="12" customFormat="1" ht="12.75">
      <c r="A16" s="12" t="s">
        <v>176</v>
      </c>
      <c r="B16" s="13" t="s">
        <v>177</v>
      </c>
      <c r="C16" s="14">
        <v>12.6</v>
      </c>
      <c r="D16" s="13" t="s">
        <v>178</v>
      </c>
      <c r="E16" s="12" t="s">
        <v>154</v>
      </c>
      <c r="F16" s="12" t="s">
        <v>155</v>
      </c>
      <c r="G16" s="12" t="s">
        <v>155</v>
      </c>
      <c r="H16" s="12" t="s">
        <v>95</v>
      </c>
      <c r="I16" s="12" t="s">
        <v>95</v>
      </c>
      <c r="J16" s="12" t="s">
        <v>95</v>
      </c>
      <c r="K16" s="12" t="s">
        <v>95</v>
      </c>
      <c r="L16" s="12" t="s">
        <v>95</v>
      </c>
      <c r="M16" s="12" t="s">
        <v>95</v>
      </c>
      <c r="N16" s="12" t="s">
        <v>119</v>
      </c>
      <c r="O16" s="12" t="s">
        <v>95</v>
      </c>
      <c r="P16" s="12" t="s">
        <v>95</v>
      </c>
      <c r="Q16" s="12" t="s">
        <v>95</v>
      </c>
      <c r="R16" s="12" t="s">
        <v>95</v>
      </c>
      <c r="S16" s="12" t="s">
        <v>95</v>
      </c>
      <c r="T16" s="12" t="s">
        <v>95</v>
      </c>
      <c r="U16" s="12" t="s">
        <v>95</v>
      </c>
      <c r="V16" s="12" t="s">
        <v>95</v>
      </c>
      <c r="W16" s="12" t="s">
        <v>95</v>
      </c>
      <c r="X16" s="12" t="s">
        <v>95</v>
      </c>
      <c r="Y16" s="15">
        <v>45.4038</v>
      </c>
      <c r="Z16" s="15">
        <v>-116.79067</v>
      </c>
      <c r="AA16" s="12" t="s">
        <v>98</v>
      </c>
      <c r="AB16" s="12" t="s">
        <v>99</v>
      </c>
      <c r="AC16" s="12" t="s">
        <v>163</v>
      </c>
      <c r="AD16" s="12" t="s">
        <v>126</v>
      </c>
      <c r="AF16" s="16">
        <v>38285</v>
      </c>
      <c r="AG16" s="17">
        <v>0.5979166666666667</v>
      </c>
      <c r="AH16" s="12" t="s">
        <v>121</v>
      </c>
      <c r="AI16" s="12">
        <v>1</v>
      </c>
      <c r="AJ16" s="12">
        <v>1</v>
      </c>
      <c r="AK16" s="12">
        <v>0</v>
      </c>
      <c r="AL16" s="12">
        <v>0</v>
      </c>
      <c r="AM16" s="12">
        <v>0</v>
      </c>
      <c r="AN16" s="12" t="s">
        <v>95</v>
      </c>
      <c r="AO16" s="12" t="s">
        <v>95</v>
      </c>
      <c r="AP16" s="12" t="s">
        <v>95</v>
      </c>
      <c r="AR16" s="12" t="s">
        <v>95</v>
      </c>
      <c r="AT16" s="12" t="s">
        <v>95</v>
      </c>
      <c r="AU16" s="12" t="s">
        <v>95</v>
      </c>
      <c r="AX16" s="18"/>
      <c r="BA16" s="12">
        <v>1</v>
      </c>
      <c r="BB16" s="12">
        <v>1</v>
      </c>
      <c r="BC16" s="12">
        <v>1</v>
      </c>
      <c r="BD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 t="s">
        <v>95</v>
      </c>
      <c r="CE16" s="12" t="s">
        <v>95</v>
      </c>
      <c r="CF16" s="12" t="s">
        <v>95</v>
      </c>
      <c r="CG16" s="12" t="s">
        <v>95</v>
      </c>
      <c r="CL16" s="12" t="s">
        <v>123</v>
      </c>
      <c r="CN16" s="12" t="s">
        <v>123</v>
      </c>
      <c r="CP16" s="12" t="s">
        <v>113</v>
      </c>
      <c r="CQ16" s="12" t="s">
        <v>134</v>
      </c>
    </row>
    <row r="17" spans="1:95" s="12" customFormat="1" ht="12.75">
      <c r="A17" s="12" t="s">
        <v>179</v>
      </c>
      <c r="B17" s="13" t="s">
        <v>180</v>
      </c>
      <c r="C17" s="14">
        <v>1.25</v>
      </c>
      <c r="D17" s="13">
        <v>3900</v>
      </c>
      <c r="E17" s="12" t="s">
        <v>94</v>
      </c>
      <c r="F17" s="12" t="s">
        <v>94</v>
      </c>
      <c r="G17" s="12" t="s">
        <v>94</v>
      </c>
      <c r="H17" s="12" t="s">
        <v>95</v>
      </c>
      <c r="I17" s="12" t="s">
        <v>95</v>
      </c>
      <c r="J17" s="12" t="s">
        <v>95</v>
      </c>
      <c r="K17" s="12" t="s">
        <v>95</v>
      </c>
      <c r="L17" s="12" t="s">
        <v>95</v>
      </c>
      <c r="M17" s="12" t="s">
        <v>95</v>
      </c>
      <c r="N17" s="12" t="s">
        <v>119</v>
      </c>
      <c r="O17" s="12" t="s">
        <v>95</v>
      </c>
      <c r="P17" s="12" t="s">
        <v>95</v>
      </c>
      <c r="Q17" s="12" t="s">
        <v>95</v>
      </c>
      <c r="R17" s="12" t="s">
        <v>95</v>
      </c>
      <c r="S17" s="12" t="s">
        <v>95</v>
      </c>
      <c r="T17" s="12" t="s">
        <v>95</v>
      </c>
      <c r="U17" s="12" t="s">
        <v>95</v>
      </c>
      <c r="V17" s="12" t="s">
        <v>95</v>
      </c>
      <c r="W17" s="12" t="s">
        <v>95</v>
      </c>
      <c r="X17" s="12" t="s">
        <v>95</v>
      </c>
      <c r="Y17" s="15">
        <v>45.19404</v>
      </c>
      <c r="Z17" s="15">
        <v>-116.86883</v>
      </c>
      <c r="AA17" s="12" t="s">
        <v>98</v>
      </c>
      <c r="AB17" s="12" t="s">
        <v>99</v>
      </c>
      <c r="AC17" s="12" t="s">
        <v>126</v>
      </c>
      <c r="AD17" s="12" t="s">
        <v>163</v>
      </c>
      <c r="AF17" s="16">
        <v>38285</v>
      </c>
      <c r="AG17" s="17">
        <v>0.6319444444444444</v>
      </c>
      <c r="AH17" s="12" t="s">
        <v>181</v>
      </c>
      <c r="AI17" s="12">
        <v>1</v>
      </c>
      <c r="AJ17" s="12">
        <v>1</v>
      </c>
      <c r="AK17" s="12">
        <v>0</v>
      </c>
      <c r="AL17" s="12">
        <v>0</v>
      </c>
      <c r="AM17" s="12">
        <v>0</v>
      </c>
      <c r="AN17" s="12" t="s">
        <v>137</v>
      </c>
      <c r="AO17" s="12" t="s">
        <v>95</v>
      </c>
      <c r="AP17" s="12" t="s">
        <v>95</v>
      </c>
      <c r="AQ17" s="12" t="s">
        <v>182</v>
      </c>
      <c r="AR17" s="12" t="s">
        <v>113</v>
      </c>
      <c r="AS17" s="12" t="s">
        <v>183</v>
      </c>
      <c r="AT17" s="12" t="s">
        <v>148</v>
      </c>
      <c r="AU17" s="12" t="s">
        <v>95</v>
      </c>
      <c r="AX17" s="19" t="s">
        <v>184</v>
      </c>
      <c r="AY17" s="19" t="s">
        <v>185</v>
      </c>
      <c r="BA17" s="19">
        <v>1</v>
      </c>
      <c r="BB17" s="19">
        <v>1</v>
      </c>
      <c r="BC17" s="19">
        <v>1</v>
      </c>
      <c r="BD17" s="19">
        <v>1</v>
      </c>
      <c r="BH17" s="12">
        <v>95.1</v>
      </c>
      <c r="BI17" s="12">
        <v>20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4.76</v>
      </c>
      <c r="BP17" s="12" t="s">
        <v>131</v>
      </c>
      <c r="BQ17" s="12">
        <v>4.39</v>
      </c>
      <c r="BR17" s="12">
        <v>5.49</v>
      </c>
      <c r="BS17" s="12">
        <v>8.01</v>
      </c>
      <c r="BT17" s="12">
        <v>7.08</v>
      </c>
      <c r="BU17" s="12">
        <v>4.76</v>
      </c>
      <c r="BV17" s="12">
        <v>0</v>
      </c>
      <c r="BW17" s="12">
        <v>0</v>
      </c>
      <c r="BX17" s="12">
        <v>0</v>
      </c>
      <c r="BY17" s="12">
        <v>1.59</v>
      </c>
      <c r="BZ17" s="12">
        <v>-2.69</v>
      </c>
      <c r="CA17" s="12">
        <v>0.93</v>
      </c>
      <c r="CB17" s="12">
        <v>0.58</v>
      </c>
      <c r="CC17" s="12">
        <v>5.5</v>
      </c>
      <c r="CD17" s="12" t="s">
        <v>110</v>
      </c>
      <c r="CE17" s="12" t="s">
        <v>111</v>
      </c>
      <c r="CF17" s="12" t="s">
        <v>110</v>
      </c>
      <c r="CG17" s="12" t="s">
        <v>112</v>
      </c>
      <c r="CL17" s="12" t="s">
        <v>113</v>
      </c>
      <c r="CM17" s="12" t="s">
        <v>186</v>
      </c>
      <c r="CP17" s="12" t="s">
        <v>113</v>
      </c>
      <c r="CQ17" s="12" t="s">
        <v>169</v>
      </c>
    </row>
    <row r="18" spans="1:95" s="20" customFormat="1" ht="12" customHeight="1">
      <c r="A18" s="20" t="s">
        <v>187</v>
      </c>
      <c r="B18" s="21" t="s">
        <v>188</v>
      </c>
      <c r="C18" s="22">
        <v>0.05</v>
      </c>
      <c r="D18" s="21" t="s">
        <v>189</v>
      </c>
      <c r="E18" s="20" t="s">
        <v>94</v>
      </c>
      <c r="F18" s="20" t="s">
        <v>94</v>
      </c>
      <c r="G18" s="20" t="s">
        <v>94</v>
      </c>
      <c r="H18" s="20" t="s">
        <v>95</v>
      </c>
      <c r="I18" s="20" t="s">
        <v>95</v>
      </c>
      <c r="J18" s="20" t="s">
        <v>95</v>
      </c>
      <c r="K18" s="20" t="s">
        <v>95</v>
      </c>
      <c r="L18" s="20" t="s">
        <v>95</v>
      </c>
      <c r="M18" s="20" t="s">
        <v>95</v>
      </c>
      <c r="N18" s="20" t="s">
        <v>119</v>
      </c>
      <c r="O18" s="20" t="s">
        <v>95</v>
      </c>
      <c r="P18" s="20" t="s">
        <v>95</v>
      </c>
      <c r="Q18" s="20" t="s">
        <v>95</v>
      </c>
      <c r="R18" s="20" t="s">
        <v>95</v>
      </c>
      <c r="S18" s="20" t="s">
        <v>95</v>
      </c>
      <c r="T18" s="20" t="s">
        <v>95</v>
      </c>
      <c r="U18" s="20" t="s">
        <v>95</v>
      </c>
      <c r="V18" s="20" t="s">
        <v>95</v>
      </c>
      <c r="W18" s="20" t="s">
        <v>95</v>
      </c>
      <c r="X18" s="20" t="s">
        <v>95</v>
      </c>
      <c r="Y18" s="23">
        <v>45.43444</v>
      </c>
      <c r="Z18" s="23">
        <v>-116.78519</v>
      </c>
      <c r="AA18" s="20" t="s">
        <v>98</v>
      </c>
      <c r="AB18" s="20" t="s">
        <v>99</v>
      </c>
      <c r="AC18" s="20" t="s">
        <v>163</v>
      </c>
      <c r="AD18" s="20" t="s">
        <v>101</v>
      </c>
      <c r="AF18" s="24">
        <v>38309</v>
      </c>
      <c r="AG18" s="25">
        <v>0.5375</v>
      </c>
      <c r="AH18" s="20" t="s">
        <v>121</v>
      </c>
      <c r="AI18" s="20">
        <v>1</v>
      </c>
      <c r="AJ18" s="20">
        <v>1</v>
      </c>
      <c r="AK18" s="20">
        <v>0</v>
      </c>
      <c r="AL18" s="20">
        <v>0</v>
      </c>
      <c r="AM18" s="20">
        <v>0</v>
      </c>
      <c r="AN18" s="20" t="s">
        <v>95</v>
      </c>
      <c r="AO18" s="20" t="s">
        <v>95</v>
      </c>
      <c r="AP18" s="20" t="s">
        <v>95</v>
      </c>
      <c r="AR18" s="20" t="s">
        <v>95</v>
      </c>
      <c r="AT18" s="20" t="s">
        <v>95</v>
      </c>
      <c r="AU18" s="20" t="s">
        <v>95</v>
      </c>
      <c r="AX18" s="20" t="s">
        <v>190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 t="s">
        <v>95</v>
      </c>
      <c r="CE18" s="20" t="s">
        <v>95</v>
      </c>
      <c r="CF18" s="20" t="s">
        <v>95</v>
      </c>
      <c r="CG18" s="20" t="s">
        <v>95</v>
      </c>
      <c r="CL18" s="20" t="s">
        <v>123</v>
      </c>
      <c r="CN18" s="20" t="s">
        <v>123</v>
      </c>
      <c r="CP18" s="20" t="s">
        <v>113</v>
      </c>
      <c r="CQ18" s="20" t="s">
        <v>169</v>
      </c>
    </row>
    <row r="19" spans="1:95" s="20" customFormat="1" ht="12.75">
      <c r="A19" s="20" t="s">
        <v>191</v>
      </c>
      <c r="B19" s="21" t="s">
        <v>192</v>
      </c>
      <c r="C19" s="22">
        <v>5.4</v>
      </c>
      <c r="D19" s="21" t="s">
        <v>193</v>
      </c>
      <c r="E19" s="20" t="s">
        <v>154</v>
      </c>
      <c r="F19" s="20" t="s">
        <v>155</v>
      </c>
      <c r="G19" s="20" t="s">
        <v>155</v>
      </c>
      <c r="H19" s="20" t="s">
        <v>95</v>
      </c>
      <c r="I19" s="20" t="s">
        <v>95</v>
      </c>
      <c r="J19" s="20" t="s">
        <v>95</v>
      </c>
      <c r="K19" s="20" t="s">
        <v>95</v>
      </c>
      <c r="L19" s="20" t="s">
        <v>95</v>
      </c>
      <c r="M19" s="20" t="s">
        <v>95</v>
      </c>
      <c r="N19" s="20" t="s">
        <v>119</v>
      </c>
      <c r="O19" s="20" t="s">
        <v>95</v>
      </c>
      <c r="P19" s="20" t="s">
        <v>95</v>
      </c>
      <c r="Q19" s="20" t="s">
        <v>95</v>
      </c>
      <c r="R19" s="20" t="s">
        <v>95</v>
      </c>
      <c r="S19" s="20" t="s">
        <v>95</v>
      </c>
      <c r="T19" s="20" t="s">
        <v>95</v>
      </c>
      <c r="U19" s="20" t="s">
        <v>95</v>
      </c>
      <c r="V19" s="20" t="s">
        <v>95</v>
      </c>
      <c r="W19" s="20" t="s">
        <v>95</v>
      </c>
      <c r="X19" s="20" t="s">
        <v>95</v>
      </c>
      <c r="Y19" s="23">
        <v>45.6312</v>
      </c>
      <c r="Z19" s="23">
        <v>-116.84683</v>
      </c>
      <c r="AA19" s="20" t="s">
        <v>98</v>
      </c>
      <c r="AB19" s="20" t="s">
        <v>99</v>
      </c>
      <c r="AC19" s="20" t="s">
        <v>100</v>
      </c>
      <c r="AD19" s="20" t="s">
        <v>126</v>
      </c>
      <c r="AF19" s="24">
        <v>38320</v>
      </c>
      <c r="AG19" s="25">
        <v>0.3986111111111111</v>
      </c>
      <c r="AH19" s="20" t="s">
        <v>121</v>
      </c>
      <c r="AI19" s="20">
        <v>1</v>
      </c>
      <c r="AJ19" s="20">
        <v>1</v>
      </c>
      <c r="AK19" s="20">
        <v>0</v>
      </c>
      <c r="AL19" s="20">
        <v>0</v>
      </c>
      <c r="AM19" s="20">
        <v>0</v>
      </c>
      <c r="AN19" s="20" t="s">
        <v>95</v>
      </c>
      <c r="AO19" s="20" t="s">
        <v>95</v>
      </c>
      <c r="AP19" s="20" t="s">
        <v>95</v>
      </c>
      <c r="AR19" s="20" t="s">
        <v>95</v>
      </c>
      <c r="AT19" s="20" t="s">
        <v>148</v>
      </c>
      <c r="AU19" s="20" t="s">
        <v>95</v>
      </c>
      <c r="AX19" s="20" t="s">
        <v>194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 t="s">
        <v>95</v>
      </c>
      <c r="CE19" s="20" t="s">
        <v>95</v>
      </c>
      <c r="CF19" s="20" t="s">
        <v>95</v>
      </c>
      <c r="CG19" s="20" t="s">
        <v>95</v>
      </c>
      <c r="CL19" s="20" t="s">
        <v>123</v>
      </c>
      <c r="CN19" s="20" t="s">
        <v>123</v>
      </c>
      <c r="CP19" s="20" t="s">
        <v>113</v>
      </c>
      <c r="CQ19" s="20" t="s">
        <v>134</v>
      </c>
    </row>
    <row r="20" spans="1:95" s="26" customFormat="1" ht="12.75">
      <c r="A20" s="26" t="s">
        <v>195</v>
      </c>
      <c r="B20" s="27" t="s">
        <v>196</v>
      </c>
      <c r="C20" s="28">
        <v>6.3</v>
      </c>
      <c r="D20" s="27" t="s">
        <v>193</v>
      </c>
      <c r="E20" s="26" t="s">
        <v>154</v>
      </c>
      <c r="F20" s="26" t="s">
        <v>155</v>
      </c>
      <c r="G20" s="26" t="s">
        <v>155</v>
      </c>
      <c r="H20" s="26" t="s">
        <v>95</v>
      </c>
      <c r="I20" s="26" t="s">
        <v>95</v>
      </c>
      <c r="J20" s="26" t="s">
        <v>95</v>
      </c>
      <c r="K20" s="26" t="s">
        <v>95</v>
      </c>
      <c r="L20" s="26" t="s">
        <v>95</v>
      </c>
      <c r="M20" s="26" t="s">
        <v>95</v>
      </c>
      <c r="N20" s="26" t="s">
        <v>197</v>
      </c>
      <c r="O20" s="26" t="s">
        <v>97</v>
      </c>
      <c r="P20" s="26" t="s">
        <v>95</v>
      </c>
      <c r="Q20" s="26" t="s">
        <v>95</v>
      </c>
      <c r="R20" s="26" t="s">
        <v>95</v>
      </c>
      <c r="S20" s="26" t="s">
        <v>95</v>
      </c>
      <c r="T20" s="26" t="s">
        <v>95</v>
      </c>
      <c r="U20" s="26" t="s">
        <v>95</v>
      </c>
      <c r="V20" s="26" t="s">
        <v>95</v>
      </c>
      <c r="W20" s="26" t="s">
        <v>95</v>
      </c>
      <c r="X20" s="26" t="s">
        <v>95</v>
      </c>
      <c r="Y20" s="29">
        <v>45.64411</v>
      </c>
      <c r="Z20" s="29">
        <v>-116.84303</v>
      </c>
      <c r="AA20" s="26" t="s">
        <v>98</v>
      </c>
      <c r="AB20" s="26" t="s">
        <v>99</v>
      </c>
      <c r="AC20" s="26" t="s">
        <v>100</v>
      </c>
      <c r="AD20" s="26" t="s">
        <v>126</v>
      </c>
      <c r="AF20" s="30">
        <v>38320</v>
      </c>
      <c r="AG20" s="31">
        <v>0.4069444444444445</v>
      </c>
      <c r="AH20" s="26" t="s">
        <v>136</v>
      </c>
      <c r="AI20" s="26">
        <v>1</v>
      </c>
      <c r="AJ20" s="26">
        <v>1</v>
      </c>
      <c r="AK20" s="26">
        <v>0</v>
      </c>
      <c r="AL20" s="26">
        <v>0</v>
      </c>
      <c r="AM20" s="26">
        <v>0</v>
      </c>
      <c r="AN20" s="26" t="s">
        <v>137</v>
      </c>
      <c r="AO20" s="26" t="s">
        <v>104</v>
      </c>
      <c r="AP20" s="26" t="s">
        <v>95</v>
      </c>
      <c r="AQ20" s="26" t="s">
        <v>198</v>
      </c>
      <c r="AR20" s="26" t="s">
        <v>123</v>
      </c>
      <c r="AT20" s="26" t="s">
        <v>148</v>
      </c>
      <c r="AU20" s="26" t="s">
        <v>199</v>
      </c>
      <c r="AW20" s="26" t="s">
        <v>200</v>
      </c>
      <c r="AX20" s="26" t="s">
        <v>201</v>
      </c>
      <c r="AY20" s="26" t="s">
        <v>202</v>
      </c>
      <c r="BH20" s="26">
        <v>5</v>
      </c>
      <c r="BI20" s="26">
        <v>37.6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3.6</v>
      </c>
      <c r="BP20" s="26" t="s">
        <v>203</v>
      </c>
      <c r="BQ20" s="26">
        <v>9.47</v>
      </c>
      <c r="BR20" s="26">
        <v>10.43</v>
      </c>
      <c r="BS20" s="26">
        <v>12.28</v>
      </c>
      <c r="BT20" s="26">
        <v>12.13</v>
      </c>
      <c r="BU20" s="26">
        <v>3.59</v>
      </c>
      <c r="BV20" s="26">
        <v>0.01</v>
      </c>
      <c r="BW20" s="26">
        <v>0</v>
      </c>
      <c r="BX20" s="26">
        <v>0</v>
      </c>
      <c r="BY20" s="26">
        <v>1.7</v>
      </c>
      <c r="BZ20" s="26">
        <v>-2.66</v>
      </c>
      <c r="CA20" s="26">
        <v>0.15</v>
      </c>
      <c r="CB20" s="26">
        <v>0.09</v>
      </c>
      <c r="CC20" s="26">
        <v>2.55</v>
      </c>
      <c r="CD20" s="26" t="s">
        <v>110</v>
      </c>
      <c r="CE20" s="26" t="s">
        <v>111</v>
      </c>
      <c r="CF20" s="26" t="s">
        <v>110</v>
      </c>
      <c r="CG20" s="26" t="s">
        <v>112</v>
      </c>
      <c r="CL20" s="26" t="s">
        <v>123</v>
      </c>
      <c r="CN20" s="26" t="s">
        <v>123</v>
      </c>
      <c r="CP20" s="26" t="s">
        <v>113</v>
      </c>
      <c r="CQ20" s="26" t="s">
        <v>116</v>
      </c>
    </row>
    <row r="21" spans="1:95" s="20" customFormat="1" ht="12.75">
      <c r="A21" s="20" t="s">
        <v>204</v>
      </c>
      <c r="B21" s="21" t="s">
        <v>205</v>
      </c>
      <c r="C21" s="22">
        <v>0.05</v>
      </c>
      <c r="D21" s="21" t="s">
        <v>206</v>
      </c>
      <c r="E21" s="20" t="s">
        <v>155</v>
      </c>
      <c r="F21" s="20" t="s">
        <v>95</v>
      </c>
      <c r="G21" s="20" t="s">
        <v>95</v>
      </c>
      <c r="H21" s="20" t="s">
        <v>95</v>
      </c>
      <c r="I21" s="20" t="s">
        <v>95</v>
      </c>
      <c r="J21" s="20" t="s">
        <v>95</v>
      </c>
      <c r="K21" s="20" t="s">
        <v>95</v>
      </c>
      <c r="L21" s="20" t="s">
        <v>95</v>
      </c>
      <c r="M21" s="20" t="s">
        <v>95</v>
      </c>
      <c r="N21" s="20" t="s">
        <v>119</v>
      </c>
      <c r="O21" s="20" t="s">
        <v>95</v>
      </c>
      <c r="P21" s="20" t="s">
        <v>95</v>
      </c>
      <c r="Q21" s="20" t="s">
        <v>95</v>
      </c>
      <c r="R21" s="20" t="s">
        <v>95</v>
      </c>
      <c r="S21" s="20" t="s">
        <v>95</v>
      </c>
      <c r="T21" s="20" t="s">
        <v>95</v>
      </c>
      <c r="U21" s="20" t="s">
        <v>95</v>
      </c>
      <c r="V21" s="20" t="s">
        <v>95</v>
      </c>
      <c r="W21" s="20" t="s">
        <v>95</v>
      </c>
      <c r="X21" s="20" t="s">
        <v>95</v>
      </c>
      <c r="Y21" s="23">
        <v>45.69426</v>
      </c>
      <c r="Z21" s="23">
        <v>-116.78538</v>
      </c>
      <c r="AA21" s="20" t="s">
        <v>98</v>
      </c>
      <c r="AB21" s="20" t="s">
        <v>99</v>
      </c>
      <c r="AC21" s="20" t="s">
        <v>100</v>
      </c>
      <c r="AD21" s="20" t="s">
        <v>126</v>
      </c>
      <c r="AF21" s="24">
        <v>38320</v>
      </c>
      <c r="AG21" s="25">
        <v>0.4770833333333333</v>
      </c>
      <c r="AH21" s="20" t="s">
        <v>121</v>
      </c>
      <c r="AI21" s="20">
        <v>1</v>
      </c>
      <c r="AJ21" s="20">
        <v>1</v>
      </c>
      <c r="AK21" s="20">
        <v>0</v>
      </c>
      <c r="AL21" s="20">
        <v>0</v>
      </c>
      <c r="AM21" s="20">
        <v>0</v>
      </c>
      <c r="AN21" s="20" t="s">
        <v>95</v>
      </c>
      <c r="AO21" s="20" t="s">
        <v>95</v>
      </c>
      <c r="AP21" s="20" t="s">
        <v>95</v>
      </c>
      <c r="AR21" s="20" t="s">
        <v>95</v>
      </c>
      <c r="AT21" s="20" t="s">
        <v>95</v>
      </c>
      <c r="AU21" s="20" t="s">
        <v>95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 t="s">
        <v>95</v>
      </c>
      <c r="CE21" s="20" t="s">
        <v>95</v>
      </c>
      <c r="CF21" s="20" t="s">
        <v>95</v>
      </c>
      <c r="CG21" s="20" t="s">
        <v>95</v>
      </c>
      <c r="CL21" s="20" t="s">
        <v>123</v>
      </c>
      <c r="CN21" s="20" t="s">
        <v>123</v>
      </c>
      <c r="CP21" s="20" t="s">
        <v>113</v>
      </c>
      <c r="CQ21" s="20" t="s">
        <v>134</v>
      </c>
    </row>
    <row r="22" spans="1:95" s="26" customFormat="1" ht="12.75">
      <c r="A22" s="26" t="s">
        <v>207</v>
      </c>
      <c r="B22" s="27" t="s">
        <v>192</v>
      </c>
      <c r="C22" s="28">
        <v>15.7</v>
      </c>
      <c r="D22" s="27" t="s">
        <v>193</v>
      </c>
      <c r="E22" s="26" t="s">
        <v>154</v>
      </c>
      <c r="F22" s="26" t="s">
        <v>155</v>
      </c>
      <c r="G22" s="26" t="s">
        <v>155</v>
      </c>
      <c r="H22" s="26" t="s">
        <v>95</v>
      </c>
      <c r="I22" s="26" t="s">
        <v>95</v>
      </c>
      <c r="J22" s="26" t="s">
        <v>95</v>
      </c>
      <c r="K22" s="26" t="s">
        <v>95</v>
      </c>
      <c r="L22" s="26" t="s">
        <v>95</v>
      </c>
      <c r="M22" s="26" t="s">
        <v>95</v>
      </c>
      <c r="N22" s="26" t="s">
        <v>208</v>
      </c>
      <c r="O22" s="26" t="s">
        <v>97</v>
      </c>
      <c r="P22" s="26" t="s">
        <v>95</v>
      </c>
      <c r="Q22" s="26" t="s">
        <v>95</v>
      </c>
      <c r="R22" s="26" t="s">
        <v>95</v>
      </c>
      <c r="S22" s="26" t="s">
        <v>95</v>
      </c>
      <c r="T22" s="26" t="s">
        <v>95</v>
      </c>
      <c r="U22" s="26" t="s">
        <v>95</v>
      </c>
      <c r="V22" s="26" t="s">
        <v>95</v>
      </c>
      <c r="W22" s="26" t="s">
        <v>95</v>
      </c>
      <c r="X22" s="26" t="s">
        <v>95</v>
      </c>
      <c r="Y22" s="29">
        <v>45.72192</v>
      </c>
      <c r="Z22" s="29">
        <v>-116.77961</v>
      </c>
      <c r="AA22" s="26" t="s">
        <v>98</v>
      </c>
      <c r="AB22" s="26" t="s">
        <v>99</v>
      </c>
      <c r="AC22" s="26" t="s">
        <v>100</v>
      </c>
      <c r="AD22" s="26" t="s">
        <v>126</v>
      </c>
      <c r="AF22" s="30">
        <v>38320</v>
      </c>
      <c r="AG22" s="31">
        <v>0.4986111111111111</v>
      </c>
      <c r="AH22" s="26" t="s">
        <v>136</v>
      </c>
      <c r="AI22" s="26">
        <v>1</v>
      </c>
      <c r="AJ22" s="26">
        <v>1</v>
      </c>
      <c r="AK22" s="26">
        <v>0</v>
      </c>
      <c r="AL22" s="26">
        <v>0</v>
      </c>
      <c r="AM22" s="26">
        <v>0</v>
      </c>
      <c r="AN22" s="26" t="s">
        <v>104</v>
      </c>
      <c r="AO22" s="26" t="s">
        <v>95</v>
      </c>
      <c r="AP22" s="26" t="s">
        <v>95</v>
      </c>
      <c r="AR22" s="26" t="s">
        <v>123</v>
      </c>
      <c r="AT22" s="26" t="s">
        <v>148</v>
      </c>
      <c r="AU22" s="26" t="s">
        <v>209</v>
      </c>
      <c r="AW22" s="26" t="s">
        <v>210</v>
      </c>
      <c r="BH22" s="26">
        <v>9.5</v>
      </c>
      <c r="BI22" s="26">
        <v>36</v>
      </c>
      <c r="BJ22" s="26">
        <v>13.3</v>
      </c>
      <c r="BK22" s="26">
        <v>15.6</v>
      </c>
      <c r="BL22" s="26">
        <v>15.3</v>
      </c>
      <c r="BM22" s="26">
        <v>12.4</v>
      </c>
      <c r="BN22" s="26">
        <v>11.6</v>
      </c>
      <c r="BO22" s="26">
        <v>5.67</v>
      </c>
      <c r="BP22" s="26" t="s">
        <v>131</v>
      </c>
      <c r="BQ22" s="26">
        <v>11.57</v>
      </c>
      <c r="BR22" s="26">
        <v>14.14</v>
      </c>
      <c r="BS22" s="26">
        <v>16</v>
      </c>
      <c r="BT22" s="26">
        <v>15.44</v>
      </c>
      <c r="BU22" s="26">
        <v>5.68</v>
      </c>
      <c r="BV22" s="26">
        <v>-0.01</v>
      </c>
      <c r="BW22" s="26">
        <v>13.64</v>
      </c>
      <c r="BX22" s="26">
        <v>0.7</v>
      </c>
      <c r="BY22" s="26">
        <v>1.3</v>
      </c>
      <c r="BZ22" s="26">
        <v>-3.87</v>
      </c>
      <c r="CA22" s="26">
        <v>0.56</v>
      </c>
      <c r="CB22" s="26">
        <v>0.43</v>
      </c>
      <c r="CC22" s="26">
        <v>7.14</v>
      </c>
      <c r="CD22" s="26" t="s">
        <v>110</v>
      </c>
      <c r="CE22" s="26" t="s">
        <v>111</v>
      </c>
      <c r="CF22" s="26" t="s">
        <v>110</v>
      </c>
      <c r="CG22" s="26" t="s">
        <v>112</v>
      </c>
      <c r="CH22" s="26" t="s">
        <v>211</v>
      </c>
      <c r="CL22" s="26" t="s">
        <v>123</v>
      </c>
      <c r="CN22" s="26" t="s">
        <v>123</v>
      </c>
      <c r="CP22" s="26" t="s">
        <v>113</v>
      </c>
      <c r="CQ22" s="26" t="s">
        <v>116</v>
      </c>
    </row>
    <row r="23" spans="1:95" s="20" customFormat="1" ht="12.75">
      <c r="A23" s="20" t="s">
        <v>212</v>
      </c>
      <c r="B23" s="21" t="s">
        <v>196</v>
      </c>
      <c r="C23" s="22">
        <v>20.3</v>
      </c>
      <c r="D23" s="21" t="s">
        <v>193</v>
      </c>
      <c r="E23" s="20" t="s">
        <v>94</v>
      </c>
      <c r="F23" s="20" t="s">
        <v>155</v>
      </c>
      <c r="G23" s="20" t="s">
        <v>155</v>
      </c>
      <c r="H23" s="20" t="s">
        <v>95</v>
      </c>
      <c r="I23" s="20" t="s">
        <v>95</v>
      </c>
      <c r="J23" s="20" t="s">
        <v>95</v>
      </c>
      <c r="K23" s="20" t="s">
        <v>95</v>
      </c>
      <c r="L23" s="20" t="s">
        <v>95</v>
      </c>
      <c r="M23" s="20" t="s">
        <v>95</v>
      </c>
      <c r="N23" s="20" t="s">
        <v>119</v>
      </c>
      <c r="O23" s="20" t="s">
        <v>95</v>
      </c>
      <c r="P23" s="20" t="s">
        <v>95</v>
      </c>
      <c r="Q23" s="20" t="s">
        <v>95</v>
      </c>
      <c r="R23" s="20" t="s">
        <v>95</v>
      </c>
      <c r="S23" s="20" t="s">
        <v>95</v>
      </c>
      <c r="T23" s="20" t="s">
        <v>95</v>
      </c>
      <c r="U23" s="20" t="s">
        <v>95</v>
      </c>
      <c r="V23" s="20" t="s">
        <v>95</v>
      </c>
      <c r="W23" s="20" t="s">
        <v>95</v>
      </c>
      <c r="X23" s="20" t="s">
        <v>95</v>
      </c>
      <c r="Y23" s="23">
        <v>45.76335</v>
      </c>
      <c r="Z23" s="23">
        <v>-116.7483</v>
      </c>
      <c r="AA23" s="20" t="s">
        <v>98</v>
      </c>
      <c r="AB23" s="20" t="s">
        <v>99</v>
      </c>
      <c r="AC23" s="20" t="s">
        <v>100</v>
      </c>
      <c r="AD23" s="20" t="s">
        <v>126</v>
      </c>
      <c r="AF23" s="24">
        <v>38320</v>
      </c>
      <c r="AG23" s="25">
        <v>0.575</v>
      </c>
      <c r="AH23" s="20" t="s">
        <v>121</v>
      </c>
      <c r="AI23" s="20">
        <v>1</v>
      </c>
      <c r="AJ23" s="20">
        <v>1</v>
      </c>
      <c r="AK23" s="20">
        <v>0</v>
      </c>
      <c r="AL23" s="20">
        <v>0</v>
      </c>
      <c r="AM23" s="20">
        <v>0</v>
      </c>
      <c r="AN23" s="20" t="s">
        <v>95</v>
      </c>
      <c r="AO23" s="20" t="s">
        <v>95</v>
      </c>
      <c r="AP23" s="20" t="s">
        <v>95</v>
      </c>
      <c r="AR23" s="20" t="s">
        <v>123</v>
      </c>
      <c r="AT23" s="20" t="s">
        <v>95</v>
      </c>
      <c r="AU23" s="20" t="s">
        <v>95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 t="s">
        <v>95</v>
      </c>
      <c r="CE23" s="20" t="s">
        <v>95</v>
      </c>
      <c r="CF23" s="20" t="s">
        <v>95</v>
      </c>
      <c r="CG23" s="20" t="s">
        <v>95</v>
      </c>
      <c r="CL23" s="20" t="s">
        <v>123</v>
      </c>
      <c r="CN23" s="20" t="s">
        <v>123</v>
      </c>
      <c r="CP23" s="20" t="s">
        <v>113</v>
      </c>
      <c r="CQ23" s="20" t="s">
        <v>134</v>
      </c>
    </row>
    <row r="24" spans="1:95" s="20" customFormat="1" ht="12.75">
      <c r="A24" s="20" t="s">
        <v>213</v>
      </c>
      <c r="B24" s="21" t="s">
        <v>214</v>
      </c>
      <c r="C24" s="22">
        <v>3.8</v>
      </c>
      <c r="D24" s="21" t="s">
        <v>215</v>
      </c>
      <c r="E24" s="20" t="s">
        <v>155</v>
      </c>
      <c r="F24" s="20" t="s">
        <v>155</v>
      </c>
      <c r="G24" s="20" t="s">
        <v>155</v>
      </c>
      <c r="H24" s="20" t="s">
        <v>95</v>
      </c>
      <c r="I24" s="20" t="s">
        <v>95</v>
      </c>
      <c r="J24" s="20" t="s">
        <v>95</v>
      </c>
      <c r="K24" s="20" t="s">
        <v>95</v>
      </c>
      <c r="L24" s="20" t="s">
        <v>95</v>
      </c>
      <c r="M24" s="20" t="s">
        <v>95</v>
      </c>
      <c r="N24" s="20" t="s">
        <v>216</v>
      </c>
      <c r="O24" s="20" t="s">
        <v>97</v>
      </c>
      <c r="P24" s="20" t="s">
        <v>95</v>
      </c>
      <c r="Q24" s="20" t="s">
        <v>95</v>
      </c>
      <c r="R24" s="20" t="s">
        <v>95</v>
      </c>
      <c r="S24" s="20" t="s">
        <v>95</v>
      </c>
      <c r="T24" s="20" t="s">
        <v>95</v>
      </c>
      <c r="U24" s="20" t="s">
        <v>95</v>
      </c>
      <c r="V24" s="20" t="s">
        <v>95</v>
      </c>
      <c r="W24" s="20" t="s">
        <v>95</v>
      </c>
      <c r="X24" s="20" t="s">
        <v>95</v>
      </c>
      <c r="Y24" s="23">
        <v>45.71758</v>
      </c>
      <c r="Z24" s="23">
        <v>-116.7403</v>
      </c>
      <c r="AA24" s="20" t="s">
        <v>98</v>
      </c>
      <c r="AB24" s="20" t="s">
        <v>99</v>
      </c>
      <c r="AC24" s="20" t="s">
        <v>100</v>
      </c>
      <c r="AD24" s="20" t="s">
        <v>126</v>
      </c>
      <c r="AF24" s="24">
        <v>38320</v>
      </c>
      <c r="AG24" s="25">
        <v>0.6027777777777777</v>
      </c>
      <c r="AH24" s="20" t="s">
        <v>121</v>
      </c>
      <c r="AI24" s="20">
        <v>1</v>
      </c>
      <c r="AJ24" s="20">
        <v>1</v>
      </c>
      <c r="AK24" s="20">
        <v>0</v>
      </c>
      <c r="AL24" s="20">
        <v>0</v>
      </c>
      <c r="AM24" s="20">
        <v>0</v>
      </c>
      <c r="AN24" s="20" t="s">
        <v>95</v>
      </c>
      <c r="AO24" s="20" t="s">
        <v>95</v>
      </c>
      <c r="AP24" s="20" t="s">
        <v>95</v>
      </c>
      <c r="AR24" s="20" t="s">
        <v>95</v>
      </c>
      <c r="AT24" s="20" t="s">
        <v>95</v>
      </c>
      <c r="AU24" s="20" t="s">
        <v>95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  <c r="CD24" s="20" t="s">
        <v>95</v>
      </c>
      <c r="CE24" s="20" t="s">
        <v>95</v>
      </c>
      <c r="CF24" s="20" t="s">
        <v>95</v>
      </c>
      <c r="CG24" s="20" t="s">
        <v>95</v>
      </c>
      <c r="CL24" s="20" t="s">
        <v>123</v>
      </c>
      <c r="CN24" s="20" t="s">
        <v>123</v>
      </c>
      <c r="CP24" s="20" t="s">
        <v>113</v>
      </c>
      <c r="CQ24" s="20" t="s">
        <v>134</v>
      </c>
    </row>
    <row r="25" spans="1:95" s="20" customFormat="1" ht="12.75">
      <c r="A25" s="20" t="s">
        <v>217</v>
      </c>
      <c r="B25" s="21" t="s">
        <v>214</v>
      </c>
      <c r="C25" s="22">
        <v>4.1</v>
      </c>
      <c r="D25" s="21" t="s">
        <v>215</v>
      </c>
      <c r="E25" s="20" t="s">
        <v>155</v>
      </c>
      <c r="F25" s="20" t="s">
        <v>155</v>
      </c>
      <c r="G25" s="20" t="s">
        <v>155</v>
      </c>
      <c r="H25" s="20" t="s">
        <v>95</v>
      </c>
      <c r="I25" s="20" t="s">
        <v>95</v>
      </c>
      <c r="J25" s="20" t="s">
        <v>95</v>
      </c>
      <c r="K25" s="20" t="s">
        <v>95</v>
      </c>
      <c r="L25" s="20" t="s">
        <v>95</v>
      </c>
      <c r="M25" s="20" t="s">
        <v>95</v>
      </c>
      <c r="N25" s="20" t="s">
        <v>216</v>
      </c>
      <c r="O25" s="20" t="s">
        <v>97</v>
      </c>
      <c r="P25" s="20" t="s">
        <v>95</v>
      </c>
      <c r="Q25" s="20" t="s">
        <v>95</v>
      </c>
      <c r="R25" s="20" t="s">
        <v>95</v>
      </c>
      <c r="S25" s="20" t="s">
        <v>95</v>
      </c>
      <c r="T25" s="20" t="s">
        <v>95</v>
      </c>
      <c r="U25" s="20" t="s">
        <v>95</v>
      </c>
      <c r="V25" s="20" t="s">
        <v>95</v>
      </c>
      <c r="W25" s="20" t="s">
        <v>95</v>
      </c>
      <c r="X25" s="20" t="s">
        <v>95</v>
      </c>
      <c r="Y25" s="23">
        <v>45.71478</v>
      </c>
      <c r="Z25" s="23">
        <v>-116.73874</v>
      </c>
      <c r="AA25" s="20" t="s">
        <v>98</v>
      </c>
      <c r="AB25" s="20" t="s">
        <v>99</v>
      </c>
      <c r="AC25" s="20" t="s">
        <v>100</v>
      </c>
      <c r="AD25" s="20" t="s">
        <v>126</v>
      </c>
      <c r="AF25" s="24">
        <v>38320</v>
      </c>
      <c r="AG25" s="25">
        <v>0.6083333333333333</v>
      </c>
      <c r="AH25" s="20" t="s">
        <v>121</v>
      </c>
      <c r="AI25" s="20">
        <v>1</v>
      </c>
      <c r="AJ25" s="20">
        <v>1</v>
      </c>
      <c r="AK25" s="20">
        <v>0</v>
      </c>
      <c r="AL25" s="20">
        <v>0</v>
      </c>
      <c r="AM25" s="20">
        <v>0</v>
      </c>
      <c r="AN25" s="20" t="s">
        <v>95</v>
      </c>
      <c r="AO25" s="20" t="s">
        <v>95</v>
      </c>
      <c r="AP25" s="20" t="s">
        <v>95</v>
      </c>
      <c r="AR25" s="20" t="s">
        <v>95</v>
      </c>
      <c r="AT25" s="20" t="s">
        <v>95</v>
      </c>
      <c r="AU25" s="20" t="s">
        <v>95</v>
      </c>
      <c r="AX25" s="32"/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 t="s">
        <v>95</v>
      </c>
      <c r="CE25" s="20" t="s">
        <v>95</v>
      </c>
      <c r="CF25" s="20" t="s">
        <v>95</v>
      </c>
      <c r="CG25" s="20" t="s">
        <v>95</v>
      </c>
      <c r="CL25" s="20" t="s">
        <v>123</v>
      </c>
      <c r="CN25" s="20" t="s">
        <v>123</v>
      </c>
      <c r="CP25" s="20" t="s">
        <v>113</v>
      </c>
      <c r="CQ25" s="20" t="s">
        <v>134</v>
      </c>
    </row>
    <row r="26" spans="1:95" s="20" customFormat="1" ht="12.75">
      <c r="A26" s="20" t="s">
        <v>218</v>
      </c>
      <c r="B26" s="21" t="s">
        <v>214</v>
      </c>
      <c r="C26" s="22">
        <v>5.4</v>
      </c>
      <c r="D26" s="21" t="s">
        <v>215</v>
      </c>
      <c r="E26" s="20" t="s">
        <v>155</v>
      </c>
      <c r="F26" s="20" t="s">
        <v>155</v>
      </c>
      <c r="G26" s="20" t="s">
        <v>155</v>
      </c>
      <c r="H26" s="20" t="s">
        <v>95</v>
      </c>
      <c r="I26" s="20" t="s">
        <v>95</v>
      </c>
      <c r="J26" s="20" t="s">
        <v>95</v>
      </c>
      <c r="K26" s="20" t="s">
        <v>95</v>
      </c>
      <c r="L26" s="20" t="s">
        <v>95</v>
      </c>
      <c r="M26" s="20" t="s">
        <v>95</v>
      </c>
      <c r="N26" s="20" t="s">
        <v>216</v>
      </c>
      <c r="O26" s="20" t="s">
        <v>97</v>
      </c>
      <c r="P26" s="20" t="s">
        <v>95</v>
      </c>
      <c r="Q26" s="20" t="s">
        <v>95</v>
      </c>
      <c r="R26" s="20" t="s">
        <v>95</v>
      </c>
      <c r="S26" s="20" t="s">
        <v>95</v>
      </c>
      <c r="T26" s="20" t="s">
        <v>95</v>
      </c>
      <c r="U26" s="20" t="s">
        <v>95</v>
      </c>
      <c r="V26" s="20" t="s">
        <v>95</v>
      </c>
      <c r="W26" s="20" t="s">
        <v>95</v>
      </c>
      <c r="X26" s="20" t="s">
        <v>95</v>
      </c>
      <c r="Y26" s="23">
        <v>45.69793</v>
      </c>
      <c r="Z26" s="23">
        <v>-116.73257</v>
      </c>
      <c r="AA26" s="20" t="s">
        <v>98</v>
      </c>
      <c r="AB26" s="20" t="s">
        <v>99</v>
      </c>
      <c r="AC26" s="20" t="s">
        <v>100</v>
      </c>
      <c r="AD26" s="20" t="s">
        <v>126</v>
      </c>
      <c r="AF26" s="24">
        <v>38320</v>
      </c>
      <c r="AG26" s="25">
        <v>0.61875</v>
      </c>
      <c r="AH26" s="20" t="s">
        <v>219</v>
      </c>
      <c r="AI26" s="20">
        <v>1</v>
      </c>
      <c r="AJ26" s="20">
        <v>1</v>
      </c>
      <c r="AK26" s="20">
        <v>0</v>
      </c>
      <c r="AL26" s="20">
        <v>0</v>
      </c>
      <c r="AM26" s="20">
        <v>0</v>
      </c>
      <c r="AN26" s="20" t="s">
        <v>95</v>
      </c>
      <c r="AO26" s="20" t="s">
        <v>95</v>
      </c>
      <c r="AP26" s="20" t="s">
        <v>95</v>
      </c>
      <c r="AR26" s="20" t="s">
        <v>95</v>
      </c>
      <c r="AT26" s="20" t="s">
        <v>95</v>
      </c>
      <c r="AU26" s="20" t="s">
        <v>95</v>
      </c>
      <c r="AX26" s="32"/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 t="s">
        <v>95</v>
      </c>
      <c r="CE26" s="20" t="s">
        <v>95</v>
      </c>
      <c r="CF26" s="20" t="s">
        <v>95</v>
      </c>
      <c r="CG26" s="20" t="s">
        <v>95</v>
      </c>
      <c r="CL26" s="20" t="s">
        <v>123</v>
      </c>
      <c r="CN26" s="20" t="s">
        <v>123</v>
      </c>
      <c r="CP26" s="20" t="s">
        <v>113</v>
      </c>
      <c r="CQ26" s="20" t="s">
        <v>134</v>
      </c>
    </row>
    <row r="27" spans="1:95" s="20" customFormat="1" ht="12.75">
      <c r="A27" s="20" t="s">
        <v>220</v>
      </c>
      <c r="B27" s="21" t="s">
        <v>214</v>
      </c>
      <c r="C27" s="22">
        <v>5.8</v>
      </c>
      <c r="D27" s="21" t="s">
        <v>215</v>
      </c>
      <c r="E27" s="20" t="s">
        <v>155</v>
      </c>
      <c r="F27" s="20" t="s">
        <v>155</v>
      </c>
      <c r="G27" s="20" t="s">
        <v>155</v>
      </c>
      <c r="H27" s="20" t="s">
        <v>95</v>
      </c>
      <c r="I27" s="20" t="s">
        <v>95</v>
      </c>
      <c r="J27" s="20" t="s">
        <v>95</v>
      </c>
      <c r="K27" s="20" t="s">
        <v>95</v>
      </c>
      <c r="L27" s="20" t="s">
        <v>95</v>
      </c>
      <c r="M27" s="20" t="s">
        <v>95</v>
      </c>
      <c r="N27" s="20" t="s">
        <v>216</v>
      </c>
      <c r="O27" s="20" t="s">
        <v>97</v>
      </c>
      <c r="P27" s="20" t="s">
        <v>95</v>
      </c>
      <c r="Q27" s="20" t="s">
        <v>95</v>
      </c>
      <c r="R27" s="20" t="s">
        <v>95</v>
      </c>
      <c r="S27" s="20" t="s">
        <v>95</v>
      </c>
      <c r="T27" s="20" t="s">
        <v>95</v>
      </c>
      <c r="U27" s="20" t="s">
        <v>95</v>
      </c>
      <c r="V27" s="20" t="s">
        <v>95</v>
      </c>
      <c r="W27" s="20" t="s">
        <v>95</v>
      </c>
      <c r="X27" s="20" t="s">
        <v>95</v>
      </c>
      <c r="Y27" s="23">
        <v>45.69302</v>
      </c>
      <c r="Z27" s="23">
        <v>-116.7328</v>
      </c>
      <c r="AA27" s="20" t="s">
        <v>98</v>
      </c>
      <c r="AB27" s="20" t="s">
        <v>99</v>
      </c>
      <c r="AC27" s="20" t="s">
        <v>100</v>
      </c>
      <c r="AD27" s="20" t="s">
        <v>126</v>
      </c>
      <c r="AF27" s="24">
        <v>38320</v>
      </c>
      <c r="AG27" s="25">
        <v>0.6243055555555556</v>
      </c>
      <c r="AH27" s="20" t="s">
        <v>219</v>
      </c>
      <c r="AI27" s="20">
        <v>1</v>
      </c>
      <c r="AJ27" s="20">
        <v>1</v>
      </c>
      <c r="AK27" s="20">
        <v>0</v>
      </c>
      <c r="AL27" s="20">
        <v>0</v>
      </c>
      <c r="AM27" s="20">
        <v>0</v>
      </c>
      <c r="AN27" s="20" t="s">
        <v>95</v>
      </c>
      <c r="AO27" s="20" t="s">
        <v>95</v>
      </c>
      <c r="AP27" s="20" t="s">
        <v>95</v>
      </c>
      <c r="AR27" s="20" t="s">
        <v>95</v>
      </c>
      <c r="AT27" s="20" t="s">
        <v>95</v>
      </c>
      <c r="AU27" s="20" t="s">
        <v>95</v>
      </c>
      <c r="AX27" s="32"/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 t="s">
        <v>95</v>
      </c>
      <c r="CE27" s="20" t="s">
        <v>95</v>
      </c>
      <c r="CF27" s="20" t="s">
        <v>95</v>
      </c>
      <c r="CG27" s="20" t="s">
        <v>95</v>
      </c>
      <c r="CL27" s="20" t="s">
        <v>123</v>
      </c>
      <c r="CN27" s="20" t="s">
        <v>123</v>
      </c>
      <c r="CP27" s="20" t="s">
        <v>113</v>
      </c>
      <c r="CQ27" s="20" t="s">
        <v>134</v>
      </c>
    </row>
    <row r="28" spans="1:95" s="20" customFormat="1" ht="12.75">
      <c r="A28" s="20" t="s">
        <v>221</v>
      </c>
      <c r="B28" s="21" t="s">
        <v>214</v>
      </c>
      <c r="C28" s="22">
        <v>6.8</v>
      </c>
      <c r="D28" s="21" t="s">
        <v>215</v>
      </c>
      <c r="E28" s="20" t="s">
        <v>155</v>
      </c>
      <c r="F28" s="20" t="s">
        <v>155</v>
      </c>
      <c r="G28" s="20" t="s">
        <v>155</v>
      </c>
      <c r="H28" s="20" t="s">
        <v>95</v>
      </c>
      <c r="I28" s="20" t="s">
        <v>95</v>
      </c>
      <c r="J28" s="20" t="s">
        <v>95</v>
      </c>
      <c r="K28" s="20" t="s">
        <v>95</v>
      </c>
      <c r="L28" s="20" t="s">
        <v>95</v>
      </c>
      <c r="M28" s="20" t="s">
        <v>95</v>
      </c>
      <c r="N28" s="20" t="s">
        <v>216</v>
      </c>
      <c r="O28" s="20" t="s">
        <v>97</v>
      </c>
      <c r="P28" s="20" t="s">
        <v>95</v>
      </c>
      <c r="Q28" s="20" t="s">
        <v>95</v>
      </c>
      <c r="R28" s="20" t="s">
        <v>95</v>
      </c>
      <c r="S28" s="20" t="s">
        <v>95</v>
      </c>
      <c r="T28" s="20" t="s">
        <v>95</v>
      </c>
      <c r="U28" s="20" t="s">
        <v>95</v>
      </c>
      <c r="V28" s="20" t="s">
        <v>95</v>
      </c>
      <c r="W28" s="20" t="s">
        <v>95</v>
      </c>
      <c r="X28" s="20" t="s">
        <v>95</v>
      </c>
      <c r="Y28" s="23">
        <v>45.68092</v>
      </c>
      <c r="Z28" s="23">
        <v>-116.72636</v>
      </c>
      <c r="AA28" s="20" t="s">
        <v>98</v>
      </c>
      <c r="AB28" s="20" t="s">
        <v>99</v>
      </c>
      <c r="AC28" s="20" t="s">
        <v>100</v>
      </c>
      <c r="AD28" s="20" t="s">
        <v>126</v>
      </c>
      <c r="AF28" s="24">
        <v>38320</v>
      </c>
      <c r="AG28" s="25">
        <v>0.6375</v>
      </c>
      <c r="AH28" s="20" t="s">
        <v>219</v>
      </c>
      <c r="AI28" s="20">
        <v>1</v>
      </c>
      <c r="AJ28" s="20">
        <v>1</v>
      </c>
      <c r="AK28" s="20">
        <v>0</v>
      </c>
      <c r="AL28" s="20">
        <v>0</v>
      </c>
      <c r="AM28" s="20">
        <v>0</v>
      </c>
      <c r="AN28" s="20" t="s">
        <v>95</v>
      </c>
      <c r="AO28" s="20" t="s">
        <v>95</v>
      </c>
      <c r="AP28" s="20" t="s">
        <v>95</v>
      </c>
      <c r="AR28" s="20" t="s">
        <v>95</v>
      </c>
      <c r="AT28" s="20" t="s">
        <v>95</v>
      </c>
      <c r="AU28" s="20" t="s">
        <v>95</v>
      </c>
      <c r="AX28" s="32"/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 t="s">
        <v>95</v>
      </c>
      <c r="CE28" s="20" t="s">
        <v>95</v>
      </c>
      <c r="CF28" s="20" t="s">
        <v>95</v>
      </c>
      <c r="CG28" s="20" t="s">
        <v>95</v>
      </c>
      <c r="CL28" s="20" t="s">
        <v>123</v>
      </c>
      <c r="CN28" s="20" t="s">
        <v>123</v>
      </c>
      <c r="CP28" s="20" t="s">
        <v>113</v>
      </c>
      <c r="CQ28" s="20" t="s">
        <v>134</v>
      </c>
    </row>
    <row r="29" spans="1:95" s="20" customFormat="1" ht="12.75">
      <c r="A29" s="20" t="s">
        <v>222</v>
      </c>
      <c r="B29" s="21" t="s">
        <v>214</v>
      </c>
      <c r="C29" s="22">
        <v>8.4</v>
      </c>
      <c r="D29" s="21" t="s">
        <v>215</v>
      </c>
      <c r="E29" s="20" t="s">
        <v>155</v>
      </c>
      <c r="F29" s="20" t="s">
        <v>155</v>
      </c>
      <c r="G29" s="20" t="s">
        <v>155</v>
      </c>
      <c r="H29" s="20" t="s">
        <v>95</v>
      </c>
      <c r="I29" s="20" t="s">
        <v>95</v>
      </c>
      <c r="J29" s="20" t="s">
        <v>95</v>
      </c>
      <c r="K29" s="20" t="s">
        <v>95</v>
      </c>
      <c r="L29" s="20" t="s">
        <v>95</v>
      </c>
      <c r="M29" s="20" t="s">
        <v>95</v>
      </c>
      <c r="N29" s="20" t="s">
        <v>216</v>
      </c>
      <c r="O29" s="20" t="s">
        <v>97</v>
      </c>
      <c r="P29" s="20" t="s">
        <v>95</v>
      </c>
      <c r="Q29" s="20" t="s">
        <v>95</v>
      </c>
      <c r="R29" s="20" t="s">
        <v>95</v>
      </c>
      <c r="S29" s="20" t="s">
        <v>95</v>
      </c>
      <c r="T29" s="20" t="s">
        <v>95</v>
      </c>
      <c r="U29" s="20" t="s">
        <v>95</v>
      </c>
      <c r="V29" s="20" t="s">
        <v>95</v>
      </c>
      <c r="W29" s="20" t="s">
        <v>95</v>
      </c>
      <c r="X29" s="20" t="s">
        <v>95</v>
      </c>
      <c r="Y29" s="23">
        <v>45.66123</v>
      </c>
      <c r="Z29" s="23">
        <v>-116.72874</v>
      </c>
      <c r="AA29" s="20" t="s">
        <v>98</v>
      </c>
      <c r="AB29" s="20" t="s">
        <v>99</v>
      </c>
      <c r="AC29" s="20" t="s">
        <v>100</v>
      </c>
      <c r="AD29" s="20" t="s">
        <v>126</v>
      </c>
      <c r="AF29" s="24">
        <v>38320</v>
      </c>
      <c r="AG29" s="25">
        <v>0.6541666666666667</v>
      </c>
      <c r="AH29" s="20" t="s">
        <v>219</v>
      </c>
      <c r="AI29" s="20">
        <v>1</v>
      </c>
      <c r="AJ29" s="20">
        <v>1</v>
      </c>
      <c r="AK29" s="20">
        <v>0</v>
      </c>
      <c r="AL29" s="20">
        <v>0</v>
      </c>
      <c r="AM29" s="20">
        <v>0</v>
      </c>
      <c r="AN29" s="20" t="s">
        <v>95</v>
      </c>
      <c r="AO29" s="20" t="s">
        <v>95</v>
      </c>
      <c r="AP29" s="20" t="s">
        <v>95</v>
      </c>
      <c r="AR29" s="20" t="s">
        <v>95</v>
      </c>
      <c r="AT29" s="20" t="s">
        <v>95</v>
      </c>
      <c r="AU29" s="20" t="s">
        <v>95</v>
      </c>
      <c r="AX29" s="32"/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 t="s">
        <v>95</v>
      </c>
      <c r="CE29" s="20" t="s">
        <v>95</v>
      </c>
      <c r="CF29" s="20" t="s">
        <v>95</v>
      </c>
      <c r="CG29" s="20" t="s">
        <v>95</v>
      </c>
      <c r="CL29" s="20" t="s">
        <v>123</v>
      </c>
      <c r="CN29" s="20" t="s">
        <v>123</v>
      </c>
      <c r="CP29" s="20" t="s">
        <v>113</v>
      </c>
      <c r="CQ29" s="20" t="s">
        <v>134</v>
      </c>
    </row>
    <row r="30" spans="1:95" s="20" customFormat="1" ht="12.75">
      <c r="A30" s="20" t="s">
        <v>223</v>
      </c>
      <c r="B30" s="21" t="s">
        <v>188</v>
      </c>
      <c r="C30" s="22">
        <v>0.02</v>
      </c>
      <c r="D30" s="21" t="s">
        <v>224</v>
      </c>
      <c r="E30" s="20" t="s">
        <v>94</v>
      </c>
      <c r="F30" s="20" t="s">
        <v>94</v>
      </c>
      <c r="G30" s="20" t="s">
        <v>94</v>
      </c>
      <c r="H30" s="20" t="s">
        <v>95</v>
      </c>
      <c r="I30" s="20" t="s">
        <v>95</v>
      </c>
      <c r="J30" s="20" t="s">
        <v>95</v>
      </c>
      <c r="K30" s="20" t="s">
        <v>95</v>
      </c>
      <c r="L30" s="20" t="s">
        <v>95</v>
      </c>
      <c r="M30" s="20" t="s">
        <v>95</v>
      </c>
      <c r="N30" s="20" t="s">
        <v>119</v>
      </c>
      <c r="O30" s="20" t="s">
        <v>95</v>
      </c>
      <c r="P30" s="20" t="s">
        <v>95</v>
      </c>
      <c r="Q30" s="20" t="s">
        <v>95</v>
      </c>
      <c r="R30" s="20" t="s">
        <v>95</v>
      </c>
      <c r="S30" s="20" t="s">
        <v>95</v>
      </c>
      <c r="T30" s="20" t="s">
        <v>95</v>
      </c>
      <c r="U30" s="20" t="s">
        <v>95</v>
      </c>
      <c r="V30" s="20" t="s">
        <v>95</v>
      </c>
      <c r="W30" s="20" t="s">
        <v>95</v>
      </c>
      <c r="X30" s="20" t="s">
        <v>95</v>
      </c>
      <c r="Y30" s="23">
        <v>45.32617</v>
      </c>
      <c r="Z30" s="23">
        <v>-116.80694</v>
      </c>
      <c r="AA30" s="20" t="s">
        <v>98</v>
      </c>
      <c r="AB30" s="20" t="s">
        <v>99</v>
      </c>
      <c r="AC30" s="20" t="s">
        <v>100</v>
      </c>
      <c r="AD30" s="20" t="s">
        <v>126</v>
      </c>
      <c r="AF30" s="24">
        <v>38338</v>
      </c>
      <c r="AG30" s="25">
        <v>0.751388888888889</v>
      </c>
      <c r="AH30" s="20" t="s">
        <v>121</v>
      </c>
      <c r="AI30" s="20">
        <v>1</v>
      </c>
      <c r="AJ30" s="20">
        <v>1</v>
      </c>
      <c r="AK30" s="20">
        <v>0</v>
      </c>
      <c r="AL30" s="20">
        <v>0</v>
      </c>
      <c r="AM30" s="20">
        <v>0</v>
      </c>
      <c r="AN30" s="20" t="s">
        <v>95</v>
      </c>
      <c r="AO30" s="20" t="s">
        <v>95</v>
      </c>
      <c r="AP30" s="20" t="s">
        <v>95</v>
      </c>
      <c r="AR30" s="20" t="s">
        <v>95</v>
      </c>
      <c r="AT30" s="20" t="s">
        <v>95</v>
      </c>
      <c r="AU30" s="20" t="s">
        <v>95</v>
      </c>
      <c r="AX30" s="32"/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 t="s">
        <v>95</v>
      </c>
      <c r="CE30" s="20" t="s">
        <v>95</v>
      </c>
      <c r="CF30" s="20" t="s">
        <v>95</v>
      </c>
      <c r="CG30" s="20" t="s">
        <v>95</v>
      </c>
      <c r="CL30" s="20" t="s">
        <v>123</v>
      </c>
      <c r="CN30" s="20" t="s">
        <v>123</v>
      </c>
      <c r="CP30" s="20" t="s">
        <v>113</v>
      </c>
      <c r="CQ30" s="20" t="s">
        <v>116</v>
      </c>
    </row>
    <row r="31" spans="1:95" s="20" customFormat="1" ht="12.75">
      <c r="A31" s="20" t="s">
        <v>225</v>
      </c>
      <c r="B31" s="21" t="s">
        <v>188</v>
      </c>
      <c r="C31" s="22">
        <v>0.02</v>
      </c>
      <c r="D31" s="21" t="s">
        <v>226</v>
      </c>
      <c r="E31" s="20" t="s">
        <v>154</v>
      </c>
      <c r="F31" s="20" t="s">
        <v>155</v>
      </c>
      <c r="G31" s="20" t="s">
        <v>155</v>
      </c>
      <c r="H31" s="20" t="s">
        <v>95</v>
      </c>
      <c r="I31" s="20" t="s">
        <v>95</v>
      </c>
      <c r="J31" s="20" t="s">
        <v>95</v>
      </c>
      <c r="K31" s="20" t="s">
        <v>95</v>
      </c>
      <c r="L31" s="20" t="s">
        <v>95</v>
      </c>
      <c r="M31" s="20" t="s">
        <v>95</v>
      </c>
      <c r="N31" s="20" t="s">
        <v>119</v>
      </c>
      <c r="O31" s="20" t="s">
        <v>95</v>
      </c>
      <c r="P31" s="20" t="s">
        <v>95</v>
      </c>
      <c r="Q31" s="20" t="s">
        <v>95</v>
      </c>
      <c r="R31" s="20" t="s">
        <v>95</v>
      </c>
      <c r="S31" s="20" t="s">
        <v>95</v>
      </c>
      <c r="T31" s="20" t="s">
        <v>95</v>
      </c>
      <c r="U31" s="20" t="s">
        <v>95</v>
      </c>
      <c r="V31" s="20" t="s">
        <v>95</v>
      </c>
      <c r="W31" s="20" t="s">
        <v>95</v>
      </c>
      <c r="X31" s="20" t="s">
        <v>95</v>
      </c>
      <c r="Y31" s="23">
        <v>45.42771</v>
      </c>
      <c r="Z31" s="23">
        <v>-116.78457</v>
      </c>
      <c r="AA31" s="20" t="s">
        <v>98</v>
      </c>
      <c r="AB31" s="20" t="s">
        <v>99</v>
      </c>
      <c r="AC31" s="20" t="s">
        <v>100</v>
      </c>
      <c r="AD31" s="20" t="s">
        <v>126</v>
      </c>
      <c r="AF31" s="24">
        <v>38338</v>
      </c>
      <c r="AG31" s="25">
        <v>0.7527777777777778</v>
      </c>
      <c r="AH31" s="20" t="s">
        <v>121</v>
      </c>
      <c r="AI31" s="20">
        <v>1</v>
      </c>
      <c r="AJ31" s="20">
        <v>1</v>
      </c>
      <c r="AK31" s="20">
        <v>0</v>
      </c>
      <c r="AL31" s="20">
        <v>0</v>
      </c>
      <c r="AM31" s="20">
        <v>0</v>
      </c>
      <c r="AN31" s="20" t="s">
        <v>95</v>
      </c>
      <c r="AO31" s="20" t="s">
        <v>95</v>
      </c>
      <c r="AP31" s="20" t="s">
        <v>95</v>
      </c>
      <c r="AR31" s="20" t="s">
        <v>95</v>
      </c>
      <c r="AT31" s="20" t="s">
        <v>95</v>
      </c>
      <c r="AU31" s="20" t="s">
        <v>95</v>
      </c>
      <c r="AX31" s="32"/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 t="s">
        <v>95</v>
      </c>
      <c r="CE31" s="20" t="s">
        <v>95</v>
      </c>
      <c r="CF31" s="20" t="s">
        <v>95</v>
      </c>
      <c r="CG31" s="20" t="s">
        <v>95</v>
      </c>
      <c r="CL31" s="20" t="s">
        <v>123</v>
      </c>
      <c r="CN31" s="20" t="s">
        <v>123</v>
      </c>
      <c r="CP31" s="20" t="s">
        <v>113</v>
      </c>
      <c r="CQ31" s="20" t="s">
        <v>116</v>
      </c>
    </row>
    <row r="32" spans="1:95" s="20" customFormat="1" ht="12.75">
      <c r="A32" s="20" t="s">
        <v>227</v>
      </c>
      <c r="B32" s="21" t="s">
        <v>188</v>
      </c>
      <c r="C32" s="22">
        <v>0.02</v>
      </c>
      <c r="D32" s="21" t="s">
        <v>228</v>
      </c>
      <c r="E32" s="20" t="s">
        <v>154</v>
      </c>
      <c r="F32" s="20" t="s">
        <v>155</v>
      </c>
      <c r="G32" s="20" t="s">
        <v>155</v>
      </c>
      <c r="H32" s="20" t="s">
        <v>95</v>
      </c>
      <c r="I32" s="20" t="s">
        <v>95</v>
      </c>
      <c r="J32" s="20" t="s">
        <v>95</v>
      </c>
      <c r="K32" s="20" t="s">
        <v>95</v>
      </c>
      <c r="L32" s="20" t="s">
        <v>95</v>
      </c>
      <c r="M32" s="20" t="s">
        <v>95</v>
      </c>
      <c r="N32" s="20" t="s">
        <v>119</v>
      </c>
      <c r="O32" s="20" t="s">
        <v>95</v>
      </c>
      <c r="P32" s="20" t="s">
        <v>95</v>
      </c>
      <c r="Q32" s="20" t="s">
        <v>95</v>
      </c>
      <c r="R32" s="20" t="s">
        <v>95</v>
      </c>
      <c r="S32" s="20" t="s">
        <v>95</v>
      </c>
      <c r="T32" s="20" t="s">
        <v>95</v>
      </c>
      <c r="U32" s="20" t="s">
        <v>95</v>
      </c>
      <c r="V32" s="20" t="s">
        <v>95</v>
      </c>
      <c r="W32" s="20" t="s">
        <v>95</v>
      </c>
      <c r="X32" s="20" t="s">
        <v>95</v>
      </c>
      <c r="Y32" s="23">
        <v>45.45495</v>
      </c>
      <c r="Z32" s="23">
        <v>-116.78812</v>
      </c>
      <c r="AA32" s="20" t="s">
        <v>98</v>
      </c>
      <c r="AB32" s="20" t="s">
        <v>99</v>
      </c>
      <c r="AC32" s="20" t="s">
        <v>100</v>
      </c>
      <c r="AD32" s="20" t="s">
        <v>126</v>
      </c>
      <c r="AF32" s="24">
        <v>38338</v>
      </c>
      <c r="AG32" s="25">
        <v>0.75625</v>
      </c>
      <c r="AH32" s="20" t="s">
        <v>121</v>
      </c>
      <c r="AI32" s="20">
        <v>1</v>
      </c>
      <c r="AJ32" s="20">
        <v>1</v>
      </c>
      <c r="AK32" s="20">
        <v>0</v>
      </c>
      <c r="AL32" s="20">
        <v>0</v>
      </c>
      <c r="AM32" s="20">
        <v>0</v>
      </c>
      <c r="AN32" s="20" t="s">
        <v>95</v>
      </c>
      <c r="AO32" s="20" t="s">
        <v>95</v>
      </c>
      <c r="AP32" s="20" t="s">
        <v>95</v>
      </c>
      <c r="AR32" s="20" t="s">
        <v>95</v>
      </c>
      <c r="AT32" s="20" t="s">
        <v>95</v>
      </c>
      <c r="AU32" s="20" t="s">
        <v>95</v>
      </c>
      <c r="AX32" s="32"/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 t="s">
        <v>95</v>
      </c>
      <c r="CE32" s="20" t="s">
        <v>95</v>
      </c>
      <c r="CF32" s="20" t="s">
        <v>95</v>
      </c>
      <c r="CG32" s="20" t="s">
        <v>95</v>
      </c>
      <c r="CL32" s="20" t="s">
        <v>123</v>
      </c>
      <c r="CN32" s="20" t="s">
        <v>123</v>
      </c>
      <c r="CP32" s="20" t="s">
        <v>113</v>
      </c>
      <c r="CQ32" s="20" t="s">
        <v>116</v>
      </c>
    </row>
    <row r="33" spans="1:95" s="20" customFormat="1" ht="12.75">
      <c r="A33" s="20" t="s">
        <v>229</v>
      </c>
      <c r="B33" s="21" t="s">
        <v>188</v>
      </c>
      <c r="C33" s="22">
        <v>0.05</v>
      </c>
      <c r="D33" s="21" t="s">
        <v>230</v>
      </c>
      <c r="E33" s="20" t="s">
        <v>154</v>
      </c>
      <c r="F33" s="20" t="s">
        <v>155</v>
      </c>
      <c r="G33" s="20" t="s">
        <v>155</v>
      </c>
      <c r="H33" s="20" t="s">
        <v>95</v>
      </c>
      <c r="I33" s="20" t="s">
        <v>95</v>
      </c>
      <c r="J33" s="20" t="s">
        <v>95</v>
      </c>
      <c r="K33" s="20" t="s">
        <v>95</v>
      </c>
      <c r="L33" s="20" t="s">
        <v>95</v>
      </c>
      <c r="M33" s="20" t="s">
        <v>95</v>
      </c>
      <c r="N33" s="20" t="s">
        <v>119</v>
      </c>
      <c r="O33" s="20" t="s">
        <v>95</v>
      </c>
      <c r="P33" s="20" t="s">
        <v>95</v>
      </c>
      <c r="Q33" s="20" t="s">
        <v>95</v>
      </c>
      <c r="R33" s="20" t="s">
        <v>95</v>
      </c>
      <c r="S33" s="20" t="s">
        <v>95</v>
      </c>
      <c r="T33" s="20" t="s">
        <v>95</v>
      </c>
      <c r="U33" s="20" t="s">
        <v>95</v>
      </c>
      <c r="V33" s="20" t="s">
        <v>95</v>
      </c>
      <c r="W33" s="20" t="s">
        <v>95</v>
      </c>
      <c r="X33" s="20" t="s">
        <v>95</v>
      </c>
      <c r="Y33" s="23">
        <v>45.48002</v>
      </c>
      <c r="Z33" s="23">
        <v>-116.79839</v>
      </c>
      <c r="AA33" s="20" t="s">
        <v>98</v>
      </c>
      <c r="AB33" s="20" t="s">
        <v>99</v>
      </c>
      <c r="AC33" s="20" t="s">
        <v>100</v>
      </c>
      <c r="AD33" s="20" t="s">
        <v>126</v>
      </c>
      <c r="AF33" s="24">
        <v>38338</v>
      </c>
      <c r="AG33" s="25">
        <v>0.7576388888888889</v>
      </c>
      <c r="AH33" s="20" t="s">
        <v>121</v>
      </c>
      <c r="AI33" s="20">
        <v>1</v>
      </c>
      <c r="AJ33" s="20">
        <v>1</v>
      </c>
      <c r="AK33" s="20">
        <v>0</v>
      </c>
      <c r="AL33" s="20">
        <v>0</v>
      </c>
      <c r="AM33" s="20">
        <v>0</v>
      </c>
      <c r="AN33" s="20" t="s">
        <v>95</v>
      </c>
      <c r="AO33" s="20" t="s">
        <v>95</v>
      </c>
      <c r="AP33" s="20" t="s">
        <v>95</v>
      </c>
      <c r="AR33" s="20" t="s">
        <v>95</v>
      </c>
      <c r="AT33" s="20" t="s">
        <v>95</v>
      </c>
      <c r="AU33" s="20" t="s">
        <v>95</v>
      </c>
      <c r="AX33" s="32"/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 t="s">
        <v>95</v>
      </c>
      <c r="CE33" s="20" t="s">
        <v>95</v>
      </c>
      <c r="CF33" s="20" t="s">
        <v>95</v>
      </c>
      <c r="CG33" s="20" t="s">
        <v>95</v>
      </c>
      <c r="CL33" s="20" t="s">
        <v>123</v>
      </c>
      <c r="CN33" s="20" t="s">
        <v>123</v>
      </c>
      <c r="CP33" s="20" t="s">
        <v>113</v>
      </c>
      <c r="CQ33" s="20" t="s">
        <v>116</v>
      </c>
    </row>
    <row r="34" spans="1:95" s="20" customFormat="1" ht="12.75">
      <c r="A34" s="20" t="s">
        <v>231</v>
      </c>
      <c r="B34" s="21" t="s">
        <v>188</v>
      </c>
      <c r="C34" s="22">
        <v>0.01</v>
      </c>
      <c r="D34" s="21" t="s">
        <v>232</v>
      </c>
      <c r="E34" s="20" t="s">
        <v>154</v>
      </c>
      <c r="F34" s="20" t="s">
        <v>155</v>
      </c>
      <c r="G34" s="20" t="s">
        <v>155</v>
      </c>
      <c r="H34" s="20" t="s">
        <v>95</v>
      </c>
      <c r="I34" s="20" t="s">
        <v>95</v>
      </c>
      <c r="J34" s="20" t="s">
        <v>95</v>
      </c>
      <c r="K34" s="20" t="s">
        <v>95</v>
      </c>
      <c r="L34" s="20" t="s">
        <v>95</v>
      </c>
      <c r="M34" s="20" t="s">
        <v>95</v>
      </c>
      <c r="N34" s="20" t="s">
        <v>119</v>
      </c>
      <c r="O34" s="20" t="s">
        <v>95</v>
      </c>
      <c r="P34" s="20" t="s">
        <v>95</v>
      </c>
      <c r="Q34" s="20" t="s">
        <v>95</v>
      </c>
      <c r="R34" s="20" t="s">
        <v>95</v>
      </c>
      <c r="S34" s="20" t="s">
        <v>95</v>
      </c>
      <c r="T34" s="20" t="s">
        <v>95</v>
      </c>
      <c r="U34" s="20" t="s">
        <v>95</v>
      </c>
      <c r="V34" s="20" t="s">
        <v>95</v>
      </c>
      <c r="W34" s="20" t="s">
        <v>95</v>
      </c>
      <c r="X34" s="20" t="s">
        <v>95</v>
      </c>
      <c r="Y34" s="23">
        <v>45.49022</v>
      </c>
      <c r="Z34" s="23">
        <v>-116.80409</v>
      </c>
      <c r="AA34" s="20" t="s">
        <v>98</v>
      </c>
      <c r="AB34" s="20" t="s">
        <v>99</v>
      </c>
      <c r="AC34" s="20" t="s">
        <v>100</v>
      </c>
      <c r="AD34" s="20" t="s">
        <v>126</v>
      </c>
      <c r="AF34" s="24">
        <v>38338</v>
      </c>
      <c r="AG34" s="25">
        <v>0.7590277777777777</v>
      </c>
      <c r="AH34" s="20" t="s">
        <v>121</v>
      </c>
      <c r="AI34" s="20">
        <v>1</v>
      </c>
      <c r="AJ34" s="20">
        <v>1</v>
      </c>
      <c r="AK34" s="20">
        <v>0</v>
      </c>
      <c r="AL34" s="20">
        <v>0</v>
      </c>
      <c r="AM34" s="20">
        <v>0</v>
      </c>
      <c r="AN34" s="20" t="s">
        <v>95</v>
      </c>
      <c r="AO34" s="20" t="s">
        <v>95</v>
      </c>
      <c r="AP34" s="20" t="s">
        <v>95</v>
      </c>
      <c r="AR34" s="20" t="s">
        <v>95</v>
      </c>
      <c r="AT34" s="20" t="s">
        <v>95</v>
      </c>
      <c r="AU34" s="20" t="s">
        <v>95</v>
      </c>
      <c r="AX34" s="32"/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 t="s">
        <v>95</v>
      </c>
      <c r="CE34" s="20" t="s">
        <v>95</v>
      </c>
      <c r="CF34" s="20" t="s">
        <v>95</v>
      </c>
      <c r="CG34" s="20" t="s">
        <v>95</v>
      </c>
      <c r="CL34" s="20" t="s">
        <v>123</v>
      </c>
      <c r="CN34" s="20" t="s">
        <v>123</v>
      </c>
      <c r="CP34" s="20" t="s">
        <v>113</v>
      </c>
      <c r="CQ34" s="20" t="s">
        <v>116</v>
      </c>
    </row>
    <row r="35" spans="1:95" s="20" customFormat="1" ht="12.75">
      <c r="A35" s="20" t="s">
        <v>233</v>
      </c>
      <c r="B35" s="21" t="s">
        <v>188</v>
      </c>
      <c r="C35" s="22">
        <v>0.02</v>
      </c>
      <c r="D35" s="21" t="s">
        <v>234</v>
      </c>
      <c r="E35" s="20" t="s">
        <v>154</v>
      </c>
      <c r="F35" s="20" t="s">
        <v>155</v>
      </c>
      <c r="G35" s="20" t="s">
        <v>155</v>
      </c>
      <c r="H35" s="20" t="s">
        <v>95</v>
      </c>
      <c r="I35" s="20" t="s">
        <v>95</v>
      </c>
      <c r="J35" s="20" t="s">
        <v>95</v>
      </c>
      <c r="K35" s="20" t="s">
        <v>95</v>
      </c>
      <c r="L35" s="20" t="s">
        <v>95</v>
      </c>
      <c r="M35" s="20" t="s">
        <v>95</v>
      </c>
      <c r="N35" s="20" t="s">
        <v>119</v>
      </c>
      <c r="O35" s="20" t="s">
        <v>95</v>
      </c>
      <c r="P35" s="20" t="s">
        <v>95</v>
      </c>
      <c r="Q35" s="20" t="s">
        <v>95</v>
      </c>
      <c r="R35" s="20" t="s">
        <v>95</v>
      </c>
      <c r="S35" s="20" t="s">
        <v>95</v>
      </c>
      <c r="T35" s="20" t="s">
        <v>95</v>
      </c>
      <c r="U35" s="20" t="s">
        <v>95</v>
      </c>
      <c r="V35" s="20" t="s">
        <v>95</v>
      </c>
      <c r="W35" s="20" t="s">
        <v>95</v>
      </c>
      <c r="X35" s="20" t="s">
        <v>95</v>
      </c>
      <c r="Y35" s="23">
        <v>45.50117</v>
      </c>
      <c r="Z35" s="23">
        <v>-116.80685</v>
      </c>
      <c r="AA35" s="20" t="s">
        <v>98</v>
      </c>
      <c r="AB35" s="20" t="s">
        <v>99</v>
      </c>
      <c r="AC35" s="20" t="s">
        <v>100</v>
      </c>
      <c r="AD35" s="20" t="s">
        <v>126</v>
      </c>
      <c r="AF35" s="24">
        <v>38338</v>
      </c>
      <c r="AG35" s="25">
        <v>0.7604166666666666</v>
      </c>
      <c r="AH35" s="20" t="s">
        <v>121</v>
      </c>
      <c r="AI35" s="20">
        <v>1</v>
      </c>
      <c r="AJ35" s="20">
        <v>1</v>
      </c>
      <c r="AK35" s="20">
        <v>0</v>
      </c>
      <c r="AL35" s="20">
        <v>0</v>
      </c>
      <c r="AM35" s="20">
        <v>0</v>
      </c>
      <c r="AN35" s="20" t="s">
        <v>95</v>
      </c>
      <c r="AO35" s="20" t="s">
        <v>95</v>
      </c>
      <c r="AP35" s="20" t="s">
        <v>95</v>
      </c>
      <c r="AR35" s="20" t="s">
        <v>95</v>
      </c>
      <c r="AT35" s="20" t="s">
        <v>95</v>
      </c>
      <c r="AU35" s="20" t="s">
        <v>95</v>
      </c>
      <c r="AX35" s="32"/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 t="s">
        <v>95</v>
      </c>
      <c r="CE35" s="20" t="s">
        <v>95</v>
      </c>
      <c r="CF35" s="20" t="s">
        <v>95</v>
      </c>
      <c r="CG35" s="20" t="s">
        <v>95</v>
      </c>
      <c r="CL35" s="20" t="s">
        <v>123</v>
      </c>
      <c r="CN35" s="20" t="s">
        <v>123</v>
      </c>
      <c r="CP35" s="20" t="s">
        <v>113</v>
      </c>
      <c r="CQ35" s="20" t="s">
        <v>116</v>
      </c>
    </row>
    <row r="36" spans="1:95" s="20" customFormat="1" ht="12.75">
      <c r="A36" s="20" t="s">
        <v>235</v>
      </c>
      <c r="B36" s="21" t="s">
        <v>188</v>
      </c>
      <c r="C36" s="22">
        <v>0.01</v>
      </c>
      <c r="D36" s="21" t="s">
        <v>236</v>
      </c>
      <c r="E36" s="20" t="s">
        <v>154</v>
      </c>
      <c r="F36" s="20" t="s">
        <v>155</v>
      </c>
      <c r="G36" s="20" t="s">
        <v>155</v>
      </c>
      <c r="H36" s="20" t="s">
        <v>95</v>
      </c>
      <c r="I36" s="20" t="s">
        <v>95</v>
      </c>
      <c r="J36" s="20" t="s">
        <v>95</v>
      </c>
      <c r="K36" s="20" t="s">
        <v>95</v>
      </c>
      <c r="L36" s="20" t="s">
        <v>95</v>
      </c>
      <c r="M36" s="20" t="s">
        <v>95</v>
      </c>
      <c r="N36" s="20" t="s">
        <v>119</v>
      </c>
      <c r="O36" s="20" t="s">
        <v>95</v>
      </c>
      <c r="P36" s="20" t="s">
        <v>95</v>
      </c>
      <c r="Q36" s="20" t="s">
        <v>95</v>
      </c>
      <c r="R36" s="20" t="s">
        <v>95</v>
      </c>
      <c r="S36" s="20" t="s">
        <v>95</v>
      </c>
      <c r="T36" s="20" t="s">
        <v>95</v>
      </c>
      <c r="U36" s="20" t="s">
        <v>95</v>
      </c>
      <c r="V36" s="20" t="s">
        <v>95</v>
      </c>
      <c r="W36" s="20" t="s">
        <v>95</v>
      </c>
      <c r="X36" s="20" t="s">
        <v>95</v>
      </c>
      <c r="Y36" s="23">
        <v>45.51652</v>
      </c>
      <c r="Z36" s="23">
        <v>-116.81141</v>
      </c>
      <c r="AA36" s="20" t="s">
        <v>98</v>
      </c>
      <c r="AB36" s="20" t="s">
        <v>99</v>
      </c>
      <c r="AC36" s="20" t="s">
        <v>100</v>
      </c>
      <c r="AD36" s="20" t="s">
        <v>126</v>
      </c>
      <c r="AF36" s="24">
        <v>38338</v>
      </c>
      <c r="AG36" s="25">
        <v>0.7618055555555556</v>
      </c>
      <c r="AH36" s="20" t="s">
        <v>121</v>
      </c>
      <c r="AI36" s="20">
        <v>1</v>
      </c>
      <c r="AJ36" s="20">
        <v>1</v>
      </c>
      <c r="AK36" s="20">
        <v>0</v>
      </c>
      <c r="AL36" s="20">
        <v>0</v>
      </c>
      <c r="AM36" s="20">
        <v>0</v>
      </c>
      <c r="AN36" s="20" t="s">
        <v>95</v>
      </c>
      <c r="AO36" s="20" t="s">
        <v>95</v>
      </c>
      <c r="AP36" s="20" t="s">
        <v>95</v>
      </c>
      <c r="AR36" s="20" t="s">
        <v>95</v>
      </c>
      <c r="AT36" s="20" t="s">
        <v>95</v>
      </c>
      <c r="AU36" s="20" t="s">
        <v>95</v>
      </c>
      <c r="AX36" s="32"/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 t="s">
        <v>95</v>
      </c>
      <c r="CE36" s="20" t="s">
        <v>95</v>
      </c>
      <c r="CF36" s="20" t="s">
        <v>95</v>
      </c>
      <c r="CG36" s="20" t="s">
        <v>95</v>
      </c>
      <c r="CL36" s="20" t="s">
        <v>123</v>
      </c>
      <c r="CN36" s="20" t="s">
        <v>123</v>
      </c>
      <c r="CP36" s="20" t="s">
        <v>113</v>
      </c>
      <c r="CQ36" s="20" t="s">
        <v>116</v>
      </c>
    </row>
    <row r="37" spans="1:95" s="20" customFormat="1" ht="12.75">
      <c r="A37" s="20" t="s">
        <v>237</v>
      </c>
      <c r="B37" s="21" t="s">
        <v>238</v>
      </c>
      <c r="C37" s="22">
        <v>0</v>
      </c>
      <c r="D37" s="21" t="s">
        <v>239</v>
      </c>
      <c r="E37" s="20" t="s">
        <v>240</v>
      </c>
      <c r="F37" s="20" t="s">
        <v>155</v>
      </c>
      <c r="G37" s="20" t="s">
        <v>155</v>
      </c>
      <c r="H37" s="20" t="s">
        <v>95</v>
      </c>
      <c r="I37" s="20" t="s">
        <v>95</v>
      </c>
      <c r="J37" s="20" t="s">
        <v>95</v>
      </c>
      <c r="K37" s="20" t="s">
        <v>95</v>
      </c>
      <c r="L37" s="20" t="s">
        <v>95</v>
      </c>
      <c r="M37" s="20" t="s">
        <v>95</v>
      </c>
      <c r="N37" s="20" t="s">
        <v>119</v>
      </c>
      <c r="O37" s="20" t="s">
        <v>95</v>
      </c>
      <c r="P37" s="20" t="s">
        <v>95</v>
      </c>
      <c r="Q37" s="20" t="s">
        <v>95</v>
      </c>
      <c r="R37" s="20" t="s">
        <v>95</v>
      </c>
      <c r="S37" s="20" t="s">
        <v>95</v>
      </c>
      <c r="T37" s="20" t="s">
        <v>95</v>
      </c>
      <c r="U37" s="20" t="s">
        <v>95</v>
      </c>
      <c r="V37" s="20" t="s">
        <v>95</v>
      </c>
      <c r="W37" s="20" t="s">
        <v>95</v>
      </c>
      <c r="X37" s="20" t="s">
        <v>95</v>
      </c>
      <c r="Y37" s="23">
        <v>45.55935</v>
      </c>
      <c r="Z37" s="23">
        <v>-116.83448</v>
      </c>
      <c r="AA37" s="20" t="s">
        <v>98</v>
      </c>
      <c r="AB37" s="20" t="s">
        <v>99</v>
      </c>
      <c r="AC37" s="20" t="s">
        <v>100</v>
      </c>
      <c r="AD37" s="20" t="s">
        <v>126</v>
      </c>
      <c r="AF37" s="24">
        <v>38338</v>
      </c>
      <c r="AG37" s="25">
        <v>0.7625</v>
      </c>
      <c r="AH37" s="20" t="s">
        <v>121</v>
      </c>
      <c r="AI37" s="20">
        <v>1</v>
      </c>
      <c r="AJ37" s="20">
        <v>1</v>
      </c>
      <c r="AK37" s="20">
        <v>0</v>
      </c>
      <c r="AL37" s="20">
        <v>0</v>
      </c>
      <c r="AM37" s="20">
        <v>0</v>
      </c>
      <c r="AN37" s="20" t="s">
        <v>95</v>
      </c>
      <c r="AO37" s="20" t="s">
        <v>95</v>
      </c>
      <c r="AP37" s="20" t="s">
        <v>95</v>
      </c>
      <c r="AR37" s="20" t="s">
        <v>95</v>
      </c>
      <c r="AT37" s="20" t="s">
        <v>95</v>
      </c>
      <c r="AU37" s="20" t="s">
        <v>95</v>
      </c>
      <c r="AX37" s="32"/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 t="s">
        <v>95</v>
      </c>
      <c r="CE37" s="20" t="s">
        <v>95</v>
      </c>
      <c r="CF37" s="20" t="s">
        <v>95</v>
      </c>
      <c r="CG37" s="20" t="s">
        <v>95</v>
      </c>
      <c r="CL37" s="20" t="s">
        <v>123</v>
      </c>
      <c r="CN37" s="20" t="s">
        <v>123</v>
      </c>
      <c r="CP37" s="20" t="s">
        <v>113</v>
      </c>
      <c r="CQ37" s="20" t="s">
        <v>116</v>
      </c>
    </row>
    <row r="38" spans="1:95" ht="12.75">
      <c r="A38" t="s">
        <v>241</v>
      </c>
      <c r="B38" t="s">
        <v>242</v>
      </c>
      <c r="C38" s="7">
        <v>22.4</v>
      </c>
      <c r="D38" s="6" t="s">
        <v>178</v>
      </c>
      <c r="E38" t="s">
        <v>94</v>
      </c>
      <c r="F38" t="s">
        <v>94</v>
      </c>
      <c r="G38" t="s">
        <v>94</v>
      </c>
      <c r="H38" t="s">
        <v>95</v>
      </c>
      <c r="I38" t="s">
        <v>95</v>
      </c>
      <c r="J38" t="s">
        <v>95</v>
      </c>
      <c r="K38" t="s">
        <v>95</v>
      </c>
      <c r="L38" t="s">
        <v>95</v>
      </c>
      <c r="M38" t="s">
        <v>95</v>
      </c>
      <c r="N38" t="s">
        <v>125</v>
      </c>
      <c r="O38" t="s">
        <v>243</v>
      </c>
      <c r="P38" t="s">
        <v>95</v>
      </c>
      <c r="Q38" t="s">
        <v>95</v>
      </c>
      <c r="R38" t="s">
        <v>95</v>
      </c>
      <c r="S38" t="s">
        <v>95</v>
      </c>
      <c r="T38" t="s">
        <v>95</v>
      </c>
      <c r="U38" t="s">
        <v>95</v>
      </c>
      <c r="V38" t="s">
        <v>95</v>
      </c>
      <c r="W38" t="s">
        <v>95</v>
      </c>
      <c r="X38" t="s">
        <v>95</v>
      </c>
      <c r="Y38" s="8">
        <v>45.15401</v>
      </c>
      <c r="Z38" s="8">
        <v>116.97888</v>
      </c>
      <c r="AA38" t="s">
        <v>98</v>
      </c>
      <c r="AB38" t="s">
        <v>99</v>
      </c>
      <c r="AC38" t="s">
        <v>100</v>
      </c>
      <c r="AD38" t="s">
        <v>126</v>
      </c>
      <c r="AF38" s="9">
        <v>38903</v>
      </c>
      <c r="AG38" s="10">
        <v>0.4756944444444444</v>
      </c>
      <c r="AH38" t="s">
        <v>103</v>
      </c>
      <c r="AI38">
        <v>1</v>
      </c>
      <c r="AJ38">
        <v>1</v>
      </c>
      <c r="AK38">
        <v>0</v>
      </c>
      <c r="AL38">
        <v>0</v>
      </c>
      <c r="AM38">
        <v>0</v>
      </c>
      <c r="AN38" t="s">
        <v>165</v>
      </c>
      <c r="AO38" t="s">
        <v>95</v>
      </c>
      <c r="AP38" t="s">
        <v>95</v>
      </c>
      <c r="AR38" t="s">
        <v>123</v>
      </c>
      <c r="AT38" t="s">
        <v>148</v>
      </c>
      <c r="AU38" t="s">
        <v>129</v>
      </c>
      <c r="AV38" t="s">
        <v>95</v>
      </c>
      <c r="AX38" s="11" t="s">
        <v>244</v>
      </c>
      <c r="AY38" t="s">
        <v>245</v>
      </c>
      <c r="BA38">
        <v>1</v>
      </c>
      <c r="BB38">
        <v>1</v>
      </c>
      <c r="BC38">
        <v>1</v>
      </c>
      <c r="BD38">
        <v>1</v>
      </c>
      <c r="BE38" t="s">
        <v>246</v>
      </c>
      <c r="BH38">
        <v>4</v>
      </c>
      <c r="BI38">
        <v>94</v>
      </c>
      <c r="BJ38">
        <v>10.4</v>
      </c>
      <c r="BK38">
        <v>9.4</v>
      </c>
      <c r="BL38">
        <v>11.7</v>
      </c>
      <c r="BM38">
        <v>10.8</v>
      </c>
      <c r="BN38">
        <v>12.1</v>
      </c>
      <c r="BO38">
        <v>4.8</v>
      </c>
      <c r="BP38" t="s">
        <v>247</v>
      </c>
      <c r="BQ38">
        <v>21.36</v>
      </c>
      <c r="BR38">
        <v>27.75</v>
      </c>
      <c r="BS38">
        <v>27.75</v>
      </c>
      <c r="BT38">
        <v>26.61</v>
      </c>
      <c r="BU38">
        <v>4.8</v>
      </c>
      <c r="BV38">
        <v>0</v>
      </c>
      <c r="BW38">
        <v>10.88</v>
      </c>
      <c r="BX38">
        <v>0.37</v>
      </c>
      <c r="BY38">
        <v>-1.14</v>
      </c>
      <c r="BZ38">
        <v>-5.25</v>
      </c>
      <c r="CA38">
        <v>1.14</v>
      </c>
      <c r="CB38">
        <v>-1</v>
      </c>
      <c r="CC38">
        <v>6.8</v>
      </c>
      <c r="CD38" t="s">
        <v>110</v>
      </c>
      <c r="CE38" t="s">
        <v>248</v>
      </c>
      <c r="CF38" t="s">
        <v>110</v>
      </c>
      <c r="CG38" t="s">
        <v>249</v>
      </c>
      <c r="CH38" t="s">
        <v>250</v>
      </c>
      <c r="CN38" t="s">
        <v>123</v>
      </c>
      <c r="CP38" t="s">
        <v>113</v>
      </c>
      <c r="CQ38" t="s">
        <v>134</v>
      </c>
    </row>
    <row r="39" spans="1:95" ht="12.75">
      <c r="A39" t="s">
        <v>251</v>
      </c>
      <c r="B39" t="s">
        <v>118</v>
      </c>
      <c r="C39" s="7">
        <v>22.5</v>
      </c>
      <c r="D39" s="6" t="s">
        <v>178</v>
      </c>
      <c r="E39" t="s">
        <v>94</v>
      </c>
      <c r="F39" t="s">
        <v>94</v>
      </c>
      <c r="G39" t="s">
        <v>94</v>
      </c>
      <c r="H39" t="s">
        <v>95</v>
      </c>
      <c r="I39" t="s">
        <v>95</v>
      </c>
      <c r="J39" t="s">
        <v>95</v>
      </c>
      <c r="K39" t="s">
        <v>95</v>
      </c>
      <c r="L39" t="s">
        <v>95</v>
      </c>
      <c r="M39" t="s">
        <v>95</v>
      </c>
      <c r="N39" t="s">
        <v>125</v>
      </c>
      <c r="O39" t="s">
        <v>243</v>
      </c>
      <c r="P39" t="s">
        <v>95</v>
      </c>
      <c r="Q39" t="s">
        <v>95</v>
      </c>
      <c r="R39" t="s">
        <v>95</v>
      </c>
      <c r="S39" t="s">
        <v>95</v>
      </c>
      <c r="T39" t="s">
        <v>95</v>
      </c>
      <c r="U39" t="s">
        <v>95</v>
      </c>
      <c r="V39" t="s">
        <v>95</v>
      </c>
      <c r="W39" t="s">
        <v>95</v>
      </c>
      <c r="X39" t="s">
        <v>95</v>
      </c>
      <c r="Y39" s="8">
        <v>45.15409</v>
      </c>
      <c r="Z39" s="8">
        <v>116.98178</v>
      </c>
      <c r="AA39" t="s">
        <v>98</v>
      </c>
      <c r="AB39" t="s">
        <v>99</v>
      </c>
      <c r="AC39" t="s">
        <v>100</v>
      </c>
      <c r="AD39" t="s">
        <v>126</v>
      </c>
      <c r="AF39" s="9">
        <v>38903</v>
      </c>
      <c r="AG39" s="10">
        <v>0.625</v>
      </c>
      <c r="AH39" t="s">
        <v>103</v>
      </c>
      <c r="AI39">
        <v>1</v>
      </c>
      <c r="AJ39">
        <v>1</v>
      </c>
      <c r="AK39">
        <v>0</v>
      </c>
      <c r="AL39">
        <v>0</v>
      </c>
      <c r="AM39">
        <v>0</v>
      </c>
      <c r="AN39" t="s">
        <v>137</v>
      </c>
      <c r="AO39" t="s">
        <v>95</v>
      </c>
      <c r="AP39" t="s">
        <v>95</v>
      </c>
      <c r="AR39" t="s">
        <v>123</v>
      </c>
      <c r="AT39" t="s">
        <v>148</v>
      </c>
      <c r="AU39" t="s">
        <v>95</v>
      </c>
      <c r="AV39" t="s">
        <v>95</v>
      </c>
      <c r="AX39" s="11" t="s">
        <v>252</v>
      </c>
      <c r="BA39">
        <v>1</v>
      </c>
      <c r="BB39">
        <v>1</v>
      </c>
      <c r="BC39">
        <v>1</v>
      </c>
      <c r="BD39">
        <v>1</v>
      </c>
      <c r="BE39" t="s">
        <v>253</v>
      </c>
      <c r="BH39">
        <v>4</v>
      </c>
      <c r="BI39">
        <v>73</v>
      </c>
      <c r="BJ39">
        <v>13.4</v>
      </c>
      <c r="BK39">
        <v>12.6</v>
      </c>
      <c r="BL39">
        <v>13</v>
      </c>
      <c r="BM39">
        <v>11.7</v>
      </c>
      <c r="BN39">
        <v>13.5</v>
      </c>
      <c r="BO39">
        <v>4.2</v>
      </c>
      <c r="BP39" t="s">
        <v>254</v>
      </c>
      <c r="BQ39">
        <v>0.98</v>
      </c>
      <c r="BR39">
        <v>5.18</v>
      </c>
      <c r="BS39">
        <v>7.2</v>
      </c>
      <c r="BT39">
        <v>6.48</v>
      </c>
      <c r="BU39">
        <v>4.18</v>
      </c>
      <c r="BV39">
        <v>0.02</v>
      </c>
      <c r="BW39">
        <v>12.84</v>
      </c>
      <c r="BX39">
        <v>0.31</v>
      </c>
      <c r="BY39">
        <v>1.3</v>
      </c>
      <c r="BZ39">
        <v>-5.5</v>
      </c>
      <c r="CA39">
        <v>0.72</v>
      </c>
      <c r="CB39">
        <v>0.55</v>
      </c>
      <c r="CC39">
        <v>5.75</v>
      </c>
      <c r="CD39" t="s">
        <v>110</v>
      </c>
      <c r="CE39" t="s">
        <v>111</v>
      </c>
      <c r="CF39" t="s">
        <v>110</v>
      </c>
      <c r="CG39" t="s">
        <v>112</v>
      </c>
      <c r="CH39" t="s">
        <v>255</v>
      </c>
      <c r="CN39" t="s">
        <v>123</v>
      </c>
      <c r="CP39" t="s">
        <v>113</v>
      </c>
      <c r="CQ39" t="s">
        <v>134</v>
      </c>
    </row>
    <row r="40" spans="1:95" ht="12.75">
      <c r="A40" t="s">
        <v>256</v>
      </c>
      <c r="B40" t="s">
        <v>257</v>
      </c>
      <c r="C40" s="7">
        <v>28.4</v>
      </c>
      <c r="D40" s="6" t="s">
        <v>258</v>
      </c>
      <c r="E40" t="s">
        <v>94</v>
      </c>
      <c r="F40" t="s">
        <v>94</v>
      </c>
      <c r="G40" t="s">
        <v>94</v>
      </c>
      <c r="H40" t="s">
        <v>95</v>
      </c>
      <c r="I40" t="s">
        <v>95</v>
      </c>
      <c r="J40" t="s">
        <v>95</v>
      </c>
      <c r="K40" t="s">
        <v>95</v>
      </c>
      <c r="L40" t="s">
        <v>95</v>
      </c>
      <c r="M40" t="s">
        <v>95</v>
      </c>
      <c r="N40" t="s">
        <v>125</v>
      </c>
      <c r="O40" t="s">
        <v>243</v>
      </c>
      <c r="P40" t="s">
        <v>95</v>
      </c>
      <c r="Q40" t="s">
        <v>95</v>
      </c>
      <c r="R40" t="s">
        <v>95</v>
      </c>
      <c r="S40" t="s">
        <v>95</v>
      </c>
      <c r="T40" t="s">
        <v>95</v>
      </c>
      <c r="U40" t="s">
        <v>95</v>
      </c>
      <c r="V40" t="s">
        <v>95</v>
      </c>
      <c r="W40" t="s">
        <v>95</v>
      </c>
      <c r="X40" t="s">
        <v>95</v>
      </c>
      <c r="Y40" s="8">
        <v>45.17764</v>
      </c>
      <c r="Z40" s="8">
        <v>-116.88333</v>
      </c>
      <c r="AA40" t="s">
        <v>98</v>
      </c>
      <c r="AB40" t="s">
        <v>99</v>
      </c>
      <c r="AC40" t="s">
        <v>100</v>
      </c>
      <c r="AD40" t="s">
        <v>126</v>
      </c>
      <c r="AE40" t="s">
        <v>259</v>
      </c>
      <c r="AF40" s="9">
        <v>38929</v>
      </c>
      <c r="AG40" s="10">
        <v>0.6569444444444444</v>
      </c>
      <c r="AH40" t="s">
        <v>164</v>
      </c>
      <c r="AI40">
        <v>1</v>
      </c>
      <c r="AJ40">
        <v>1</v>
      </c>
      <c r="AK40">
        <v>0</v>
      </c>
      <c r="AL40">
        <v>0</v>
      </c>
      <c r="AM40">
        <v>0</v>
      </c>
      <c r="AN40" t="s">
        <v>165</v>
      </c>
      <c r="AO40" t="s">
        <v>95</v>
      </c>
      <c r="AP40" t="s">
        <v>95</v>
      </c>
      <c r="AR40" t="s">
        <v>123</v>
      </c>
      <c r="AT40" t="s">
        <v>166</v>
      </c>
      <c r="AU40" t="s">
        <v>129</v>
      </c>
      <c r="AV40" t="s">
        <v>95</v>
      </c>
      <c r="AX40" s="11" t="s">
        <v>260</v>
      </c>
      <c r="BA40">
        <v>1</v>
      </c>
      <c r="BB40">
        <v>1</v>
      </c>
      <c r="BC40">
        <v>1</v>
      </c>
      <c r="BD40">
        <v>1</v>
      </c>
      <c r="BE40" t="s">
        <v>261</v>
      </c>
      <c r="BH40">
        <v>13.7</v>
      </c>
      <c r="BI40">
        <v>0</v>
      </c>
      <c r="BJ40">
        <v>12.9</v>
      </c>
      <c r="BK40">
        <v>14.3</v>
      </c>
      <c r="BL40">
        <v>14.9</v>
      </c>
      <c r="BM40">
        <v>15.2</v>
      </c>
      <c r="BN40">
        <v>14.7</v>
      </c>
      <c r="BO40">
        <v>0</v>
      </c>
      <c r="BV40">
        <v>0</v>
      </c>
      <c r="BW40">
        <v>14.4</v>
      </c>
      <c r="BX40">
        <v>0.95</v>
      </c>
      <c r="BY40">
        <v>0</v>
      </c>
      <c r="BZ40">
        <v>0</v>
      </c>
      <c r="CA40">
        <v>0</v>
      </c>
      <c r="CB40">
        <v>0</v>
      </c>
      <c r="CC40">
        <v>0</v>
      </c>
      <c r="CD40" t="s">
        <v>262</v>
      </c>
      <c r="CE40" t="s">
        <v>263</v>
      </c>
      <c r="CF40" t="s">
        <v>262</v>
      </c>
      <c r="CG40" t="s">
        <v>263</v>
      </c>
      <c r="CH40" t="s">
        <v>264</v>
      </c>
      <c r="CN40" t="s">
        <v>123</v>
      </c>
      <c r="CP40" t="s">
        <v>113</v>
      </c>
      <c r="CQ40" t="s">
        <v>116</v>
      </c>
    </row>
    <row r="41" spans="1:95" ht="12.75">
      <c r="A41" t="s">
        <v>265</v>
      </c>
      <c r="B41" t="s">
        <v>242</v>
      </c>
      <c r="C41" s="7">
        <v>25.5</v>
      </c>
      <c r="D41" s="6" t="s">
        <v>178</v>
      </c>
      <c r="E41" t="s">
        <v>94</v>
      </c>
      <c r="F41" t="s">
        <v>94</v>
      </c>
      <c r="G41" t="s">
        <v>94</v>
      </c>
      <c r="H41" t="s">
        <v>95</v>
      </c>
      <c r="I41" t="s">
        <v>95</v>
      </c>
      <c r="J41" t="s">
        <v>95</v>
      </c>
      <c r="K41" t="s">
        <v>95</v>
      </c>
      <c r="L41" t="s">
        <v>95</v>
      </c>
      <c r="M41" t="s">
        <v>95</v>
      </c>
      <c r="N41" t="s">
        <v>125</v>
      </c>
      <c r="O41" t="s">
        <v>243</v>
      </c>
      <c r="P41" t="s">
        <v>95</v>
      </c>
      <c r="Q41" t="s">
        <v>95</v>
      </c>
      <c r="R41" t="s">
        <v>95</v>
      </c>
      <c r="S41" t="s">
        <v>95</v>
      </c>
      <c r="T41" t="s">
        <v>95</v>
      </c>
      <c r="U41" t="s">
        <v>95</v>
      </c>
      <c r="V41" t="s">
        <v>95</v>
      </c>
      <c r="W41" t="s">
        <v>95</v>
      </c>
      <c r="X41" t="s">
        <v>95</v>
      </c>
      <c r="Y41" s="8">
        <v>45.16099</v>
      </c>
      <c r="Z41" s="8">
        <v>116.93026</v>
      </c>
      <c r="AA41" t="s">
        <v>98</v>
      </c>
      <c r="AB41" t="s">
        <v>99</v>
      </c>
      <c r="AC41" t="s">
        <v>100</v>
      </c>
      <c r="AD41" t="s">
        <v>126</v>
      </c>
      <c r="AF41" s="9">
        <v>38909</v>
      </c>
      <c r="AG41" s="10">
        <v>0.61875</v>
      </c>
      <c r="AH41" t="s">
        <v>103</v>
      </c>
      <c r="AI41">
        <v>1</v>
      </c>
      <c r="AJ41">
        <v>1</v>
      </c>
      <c r="AK41">
        <v>0</v>
      </c>
      <c r="AL41">
        <v>0</v>
      </c>
      <c r="AM41">
        <v>0</v>
      </c>
      <c r="AN41" t="s">
        <v>165</v>
      </c>
      <c r="AO41" t="s">
        <v>95</v>
      </c>
      <c r="AP41" t="s">
        <v>95</v>
      </c>
      <c r="AR41" t="s">
        <v>123</v>
      </c>
      <c r="AT41" t="s">
        <v>107</v>
      </c>
      <c r="AU41" t="s">
        <v>129</v>
      </c>
      <c r="AV41" t="s">
        <v>95</v>
      </c>
      <c r="AW41" t="s">
        <v>266</v>
      </c>
      <c r="AX41" s="11"/>
      <c r="BA41">
        <v>1</v>
      </c>
      <c r="BB41">
        <v>1</v>
      </c>
      <c r="BC41">
        <v>1</v>
      </c>
      <c r="BD41">
        <v>1</v>
      </c>
      <c r="BH41">
        <v>4.6</v>
      </c>
      <c r="BI41">
        <v>47</v>
      </c>
      <c r="BJ41">
        <v>15.9</v>
      </c>
      <c r="BK41">
        <v>13.9</v>
      </c>
      <c r="BL41">
        <v>14.1</v>
      </c>
      <c r="BM41">
        <v>14.1</v>
      </c>
      <c r="BN41">
        <v>13.8</v>
      </c>
      <c r="BO41">
        <v>3.12</v>
      </c>
      <c r="BP41" t="s">
        <v>267</v>
      </c>
      <c r="BQ41">
        <v>3.12</v>
      </c>
      <c r="BR41">
        <v>4.74</v>
      </c>
      <c r="BS41">
        <v>4.74</v>
      </c>
      <c r="BT41">
        <v>4.24</v>
      </c>
      <c r="BU41">
        <v>3.12</v>
      </c>
      <c r="BV41">
        <v>0</v>
      </c>
      <c r="BW41">
        <v>14.36</v>
      </c>
      <c r="BX41">
        <v>0.32</v>
      </c>
      <c r="BY41">
        <v>-0.5</v>
      </c>
      <c r="BZ41">
        <v>-1.12</v>
      </c>
      <c r="CA41">
        <v>0.5</v>
      </c>
      <c r="CB41">
        <v>-1</v>
      </c>
      <c r="CC41">
        <v>3.45</v>
      </c>
      <c r="CD41" t="s">
        <v>268</v>
      </c>
      <c r="CE41" t="s">
        <v>248</v>
      </c>
      <c r="CF41" t="s">
        <v>268</v>
      </c>
      <c r="CG41" t="s">
        <v>249</v>
      </c>
      <c r="CN41" t="s">
        <v>123</v>
      </c>
      <c r="CO41" t="s">
        <v>269</v>
      </c>
      <c r="CP41" t="s">
        <v>113</v>
      </c>
      <c r="CQ41" t="s">
        <v>134</v>
      </c>
    </row>
    <row r="42" spans="1:95" ht="12.75">
      <c r="A42" t="s">
        <v>270</v>
      </c>
      <c r="B42" t="s">
        <v>271</v>
      </c>
      <c r="C42" s="7">
        <v>23.3</v>
      </c>
      <c r="D42" s="6" t="s">
        <v>178</v>
      </c>
      <c r="E42" t="s">
        <v>94</v>
      </c>
      <c r="F42" t="s">
        <v>94</v>
      </c>
      <c r="G42" t="s">
        <v>94</v>
      </c>
      <c r="H42" t="s">
        <v>95</v>
      </c>
      <c r="I42" t="s">
        <v>95</v>
      </c>
      <c r="J42" t="s">
        <v>95</v>
      </c>
      <c r="K42" t="s">
        <v>95</v>
      </c>
      <c r="L42" t="s">
        <v>95</v>
      </c>
      <c r="M42" t="s">
        <v>95</v>
      </c>
      <c r="N42" t="s">
        <v>272</v>
      </c>
      <c r="O42" t="s">
        <v>119</v>
      </c>
      <c r="P42" t="s">
        <v>95</v>
      </c>
      <c r="Q42" t="s">
        <v>95</v>
      </c>
      <c r="R42" t="s">
        <v>95</v>
      </c>
      <c r="S42" t="s">
        <v>95</v>
      </c>
      <c r="T42" t="s">
        <v>95</v>
      </c>
      <c r="U42" t="s">
        <v>95</v>
      </c>
      <c r="V42" t="s">
        <v>95</v>
      </c>
      <c r="W42" t="s">
        <v>95</v>
      </c>
      <c r="X42" t="s">
        <v>95</v>
      </c>
      <c r="Y42" s="8">
        <v>45.14741</v>
      </c>
      <c r="Z42" s="8">
        <v>116.96931</v>
      </c>
      <c r="AA42" t="s">
        <v>98</v>
      </c>
      <c r="AB42" t="s">
        <v>99</v>
      </c>
      <c r="AC42" t="s">
        <v>100</v>
      </c>
      <c r="AD42" t="s">
        <v>126</v>
      </c>
      <c r="AF42" s="9">
        <v>38909</v>
      </c>
      <c r="AG42" s="10">
        <v>0.6013888888888889</v>
      </c>
      <c r="AH42" t="s">
        <v>164</v>
      </c>
      <c r="AI42">
        <v>1</v>
      </c>
      <c r="AJ42">
        <v>1</v>
      </c>
      <c r="AK42">
        <v>0</v>
      </c>
      <c r="AL42">
        <v>0</v>
      </c>
      <c r="AM42">
        <v>0</v>
      </c>
      <c r="AN42" t="s">
        <v>165</v>
      </c>
      <c r="AO42" t="s">
        <v>95</v>
      </c>
      <c r="AP42" t="s">
        <v>95</v>
      </c>
      <c r="AR42" t="s">
        <v>123</v>
      </c>
      <c r="AT42" t="s">
        <v>166</v>
      </c>
      <c r="AU42" t="s">
        <v>129</v>
      </c>
      <c r="AV42" t="s">
        <v>95</v>
      </c>
      <c r="AX42" s="11"/>
      <c r="BA42">
        <v>1</v>
      </c>
      <c r="BB42">
        <v>1</v>
      </c>
      <c r="BC42">
        <v>1</v>
      </c>
      <c r="BD42">
        <v>1</v>
      </c>
      <c r="BE42" t="s">
        <v>273</v>
      </c>
      <c r="BF42" t="s">
        <v>274</v>
      </c>
      <c r="BH42">
        <v>10</v>
      </c>
      <c r="BI42">
        <v>71.6</v>
      </c>
      <c r="BJ42">
        <v>22.2</v>
      </c>
      <c r="BK42">
        <v>21</v>
      </c>
      <c r="BL42">
        <v>20.1</v>
      </c>
      <c r="BM42">
        <v>20.7</v>
      </c>
      <c r="BN42">
        <v>17.4</v>
      </c>
      <c r="BO42">
        <v>0.75</v>
      </c>
      <c r="BP42" t="s">
        <v>275</v>
      </c>
      <c r="BQ42">
        <v>3.88</v>
      </c>
      <c r="BR42">
        <v>6.48</v>
      </c>
      <c r="BS42">
        <v>6.28</v>
      </c>
      <c r="BT42">
        <v>6.28</v>
      </c>
      <c r="BU42">
        <v>0.75</v>
      </c>
      <c r="BV42">
        <v>0</v>
      </c>
      <c r="BW42">
        <v>20.28</v>
      </c>
      <c r="BX42">
        <v>0.49</v>
      </c>
      <c r="BY42">
        <v>-0.2</v>
      </c>
      <c r="BZ42">
        <v>-2.4</v>
      </c>
      <c r="CA42">
        <v>0</v>
      </c>
      <c r="CB42">
        <v>0</v>
      </c>
      <c r="CC42">
        <v>3.63</v>
      </c>
      <c r="CD42" t="s">
        <v>268</v>
      </c>
      <c r="CE42" t="s">
        <v>132</v>
      </c>
      <c r="CF42" t="s">
        <v>268</v>
      </c>
      <c r="CG42" t="s">
        <v>132</v>
      </c>
      <c r="CH42" t="s">
        <v>276</v>
      </c>
      <c r="CN42" t="s">
        <v>113</v>
      </c>
      <c r="CO42" t="s">
        <v>277</v>
      </c>
      <c r="CP42" t="s">
        <v>113</v>
      </c>
      <c r="CQ42" t="s">
        <v>134</v>
      </c>
    </row>
    <row r="44" ht="12.75">
      <c r="CN44">
        <f>COUNTIF(CN4:CN42,"Yes")</f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 Perce Tribe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Richard Christian</cp:lastModifiedBy>
  <cp:lastPrinted>2007-07-23T21:03:00Z</cp:lastPrinted>
  <dcterms:created xsi:type="dcterms:W3CDTF">2007-02-22T23:12:59Z</dcterms:created>
  <dcterms:modified xsi:type="dcterms:W3CDTF">2007-07-23T21:10:12Z</dcterms:modified>
  <cp:category/>
  <cp:version/>
  <cp:contentType/>
  <cp:contentStatus/>
</cp:coreProperties>
</file>