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1"/>
  </bookViews>
  <sheets>
    <sheet name="First 3 Barriers" sheetId="1" r:id="rId1"/>
    <sheet name="Final Group Priority" sheetId="2" r:id="rId2"/>
    <sheet name="Red&amp;Qual" sheetId="3" r:id="rId3"/>
    <sheet name="Combo Table" sheetId="4" r:id="rId4"/>
    <sheet name="First Barrier" sheetId="5" r:id="rId5"/>
    <sheet name="First Barrier Table" sheetId="6" r:id="rId6"/>
    <sheet name="Second Barrier" sheetId="7" r:id="rId7"/>
    <sheet name="Blocked Habitat" sheetId="8" r:id="rId8"/>
    <sheet name="Third Barrier" sheetId="9" r:id="rId9"/>
    <sheet name="Red Only" sheetId="10" r:id="rId10"/>
    <sheet name="Qual Only" sheetId="11" r:id="rId11"/>
    <sheet name="All Surveys" sheetId="12" r:id="rId12"/>
    <sheet name="Data" sheetId="13" r:id="rId13"/>
  </sheets>
  <definedNames>
    <definedName name="_xlnm._FilterDatabase" localSheetId="2" hidden="1">'Red&amp;Qual'!$A$1:$CT$42</definedName>
    <definedName name="_xlnm.Print_Area" localSheetId="4">'First Barrier'!$A$1:$CO$25</definedName>
    <definedName name="_xlnm.Print_Area" localSheetId="2">'Red&amp;Qual'!$A$1:$CS$41</definedName>
  </definedNames>
  <calcPr fullCalcOnLoad="1"/>
</workbook>
</file>

<file path=xl/sharedStrings.xml><?xml version="1.0" encoding="utf-8"?>
<sst xmlns="http://schemas.openxmlformats.org/spreadsheetml/2006/main" count="12759" uniqueCount="643">
  <si>
    <t>Stream Crossing</t>
  </si>
  <si>
    <t>Road Name</t>
  </si>
  <si>
    <t>Milepost</t>
  </si>
  <si>
    <t>From Road Junction</t>
  </si>
  <si>
    <t>Road Owner</t>
  </si>
  <si>
    <t>Land Owner U/S</t>
  </si>
  <si>
    <t>Land Owner D/S</t>
  </si>
  <si>
    <t>Joseph Stream Name</t>
  </si>
  <si>
    <t>Jospeh Trib. To</t>
  </si>
  <si>
    <t>Latitude</t>
  </si>
  <si>
    <t>Longitude</t>
  </si>
  <si>
    <t>Coordinate System</t>
  </si>
  <si>
    <t>Datum</t>
  </si>
  <si>
    <t>Surveyor Name (1)</t>
  </si>
  <si>
    <t>Surveyor Name (2)</t>
  </si>
  <si>
    <t>Surveyor Name (3)</t>
  </si>
  <si>
    <t>Date</t>
  </si>
  <si>
    <t>Time</t>
  </si>
  <si>
    <t>Structure Type</t>
  </si>
  <si>
    <t>Structure #</t>
  </si>
  <si>
    <t>Total #</t>
  </si>
  <si>
    <t># Identical Orifice</t>
  </si>
  <si>
    <t># Diff Orifices</t>
  </si>
  <si>
    <t># Overflow pipes</t>
  </si>
  <si>
    <t>External Structure</t>
  </si>
  <si>
    <t>External Struct(2)</t>
  </si>
  <si>
    <t>External Struct(3)</t>
  </si>
  <si>
    <t>Describe</t>
  </si>
  <si>
    <t>Internal Structures</t>
  </si>
  <si>
    <t>Streambed Substrate</t>
  </si>
  <si>
    <t>Pipe Condition(1)</t>
  </si>
  <si>
    <t>Pipe Condition(2)</t>
  </si>
  <si>
    <t>Comments</t>
  </si>
  <si>
    <t>Additional Comments</t>
  </si>
  <si>
    <t>Inlet From U/S</t>
  </si>
  <si>
    <t>Outlet From D/S</t>
  </si>
  <si>
    <t>Tailwater Control</t>
  </si>
  <si>
    <t>Photo 5</t>
  </si>
  <si>
    <t>Photo 6</t>
  </si>
  <si>
    <t>Photo 7</t>
  </si>
  <si>
    <t>Culvert Width</t>
  </si>
  <si>
    <t>Culvert Length</t>
  </si>
  <si>
    <t>BF Width 1</t>
  </si>
  <si>
    <t>BF Width 2</t>
  </si>
  <si>
    <t>BF Width 3</t>
  </si>
  <si>
    <t>BF Width 4</t>
  </si>
  <si>
    <t>BF Width 5</t>
  </si>
  <si>
    <t>Bench 1</t>
  </si>
  <si>
    <t>Location</t>
  </si>
  <si>
    <t>Inlet Invert (P2)</t>
  </si>
  <si>
    <t>Outlet Invert (P4)</t>
  </si>
  <si>
    <t>Pool Bottom (P5)</t>
  </si>
  <si>
    <t>Tailwater (P6)</t>
  </si>
  <si>
    <t>Bench 2</t>
  </si>
  <si>
    <t>Bench Diff.</t>
  </si>
  <si>
    <t>Avg BF Width</t>
  </si>
  <si>
    <t>CV:Channel Width</t>
  </si>
  <si>
    <t>Outlet Drop</t>
  </si>
  <si>
    <t>Resid Inlet Depth</t>
  </si>
  <si>
    <t>Resid Pool Depth</t>
  </si>
  <si>
    <t>Resid Pool:Outlet</t>
  </si>
  <si>
    <t>CV Slope (%)</t>
  </si>
  <si>
    <t>Juveniles</t>
  </si>
  <si>
    <t>Juveniles Red</t>
  </si>
  <si>
    <t>Adults</t>
  </si>
  <si>
    <t>Adults Red</t>
  </si>
  <si>
    <t>Map Color</t>
  </si>
  <si>
    <t>B/F/O</t>
  </si>
  <si>
    <t>Add. Features</t>
  </si>
  <si>
    <t>Completed</t>
  </si>
  <si>
    <t>Initials</t>
  </si>
  <si>
    <t>J001</t>
  </si>
  <si>
    <t>4620-110</t>
  </si>
  <si>
    <t>4620 (crow crk rd)</t>
  </si>
  <si>
    <t>Federal</t>
  </si>
  <si>
    <t>No Value</t>
  </si>
  <si>
    <t>Crow</t>
  </si>
  <si>
    <t>Joseph Crk</t>
  </si>
  <si>
    <t>Lat/Long Decimal Degrees</t>
  </si>
  <si>
    <t>WGS 1984</t>
  </si>
  <si>
    <t>Richard Christian</t>
  </si>
  <si>
    <t>Gerry Martin</t>
  </si>
  <si>
    <t>Bridge</t>
  </si>
  <si>
    <t>Cutbank on RB looking US</t>
  </si>
  <si>
    <t>No</t>
  </si>
  <si>
    <t>Yes</t>
  </si>
  <si>
    <t>RLC</t>
  </si>
  <si>
    <t>J002</t>
  </si>
  <si>
    <t>E of Elk mtn rd</t>
  </si>
  <si>
    <t>Private</t>
  </si>
  <si>
    <t>Elk</t>
  </si>
  <si>
    <t>Ford</t>
  </si>
  <si>
    <t>Across</t>
  </si>
  <si>
    <t>Handmade dam at us end of ford</t>
  </si>
  <si>
    <t>J003</t>
  </si>
  <si>
    <t>46rd</t>
  </si>
  <si>
    <t>Peavine</t>
  </si>
  <si>
    <t>Chesnimnus</t>
  </si>
  <si>
    <t>JG</t>
  </si>
  <si>
    <t>Circular</t>
  </si>
  <si>
    <t>Outlet at Stream Grade</t>
  </si>
  <si>
    <t>Continuous Layer</t>
  </si>
  <si>
    <t>Good</t>
  </si>
  <si>
    <t>On East Fork of Peavine. Seasonal-Dry.</t>
  </si>
  <si>
    <t>Even though it seems to exceed criteria, this is not a barrier for fish...its representative of natural channel…</t>
  </si>
  <si>
    <t>Top inlet</t>
  </si>
  <si>
    <t>No Pool</t>
  </si>
  <si>
    <t>Green</t>
  </si>
  <si>
    <t>J004</t>
  </si>
  <si>
    <t>Unnamed</t>
  </si>
  <si>
    <t>Channelized  for 75' D.S. of outlet.  Fish above culvert.   Substrate in culvert, simulating natural stream</t>
  </si>
  <si>
    <t>Top outlet</t>
  </si>
  <si>
    <t>J005</t>
  </si>
  <si>
    <t>Pine Crk Rd</t>
  </si>
  <si>
    <t>Lewis rd</t>
  </si>
  <si>
    <t>County</t>
  </si>
  <si>
    <t>Dry Salmon</t>
  </si>
  <si>
    <t>Salmon</t>
  </si>
  <si>
    <t>Squashed Pipe-Arch</t>
  </si>
  <si>
    <t>Outlet Freefall onto Substrate</t>
  </si>
  <si>
    <t>None</t>
  </si>
  <si>
    <t>Poor Alignment with Stream</t>
  </si>
  <si>
    <t>Ground-truth &amp; modified</t>
  </si>
  <si>
    <t>See last yr photos</t>
  </si>
  <si>
    <t>Red</t>
  </si>
  <si>
    <t>CV Width:Bankfull Width &lt; 0.5</t>
  </si>
  <si>
    <t>J006</t>
  </si>
  <si>
    <t>Pine Crk. Rd.</t>
  </si>
  <si>
    <t>Lewis rd.</t>
  </si>
  <si>
    <t>Deadman Gulch</t>
  </si>
  <si>
    <t>Justin gould</t>
  </si>
  <si>
    <t>Discontinuous Layer</t>
  </si>
  <si>
    <t>Intermittent flow/ subsurfacebelow culvert from outlet to eight feet below or downstream. Grazing influence</t>
  </si>
  <si>
    <t>Visual on a horsehair snake.</t>
  </si>
  <si>
    <t>J007</t>
  </si>
  <si>
    <t>Lewis</t>
  </si>
  <si>
    <t>Jg</t>
  </si>
  <si>
    <t>Outlet Freefall into Pool</t>
  </si>
  <si>
    <t>Breaks Inside Culvert</t>
  </si>
  <si>
    <t>Water Flowing Under Culvert</t>
  </si>
  <si>
    <t>Fill Eroding</t>
  </si>
  <si>
    <t>Erosion at inlet</t>
  </si>
  <si>
    <t>Grey</t>
  </si>
  <si>
    <t>D</t>
  </si>
  <si>
    <t>J008</t>
  </si>
  <si>
    <t>Elk Mtn Rd</t>
  </si>
  <si>
    <t>Swamp crk</t>
  </si>
  <si>
    <t>Beaver</t>
  </si>
  <si>
    <t>Swamp</t>
  </si>
  <si>
    <t>Steve Mark</t>
  </si>
  <si>
    <t>Top CV Outlet</t>
  </si>
  <si>
    <t>Slope &gt; 1%</t>
  </si>
  <si>
    <t>Slope &gt; 2%</t>
  </si>
  <si>
    <t>J009</t>
  </si>
  <si>
    <t>4695-140</t>
  </si>
  <si>
    <t>Across Top</t>
  </si>
  <si>
    <t>J010</t>
  </si>
  <si>
    <t>FS boundry</t>
  </si>
  <si>
    <t>Billy Crk</t>
  </si>
  <si>
    <t>Nancy Fiegel</t>
  </si>
  <si>
    <t>Cindy Sloan</t>
  </si>
  <si>
    <t>Outlet Cascade Over Substrate</t>
  </si>
  <si>
    <t>Freefall then cascade over substrate.</t>
  </si>
  <si>
    <t xml:space="preserve">NOTE! Replaced with bridge since survey conducted! </t>
  </si>
  <si>
    <t>DS of outlet channelized with rock and wire fencing; 2 log wiers ds of outlet and 2 rock structures ds of logs for grade control; 2nd log weir is barrier, 1st is probable juvenile &amp; possible adult; fish sited us &amp; ds of cv</t>
  </si>
  <si>
    <t>Additional upstream</t>
  </si>
  <si>
    <t>Top of outlet</t>
  </si>
  <si>
    <t>Outlet Drop &gt; 0.34</t>
  </si>
  <si>
    <t>Outlet Drop &gt; 0.8</t>
  </si>
  <si>
    <t>Replaced with Bridge since survey</t>
  </si>
  <si>
    <t>CS</t>
  </si>
  <si>
    <t>J011</t>
  </si>
  <si>
    <t>Devils Run</t>
  </si>
  <si>
    <t>RC / CS</t>
  </si>
  <si>
    <t>Overview</t>
  </si>
  <si>
    <t>NF</t>
  </si>
  <si>
    <t>GPS entry only surveyed at later date with new number</t>
  </si>
  <si>
    <t>J014</t>
  </si>
  <si>
    <t>N/A</t>
  </si>
  <si>
    <t>Other</t>
  </si>
  <si>
    <t>Fair. Squash getting squished from settling.</t>
  </si>
  <si>
    <t>Fill eroding under culvert at outlet.</t>
  </si>
  <si>
    <t>Fish observed Upstream/Downstream</t>
  </si>
  <si>
    <t>J015</t>
  </si>
  <si>
    <t>From Summit Cr.</t>
  </si>
  <si>
    <t>Open-Bottom</t>
  </si>
  <si>
    <t>Fish observed Downstream/Upstream</t>
  </si>
  <si>
    <t>Large rock placed upstream for habitat</t>
  </si>
  <si>
    <t>Crew taking bankfulls.</t>
  </si>
  <si>
    <t>J017</t>
  </si>
  <si>
    <t>4690 -015</t>
  </si>
  <si>
    <t xml:space="preserve">SFK Chesnimnus. Fish observed Upstream &amp; Downstream
 </t>
  </si>
  <si>
    <t>April 04 wild female adult steelhead observed us of this CV by RLC.</t>
  </si>
  <si>
    <t>J018</t>
  </si>
  <si>
    <t>4690-930</t>
  </si>
  <si>
    <t>Outlet would have drop but at this time water level is backed up to culvert outlet, due to outlet being bent downward.</t>
  </si>
  <si>
    <t>Fish us and ds. Sculpin sighted.  Area immediately us and ds of culvert looks to be a livestock holding area .</t>
  </si>
  <si>
    <t>Top CV outlet</t>
  </si>
  <si>
    <t xml:space="preserve">Yes  </t>
  </si>
  <si>
    <t>J020</t>
  </si>
  <si>
    <t>4625 JCT DEVILS RUN</t>
  </si>
  <si>
    <t>C. Sloan</t>
  </si>
  <si>
    <t>Nice pool in culvert. Fish present.</t>
  </si>
  <si>
    <t>*3 photo ds from outlet</t>
  </si>
  <si>
    <t>NA</t>
  </si>
  <si>
    <t>Large numbers of fish observed within crossing, ds and us. Marshy meadow upstream contributes to misrepresentation of true bankfull. Appears to be passing multiple species. At stream grade.</t>
  </si>
  <si>
    <t>J021</t>
  </si>
  <si>
    <t>Crow Creek</t>
  </si>
  <si>
    <t>J022</t>
  </si>
  <si>
    <t>Elk Cr Road</t>
  </si>
  <si>
    <t>Crow Cr Road</t>
  </si>
  <si>
    <t>J023</t>
  </si>
  <si>
    <t>46 RD along East FK Peavine</t>
  </si>
  <si>
    <t>J024</t>
  </si>
  <si>
    <t>4600-505</t>
  </si>
  <si>
    <t>Broady</t>
  </si>
  <si>
    <t>Cottonwood</t>
  </si>
  <si>
    <t>support weir/spacer</t>
  </si>
  <si>
    <t>Possible piping</t>
  </si>
  <si>
    <t xml:space="preserve">CV: Bankfull width ratio is borderline; will cause passage issues to some fish and may present failure issue </t>
  </si>
  <si>
    <t>J025</t>
  </si>
  <si>
    <t>4630-300</t>
  </si>
  <si>
    <t>McCarty rd</t>
  </si>
  <si>
    <t>Stream dry</t>
  </si>
  <si>
    <t>J026</t>
  </si>
  <si>
    <t>Weirs for support.</t>
  </si>
  <si>
    <t>1/4mi below W. Fork Broady. If equip ever in area, good time to remove.  CV reuseable. No longer accessable by passenger vehicle, only 4 wheeler.</t>
  </si>
  <si>
    <t>Fish present.</t>
  </si>
  <si>
    <t>J027</t>
  </si>
  <si>
    <t>Weir/supports to maintain width</t>
  </si>
  <si>
    <t>EFK Broady, recommend removal of pipe</t>
  </si>
  <si>
    <t>In middle cv, weir creates 15in drop</t>
  </si>
  <si>
    <t>J028</t>
  </si>
  <si>
    <t>505/555</t>
  </si>
  <si>
    <t>Trashrack</t>
  </si>
  <si>
    <t>Trashrack is a barrier, blocking 80% stream because of logs, moss, and debris which has created place for vegetation to grow.</t>
  </si>
  <si>
    <t>Creek itself is dry.  Water from spring is present and was thought to be a braid of creek until investigated.  See photos</t>
  </si>
  <si>
    <t>J029</t>
  </si>
  <si>
    <t>Top inlet.</t>
  </si>
  <si>
    <t>Creek dry. Drop from cv to substrate at outlet is .82.  CV is steep, we rechecked measurements with same results.</t>
  </si>
  <si>
    <t>J030</t>
  </si>
  <si>
    <t>Hwy 3</t>
  </si>
  <si>
    <t>Davis</t>
  </si>
  <si>
    <t>Pipe has large amount of sediment; Possibly open bottom. Stream is channelized US of structure; heavy livestock use present in this area, especially DS of structure (See photos);  recommend fencing and off-site water development within this corridor</t>
  </si>
  <si>
    <t>Dry except for water remaining in pool.</t>
  </si>
  <si>
    <t>rock above inlet</t>
  </si>
  <si>
    <t>J031</t>
  </si>
  <si>
    <t>4602-120</t>
  </si>
  <si>
    <t>Asphalt and rock placed across inlet under trash rack.</t>
  </si>
  <si>
    <t>3 large boulders placed within culvert</t>
  </si>
  <si>
    <t xml:space="preserve">No water present. </t>
  </si>
  <si>
    <t>Large amount woody debris on trash rack, needs to be maintained or removed. See photos. Asphault at inlet likely to affect fish passage.</t>
  </si>
  <si>
    <t>Rock and asphalt at inlet,possible barrier.</t>
  </si>
  <si>
    <t>CV dweller</t>
  </si>
  <si>
    <t>Debris on trash rack and asphault at inlet as noted above creating possible barrier to fish passage.</t>
  </si>
  <si>
    <t>J032</t>
  </si>
  <si>
    <t>Nice pool</t>
  </si>
  <si>
    <t>J033</t>
  </si>
  <si>
    <t>4600-050</t>
  </si>
  <si>
    <t>J034</t>
  </si>
  <si>
    <t>J035</t>
  </si>
  <si>
    <t>Doe</t>
  </si>
  <si>
    <t>8 grade control log weirs ds of outlet; ds of outlet channelized with rocks inside chain link fence for50yds; all grade control structures are barriers with 1.5-2.5ft drops (2 photos taken us &amp; ds of weirs)</t>
  </si>
  <si>
    <t>J036</t>
  </si>
  <si>
    <t>WGS 1985</t>
  </si>
  <si>
    <t>Outlet drops into pool, then over substrate</t>
  </si>
  <si>
    <t>Bent Inlet</t>
  </si>
  <si>
    <r>
      <t>Survey completed as J-150 8-28-06 see record below</t>
    </r>
    <r>
      <rPr>
        <sz val="10"/>
        <rFont val="Arial"/>
        <family val="0"/>
      </rPr>
      <t xml:space="preserve"> Very little flow, not high priority replacement; probably no fish ever use this stream us of cv; get waypoint from GM; need to do turning point to do measurements- leave until end of surveys, due to above comments</t>
    </r>
  </si>
  <si>
    <t>See J150</t>
  </si>
  <si>
    <t>J037</t>
  </si>
  <si>
    <t>Poison Crk</t>
  </si>
  <si>
    <t>WGS 1986</t>
  </si>
  <si>
    <r>
      <t>Survey completed as J-151on 8-28-06. See record below</t>
    </r>
    <r>
      <rPr>
        <sz val="10"/>
        <rFont val="Arial"/>
        <family val="0"/>
      </rPr>
      <t>. Poison crk; not done this date, dry &amp; not likely ever fish use us of cv; get waypoint from GM</t>
    </r>
  </si>
  <si>
    <t>See J151</t>
  </si>
  <si>
    <t>J038</t>
  </si>
  <si>
    <t>Series of angle iron cross braces within culvert,</t>
  </si>
  <si>
    <t>J039</t>
  </si>
  <si>
    <t xml:space="preserve">No   </t>
  </si>
  <si>
    <t>J040</t>
  </si>
  <si>
    <t>Little Elk</t>
  </si>
  <si>
    <t>Fish present in pool at outlet</t>
  </si>
  <si>
    <t>J041</t>
  </si>
  <si>
    <t>J042</t>
  </si>
  <si>
    <t>Crow Crk/4620</t>
  </si>
  <si>
    <t>4600 at Burkmeirs</t>
  </si>
  <si>
    <t>J043</t>
  </si>
  <si>
    <t>4600-190</t>
  </si>
  <si>
    <t>Sumac</t>
  </si>
  <si>
    <t>Dry. Bankfulls influenced by grazing.</t>
  </si>
  <si>
    <t>Grey due to bankfulls, otherwise red.</t>
  </si>
  <si>
    <t>J044</t>
  </si>
  <si>
    <t>Survey done from road, due to no permission from landowner.</t>
  </si>
  <si>
    <t>Only 2 photos.</t>
  </si>
  <si>
    <t>J045</t>
  </si>
  <si>
    <t>Cougar</t>
  </si>
  <si>
    <t>Bankfulls make it barely grey.</t>
  </si>
  <si>
    <t>J046</t>
  </si>
  <si>
    <t>4600/190</t>
  </si>
  <si>
    <t>J047</t>
  </si>
  <si>
    <t>Hwy 3 (at jct 4625)</t>
  </si>
  <si>
    <t>J048</t>
  </si>
  <si>
    <t>unamed off 4625</t>
  </si>
  <si>
    <t>4625-2.5 m from jct 4600</t>
  </si>
  <si>
    <t>J049</t>
  </si>
  <si>
    <t>Lewis Rd</t>
  </si>
  <si>
    <t>Yost property/riparian fence in place</t>
  </si>
  <si>
    <t>J050</t>
  </si>
  <si>
    <t>Private Drive at 4625</t>
  </si>
  <si>
    <t>B&amp;H property/riparian fence in place</t>
  </si>
  <si>
    <t>J051</t>
  </si>
  <si>
    <t>Prv Rd at 4625</t>
  </si>
  <si>
    <t>B&amp;H property. Bridge located 75' U.S. of confluence Pine Crk.</t>
  </si>
  <si>
    <t>Water gap ds of bridge</t>
  </si>
  <si>
    <t>J052</t>
  </si>
  <si>
    <t>4665 Peavine Loop</t>
  </si>
  <si>
    <t>46 near Billy Mdw Gd Stn</t>
  </si>
  <si>
    <t>East Fork Peavine</t>
  </si>
  <si>
    <t>J053</t>
  </si>
  <si>
    <t>46 near Billy Mdepw Gd Stn</t>
  </si>
  <si>
    <t>Pedestrian/stock bridge only</t>
  </si>
  <si>
    <t>Confluence East/West Fks Peavine</t>
  </si>
  <si>
    <t>J054-1</t>
  </si>
  <si>
    <t>Private Rd (Yost) 60' off Lewis rd</t>
  </si>
  <si>
    <t>Butte</t>
  </si>
  <si>
    <t>Yost property</t>
  </si>
  <si>
    <t>Top Inlet</t>
  </si>
  <si>
    <t xml:space="preserve"> bankful evaluation does not take second pipe into consideration. No pool</t>
  </si>
  <si>
    <t>J054-2</t>
  </si>
  <si>
    <t>Private RD (Yost) 60' off Lewis Rd</t>
  </si>
  <si>
    <t>Bankful evaluation did not consider second pipe. No pool</t>
  </si>
  <si>
    <t>J055</t>
  </si>
  <si>
    <t>Pine</t>
  </si>
  <si>
    <t xml:space="preserve"> Not at stream grade. New riparian fence in place D.S. </t>
  </si>
  <si>
    <t>Very deep pool at outlet used by livestock to water</t>
  </si>
  <si>
    <t>Additional photos in print from previous survey in binder</t>
  </si>
  <si>
    <t>Top Outlet</t>
  </si>
  <si>
    <t>J056</t>
  </si>
  <si>
    <t>Elk Mtn RD</t>
  </si>
  <si>
    <t>Swamp Crk</t>
  </si>
  <si>
    <t xml:space="preserve">Beaver </t>
  </si>
  <si>
    <t>Measurements and Photos re-taken  11/2/04</t>
  </si>
  <si>
    <t>Grazing influence US / DS</t>
  </si>
  <si>
    <t xml:space="preserve">Grey due to bankfulls </t>
  </si>
  <si>
    <t>Grazing inlfuence - new riparian fence being installed US in 2006-7</t>
  </si>
  <si>
    <t>J057</t>
  </si>
  <si>
    <t>Cold Spring Crk</t>
  </si>
  <si>
    <t>Dry stream. Large volume wooody debris us</t>
  </si>
  <si>
    <t>Blown out pond ds/see photos.</t>
  </si>
  <si>
    <t>No pool</t>
  </si>
  <si>
    <t>J058</t>
  </si>
  <si>
    <t>Located at base of Magnen's private rd</t>
  </si>
  <si>
    <t>J059</t>
  </si>
  <si>
    <t>Near confluence Cottonwood crk</t>
  </si>
  <si>
    <t>Understructure</t>
  </si>
  <si>
    <t>Cottenwood crk</t>
  </si>
  <si>
    <t>J060</t>
  </si>
  <si>
    <t>4680 (109)</t>
  </si>
  <si>
    <t>State</t>
  </si>
  <si>
    <t>State of Washington  property</t>
  </si>
  <si>
    <t>WA state sign</t>
  </si>
  <si>
    <t>J061</t>
  </si>
  <si>
    <t>Located in WA/private property off Asotin CO RD 109</t>
  </si>
  <si>
    <t>From road above</t>
  </si>
  <si>
    <t xml:space="preserve"> Overview from road above</t>
  </si>
  <si>
    <t>J062</t>
  </si>
  <si>
    <t>4600 (Zumwalt)</t>
  </si>
  <si>
    <t>Alder Crk</t>
  </si>
  <si>
    <t>New riparian plantings</t>
  </si>
  <si>
    <t>J063</t>
  </si>
  <si>
    <t>J064</t>
  </si>
  <si>
    <t>4600 (Zumwalt )</t>
  </si>
  <si>
    <t>Sterling gulch</t>
  </si>
  <si>
    <t>J065</t>
  </si>
  <si>
    <t>4600(Zumwalt)</t>
  </si>
  <si>
    <t>McClaren private drive just off 990 rd</t>
  </si>
  <si>
    <t>Break in sequence</t>
  </si>
  <si>
    <t>J135</t>
  </si>
  <si>
    <t xml:space="preserve">FS Spur (closed) on Lower Swamp Crk </t>
  </si>
  <si>
    <t>4600 Rd</t>
  </si>
  <si>
    <t>Mileage is estimated - survey was walked</t>
  </si>
  <si>
    <t>J136</t>
  </si>
  <si>
    <t>J137</t>
  </si>
  <si>
    <t>J138</t>
  </si>
  <si>
    <t>WGS 1987</t>
  </si>
  <si>
    <t>J139</t>
  </si>
  <si>
    <t>Tribal</t>
  </si>
  <si>
    <t>Part falls onto substrate &amp; pool</t>
  </si>
  <si>
    <t>Huge scour ds of cv</t>
  </si>
  <si>
    <t>Top cv inlet</t>
  </si>
  <si>
    <t>J140</t>
  </si>
  <si>
    <t>4600-155</t>
  </si>
  <si>
    <t>Unnamed trib. to Little Elk Creek</t>
  </si>
  <si>
    <t>Dry/intermittent, high gradient stream bed</t>
  </si>
  <si>
    <t>Also due to slope and CV/Channel width</t>
  </si>
  <si>
    <t>J141</t>
  </si>
  <si>
    <t>4600-160</t>
  </si>
  <si>
    <t>FS 4600-155</t>
  </si>
  <si>
    <t>Unnamed Trib</t>
  </si>
  <si>
    <t>Debris Plugging Inlet</t>
  </si>
  <si>
    <t>~15% blockage</t>
  </si>
  <si>
    <t>No pool at outlet, dry/intermittent stream</t>
  </si>
  <si>
    <t>Top of inlet</t>
  </si>
  <si>
    <t>Also due to residual inlet depth</t>
  </si>
  <si>
    <t>J142</t>
  </si>
  <si>
    <t>~30% and bent outlet</t>
  </si>
  <si>
    <t>~1' drop over debris into inlet, dry/intermittent stream</t>
  </si>
  <si>
    <t>Also due to outlet drop</t>
  </si>
  <si>
    <t>J143</t>
  </si>
  <si>
    <t>FS 4610</t>
  </si>
  <si>
    <t>FS 4600</t>
  </si>
  <si>
    <t>Dry/intermittent stream, some residual water at inlet, poor GPS reception</t>
  </si>
  <si>
    <t>Rock at inlet</t>
  </si>
  <si>
    <t>J144</t>
  </si>
  <si>
    <t>4665-065</t>
  </si>
  <si>
    <t>Rust line at 1.0</t>
  </si>
  <si>
    <t>CV to bankful also contributes</t>
  </si>
  <si>
    <t>Livestock use affects bankful, Subsurface flow us of inlet</t>
  </si>
  <si>
    <t>J145</t>
  </si>
  <si>
    <t>Zumwalt RD</t>
  </si>
  <si>
    <t>Dry</t>
  </si>
  <si>
    <t>Dry / first order / does not to be fish bearing</t>
  </si>
  <si>
    <t>J146</t>
  </si>
  <si>
    <t>Crow Crk Rd</t>
  </si>
  <si>
    <t>Karen Georgeson</t>
  </si>
  <si>
    <t>Rust line at 1'</t>
  </si>
  <si>
    <t>J147</t>
  </si>
  <si>
    <t>4600-080</t>
  </si>
  <si>
    <t>Top inlat</t>
  </si>
  <si>
    <t>J148</t>
  </si>
  <si>
    <t>Dry/banks influenced by livestock use</t>
  </si>
  <si>
    <t>J149</t>
  </si>
  <si>
    <t>Standing water in pipe extending ds</t>
  </si>
  <si>
    <t>Bankfuls influenced by livestock use</t>
  </si>
  <si>
    <t>J150</t>
  </si>
  <si>
    <t>46 at crow crk jct</t>
  </si>
  <si>
    <t>Rust line at 0.5'</t>
  </si>
  <si>
    <t>Very low flowVery little flow, not high priority replacement; probably no fish ever use this stream us of cv</t>
  </si>
  <si>
    <t>Breaks inside cv at 20' / 50' / 73' from inlet</t>
  </si>
  <si>
    <t>Rock</t>
  </si>
  <si>
    <t>J151</t>
  </si>
  <si>
    <t>Poison crk trib to Devils Run</t>
  </si>
  <si>
    <t>Inlet</t>
  </si>
  <si>
    <t>J152</t>
  </si>
  <si>
    <t>S. Frk Summit trib to Summit</t>
  </si>
  <si>
    <t>Base fence post</t>
  </si>
  <si>
    <t>Outlet drop and bankful/cv ratio contribute to barrier</t>
  </si>
  <si>
    <t>Effects from livestock use. Small spring near inlet</t>
  </si>
  <si>
    <t>J153</t>
  </si>
  <si>
    <t>46 [Zumwalt end]</t>
  </si>
  <si>
    <t>30% blocked inlet</t>
  </si>
  <si>
    <t>J154-A</t>
  </si>
  <si>
    <t>4695-short spur off of</t>
  </si>
  <si>
    <t>46-Zumwalt</t>
  </si>
  <si>
    <t>Extreme scour at outlet</t>
  </si>
  <si>
    <t>May have been installed as overflow - see photos</t>
  </si>
  <si>
    <t>CV /  Channel width also contributes</t>
  </si>
  <si>
    <t>J154-B</t>
  </si>
  <si>
    <t>4695 - short spur off</t>
  </si>
  <si>
    <t>Top inlet A</t>
  </si>
  <si>
    <t>J155</t>
  </si>
  <si>
    <t>4635-100</t>
  </si>
  <si>
    <t>Channel dry; Unnamed trib to peavine</t>
  </si>
  <si>
    <t>Photos:From Inlet</t>
  </si>
  <si>
    <t>NEED BANKFULS</t>
  </si>
  <si>
    <t>Need Photos</t>
  </si>
  <si>
    <t>Red/Grey</t>
  </si>
  <si>
    <t>Qualitative</t>
  </si>
  <si>
    <t>Add Qual</t>
  </si>
  <si>
    <t>Miles Blocked</t>
  </si>
  <si>
    <t>Miles Categories</t>
  </si>
  <si>
    <t>Relative Percent Miles*20</t>
  </si>
  <si>
    <t>Juvenile</t>
  </si>
  <si>
    <t>Adult</t>
  </si>
  <si>
    <t>Barrier Order</t>
  </si>
  <si>
    <t>Failure Risk</t>
  </si>
  <si>
    <t>Rel % Rank Number Potential Species</t>
  </si>
  <si>
    <t>Number Potential Species (Brad's Modified)</t>
  </si>
  <si>
    <t>Rel. % Ranking</t>
  </si>
  <si>
    <t>Order</t>
  </si>
  <si>
    <t>Brad's Modified Ranking</t>
  </si>
  <si>
    <t>0</t>
  </si>
  <si>
    <t>Open Bottom Arch</t>
  </si>
  <si>
    <t>Pipe Condition(3)</t>
  </si>
  <si>
    <t>No pool at outlet, dry/intermittent stream; ~15% blockage</t>
  </si>
  <si>
    <t>~1' drop over debris into inlet, dry/intermittent stream; ~30% and bent outlet</t>
  </si>
  <si>
    <t>8 grade control log weirs ds of outlet; ds of outlet channelized with rocks inside chain link fence for50yds; all grade control structures are barriers with 1.5-2.5ft drops (2 photos taken us &amp; ds of weirs); Possible piping</t>
  </si>
  <si>
    <t>Unnamed trib. to Little Elk Creek; ~15% blockage</t>
  </si>
  <si>
    <t>Unnamed trib. to Little Elk Creek; ~30% and bent outlet</t>
  </si>
  <si>
    <t>Very low flowVery little flow, not high priority replacement; probably no fish ever use this stream us of cv; Rust line at 0.5'</t>
  </si>
  <si>
    <t>Poor Alignment With Stream</t>
  </si>
  <si>
    <t>Piping</t>
  </si>
  <si>
    <t>Bottom Rusted Through</t>
  </si>
  <si>
    <t>Fill eroding under culvert at outlet.  Fair. Squash getting squished from settling.</t>
  </si>
  <si>
    <t>J156</t>
  </si>
  <si>
    <t>J157</t>
  </si>
  <si>
    <t>J158</t>
  </si>
  <si>
    <t>J160</t>
  </si>
  <si>
    <t>J161</t>
  </si>
  <si>
    <t>4600-095</t>
  </si>
  <si>
    <t>c103</t>
  </si>
  <si>
    <t>much bank instability</t>
  </si>
  <si>
    <t>c19</t>
  </si>
  <si>
    <t>-</t>
  </si>
  <si>
    <t>trash rack causing deposition upstream and channel to change course</t>
  </si>
  <si>
    <t>c32</t>
  </si>
  <si>
    <t>4600-800</t>
  </si>
  <si>
    <t>stock pond</t>
  </si>
  <si>
    <t>c38</t>
  </si>
  <si>
    <t>4600-725</t>
  </si>
  <si>
    <t>livestock trampling</t>
  </si>
  <si>
    <t>c56</t>
  </si>
  <si>
    <t>4600-930</t>
  </si>
  <si>
    <t>culvert too small, fill is eroding due to high flows, (road fill 2-5 feet)</t>
  </si>
  <si>
    <t>c57</t>
  </si>
  <si>
    <t>needs some instream work at outlet, cattle gap widening channel</t>
  </si>
  <si>
    <t>c60a</t>
  </si>
  <si>
    <t>Tamarack Gulch</t>
  </si>
  <si>
    <t>c63</t>
  </si>
  <si>
    <t>4600-903</t>
  </si>
  <si>
    <t>needs cleaning, remove wood wedge at outlet</t>
  </si>
  <si>
    <t>c64a</t>
  </si>
  <si>
    <t>TNT Gulch</t>
  </si>
  <si>
    <t xml:space="preserve">c66 </t>
  </si>
  <si>
    <t>4690-090</t>
  </si>
  <si>
    <t>water flowing under culvert</t>
  </si>
  <si>
    <t>c68a</t>
  </si>
  <si>
    <t>4690-115</t>
  </si>
  <si>
    <t>c70</t>
  </si>
  <si>
    <t>c86b</t>
  </si>
  <si>
    <t>culvert flat on steep slope (6%) not passing bedload and filling up with cobbles</t>
  </si>
  <si>
    <t>c98</t>
  </si>
  <si>
    <t xml:space="preserve">trash rack, cement foundation </t>
  </si>
  <si>
    <t>J162</t>
  </si>
  <si>
    <t>J163</t>
  </si>
  <si>
    <t>J164</t>
  </si>
  <si>
    <t>J165</t>
  </si>
  <si>
    <t>J166</t>
  </si>
  <si>
    <t>J167</t>
  </si>
  <si>
    <t>J168</t>
  </si>
  <si>
    <t>J169</t>
  </si>
  <si>
    <t>J170</t>
  </si>
  <si>
    <t>Unnamed Trib to SFK Chesnimnus</t>
  </si>
  <si>
    <t>Do not consider for replacement, as on 1st order, dry trib</t>
  </si>
  <si>
    <t>J162 DS</t>
  </si>
  <si>
    <t>J010 DS</t>
  </si>
  <si>
    <t>J157 DS</t>
  </si>
  <si>
    <t>J040 DS</t>
  </si>
  <si>
    <t>J140, then J040 DS</t>
  </si>
  <si>
    <t>J014 DS</t>
  </si>
  <si>
    <t>J154 DS</t>
  </si>
  <si>
    <t>J167 DS</t>
  </si>
  <si>
    <t>Unknown- DS surveys not done (landowner access)</t>
  </si>
  <si>
    <t>Check in field to verify local and barrier status</t>
  </si>
  <si>
    <t>Number Potential Species</t>
  </si>
  <si>
    <t>1</t>
  </si>
  <si>
    <t>0.1</t>
  </si>
  <si>
    <t>0.05</t>
  </si>
  <si>
    <t>Stream Name</t>
  </si>
  <si>
    <t>Stream Crossings</t>
  </si>
  <si>
    <t>Crossing Positions</t>
  </si>
  <si>
    <t>Habitat Blocked</t>
  </si>
  <si>
    <t>Stream/Comments</t>
  </si>
  <si>
    <t>Devils Run Trib</t>
  </si>
  <si>
    <t>Chesnimnus Trib</t>
  </si>
  <si>
    <t>Chesnimnus Crk</t>
  </si>
  <si>
    <t>Trib To Chesnimnus</t>
  </si>
  <si>
    <t>Little Elk Crk</t>
  </si>
  <si>
    <t>Unnamed Trib to Little Elk Crk</t>
  </si>
  <si>
    <t>Elk Crk</t>
  </si>
  <si>
    <t>Summit Crk</t>
  </si>
  <si>
    <t>Vance Draw</t>
  </si>
  <si>
    <t>Barrier with FS survey, not with NPT survey.  Open-bottom structure. J020 survey</t>
  </si>
  <si>
    <t>Barrier with FS survey, not with NPT survey.  Open-bottom structure with trash rack that needs removed. J038 survey</t>
  </si>
  <si>
    <t>Barrier with FS survey, not with NPT survey.  Open-bottom structure. J028 survey.</t>
  </si>
  <si>
    <t>Combined Rank</t>
  </si>
  <si>
    <t>J154b</t>
  </si>
  <si>
    <t>Priority</t>
  </si>
  <si>
    <t>Essential</t>
  </si>
  <si>
    <t>Necessary</t>
  </si>
  <si>
    <t>Beneficial</t>
  </si>
  <si>
    <t>Low</t>
  </si>
  <si>
    <t>Individual Priority</t>
  </si>
  <si>
    <t>Combined Priority</t>
  </si>
  <si>
    <t>SFK Chesnimnus</t>
  </si>
  <si>
    <t>Trib to SFK Chesnimnus</t>
  </si>
  <si>
    <t>Trib to Devil's Run</t>
  </si>
  <si>
    <t>ran thru FishXing software- 20" STS, 1cfs=75.2% passable (depth barrier: 0-1.32cfs), 2cfs=82.5% passable, passable flow range=1.32-23.12cfs</t>
  </si>
  <si>
    <t xml:space="preserve">Ran thru FishXing- Green (residents and STS adults): Passable flow range =1.0-19.98 cfs; </t>
  </si>
  <si>
    <t>ran thru FishXing software- 4" RB, 0.5cfs=100% passable (velocity barrier @ 38.46cfs &amp; above)</t>
  </si>
  <si>
    <t>Ran thru FishXing, 100% passable to all life histories</t>
  </si>
  <si>
    <t>J148 DS; J147 &amp; 148 are on 4600-080 road, which is slated for closure, but they are on the private land part; Ran thru FishXing not an adult barrier any time</t>
  </si>
  <si>
    <t>J162 DS; Ran through FishXing software- 20" STS, not barrier</t>
  </si>
  <si>
    <t>J018, then J162 DS; Ran thru FishXing- 32.8% passable for STS adults, velocity barrier @ 27.70cfs and above</t>
  </si>
  <si>
    <t>Recommended</t>
  </si>
  <si>
    <t>Assumption: combined priority assumes highest priority of individuals, except when one is essential and the other is beneficial (then it's recommended, which is in the middle of the two priorities).</t>
  </si>
  <si>
    <t>Total Habitat</t>
  </si>
  <si>
    <t>Blocked Habitat</t>
  </si>
  <si>
    <t>Accessible Habitat</t>
  </si>
  <si>
    <t>Percent Blocked</t>
  </si>
  <si>
    <t>Percent Accessible</t>
  </si>
  <si>
    <t>Joseph Watershed</t>
  </si>
  <si>
    <t>Large mob expense</t>
  </si>
  <si>
    <t xml:space="preserve">J018, then J162 DS; Ran thru FishXing- 2.2% passable for STS adults, passable flows= 1.-1.6cfs, velocity barrier @ 1.61cfs and above; </t>
  </si>
  <si>
    <t>J056 Ds; Move to low priority due to lack of flow most of the year</t>
  </si>
  <si>
    <t>Channel alignment &amp; fill erosion at this site is an issue, but not fish passage problem- remove from priority list</t>
  </si>
  <si>
    <t>Move to low priority, lack of flow (not much available habitat)</t>
  </si>
  <si>
    <t>Compare with J170 &amp; 156 to see if they are DS on Elk Crk; bump up to Medium priority DS of J147, which is medium, fish passage issues as important on this as 147</t>
  </si>
  <si>
    <t>Not fish passage issue, due to dry channel</t>
  </si>
  <si>
    <t>Replaced already.</t>
  </si>
  <si>
    <t>Leave as med due to potential sediment from high failure risk, not much water present (not much for fish passage issue).</t>
  </si>
  <si>
    <t xml:space="preserve">Fish passage not issue (dry channel); issue for replacement due to failure risk </t>
  </si>
  <si>
    <t>Need Photos; ground check- leave medium for now, FS data? Leave as medium for now…</t>
  </si>
  <si>
    <t>J165 DS; Low priority</t>
  </si>
  <si>
    <t>J045 DS; Remove CV road closed.</t>
  </si>
  <si>
    <t>Remove trash rack - maintain</t>
  </si>
  <si>
    <t>Remove CV, road already closed??</t>
  </si>
  <si>
    <r>
      <t xml:space="preserve">J162 DS; ran through FishXing software- 20" STS, 1cfs = 12% passable, max passable= 12.4% at 1.25cfs, passable flow range = 1.0-1.58cfs; </t>
    </r>
    <r>
      <rPr>
        <sz val="10"/>
        <color indexed="10"/>
        <rFont val="Arial"/>
        <family val="2"/>
      </rPr>
      <t xml:space="preserve">lower end of high priority fish passage issue (traps in summer), erosion &amp; scour DS of outlet; </t>
    </r>
  </si>
  <si>
    <r>
      <t xml:space="preserve">J056 Ds; </t>
    </r>
    <r>
      <rPr>
        <sz val="10"/>
        <color indexed="10"/>
        <rFont val="Arial"/>
        <family val="2"/>
      </rPr>
      <t>Move to low priority due to lack of flow most of the year</t>
    </r>
  </si>
  <si>
    <t>Medium</t>
  </si>
  <si>
    <t>High</t>
  </si>
  <si>
    <t>Tamarack Crk</t>
  </si>
  <si>
    <t>Trib to Chesnimnus Crk</t>
  </si>
  <si>
    <t>EFK Broady</t>
  </si>
  <si>
    <t>Trib to Peavine</t>
  </si>
  <si>
    <t>EFK Peavine Crk</t>
  </si>
  <si>
    <t>Impassable</t>
  </si>
  <si>
    <t>Barrier Status</t>
  </si>
  <si>
    <t>Rank</t>
  </si>
  <si>
    <t>Habitat Blocked (mi)</t>
  </si>
  <si>
    <t>Trib to Devils Run Crk</t>
  </si>
  <si>
    <t>Big Canyon Crk</t>
  </si>
  <si>
    <t>Vance Gulch</t>
  </si>
  <si>
    <t>Trib to Elk Crk</t>
  </si>
  <si>
    <t>SFK Chesnimnus Crk</t>
  </si>
  <si>
    <r>
      <t xml:space="preserve">J018, then J162 DS; Ran thru FishXing- 32.8% passable for STS adults, velocity barrier @ 27.70cfs and above; </t>
    </r>
    <r>
      <rPr>
        <sz val="10"/>
        <color indexed="10"/>
        <rFont val="Arial"/>
        <family val="2"/>
      </rPr>
      <t>Recommend removing culvert and road bed within the floodplain.  Road is already closed.</t>
    </r>
  </si>
  <si>
    <t>J147 &amp; 148 are on 4600-080 road, which is slated for closure, but they are on the private land part; Ran thru FishXing not an adult barrier any time</t>
  </si>
  <si>
    <t>fish passage issues not as important on this as 147</t>
  </si>
  <si>
    <t>SFK Summit Crk</t>
  </si>
  <si>
    <t>Cougar Crk</t>
  </si>
  <si>
    <t>Trib to Little Elk Crk</t>
  </si>
  <si>
    <t>Beaver Crk</t>
  </si>
  <si>
    <t>add barrier by Thomason Meadows</t>
  </si>
  <si>
    <t>Trib to SFK Chesnimnus Crk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</si>
</sst>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mmm\-yyyy"/>
    <numFmt numFmtId="167" formatCode="0.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10"/>
      <color indexed="10"/>
      <name val="Arial"/>
      <family val="0"/>
    </font>
    <font>
      <sz val="8"/>
      <name val="Tahoma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/>
    </xf>
    <xf numFmtId="1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/>
    </xf>
    <xf numFmtId="18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left"/>
    </xf>
    <xf numFmtId="14" fontId="0" fillId="2" borderId="0" xfId="0" applyNumberFormat="1" applyFill="1" applyAlignment="1">
      <alignment/>
    </xf>
    <xf numFmtId="18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left"/>
    </xf>
    <xf numFmtId="14" fontId="0" fillId="3" borderId="0" xfId="0" applyNumberFormat="1" applyFill="1" applyAlignment="1">
      <alignment/>
    </xf>
    <xf numFmtId="18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3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3" borderId="0" xfId="0" applyNumberFormat="1" applyFill="1" applyAlignment="1">
      <alignment/>
    </xf>
    <xf numFmtId="0" fontId="4" fillId="2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left"/>
    </xf>
    <xf numFmtId="14" fontId="0" fillId="4" borderId="0" xfId="0" applyNumberFormat="1" applyFill="1" applyAlignment="1">
      <alignment/>
    </xf>
    <xf numFmtId="18" fontId="0" fillId="4" borderId="0" xfId="0" applyNumberFormat="1" applyFill="1" applyAlignment="1">
      <alignment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 horizontal="center"/>
    </xf>
    <xf numFmtId="164" fontId="0" fillId="4" borderId="0" xfId="0" applyNumberFormat="1" applyFont="1" applyFill="1" applyAlignment="1">
      <alignment horizontal="left"/>
    </xf>
    <xf numFmtId="164" fontId="0" fillId="4" borderId="0" xfId="0" applyNumberFormat="1" applyFont="1" applyFill="1" applyAlignment="1">
      <alignment/>
    </xf>
    <xf numFmtId="14" fontId="0" fillId="4" borderId="0" xfId="0" applyNumberFormat="1" applyFont="1" applyFill="1" applyAlignment="1">
      <alignment/>
    </xf>
    <xf numFmtId="18" fontId="0" fillId="4" borderId="0" xfId="0" applyNumberFormat="1" applyFon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/>
    </xf>
    <xf numFmtId="1" fontId="0" fillId="6" borderId="0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67" fontId="0" fillId="0" borderId="1" xfId="0" applyNumberFormat="1" applyFont="1" applyBorder="1" applyAlignment="1">
      <alignment horizontal="center"/>
    </xf>
    <xf numFmtId="0" fontId="1" fillId="5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left"/>
    </xf>
    <xf numFmtId="14" fontId="0" fillId="4" borderId="1" xfId="0" applyNumberFormat="1" applyFont="1" applyFill="1" applyBorder="1" applyAlignment="1">
      <alignment/>
    </xf>
    <xf numFmtId="18" fontId="0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/>
    </xf>
    <xf numFmtId="18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14" fontId="0" fillId="2" borderId="1" xfId="0" applyNumberFormat="1" applyFill="1" applyBorder="1" applyAlignment="1">
      <alignment/>
    </xf>
    <xf numFmtId="18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" fontId="0" fillId="6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/>
    </xf>
    <xf numFmtId="18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left"/>
    </xf>
    <xf numFmtId="14" fontId="0" fillId="4" borderId="1" xfId="0" applyNumberFormat="1" applyFill="1" applyBorder="1" applyAlignment="1">
      <alignment/>
    </xf>
    <xf numFmtId="18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4" fillId="4" borderId="1" xfId="0" applyFont="1" applyFill="1" applyBorder="1" applyAlignment="1">
      <alignment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18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1" fontId="1" fillId="7" borderId="1" xfId="0" applyNumberFormat="1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/>
    </xf>
    <xf numFmtId="0" fontId="1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/>
    </xf>
    <xf numFmtId="164" fontId="1" fillId="7" borderId="1" xfId="0" applyNumberFormat="1" applyFont="1" applyFill="1" applyBorder="1" applyAlignment="1">
      <alignment horizontal="center"/>
    </xf>
    <xf numFmtId="14" fontId="1" fillId="7" borderId="1" xfId="0" applyNumberFormat="1" applyFont="1" applyFill="1" applyBorder="1" applyAlignment="1">
      <alignment/>
    </xf>
    <xf numFmtId="18" fontId="1" fillId="7" borderId="1" xfId="0" applyNumberFormat="1" applyFont="1" applyFill="1" applyBorder="1" applyAlignment="1">
      <alignment/>
    </xf>
    <xf numFmtId="0" fontId="1" fillId="7" borderId="1" xfId="0" applyFont="1" applyFill="1" applyBorder="1" applyAlignment="1">
      <alignment horizontal="center"/>
    </xf>
    <xf numFmtId="167" fontId="1" fillId="7" borderId="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8" fontId="1" fillId="7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165" fontId="0" fillId="0" borderId="1" xfId="0" applyNumberFormat="1" applyFill="1" applyBorder="1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0" borderId="1" xfId="0" applyNumberFormat="1" applyFont="1" applyFill="1" applyBorder="1" applyAlignment="1">
      <alignment horizontal="center"/>
    </xf>
    <xf numFmtId="165" fontId="0" fillId="4" borderId="1" xfId="0" applyNumberFormat="1" applyFill="1" applyBorder="1" applyAlignment="1">
      <alignment/>
    </xf>
    <xf numFmtId="0" fontId="6" fillId="0" borderId="0" xfId="0" applyFont="1" applyAlignment="1">
      <alignment horizontal="left" indent="1"/>
    </xf>
    <xf numFmtId="1" fontId="1" fillId="7" borderId="0" xfId="0" applyNumberFormat="1" applyFont="1" applyFill="1" applyAlignment="1">
      <alignment horizontal="center"/>
    </xf>
    <xf numFmtId="2" fontId="1" fillId="7" borderId="0" xfId="0" applyNumberFormat="1" applyFont="1" applyFill="1" applyAlignment="1">
      <alignment/>
    </xf>
    <xf numFmtId="0" fontId="1" fillId="7" borderId="0" xfId="0" applyFont="1" applyFill="1" applyAlignment="1">
      <alignment horizontal="left"/>
    </xf>
    <xf numFmtId="0" fontId="1" fillId="7" borderId="0" xfId="0" applyFont="1" applyFill="1" applyAlignment="1">
      <alignment/>
    </xf>
    <xf numFmtId="164" fontId="1" fillId="7" borderId="0" xfId="0" applyNumberFormat="1" applyFont="1" applyFill="1" applyAlignment="1">
      <alignment horizontal="center"/>
    </xf>
    <xf numFmtId="14" fontId="1" fillId="7" borderId="0" xfId="0" applyNumberFormat="1" applyFont="1" applyFill="1" applyAlignment="1">
      <alignment/>
    </xf>
    <xf numFmtId="18" fontId="1" fillId="7" borderId="0" xfId="0" applyNumberFormat="1" applyFont="1" applyFill="1" applyAlignment="1">
      <alignment/>
    </xf>
    <xf numFmtId="0" fontId="1" fillId="7" borderId="0" xfId="0" applyFont="1" applyFill="1" applyAlignment="1">
      <alignment horizontal="center"/>
    </xf>
    <xf numFmtId="167" fontId="1" fillId="7" borderId="0" xfId="0" applyNumberFormat="1" applyFont="1" applyFill="1" applyAlignment="1">
      <alignment horizontal="center"/>
    </xf>
    <xf numFmtId="0" fontId="1" fillId="7" borderId="5" xfId="0" applyFont="1" applyFill="1" applyBorder="1" applyAlignment="1">
      <alignment/>
    </xf>
    <xf numFmtId="1" fontId="1" fillId="7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164" fontId="0" fillId="8" borderId="1" xfId="0" applyNumberFormat="1" applyFill="1" applyBorder="1" applyAlignment="1">
      <alignment horizontal="left"/>
    </xf>
    <xf numFmtId="14" fontId="0" fillId="8" borderId="1" xfId="0" applyNumberFormat="1" applyFill="1" applyBorder="1" applyAlignment="1">
      <alignment/>
    </xf>
    <xf numFmtId="18" fontId="0" fillId="8" borderId="1" xfId="0" applyNumberFormat="1" applyFill="1" applyBorder="1" applyAlignment="1">
      <alignment/>
    </xf>
    <xf numFmtId="0" fontId="0" fillId="8" borderId="1" xfId="0" applyFont="1" applyFill="1" applyBorder="1" applyAlignment="1">
      <alignment/>
    </xf>
    <xf numFmtId="165" fontId="0" fillId="8" borderId="1" xfId="0" applyNumberFormat="1" applyFill="1" applyBorder="1" applyAlignment="1">
      <alignment/>
    </xf>
    <xf numFmtId="1" fontId="0" fillId="8" borderId="1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7" fillId="8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8" borderId="1" xfId="0" applyFont="1" applyFill="1" applyBorder="1" applyAlignment="1">
      <alignment/>
    </xf>
    <xf numFmtId="0" fontId="0" fillId="8" borderId="1" xfId="0" applyFont="1" applyFill="1" applyBorder="1" applyAlignment="1">
      <alignment horizontal="left"/>
    </xf>
    <xf numFmtId="0" fontId="0" fillId="8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/>
    </xf>
    <xf numFmtId="165" fontId="0" fillId="8" borderId="1" xfId="0" applyNumberFormat="1" applyFont="1" applyFill="1" applyBorder="1" applyAlignment="1">
      <alignment/>
    </xf>
    <xf numFmtId="164" fontId="0" fillId="8" borderId="1" xfId="0" applyNumberFormat="1" applyFont="1" applyFill="1" applyBorder="1" applyAlignment="1">
      <alignment horizontal="center"/>
    </xf>
    <xf numFmtId="167" fontId="0" fillId="8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left"/>
    </xf>
    <xf numFmtId="14" fontId="7" fillId="2" borderId="1" xfId="0" applyNumberFormat="1" applyFont="1" applyFill="1" applyBorder="1" applyAlignment="1">
      <alignment/>
    </xf>
    <xf numFmtId="18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165" fontId="7" fillId="2" borderId="1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/>
    </xf>
    <xf numFmtId="18" fontId="7" fillId="0" borderId="1" xfId="0" applyNumberFormat="1" applyFont="1" applyFill="1" applyBorder="1" applyAlignment="1">
      <alignment/>
    </xf>
    <xf numFmtId="165" fontId="7" fillId="0" borderId="1" xfId="0" applyNumberFormat="1" applyFont="1" applyFill="1" applyBorder="1" applyAlignment="1">
      <alignment/>
    </xf>
    <xf numFmtId="1" fontId="7" fillId="6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/>
    </xf>
    <xf numFmtId="18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165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/>
    </xf>
    <xf numFmtId="2" fontId="0" fillId="0" borderId="6" xfId="0" applyNumberFormat="1" applyFill="1" applyBorder="1" applyAlignment="1">
      <alignment horizontal="center"/>
    </xf>
    <xf numFmtId="0" fontId="1" fillId="8" borderId="7" xfId="0" applyFont="1" applyFill="1" applyBorder="1" applyAlignment="1">
      <alignment horizontal="center" vertical="center" wrapText="1"/>
    </xf>
    <xf numFmtId="2" fontId="1" fillId="8" borderId="7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/>
    </xf>
    <xf numFmtId="0" fontId="1" fillId="5" borderId="8" xfId="0" applyFont="1" applyFill="1" applyBorder="1" applyAlignment="1">
      <alignment wrapText="1"/>
    </xf>
    <xf numFmtId="0" fontId="1" fillId="8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8" borderId="9" xfId="0" applyFill="1" applyBorder="1" applyAlignment="1">
      <alignment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164" fontId="0" fillId="3" borderId="1" xfId="0" applyNumberFormat="1" applyFill="1" applyBorder="1" applyAlignment="1">
      <alignment horizontal="left"/>
    </xf>
    <xf numFmtId="14" fontId="0" fillId="3" borderId="1" xfId="0" applyNumberFormat="1" applyFill="1" applyBorder="1" applyAlignment="1">
      <alignment/>
    </xf>
    <xf numFmtId="18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165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left"/>
    </xf>
    <xf numFmtId="14" fontId="7" fillId="3" borderId="1" xfId="0" applyNumberFormat="1" applyFont="1" applyFill="1" applyBorder="1" applyAlignment="1">
      <alignment/>
    </xf>
    <xf numFmtId="18" fontId="7" fillId="3" borderId="1" xfId="0" applyNumberFormat="1" applyFont="1" applyFill="1" applyBorder="1" applyAlignment="1">
      <alignment/>
    </xf>
    <xf numFmtId="165" fontId="7" fillId="3" borderId="1" xfId="0" applyNumberFormat="1" applyFont="1" applyFill="1" applyBorder="1" applyAlignment="1">
      <alignment/>
    </xf>
    <xf numFmtId="1" fontId="7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" fontId="1" fillId="3" borderId="1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6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2" fontId="0" fillId="0" borderId="6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wrapText="1"/>
    </xf>
    <xf numFmtId="0" fontId="1" fillId="9" borderId="0" xfId="0" applyFont="1" applyFill="1" applyBorder="1" applyAlignment="1">
      <alignment horizontal="center" wrapText="1"/>
    </xf>
    <xf numFmtId="0" fontId="1" fillId="9" borderId="10" xfId="0" applyFont="1" applyFill="1" applyBorder="1" applyAlignment="1">
      <alignment wrapText="1"/>
    </xf>
    <xf numFmtId="0" fontId="1" fillId="9" borderId="0" xfId="0" applyFont="1" applyFill="1" applyBorder="1" applyAlignment="1">
      <alignment wrapText="1"/>
    </xf>
    <xf numFmtId="0" fontId="1" fillId="9" borderId="11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M35"/>
  <sheetViews>
    <sheetView workbookViewId="0" topLeftCell="CC1">
      <selection activeCell="E9" sqref="E9"/>
    </sheetView>
  </sheetViews>
  <sheetFormatPr defaultColWidth="9.140625" defaultRowHeight="12.75"/>
  <sheetData>
    <row r="1" spans="1:91" ht="54" customHeight="1">
      <c r="A1" s="1" t="s">
        <v>0</v>
      </c>
      <c r="B1" s="2" t="s">
        <v>1</v>
      </c>
      <c r="C1" s="3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27</v>
      </c>
      <c r="AE1" s="1" t="s">
        <v>29</v>
      </c>
      <c r="AF1" s="1" t="s">
        <v>30</v>
      </c>
      <c r="AG1" s="1" t="s">
        <v>31</v>
      </c>
      <c r="AH1" s="1" t="s">
        <v>27</v>
      </c>
      <c r="AI1" s="5" t="s">
        <v>32</v>
      </c>
      <c r="AJ1" s="1" t="s">
        <v>33</v>
      </c>
      <c r="AK1" t="s">
        <v>462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  <c r="BH1" s="1" t="s">
        <v>56</v>
      </c>
      <c r="BI1" s="1" t="s">
        <v>57</v>
      </c>
      <c r="BJ1" s="1" t="s">
        <v>58</v>
      </c>
      <c r="BK1" s="1" t="s">
        <v>59</v>
      </c>
      <c r="BL1" s="1" t="s">
        <v>60</v>
      </c>
      <c r="BM1" s="1" t="s">
        <v>61</v>
      </c>
      <c r="BN1" s="1" t="s">
        <v>62</v>
      </c>
      <c r="BO1" s="1" t="s">
        <v>63</v>
      </c>
      <c r="BP1" s="1" t="s">
        <v>64</v>
      </c>
      <c r="BQ1" s="1" t="s">
        <v>65</v>
      </c>
      <c r="BR1" s="1" t="s">
        <v>32</v>
      </c>
      <c r="BS1" s="64" t="s">
        <v>465</v>
      </c>
      <c r="BT1" s="65" t="s">
        <v>66</v>
      </c>
      <c r="BU1" s="65" t="s">
        <v>466</v>
      </c>
      <c r="BV1" s="64" t="s">
        <v>67</v>
      </c>
      <c r="BW1" s="64" t="s">
        <v>467</v>
      </c>
      <c r="BX1" s="1" t="s">
        <v>68</v>
      </c>
      <c r="BY1" s="1" t="s">
        <v>27</v>
      </c>
      <c r="BZ1" s="1" t="s">
        <v>69</v>
      </c>
      <c r="CA1" s="1" t="s">
        <v>70</v>
      </c>
      <c r="CB1" s="67" t="s">
        <v>468</v>
      </c>
      <c r="CC1" s="67" t="s">
        <v>469</v>
      </c>
      <c r="CD1" s="68" t="s">
        <v>470</v>
      </c>
      <c r="CE1" s="68" t="s">
        <v>471</v>
      </c>
      <c r="CF1" s="68" t="s">
        <v>472</v>
      </c>
      <c r="CG1" s="67" t="s">
        <v>473</v>
      </c>
      <c r="CH1" s="67" t="s">
        <v>474</v>
      </c>
      <c r="CI1" s="67" t="s">
        <v>475</v>
      </c>
      <c r="CJ1" s="67" t="s">
        <v>476</v>
      </c>
      <c r="CK1" s="68" t="s">
        <v>477</v>
      </c>
      <c r="CL1" s="68" t="s">
        <v>478</v>
      </c>
      <c r="CM1" s="68" t="s">
        <v>479</v>
      </c>
    </row>
    <row r="2" spans="1:84" s="55" customFormat="1" ht="12.75">
      <c r="A2" s="55" t="s">
        <v>112</v>
      </c>
      <c r="B2" s="56" t="s">
        <v>113</v>
      </c>
      <c r="C2" s="57">
        <v>0.1</v>
      </c>
      <c r="D2" s="56" t="s">
        <v>114</v>
      </c>
      <c r="E2" s="55" t="s">
        <v>115</v>
      </c>
      <c r="F2" s="55" t="s">
        <v>89</v>
      </c>
      <c r="G2" s="55" t="s">
        <v>89</v>
      </c>
      <c r="H2" s="55" t="s">
        <v>116</v>
      </c>
      <c r="I2" s="55" t="s">
        <v>117</v>
      </c>
      <c r="J2" s="58">
        <v>45.62118</v>
      </c>
      <c r="K2" s="58">
        <v>-117.08447</v>
      </c>
      <c r="L2" s="55" t="s">
        <v>78</v>
      </c>
      <c r="M2" s="55" t="s">
        <v>79</v>
      </c>
      <c r="N2" s="55" t="s">
        <v>80</v>
      </c>
      <c r="O2" s="55" t="s">
        <v>81</v>
      </c>
      <c r="P2" s="55" t="s">
        <v>98</v>
      </c>
      <c r="Q2" s="60">
        <v>38183</v>
      </c>
      <c r="R2" s="61">
        <v>0.4756944444444444</v>
      </c>
      <c r="S2" s="55" t="s">
        <v>118</v>
      </c>
      <c r="T2" s="55">
        <v>1</v>
      </c>
      <c r="U2" s="55">
        <v>1</v>
      </c>
      <c r="V2" s="55">
        <v>0</v>
      </c>
      <c r="W2" s="55">
        <v>0</v>
      </c>
      <c r="X2" s="55">
        <v>0</v>
      </c>
      <c r="Y2" s="55" t="s">
        <v>119</v>
      </c>
      <c r="Z2" s="55" t="s">
        <v>75</v>
      </c>
      <c r="AA2" s="55" t="s">
        <v>75</v>
      </c>
      <c r="AC2" s="55" t="s">
        <v>84</v>
      </c>
      <c r="AE2" s="55" t="s">
        <v>120</v>
      </c>
      <c r="AF2" s="55" t="s">
        <v>121</v>
      </c>
      <c r="AG2" s="55" t="s">
        <v>75</v>
      </c>
      <c r="AH2" s="55" t="s">
        <v>75</v>
      </c>
      <c r="AI2" s="47" t="s">
        <v>122</v>
      </c>
      <c r="AJ2" s="47" t="s">
        <v>123</v>
      </c>
      <c r="AK2" s="63">
        <v>1</v>
      </c>
      <c r="AL2" s="63">
        <v>1</v>
      </c>
      <c r="AM2" s="63">
        <v>1</v>
      </c>
      <c r="AN2" s="63">
        <v>1</v>
      </c>
      <c r="AR2" s="55">
        <v>4.8</v>
      </c>
      <c r="AS2" s="55">
        <v>30.5</v>
      </c>
      <c r="AT2" s="55">
        <v>9.6</v>
      </c>
      <c r="AU2" s="55">
        <v>10.8</v>
      </c>
      <c r="AV2" s="55">
        <v>9.1</v>
      </c>
      <c r="AW2" s="55">
        <v>10.9</v>
      </c>
      <c r="AX2" s="55">
        <v>11.8</v>
      </c>
      <c r="AY2" s="55">
        <v>6.32</v>
      </c>
      <c r="AZ2" s="55" t="s">
        <v>105</v>
      </c>
      <c r="BA2" s="55">
        <v>9.24</v>
      </c>
      <c r="BB2" s="55">
        <v>10.05</v>
      </c>
      <c r="BC2" s="55">
        <v>11.54</v>
      </c>
      <c r="BD2" s="55">
        <v>9.88</v>
      </c>
      <c r="BE2" s="55">
        <v>6.31</v>
      </c>
      <c r="BF2" s="55">
        <v>0.01</v>
      </c>
      <c r="BG2" s="55">
        <v>10.44</v>
      </c>
      <c r="BH2" s="55">
        <v>0.46</v>
      </c>
      <c r="BI2" s="55">
        <v>-0.17</v>
      </c>
      <c r="BJ2" s="55">
        <v>-0.64</v>
      </c>
      <c r="BK2" s="55">
        <v>1.66</v>
      </c>
      <c r="BL2" s="55">
        <v>-9.76</v>
      </c>
      <c r="BM2" s="55">
        <v>2.66</v>
      </c>
      <c r="BN2" s="55" t="s">
        <v>124</v>
      </c>
      <c r="BO2" s="55" t="s">
        <v>125</v>
      </c>
      <c r="BP2" s="55" t="s">
        <v>124</v>
      </c>
      <c r="BQ2" s="55" t="s">
        <v>125</v>
      </c>
      <c r="BS2" s="66" t="str">
        <f aca="true" t="shared" si="0" ref="BS2:BS35">IF(BN2="Red","Red",IF(BP2="Red","Red",IF(BN2="Grey","Grey",IF(BP2="Grey","Grey",IF(BN2="No Value","No Value",IF(BP2="No Value","No Value","Green"))))))</f>
        <v>Red</v>
      </c>
      <c r="BT2" s="66" t="str">
        <f aca="true" t="shared" si="1" ref="BT2:BT35">IF(BS2="Red","Red",IF(BS2="Green","Green",IF(BS2="Grey","Grey",IF(S2="Bridge","Bridge",IF(S2="Ford","Ford",IF(S2="Open Bottom","Open Bottom",IF(S2="Other","Other","Green")))))))</f>
        <v>Red</v>
      </c>
      <c r="BU2" s="66" t="str">
        <f aca="true" t="shared" si="2" ref="BU2:BU35">IF(BX2="Yes","Yes","No")</f>
        <v>No</v>
      </c>
      <c r="BV2" s="66" t="str">
        <f aca="true" t="shared" si="3" ref="BV2:BV35">IF(S2="Bridge","Bridge",IF(S2="Ford","Ford",IF(S2="Circular","Circular",IF(S2="Squashed Pipe-Arch","Squashed Pipe-Arch",IF(S2="Open-Bottom","Open Bottom Arch",IF(S2="Other","Other","Other"))))))</f>
        <v>Squashed Pipe-Arch</v>
      </c>
      <c r="BW2" s="66" t="b">
        <f aca="true" t="shared" si="4" ref="BW2:BW35">IF(AND(BS2&lt;&gt;"Red",BU2="Yes"),"Yes")</f>
        <v>0</v>
      </c>
      <c r="BX2" s="55" t="s">
        <v>84</v>
      </c>
      <c r="BZ2" s="55" t="s">
        <v>85</v>
      </c>
      <c r="CA2" s="55" t="s">
        <v>86</v>
      </c>
      <c r="CE2" s="69" t="str">
        <f aca="true" t="shared" si="5" ref="CE2:CE35">IF(BN2="Red","1",IF(BN2="Grey","0.5","0"))</f>
        <v>1</v>
      </c>
      <c r="CF2" s="69" t="str">
        <f aca="true" t="shared" si="6" ref="CF2:CF35">IF(BP2="Red","1",IF(BP2="Grey","0.5","0"))</f>
        <v>1</v>
      </c>
    </row>
    <row r="3" spans="1:84" s="6" customFormat="1" ht="12.75">
      <c r="A3" s="6" t="s">
        <v>134</v>
      </c>
      <c r="B3" s="7" t="s">
        <v>113</v>
      </c>
      <c r="C3" s="8">
        <v>2.65</v>
      </c>
      <c r="D3" s="7" t="s">
        <v>135</v>
      </c>
      <c r="E3" s="6" t="s">
        <v>115</v>
      </c>
      <c r="F3" s="6" t="s">
        <v>89</v>
      </c>
      <c r="G3" s="6" t="s">
        <v>89</v>
      </c>
      <c r="H3" s="6" t="s">
        <v>117</v>
      </c>
      <c r="I3" s="6" t="s">
        <v>97</v>
      </c>
      <c r="J3" s="9">
        <v>45.6339</v>
      </c>
      <c r="K3" s="9">
        <v>-117.03928</v>
      </c>
      <c r="L3" s="6" t="s">
        <v>78</v>
      </c>
      <c r="M3" s="6" t="s">
        <v>79</v>
      </c>
      <c r="N3" s="6" t="s">
        <v>80</v>
      </c>
      <c r="O3" s="6" t="s">
        <v>81</v>
      </c>
      <c r="P3" s="6" t="s">
        <v>136</v>
      </c>
      <c r="Q3" s="10">
        <v>38183</v>
      </c>
      <c r="R3" s="11">
        <v>0.5986111111111111</v>
      </c>
      <c r="S3" s="6" t="s">
        <v>118</v>
      </c>
      <c r="T3" s="6">
        <v>1</v>
      </c>
      <c r="U3" s="6">
        <v>1</v>
      </c>
      <c r="V3" s="6">
        <v>0</v>
      </c>
      <c r="W3" s="6">
        <v>0</v>
      </c>
      <c r="X3" s="6">
        <v>0</v>
      </c>
      <c r="Y3" s="6" t="s">
        <v>137</v>
      </c>
      <c r="Z3" s="6" t="s">
        <v>75</v>
      </c>
      <c r="AA3" s="6" t="s">
        <v>75</v>
      </c>
      <c r="AC3" s="6" t="s">
        <v>84</v>
      </c>
      <c r="AE3" s="6" t="s">
        <v>120</v>
      </c>
      <c r="AF3" s="6" t="s">
        <v>138</v>
      </c>
      <c r="AG3" s="6" t="s">
        <v>139</v>
      </c>
      <c r="AH3" s="6" t="s">
        <v>140</v>
      </c>
      <c r="AI3" s="12" t="s">
        <v>75</v>
      </c>
      <c r="AJ3" s="6" t="s">
        <v>141</v>
      </c>
      <c r="AK3" s="6">
        <v>1</v>
      </c>
      <c r="AL3" s="6">
        <v>1</v>
      </c>
      <c r="AM3" s="6">
        <v>1</v>
      </c>
      <c r="AN3" s="6">
        <v>1</v>
      </c>
      <c r="AR3" s="6">
        <v>5.4</v>
      </c>
      <c r="AS3" s="6">
        <v>42.4</v>
      </c>
      <c r="AT3" s="6">
        <v>7.6</v>
      </c>
      <c r="AU3" s="6">
        <v>8.9</v>
      </c>
      <c r="AV3" s="6">
        <v>9.6</v>
      </c>
      <c r="AW3" s="6">
        <v>10.5</v>
      </c>
      <c r="AX3" s="6">
        <v>9.4</v>
      </c>
      <c r="AY3" s="6">
        <v>7.8</v>
      </c>
      <c r="AZ3" s="6" t="s">
        <v>105</v>
      </c>
      <c r="BA3" s="6">
        <v>11.14</v>
      </c>
      <c r="BB3" s="6">
        <v>11.02</v>
      </c>
      <c r="BC3" s="6">
        <v>12.36</v>
      </c>
      <c r="BD3" s="6">
        <v>10.93</v>
      </c>
      <c r="BE3" s="6">
        <v>7.8</v>
      </c>
      <c r="BF3" s="6">
        <v>0</v>
      </c>
      <c r="BG3" s="6">
        <f>(AT3+AU3+AV3+AW3+AX3)/5</f>
        <v>9.2</v>
      </c>
      <c r="BH3" s="25">
        <f>AR3/BG3</f>
        <v>0.5869565217391305</v>
      </c>
      <c r="BI3" s="6">
        <v>-0.09</v>
      </c>
      <c r="BJ3" s="6">
        <v>0.21</v>
      </c>
      <c r="BK3" s="6">
        <v>1.43</v>
      </c>
      <c r="BL3" s="6">
        <v>-15.89</v>
      </c>
      <c r="BM3" s="6">
        <v>-0.28</v>
      </c>
      <c r="BN3" s="6" t="s">
        <v>142</v>
      </c>
      <c r="BO3" s="6" t="s">
        <v>125</v>
      </c>
      <c r="BP3" s="6" t="s">
        <v>142</v>
      </c>
      <c r="BQ3" s="6" t="s">
        <v>125</v>
      </c>
      <c r="BR3" s="6" t="s">
        <v>143</v>
      </c>
      <c r="BS3" s="66" t="str">
        <f t="shared" si="0"/>
        <v>Grey</v>
      </c>
      <c r="BT3" s="66" t="str">
        <f t="shared" si="1"/>
        <v>Grey</v>
      </c>
      <c r="BU3" s="66" t="str">
        <f t="shared" si="2"/>
        <v>No</v>
      </c>
      <c r="BV3" s="66" t="str">
        <f t="shared" si="3"/>
        <v>Squashed Pipe-Arch</v>
      </c>
      <c r="BW3" s="66" t="b">
        <f t="shared" si="4"/>
        <v>0</v>
      </c>
      <c r="BX3" s="6" t="s">
        <v>84</v>
      </c>
      <c r="BZ3" s="6" t="s">
        <v>85</v>
      </c>
      <c r="CA3" s="6" t="s">
        <v>86</v>
      </c>
      <c r="CE3" s="69" t="str">
        <f t="shared" si="5"/>
        <v>0.5</v>
      </c>
      <c r="CF3" s="69" t="str">
        <f t="shared" si="6"/>
        <v>0.5</v>
      </c>
    </row>
    <row r="4" spans="1:84" s="26" customFormat="1" ht="12.75">
      <c r="A4" s="26" t="s">
        <v>144</v>
      </c>
      <c r="B4" s="27" t="s">
        <v>145</v>
      </c>
      <c r="C4" s="28">
        <v>0.9</v>
      </c>
      <c r="D4" s="27" t="s">
        <v>146</v>
      </c>
      <c r="E4" s="26" t="s">
        <v>115</v>
      </c>
      <c r="F4" s="26" t="s">
        <v>89</v>
      </c>
      <c r="G4" s="26" t="s">
        <v>89</v>
      </c>
      <c r="H4" s="26" t="s">
        <v>147</v>
      </c>
      <c r="I4" s="26" t="s">
        <v>148</v>
      </c>
      <c r="J4" s="29">
        <v>45.54612</v>
      </c>
      <c r="K4" s="29">
        <v>-117.1922</v>
      </c>
      <c r="L4" s="26" t="s">
        <v>78</v>
      </c>
      <c r="M4" s="26" t="s">
        <v>79</v>
      </c>
      <c r="N4" s="26" t="s">
        <v>80</v>
      </c>
      <c r="O4" s="26" t="s">
        <v>149</v>
      </c>
      <c r="P4" s="26" t="s">
        <v>98</v>
      </c>
      <c r="Q4" s="30">
        <v>38183</v>
      </c>
      <c r="R4" s="31">
        <v>0.6798611111111111</v>
      </c>
      <c r="S4" s="26" t="s">
        <v>99</v>
      </c>
      <c r="T4" s="26">
        <v>1</v>
      </c>
      <c r="U4" s="26">
        <v>1</v>
      </c>
      <c r="V4" s="26">
        <v>0</v>
      </c>
      <c r="W4" s="26">
        <v>0</v>
      </c>
      <c r="X4" s="26">
        <v>0</v>
      </c>
      <c r="Y4" s="26" t="s">
        <v>100</v>
      </c>
      <c r="Z4" s="26" t="s">
        <v>75</v>
      </c>
      <c r="AA4" s="26" t="s">
        <v>75</v>
      </c>
      <c r="AC4" s="26" t="s">
        <v>84</v>
      </c>
      <c r="AE4" s="26" t="s">
        <v>120</v>
      </c>
      <c r="AF4" s="26" t="s">
        <v>75</v>
      </c>
      <c r="AG4" s="26" t="s">
        <v>75</v>
      </c>
      <c r="AH4" s="26" t="s">
        <v>75</v>
      </c>
      <c r="AI4" s="32" t="s">
        <v>75</v>
      </c>
      <c r="AR4" s="26">
        <v>4</v>
      </c>
      <c r="AS4" s="26">
        <v>32.4</v>
      </c>
      <c r="AT4" s="26">
        <v>0</v>
      </c>
      <c r="AU4" s="26">
        <v>0</v>
      </c>
      <c r="AV4" s="26">
        <v>0</v>
      </c>
      <c r="AW4" s="26">
        <v>0</v>
      </c>
      <c r="AX4" s="26">
        <v>0</v>
      </c>
      <c r="AY4" s="26">
        <v>5.66</v>
      </c>
      <c r="AZ4" s="26" t="s">
        <v>150</v>
      </c>
      <c r="BA4" s="26">
        <v>9.66</v>
      </c>
      <c r="BB4" s="26">
        <v>10.56</v>
      </c>
      <c r="BC4" s="26">
        <v>11.83</v>
      </c>
      <c r="BD4" s="26">
        <v>10.67</v>
      </c>
      <c r="BE4" s="26">
        <v>5.66</v>
      </c>
      <c r="BF4" s="26">
        <v>0</v>
      </c>
      <c r="BG4" s="26">
        <v>0</v>
      </c>
      <c r="BH4" s="26">
        <v>0</v>
      </c>
      <c r="BI4" s="26">
        <v>0.11</v>
      </c>
      <c r="BJ4" s="26">
        <v>-1.01</v>
      </c>
      <c r="BK4" s="26">
        <v>1.16</v>
      </c>
      <c r="BL4" s="26">
        <v>10.55</v>
      </c>
      <c r="BM4" s="26">
        <v>2.78</v>
      </c>
      <c r="BN4" s="26" t="s">
        <v>124</v>
      </c>
      <c r="BO4" s="26" t="s">
        <v>151</v>
      </c>
      <c r="BP4" s="26" t="s">
        <v>124</v>
      </c>
      <c r="BQ4" s="26" t="s">
        <v>152</v>
      </c>
      <c r="BR4" s="46" t="s">
        <v>463</v>
      </c>
      <c r="BS4" s="66" t="str">
        <f t="shared" si="0"/>
        <v>Red</v>
      </c>
      <c r="BT4" s="66" t="str">
        <f t="shared" si="1"/>
        <v>Red</v>
      </c>
      <c r="BU4" s="66" t="str">
        <f t="shared" si="2"/>
        <v>No</v>
      </c>
      <c r="BV4" s="66" t="str">
        <f t="shared" si="3"/>
        <v>Circular</v>
      </c>
      <c r="BW4" s="66" t="b">
        <f t="shared" si="4"/>
        <v>0</v>
      </c>
      <c r="CE4" s="69" t="str">
        <f t="shared" si="5"/>
        <v>1</v>
      </c>
      <c r="CF4" s="69" t="str">
        <f t="shared" si="6"/>
        <v>1</v>
      </c>
    </row>
    <row r="5" spans="1:84" s="6" customFormat="1" ht="12.75">
      <c r="A5" s="33" t="s">
        <v>156</v>
      </c>
      <c r="B5" s="7">
        <v>4695</v>
      </c>
      <c r="C5" s="8">
        <v>13.7</v>
      </c>
      <c r="D5" s="7" t="s">
        <v>157</v>
      </c>
      <c r="E5" s="6" t="s">
        <v>74</v>
      </c>
      <c r="F5" s="6" t="s">
        <v>74</v>
      </c>
      <c r="G5" s="6" t="s">
        <v>74</v>
      </c>
      <c r="H5" s="6" t="s">
        <v>158</v>
      </c>
      <c r="I5" s="6" t="s">
        <v>97</v>
      </c>
      <c r="J5" s="9">
        <v>45.76181</v>
      </c>
      <c r="K5" s="9">
        <v>-116.99425</v>
      </c>
      <c r="L5" s="6" t="s">
        <v>78</v>
      </c>
      <c r="M5" s="6" t="s">
        <v>79</v>
      </c>
      <c r="N5" s="6" t="s">
        <v>159</v>
      </c>
      <c r="O5" s="6" t="s">
        <v>160</v>
      </c>
      <c r="Q5" s="10">
        <v>38237</v>
      </c>
      <c r="R5" s="11">
        <v>0.45416666666666666</v>
      </c>
      <c r="S5" s="6" t="s">
        <v>118</v>
      </c>
      <c r="T5" s="6">
        <v>1</v>
      </c>
      <c r="U5" s="6">
        <v>1</v>
      </c>
      <c r="V5" s="6">
        <v>0</v>
      </c>
      <c r="W5" s="6">
        <v>0</v>
      </c>
      <c r="X5" s="6">
        <v>0</v>
      </c>
      <c r="Y5" s="6" t="s">
        <v>119</v>
      </c>
      <c r="Z5" s="6" t="s">
        <v>161</v>
      </c>
      <c r="AA5" s="6" t="s">
        <v>75</v>
      </c>
      <c r="AB5" s="6" t="s">
        <v>162</v>
      </c>
      <c r="AC5" s="6" t="s">
        <v>84</v>
      </c>
      <c r="AE5" s="6" t="s">
        <v>131</v>
      </c>
      <c r="AF5" s="6" t="s">
        <v>121</v>
      </c>
      <c r="AG5" s="6" t="s">
        <v>75</v>
      </c>
      <c r="AH5" s="6" t="s">
        <v>75</v>
      </c>
      <c r="AI5" s="12" t="s">
        <v>163</v>
      </c>
      <c r="AJ5" s="6" t="s">
        <v>164</v>
      </c>
      <c r="AK5" s="6">
        <v>1</v>
      </c>
      <c r="AL5" s="6">
        <v>1</v>
      </c>
      <c r="AM5" s="6">
        <v>1</v>
      </c>
      <c r="AN5" s="6">
        <v>1</v>
      </c>
      <c r="AO5" s="6" t="s">
        <v>165</v>
      </c>
      <c r="AR5" s="6">
        <v>6.3</v>
      </c>
      <c r="AS5" s="6">
        <v>78.6</v>
      </c>
      <c r="AT5" s="6">
        <v>8.5</v>
      </c>
      <c r="AU5" s="6">
        <v>13.2</v>
      </c>
      <c r="AV5" s="6">
        <v>9</v>
      </c>
      <c r="AW5" s="6">
        <v>13.8</v>
      </c>
      <c r="AX5" s="6">
        <v>9.2</v>
      </c>
      <c r="AY5" s="6">
        <v>13.96</v>
      </c>
      <c r="AZ5" s="6" t="s">
        <v>166</v>
      </c>
      <c r="BA5" s="6">
        <v>14.99</v>
      </c>
      <c r="BB5" s="6">
        <v>16.17</v>
      </c>
      <c r="BC5" s="6">
        <v>17.87</v>
      </c>
      <c r="BD5" s="6">
        <v>17.42</v>
      </c>
      <c r="BE5" s="6">
        <v>13.96</v>
      </c>
      <c r="BF5" s="6">
        <v>0</v>
      </c>
      <c r="BG5" s="6">
        <v>10.74</v>
      </c>
      <c r="BH5" s="6">
        <v>0.59</v>
      </c>
      <c r="BI5" s="6">
        <v>1.25</v>
      </c>
      <c r="BJ5" s="6">
        <v>-2.43</v>
      </c>
      <c r="BK5" s="6">
        <v>0.45</v>
      </c>
      <c r="BL5" s="6">
        <v>0.36</v>
      </c>
      <c r="BM5" s="6">
        <v>1.5</v>
      </c>
      <c r="BN5" s="6" t="s">
        <v>124</v>
      </c>
      <c r="BO5" s="6" t="s">
        <v>167</v>
      </c>
      <c r="BP5" s="6" t="s">
        <v>124</v>
      </c>
      <c r="BQ5" s="6" t="s">
        <v>168</v>
      </c>
      <c r="BS5" s="66" t="str">
        <f t="shared" si="0"/>
        <v>Red</v>
      </c>
      <c r="BT5" s="66" t="str">
        <f t="shared" si="1"/>
        <v>Red</v>
      </c>
      <c r="BU5" s="66" t="str">
        <f t="shared" si="2"/>
        <v>Yes</v>
      </c>
      <c r="BV5" s="66" t="str">
        <f t="shared" si="3"/>
        <v>Squashed Pipe-Arch</v>
      </c>
      <c r="BW5" s="66" t="b">
        <f t="shared" si="4"/>
        <v>0</v>
      </c>
      <c r="BX5" s="6" t="s">
        <v>85</v>
      </c>
      <c r="BY5" s="6" t="s">
        <v>169</v>
      </c>
      <c r="BZ5" s="6" t="s">
        <v>85</v>
      </c>
      <c r="CA5" s="6" t="s">
        <v>170</v>
      </c>
      <c r="CE5" s="69" t="str">
        <f t="shared" si="5"/>
        <v>1</v>
      </c>
      <c r="CF5" s="69" t="str">
        <f t="shared" si="6"/>
        <v>1</v>
      </c>
    </row>
    <row r="6" spans="1:84" s="6" customFormat="1" ht="12.75">
      <c r="A6" s="6" t="s">
        <v>177</v>
      </c>
      <c r="B6" s="7">
        <v>4625</v>
      </c>
      <c r="C6" s="8">
        <v>17.7</v>
      </c>
      <c r="D6" s="7" t="s">
        <v>178</v>
      </c>
      <c r="E6" s="6" t="s">
        <v>74</v>
      </c>
      <c r="F6" s="6" t="s">
        <v>74</v>
      </c>
      <c r="G6" s="6" t="s">
        <v>74</v>
      </c>
      <c r="H6" s="6" t="s">
        <v>109</v>
      </c>
      <c r="I6" s="6" t="s">
        <v>172</v>
      </c>
      <c r="J6" s="9">
        <v>45.77838</v>
      </c>
      <c r="K6" s="9">
        <v>-116.94998</v>
      </c>
      <c r="L6" s="6" t="s">
        <v>78</v>
      </c>
      <c r="M6" s="6" t="s">
        <v>79</v>
      </c>
      <c r="N6" s="6" t="s">
        <v>80</v>
      </c>
      <c r="O6" s="6" t="s">
        <v>81</v>
      </c>
      <c r="Q6" s="10">
        <v>38237</v>
      </c>
      <c r="R6" s="11">
        <v>0.5604166666666667</v>
      </c>
      <c r="S6" s="6" t="s">
        <v>118</v>
      </c>
      <c r="T6" s="6">
        <v>1</v>
      </c>
      <c r="U6" s="6">
        <v>1</v>
      </c>
      <c r="V6" s="6">
        <v>0</v>
      </c>
      <c r="W6" s="6">
        <v>0</v>
      </c>
      <c r="X6" s="6">
        <v>0</v>
      </c>
      <c r="Y6" s="6" t="s">
        <v>137</v>
      </c>
      <c r="Z6" s="6" t="s">
        <v>75</v>
      </c>
      <c r="AA6" s="6" t="s">
        <v>75</v>
      </c>
      <c r="AC6" s="6" t="s">
        <v>84</v>
      </c>
      <c r="AE6" s="6" t="s">
        <v>131</v>
      </c>
      <c r="AF6" s="6" t="s">
        <v>179</v>
      </c>
      <c r="AG6" s="6" t="s">
        <v>75</v>
      </c>
      <c r="AH6" s="6" t="s">
        <v>180</v>
      </c>
      <c r="AI6" s="6" t="s">
        <v>181</v>
      </c>
      <c r="AJ6" s="6" t="s">
        <v>182</v>
      </c>
      <c r="AK6" s="6">
        <v>1</v>
      </c>
      <c r="AL6" s="6">
        <v>1</v>
      </c>
      <c r="AM6" s="6">
        <v>1</v>
      </c>
      <c r="AN6" s="6">
        <v>1</v>
      </c>
      <c r="AR6" s="6">
        <v>5.9</v>
      </c>
      <c r="AS6" s="6">
        <v>60.8</v>
      </c>
      <c r="AT6" s="6">
        <v>8.1</v>
      </c>
      <c r="AU6" s="6">
        <v>8.3</v>
      </c>
      <c r="AV6" s="6">
        <v>6.4</v>
      </c>
      <c r="AW6" s="6">
        <v>7.6</v>
      </c>
      <c r="AX6" s="6">
        <v>8.2</v>
      </c>
      <c r="AY6" s="6">
        <v>13.49</v>
      </c>
      <c r="AZ6" s="6" t="s">
        <v>105</v>
      </c>
      <c r="BA6" s="6">
        <v>13.75</v>
      </c>
      <c r="BB6" s="6">
        <v>14.85</v>
      </c>
      <c r="BC6" s="6">
        <v>18.19</v>
      </c>
      <c r="BD6" s="6">
        <v>16.5</v>
      </c>
      <c r="BE6" s="6">
        <v>13.49</v>
      </c>
      <c r="BF6" s="6">
        <v>0</v>
      </c>
      <c r="BG6" s="6">
        <v>7.72</v>
      </c>
      <c r="BH6" s="6">
        <v>0.76</v>
      </c>
      <c r="BI6" s="6">
        <v>1.65</v>
      </c>
      <c r="BJ6" s="6">
        <v>-2.75</v>
      </c>
      <c r="BK6" s="6">
        <v>1.69</v>
      </c>
      <c r="BL6" s="6">
        <v>1.02</v>
      </c>
      <c r="BM6" s="6">
        <v>1.81</v>
      </c>
      <c r="BN6" s="6" t="s">
        <v>124</v>
      </c>
      <c r="BO6" s="6" t="s">
        <v>167</v>
      </c>
      <c r="BP6" s="6" t="s">
        <v>124</v>
      </c>
      <c r="BQ6" s="6" t="s">
        <v>168</v>
      </c>
      <c r="BS6" s="66" t="str">
        <f t="shared" si="0"/>
        <v>Red</v>
      </c>
      <c r="BT6" s="66" t="str">
        <f t="shared" si="1"/>
        <v>Red</v>
      </c>
      <c r="BU6" s="66" t="str">
        <f t="shared" si="2"/>
        <v>No</v>
      </c>
      <c r="BV6" s="66" t="str">
        <f t="shared" si="3"/>
        <v>Squashed Pipe-Arch</v>
      </c>
      <c r="BW6" s="66" t="b">
        <f t="shared" si="4"/>
        <v>0</v>
      </c>
      <c r="BX6" s="6" t="s">
        <v>84</v>
      </c>
      <c r="BZ6" s="6" t="s">
        <v>85</v>
      </c>
      <c r="CA6" s="6" t="s">
        <v>86</v>
      </c>
      <c r="CE6" s="69" t="str">
        <f t="shared" si="5"/>
        <v>1</v>
      </c>
      <c r="CF6" s="69" t="str">
        <f t="shared" si="6"/>
        <v>1</v>
      </c>
    </row>
    <row r="7" spans="1:84" s="6" customFormat="1" ht="12.75">
      <c r="A7" s="6" t="s">
        <v>189</v>
      </c>
      <c r="B7" s="7">
        <v>4625</v>
      </c>
      <c r="C7" s="8">
        <v>0.05</v>
      </c>
      <c r="D7" s="7" t="s">
        <v>190</v>
      </c>
      <c r="E7" s="6" t="s">
        <v>74</v>
      </c>
      <c r="F7" s="6" t="s">
        <v>74</v>
      </c>
      <c r="G7" s="6" t="s">
        <v>74</v>
      </c>
      <c r="H7" s="6" t="s">
        <v>109</v>
      </c>
      <c r="I7" s="6" t="s">
        <v>97</v>
      </c>
      <c r="J7" s="9">
        <v>45.72718</v>
      </c>
      <c r="K7" s="9">
        <v>-116.89705</v>
      </c>
      <c r="L7" s="6" t="s">
        <v>78</v>
      </c>
      <c r="M7" s="6" t="s">
        <v>79</v>
      </c>
      <c r="N7" s="6" t="s">
        <v>80</v>
      </c>
      <c r="O7" s="6" t="s">
        <v>81</v>
      </c>
      <c r="Q7" s="10">
        <v>38237</v>
      </c>
      <c r="R7" s="11">
        <v>0.6222222222222222</v>
      </c>
      <c r="S7" s="6" t="s">
        <v>99</v>
      </c>
      <c r="T7" s="6">
        <v>1</v>
      </c>
      <c r="U7" s="6">
        <v>1</v>
      </c>
      <c r="V7" s="6">
        <v>0</v>
      </c>
      <c r="W7" s="6">
        <v>0</v>
      </c>
      <c r="X7" s="6">
        <v>0</v>
      </c>
      <c r="Y7" s="6" t="s">
        <v>137</v>
      </c>
      <c r="Z7" s="6" t="s">
        <v>75</v>
      </c>
      <c r="AA7" s="6" t="s">
        <v>75</v>
      </c>
      <c r="AC7" s="6" t="s">
        <v>84</v>
      </c>
      <c r="AE7" s="6" t="s">
        <v>120</v>
      </c>
      <c r="AF7" s="6" t="s">
        <v>121</v>
      </c>
      <c r="AG7" s="6" t="s">
        <v>75</v>
      </c>
      <c r="AH7" s="6" t="s">
        <v>75</v>
      </c>
      <c r="AI7" s="12" t="s">
        <v>191</v>
      </c>
      <c r="AK7" s="6">
        <v>1</v>
      </c>
      <c r="AL7" s="6">
        <v>1</v>
      </c>
      <c r="AM7" s="6">
        <v>1</v>
      </c>
      <c r="AN7" s="6">
        <v>1</v>
      </c>
      <c r="AR7" s="6">
        <v>6.4</v>
      </c>
      <c r="AS7" s="6">
        <v>36.3</v>
      </c>
      <c r="AT7" s="6">
        <v>10.2</v>
      </c>
      <c r="AU7" s="6">
        <v>11</v>
      </c>
      <c r="AV7" s="6">
        <v>9.6</v>
      </c>
      <c r="AW7" s="6">
        <v>9.8</v>
      </c>
      <c r="AX7" s="6">
        <v>8.8</v>
      </c>
      <c r="AY7" s="6">
        <v>5.83</v>
      </c>
      <c r="AZ7" s="6" t="s">
        <v>105</v>
      </c>
      <c r="BA7" s="6">
        <v>12.63</v>
      </c>
      <c r="BB7" s="6">
        <v>13.16</v>
      </c>
      <c r="BC7" s="6">
        <v>15.23</v>
      </c>
      <c r="BD7" s="6">
        <v>13.74</v>
      </c>
      <c r="BE7" s="6">
        <v>5.83</v>
      </c>
      <c r="BF7" s="6">
        <v>0</v>
      </c>
      <c r="BG7" s="6">
        <v>9.88</v>
      </c>
      <c r="BH7" s="6">
        <v>0.65</v>
      </c>
      <c r="BI7" s="6">
        <v>0.58</v>
      </c>
      <c r="BJ7" s="6">
        <v>-1.11</v>
      </c>
      <c r="BK7" s="6">
        <v>1.49</v>
      </c>
      <c r="BL7" s="6">
        <v>2.57</v>
      </c>
      <c r="BM7" s="6">
        <v>1.46</v>
      </c>
      <c r="BN7" s="6" t="s">
        <v>124</v>
      </c>
      <c r="BO7" s="6" t="s">
        <v>167</v>
      </c>
      <c r="BP7" s="6" t="s">
        <v>142</v>
      </c>
      <c r="BQ7" s="6" t="s">
        <v>75</v>
      </c>
      <c r="BR7" s="6" t="s">
        <v>192</v>
      </c>
      <c r="BS7" s="66" t="str">
        <f t="shared" si="0"/>
        <v>Red</v>
      </c>
      <c r="BT7" s="66" t="str">
        <f t="shared" si="1"/>
        <v>Red</v>
      </c>
      <c r="BU7" s="66" t="str">
        <f t="shared" si="2"/>
        <v>No</v>
      </c>
      <c r="BV7" s="66" t="str">
        <f t="shared" si="3"/>
        <v>Circular</v>
      </c>
      <c r="BW7" s="66" t="b">
        <f t="shared" si="4"/>
        <v>0</v>
      </c>
      <c r="BX7" s="6" t="s">
        <v>84</v>
      </c>
      <c r="BZ7" s="6" t="s">
        <v>85</v>
      </c>
      <c r="CA7" s="6" t="s">
        <v>175</v>
      </c>
      <c r="CE7" s="69" t="str">
        <f t="shared" si="5"/>
        <v>1</v>
      </c>
      <c r="CF7" s="69" t="str">
        <f t="shared" si="6"/>
        <v>0.5</v>
      </c>
    </row>
    <row r="8" spans="1:84" s="6" customFormat="1" ht="12.75">
      <c r="A8" s="6" t="s">
        <v>193</v>
      </c>
      <c r="B8" s="7" t="s">
        <v>194</v>
      </c>
      <c r="C8" s="8">
        <v>0.05</v>
      </c>
      <c r="D8" s="7">
        <v>4600</v>
      </c>
      <c r="E8" s="6" t="s">
        <v>74</v>
      </c>
      <c r="F8" s="6" t="s">
        <v>74</v>
      </c>
      <c r="G8" s="6" t="s">
        <v>74</v>
      </c>
      <c r="H8" s="6" t="s">
        <v>97</v>
      </c>
      <c r="I8" s="6" t="s">
        <v>77</v>
      </c>
      <c r="J8" s="9">
        <v>45.70721</v>
      </c>
      <c r="K8" s="9">
        <v>-116.91473</v>
      </c>
      <c r="L8" s="6" t="s">
        <v>78</v>
      </c>
      <c r="M8" s="6" t="s">
        <v>79</v>
      </c>
      <c r="N8" s="6" t="s">
        <v>80</v>
      </c>
      <c r="O8" s="6" t="s">
        <v>81</v>
      </c>
      <c r="Q8" s="10">
        <v>38237</v>
      </c>
      <c r="R8" s="11">
        <v>0.65</v>
      </c>
      <c r="S8" s="6" t="s">
        <v>99</v>
      </c>
      <c r="T8" s="6">
        <v>1</v>
      </c>
      <c r="U8" s="6">
        <v>1</v>
      </c>
      <c r="V8" s="6">
        <v>0</v>
      </c>
      <c r="W8" s="6">
        <v>0</v>
      </c>
      <c r="X8" s="6">
        <v>0</v>
      </c>
      <c r="Y8" s="6" t="s">
        <v>100</v>
      </c>
      <c r="Z8" s="6" t="s">
        <v>75</v>
      </c>
      <c r="AA8" s="6" t="s">
        <v>75</v>
      </c>
      <c r="AB8" s="6" t="s">
        <v>195</v>
      </c>
      <c r="AC8" s="6" t="s">
        <v>84</v>
      </c>
      <c r="AE8" s="6" t="s">
        <v>120</v>
      </c>
      <c r="AF8" s="6" t="s">
        <v>102</v>
      </c>
      <c r="AG8" s="6" t="s">
        <v>75</v>
      </c>
      <c r="AH8" s="6" t="s">
        <v>75</v>
      </c>
      <c r="AI8" s="6" t="s">
        <v>196</v>
      </c>
      <c r="AR8" s="6">
        <v>6.8</v>
      </c>
      <c r="AS8" s="6">
        <v>45.4</v>
      </c>
      <c r="AT8" s="6">
        <v>9</v>
      </c>
      <c r="AU8" s="6">
        <v>15.7</v>
      </c>
      <c r="AV8" s="6">
        <v>12.3</v>
      </c>
      <c r="AW8" s="6">
        <v>16.5</v>
      </c>
      <c r="AX8" s="6">
        <v>11.6</v>
      </c>
      <c r="AY8" s="6">
        <v>6.55</v>
      </c>
      <c r="AZ8" s="6" t="s">
        <v>197</v>
      </c>
      <c r="BA8" s="6">
        <v>12.51</v>
      </c>
      <c r="BB8" s="6">
        <v>12.85</v>
      </c>
      <c r="BC8" s="6">
        <v>16.04</v>
      </c>
      <c r="BD8" s="6">
        <v>12.7</v>
      </c>
      <c r="BE8" s="6">
        <v>6.55</v>
      </c>
      <c r="BF8" s="6">
        <v>0</v>
      </c>
      <c r="BG8" s="6">
        <v>13.02</v>
      </c>
      <c r="BH8" s="6">
        <v>0.52</v>
      </c>
      <c r="BI8" s="6">
        <v>-0.15</v>
      </c>
      <c r="BJ8" s="6">
        <v>-0.19</v>
      </c>
      <c r="BK8" s="6">
        <v>3.34</v>
      </c>
      <c r="BL8" s="6">
        <v>-22.27</v>
      </c>
      <c r="BM8" s="6">
        <v>0.75</v>
      </c>
      <c r="BN8" s="6" t="s">
        <v>142</v>
      </c>
      <c r="BO8" s="6" t="s">
        <v>75</v>
      </c>
      <c r="BP8" s="6" t="s">
        <v>142</v>
      </c>
      <c r="BQ8" s="6" t="s">
        <v>75</v>
      </c>
      <c r="BS8" s="66" t="str">
        <f t="shared" si="0"/>
        <v>Grey</v>
      </c>
      <c r="BT8" s="66" t="str">
        <f t="shared" si="1"/>
        <v>Grey</v>
      </c>
      <c r="BU8" s="66" t="str">
        <f t="shared" si="2"/>
        <v>No</v>
      </c>
      <c r="BV8" s="66" t="str">
        <f t="shared" si="3"/>
        <v>Circular</v>
      </c>
      <c r="BW8" s="66" t="b">
        <f t="shared" si="4"/>
        <v>0</v>
      </c>
      <c r="BX8" s="6" t="s">
        <v>84</v>
      </c>
      <c r="BZ8" s="6" t="s">
        <v>198</v>
      </c>
      <c r="CA8" s="6" t="s">
        <v>175</v>
      </c>
      <c r="CE8" s="69" t="str">
        <f t="shared" si="5"/>
        <v>0.5</v>
      </c>
      <c r="CF8" s="69" t="str">
        <f t="shared" si="6"/>
        <v>0.5</v>
      </c>
    </row>
    <row r="9" spans="1:84" s="6" customFormat="1" ht="12.75">
      <c r="A9" s="6" t="s">
        <v>220</v>
      </c>
      <c r="B9" s="7" t="s">
        <v>221</v>
      </c>
      <c r="C9" s="8">
        <v>2</v>
      </c>
      <c r="D9" s="7" t="s">
        <v>222</v>
      </c>
      <c r="E9" s="6" t="s">
        <v>74</v>
      </c>
      <c r="F9" s="6" t="s">
        <v>74</v>
      </c>
      <c r="G9" s="6" t="s">
        <v>74</v>
      </c>
      <c r="H9" s="6" t="s">
        <v>158</v>
      </c>
      <c r="I9" s="6" t="s">
        <v>97</v>
      </c>
      <c r="J9" s="9">
        <v>45.8158</v>
      </c>
      <c r="K9" s="9">
        <v>-117.03365</v>
      </c>
      <c r="L9" s="6" t="s">
        <v>78</v>
      </c>
      <c r="M9" s="6" t="s">
        <v>79</v>
      </c>
      <c r="N9" s="6" t="s">
        <v>80</v>
      </c>
      <c r="O9" s="6" t="s">
        <v>159</v>
      </c>
      <c r="Q9" s="10">
        <v>38239</v>
      </c>
      <c r="R9" s="11">
        <v>0.6791666666666667</v>
      </c>
      <c r="S9" s="6" t="s">
        <v>118</v>
      </c>
      <c r="T9" s="6">
        <v>1</v>
      </c>
      <c r="U9" s="6">
        <v>1</v>
      </c>
      <c r="V9" s="6">
        <v>0</v>
      </c>
      <c r="W9" s="6">
        <v>0</v>
      </c>
      <c r="X9" s="6">
        <v>0</v>
      </c>
      <c r="Y9" s="6" t="s">
        <v>137</v>
      </c>
      <c r="Z9" s="6" t="s">
        <v>75</v>
      </c>
      <c r="AA9" s="6" t="s">
        <v>75</v>
      </c>
      <c r="AC9" s="6" t="s">
        <v>84</v>
      </c>
      <c r="AE9" s="6" t="s">
        <v>120</v>
      </c>
      <c r="AF9" s="6" t="s">
        <v>102</v>
      </c>
      <c r="AG9" s="6" t="s">
        <v>75</v>
      </c>
      <c r="AH9" s="6" t="s">
        <v>75</v>
      </c>
      <c r="AI9" s="6" t="s">
        <v>223</v>
      </c>
      <c r="AK9" s="6">
        <v>1</v>
      </c>
      <c r="AL9" s="6">
        <v>1</v>
      </c>
      <c r="AM9" s="6">
        <v>1</v>
      </c>
      <c r="AN9" s="6">
        <v>1</v>
      </c>
      <c r="AR9" s="6">
        <v>3.4</v>
      </c>
      <c r="AS9" s="6">
        <v>36.5</v>
      </c>
      <c r="AT9" s="6">
        <v>8.2</v>
      </c>
      <c r="AU9" s="6">
        <v>9.1</v>
      </c>
      <c r="AV9" s="6">
        <v>6.7</v>
      </c>
      <c r="AW9" s="6">
        <v>10</v>
      </c>
      <c r="AX9" s="6">
        <v>12.2</v>
      </c>
      <c r="AY9" s="6">
        <v>8.32</v>
      </c>
      <c r="AZ9" s="6" t="s">
        <v>105</v>
      </c>
      <c r="BA9" s="6">
        <v>10.68</v>
      </c>
      <c r="BB9" s="6">
        <v>11.73</v>
      </c>
      <c r="BC9" s="6">
        <v>12.86</v>
      </c>
      <c r="BD9" s="6">
        <v>12.02</v>
      </c>
      <c r="BE9" s="6">
        <v>8.32</v>
      </c>
      <c r="BF9" s="6">
        <v>0</v>
      </c>
      <c r="BG9" s="6">
        <v>9.24</v>
      </c>
      <c r="BH9" s="6">
        <v>0.37</v>
      </c>
      <c r="BI9" s="6">
        <v>0.29</v>
      </c>
      <c r="BJ9" s="6">
        <v>-1.34</v>
      </c>
      <c r="BK9" s="6">
        <v>0.84</v>
      </c>
      <c r="BL9" s="6">
        <v>2.9</v>
      </c>
      <c r="BM9" s="6">
        <v>2.88</v>
      </c>
      <c r="BN9" s="6" t="s">
        <v>124</v>
      </c>
      <c r="BO9" s="6" t="s">
        <v>151</v>
      </c>
      <c r="BP9" s="6" t="s">
        <v>124</v>
      </c>
      <c r="BQ9" s="6" t="s">
        <v>152</v>
      </c>
      <c r="BS9" s="66" t="str">
        <f t="shared" si="0"/>
        <v>Red</v>
      </c>
      <c r="BT9" s="66" t="str">
        <f t="shared" si="1"/>
        <v>Red</v>
      </c>
      <c r="BU9" s="66" t="str">
        <f t="shared" si="2"/>
        <v>No</v>
      </c>
      <c r="BV9" s="66" t="str">
        <f t="shared" si="3"/>
        <v>Squashed Pipe-Arch</v>
      </c>
      <c r="BW9" s="66" t="b">
        <f t="shared" si="4"/>
        <v>0</v>
      </c>
      <c r="BX9" s="6" t="s">
        <v>84</v>
      </c>
      <c r="BZ9" s="6" t="s">
        <v>85</v>
      </c>
      <c r="CA9" s="6" t="s">
        <v>175</v>
      </c>
      <c r="CE9" s="69" t="str">
        <f t="shared" si="5"/>
        <v>1</v>
      </c>
      <c r="CF9" s="69" t="str">
        <f t="shared" si="6"/>
        <v>1</v>
      </c>
    </row>
    <row r="10" spans="1:84" s="6" customFormat="1" ht="12.75">
      <c r="A10" s="6" t="s">
        <v>228</v>
      </c>
      <c r="B10" s="7">
        <v>505</v>
      </c>
      <c r="C10" s="8">
        <v>3.3</v>
      </c>
      <c r="D10" s="7">
        <v>4600</v>
      </c>
      <c r="E10" s="6" t="s">
        <v>74</v>
      </c>
      <c r="F10" s="6" t="s">
        <v>74</v>
      </c>
      <c r="G10" s="6" t="s">
        <v>74</v>
      </c>
      <c r="H10" s="6" t="s">
        <v>109</v>
      </c>
      <c r="I10" s="6" t="s">
        <v>215</v>
      </c>
      <c r="J10" s="9">
        <v>45.87521</v>
      </c>
      <c r="K10" s="9">
        <v>-117.0675</v>
      </c>
      <c r="L10" s="6" t="s">
        <v>78</v>
      </c>
      <c r="M10" s="6" t="s">
        <v>79</v>
      </c>
      <c r="N10" s="6" t="s">
        <v>80</v>
      </c>
      <c r="O10" s="6" t="s">
        <v>159</v>
      </c>
      <c r="Q10" s="10">
        <v>38246</v>
      </c>
      <c r="R10" s="11">
        <v>0.5916666666666667</v>
      </c>
      <c r="S10" s="6" t="s">
        <v>185</v>
      </c>
      <c r="T10" s="6">
        <v>1</v>
      </c>
      <c r="U10" s="6">
        <v>1</v>
      </c>
      <c r="V10" s="6">
        <v>0</v>
      </c>
      <c r="W10" s="6">
        <v>0</v>
      </c>
      <c r="X10" s="6">
        <v>0</v>
      </c>
      <c r="Y10" s="6" t="s">
        <v>75</v>
      </c>
      <c r="Z10" s="6" t="s">
        <v>75</v>
      </c>
      <c r="AA10" s="6" t="s">
        <v>75</v>
      </c>
      <c r="AC10" s="6" t="s">
        <v>85</v>
      </c>
      <c r="AD10" s="6" t="s">
        <v>229</v>
      </c>
      <c r="AE10" s="6" t="s">
        <v>75</v>
      </c>
      <c r="AF10" s="6" t="s">
        <v>75</v>
      </c>
      <c r="AG10" s="6" t="s">
        <v>75</v>
      </c>
      <c r="AH10" s="6" t="s">
        <v>75</v>
      </c>
      <c r="AI10" s="6" t="s">
        <v>230</v>
      </c>
      <c r="AK10" s="6">
        <v>1</v>
      </c>
      <c r="AL10" s="6">
        <v>1</v>
      </c>
      <c r="AM10" s="6">
        <v>1</v>
      </c>
      <c r="AN10" s="6">
        <v>1</v>
      </c>
      <c r="AR10" s="6">
        <v>4.2</v>
      </c>
      <c r="AS10" s="6">
        <v>54.6</v>
      </c>
      <c r="AT10" s="6">
        <v>13</v>
      </c>
      <c r="AU10" s="6">
        <v>11.6</v>
      </c>
      <c r="AV10" s="6">
        <v>9.5</v>
      </c>
      <c r="AW10" s="6">
        <v>7.1</v>
      </c>
      <c r="AX10" s="6">
        <v>7.2</v>
      </c>
      <c r="AY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9.68</v>
      </c>
      <c r="BH10" s="6">
        <v>0.43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 t="s">
        <v>124</v>
      </c>
      <c r="BO10" s="6" t="s">
        <v>125</v>
      </c>
      <c r="BP10" s="6" t="s">
        <v>124</v>
      </c>
      <c r="BQ10" s="6" t="s">
        <v>125</v>
      </c>
      <c r="BS10" s="66" t="str">
        <f t="shared" si="0"/>
        <v>Red</v>
      </c>
      <c r="BT10" s="66" t="str">
        <f t="shared" si="1"/>
        <v>Red</v>
      </c>
      <c r="BU10" s="66" t="str">
        <f t="shared" si="2"/>
        <v>Yes</v>
      </c>
      <c r="BV10" s="66" t="str">
        <f t="shared" si="3"/>
        <v>Open Bottom Arch</v>
      </c>
      <c r="BW10" s="66" t="b">
        <f t="shared" si="4"/>
        <v>0</v>
      </c>
      <c r="BX10" s="6" t="s">
        <v>85</v>
      </c>
      <c r="BY10" s="6" t="s">
        <v>231</v>
      </c>
      <c r="BZ10" s="6" t="s">
        <v>85</v>
      </c>
      <c r="CA10" s="6" t="s">
        <v>175</v>
      </c>
      <c r="CE10" s="69" t="str">
        <f t="shared" si="5"/>
        <v>1</v>
      </c>
      <c r="CF10" s="69" t="str">
        <f t="shared" si="6"/>
        <v>1</v>
      </c>
    </row>
    <row r="11" spans="1:84" s="6" customFormat="1" ht="12.75">
      <c r="A11" s="6" t="s">
        <v>237</v>
      </c>
      <c r="B11" s="7">
        <v>505</v>
      </c>
      <c r="C11" s="8">
        <v>1.6</v>
      </c>
      <c r="D11" s="7">
        <v>4600</v>
      </c>
      <c r="E11" s="6" t="s">
        <v>74</v>
      </c>
      <c r="F11" s="6" t="s">
        <v>74</v>
      </c>
      <c r="G11" s="6" t="s">
        <v>74</v>
      </c>
      <c r="H11" s="6" t="s">
        <v>215</v>
      </c>
      <c r="I11" s="6" t="s">
        <v>216</v>
      </c>
      <c r="J11" s="9">
        <v>45.85634</v>
      </c>
      <c r="K11" s="9">
        <v>-117.10607</v>
      </c>
      <c r="L11" s="6" t="s">
        <v>78</v>
      </c>
      <c r="M11" s="6" t="s">
        <v>79</v>
      </c>
      <c r="N11" s="6" t="s">
        <v>159</v>
      </c>
      <c r="O11" s="6" t="s">
        <v>81</v>
      </c>
      <c r="Q11" s="10">
        <v>38253</v>
      </c>
      <c r="R11" s="11">
        <v>0.545138888888889</v>
      </c>
      <c r="S11" s="6" t="s">
        <v>99</v>
      </c>
      <c r="T11" s="6">
        <v>1</v>
      </c>
      <c r="U11" s="6">
        <v>1</v>
      </c>
      <c r="V11" s="6">
        <v>0</v>
      </c>
      <c r="W11" s="6">
        <v>0</v>
      </c>
      <c r="X11" s="6">
        <v>0</v>
      </c>
      <c r="Y11" s="6" t="s">
        <v>119</v>
      </c>
      <c r="Z11" s="6" t="s">
        <v>75</v>
      </c>
      <c r="AA11" s="6" t="s">
        <v>75</v>
      </c>
      <c r="AC11" s="6" t="s">
        <v>84</v>
      </c>
      <c r="AE11" s="6" t="s">
        <v>120</v>
      </c>
      <c r="AF11" s="6" t="s">
        <v>102</v>
      </c>
      <c r="AG11" s="6" t="s">
        <v>75</v>
      </c>
      <c r="AH11" s="6" t="s">
        <v>75</v>
      </c>
      <c r="AI11" s="12" t="s">
        <v>75</v>
      </c>
      <c r="AK11" s="6">
        <v>1</v>
      </c>
      <c r="AL11" s="6">
        <v>1</v>
      </c>
      <c r="AM11" s="6">
        <v>1</v>
      </c>
      <c r="AN11" s="6">
        <v>1</v>
      </c>
      <c r="AR11" s="6">
        <v>3.7</v>
      </c>
      <c r="AS11" s="6">
        <v>99.8</v>
      </c>
      <c r="AT11" s="6">
        <v>8.2</v>
      </c>
      <c r="AU11" s="6">
        <v>5.6</v>
      </c>
      <c r="AV11" s="6">
        <v>4.4</v>
      </c>
      <c r="AW11" s="6">
        <v>4.3</v>
      </c>
      <c r="AX11" s="6">
        <v>4.1</v>
      </c>
      <c r="AY11" s="6">
        <v>6.7</v>
      </c>
      <c r="AZ11" s="6" t="s">
        <v>238</v>
      </c>
      <c r="BA11" s="6">
        <v>11.6</v>
      </c>
      <c r="BB11" s="6">
        <v>22.61</v>
      </c>
      <c r="BC11" s="6">
        <v>24.52</v>
      </c>
      <c r="BD11" s="6">
        <v>24.31</v>
      </c>
      <c r="BE11" s="6">
        <v>6.7</v>
      </c>
      <c r="BF11" s="6">
        <v>0</v>
      </c>
      <c r="BG11" s="6">
        <v>5.32</v>
      </c>
      <c r="BH11" s="6">
        <v>0.7</v>
      </c>
      <c r="BI11" s="6">
        <v>1.7</v>
      </c>
      <c r="BJ11" s="6">
        <v>-12.71</v>
      </c>
      <c r="BK11" s="6">
        <v>0.21</v>
      </c>
      <c r="BL11" s="6">
        <v>0.12</v>
      </c>
      <c r="BM11" s="6">
        <v>11.03</v>
      </c>
      <c r="BN11" s="6" t="s">
        <v>124</v>
      </c>
      <c r="BO11" s="6" t="s">
        <v>125</v>
      </c>
      <c r="BP11" s="6" t="s">
        <v>124</v>
      </c>
      <c r="BQ11" s="6" t="s">
        <v>168</v>
      </c>
      <c r="BS11" s="66" t="str">
        <f t="shared" si="0"/>
        <v>Red</v>
      </c>
      <c r="BT11" s="66" t="str">
        <f t="shared" si="1"/>
        <v>Red</v>
      </c>
      <c r="BU11" s="66" t="str">
        <f t="shared" si="2"/>
        <v>Yes</v>
      </c>
      <c r="BV11" s="66" t="str">
        <f t="shared" si="3"/>
        <v>Circular</v>
      </c>
      <c r="BW11" s="66" t="b">
        <f t="shared" si="4"/>
        <v>0</v>
      </c>
      <c r="BX11" s="6" t="s">
        <v>85</v>
      </c>
      <c r="BY11" s="6" t="s">
        <v>239</v>
      </c>
      <c r="BZ11" s="6" t="s">
        <v>85</v>
      </c>
      <c r="CA11" s="6" t="s">
        <v>175</v>
      </c>
      <c r="CE11" s="69" t="str">
        <f t="shared" si="5"/>
        <v>1</v>
      </c>
      <c r="CF11" s="69" t="str">
        <f t="shared" si="6"/>
        <v>1</v>
      </c>
    </row>
    <row r="12" spans="1:84" s="6" customFormat="1" ht="12.75">
      <c r="A12" s="6" t="s">
        <v>260</v>
      </c>
      <c r="B12" s="7">
        <v>4625</v>
      </c>
      <c r="C12" s="8">
        <v>12.2</v>
      </c>
      <c r="D12" s="7">
        <v>4600</v>
      </c>
      <c r="E12" s="6" t="s">
        <v>74</v>
      </c>
      <c r="F12" s="6" t="s">
        <v>74</v>
      </c>
      <c r="G12" s="6" t="s">
        <v>74</v>
      </c>
      <c r="H12" s="6" t="s">
        <v>261</v>
      </c>
      <c r="I12" s="6" t="s">
        <v>97</v>
      </c>
      <c r="J12" s="9">
        <v>45.74733</v>
      </c>
      <c r="K12" s="9">
        <v>-117.02299</v>
      </c>
      <c r="L12" s="6" t="s">
        <v>78</v>
      </c>
      <c r="M12" s="6" t="s">
        <v>79</v>
      </c>
      <c r="N12" s="6" t="s">
        <v>80</v>
      </c>
      <c r="O12" s="6" t="s">
        <v>160</v>
      </c>
      <c r="Q12" s="10">
        <v>38286</v>
      </c>
      <c r="R12" s="11">
        <v>0.41875</v>
      </c>
      <c r="S12" s="6" t="s">
        <v>118</v>
      </c>
      <c r="T12" s="6">
        <v>1</v>
      </c>
      <c r="U12" s="6">
        <v>1</v>
      </c>
      <c r="V12" s="6">
        <v>0</v>
      </c>
      <c r="W12" s="6">
        <v>0</v>
      </c>
      <c r="X12" s="6">
        <v>0</v>
      </c>
      <c r="Y12" s="6" t="s">
        <v>137</v>
      </c>
      <c r="Z12" s="6" t="s">
        <v>75</v>
      </c>
      <c r="AA12" s="6" t="s">
        <v>75</v>
      </c>
      <c r="AC12" s="6" t="s">
        <v>84</v>
      </c>
      <c r="AE12" s="6" t="s">
        <v>120</v>
      </c>
      <c r="AF12" s="6" t="s">
        <v>139</v>
      </c>
      <c r="AG12" s="6" t="s">
        <v>75</v>
      </c>
      <c r="AH12" s="6" t="s">
        <v>218</v>
      </c>
      <c r="AI12" s="12" t="s">
        <v>262</v>
      </c>
      <c r="AR12" s="6">
        <v>7.6</v>
      </c>
      <c r="AS12" s="6">
        <v>66.6</v>
      </c>
      <c r="AT12" s="6">
        <v>11.1</v>
      </c>
      <c r="AU12" s="6">
        <v>11.6</v>
      </c>
      <c r="AV12" s="6">
        <v>13.8</v>
      </c>
      <c r="AW12" s="6">
        <v>9.8</v>
      </c>
      <c r="AX12" s="6">
        <v>11.9</v>
      </c>
      <c r="AY12" s="6">
        <v>9.78</v>
      </c>
      <c r="AZ12" s="6" t="s">
        <v>111</v>
      </c>
      <c r="BA12" s="6">
        <v>15.31</v>
      </c>
      <c r="BB12" s="6">
        <v>16.04</v>
      </c>
      <c r="BC12" s="6">
        <v>17.36</v>
      </c>
      <c r="BD12" s="6">
        <v>16.06</v>
      </c>
      <c r="BE12" s="6">
        <v>9.78</v>
      </c>
      <c r="BF12" s="6">
        <v>0</v>
      </c>
      <c r="BG12" s="6">
        <v>11.64</v>
      </c>
      <c r="BH12" s="6">
        <v>0.65</v>
      </c>
      <c r="BI12" s="6">
        <v>0.02</v>
      </c>
      <c r="BJ12" s="6">
        <v>-0.75</v>
      </c>
      <c r="BK12" s="6">
        <v>1.3</v>
      </c>
      <c r="BL12" s="6">
        <v>65</v>
      </c>
      <c r="BM12" s="6">
        <v>1.1</v>
      </c>
      <c r="BN12" s="6" t="s">
        <v>124</v>
      </c>
      <c r="BO12" s="6" t="s">
        <v>151</v>
      </c>
      <c r="BP12" s="6" t="s">
        <v>75</v>
      </c>
      <c r="BQ12" s="6" t="s">
        <v>75</v>
      </c>
      <c r="BS12" s="66" t="str">
        <f t="shared" si="0"/>
        <v>Red</v>
      </c>
      <c r="BT12" s="66" t="str">
        <f t="shared" si="1"/>
        <v>Red</v>
      </c>
      <c r="BU12" s="66" t="str">
        <f t="shared" si="2"/>
        <v>No</v>
      </c>
      <c r="BV12" s="66" t="str">
        <f t="shared" si="3"/>
        <v>Squashed Pipe-Arch</v>
      </c>
      <c r="BW12" s="66" t="b">
        <f t="shared" si="4"/>
        <v>0</v>
      </c>
      <c r="BZ12" s="6" t="s">
        <v>85</v>
      </c>
      <c r="CA12" s="6" t="s">
        <v>86</v>
      </c>
      <c r="CE12" s="69" t="str">
        <f t="shared" si="5"/>
        <v>1</v>
      </c>
      <c r="CF12" s="69" t="str">
        <f t="shared" si="6"/>
        <v>0</v>
      </c>
    </row>
    <row r="13" spans="1:84" ht="12.75">
      <c r="A13" t="s">
        <v>278</v>
      </c>
      <c r="B13" s="13">
        <v>4500</v>
      </c>
      <c r="C13" s="14">
        <v>11.4</v>
      </c>
      <c r="D13" s="13" t="s">
        <v>241</v>
      </c>
      <c r="E13" t="s">
        <v>74</v>
      </c>
      <c r="F13" t="s">
        <v>74</v>
      </c>
      <c r="G13" t="s">
        <v>89</v>
      </c>
      <c r="H13" t="s">
        <v>279</v>
      </c>
      <c r="I13" t="s">
        <v>90</v>
      </c>
      <c r="J13" s="15">
        <v>45.69528</v>
      </c>
      <c r="K13" s="15">
        <v>-117.18565</v>
      </c>
      <c r="L13" t="s">
        <v>78</v>
      </c>
      <c r="M13" t="s">
        <v>79</v>
      </c>
      <c r="N13" t="s">
        <v>159</v>
      </c>
      <c r="O13" t="s">
        <v>160</v>
      </c>
      <c r="Q13" s="16">
        <v>38287</v>
      </c>
      <c r="R13" s="17">
        <v>0.38055555555555554</v>
      </c>
      <c r="S13" t="s">
        <v>99</v>
      </c>
      <c r="T13">
        <v>1</v>
      </c>
      <c r="U13">
        <v>1</v>
      </c>
      <c r="V13">
        <v>0</v>
      </c>
      <c r="W13">
        <v>0</v>
      </c>
      <c r="X13">
        <v>0</v>
      </c>
      <c r="Y13" t="s">
        <v>100</v>
      </c>
      <c r="Z13" t="s">
        <v>75</v>
      </c>
      <c r="AA13" t="s">
        <v>75</v>
      </c>
      <c r="AC13" t="s">
        <v>84</v>
      </c>
      <c r="AE13" t="s">
        <v>120</v>
      </c>
      <c r="AF13" t="s">
        <v>102</v>
      </c>
      <c r="AG13" t="s">
        <v>75</v>
      </c>
      <c r="AI13" s="18" t="s">
        <v>280</v>
      </c>
      <c r="AR13">
        <v>4</v>
      </c>
      <c r="AS13">
        <v>40.5</v>
      </c>
      <c r="AT13">
        <v>5.4</v>
      </c>
      <c r="AU13">
        <v>4.8</v>
      </c>
      <c r="AV13">
        <v>5.9</v>
      </c>
      <c r="AW13">
        <v>4.5</v>
      </c>
      <c r="AX13">
        <v>5.5</v>
      </c>
      <c r="AY13">
        <v>7.43</v>
      </c>
      <c r="AZ13" t="s">
        <v>105</v>
      </c>
      <c r="BA13">
        <v>11.51</v>
      </c>
      <c r="BB13">
        <v>13.43</v>
      </c>
      <c r="BC13">
        <v>14.94</v>
      </c>
      <c r="BD13">
        <v>13.2</v>
      </c>
      <c r="BE13">
        <v>7.43</v>
      </c>
      <c r="BF13">
        <v>0</v>
      </c>
      <c r="BG13">
        <v>5.22</v>
      </c>
      <c r="BH13">
        <v>0.77</v>
      </c>
      <c r="BI13">
        <v>-0.23</v>
      </c>
      <c r="BJ13">
        <v>-1.69</v>
      </c>
      <c r="BK13">
        <v>1.74</v>
      </c>
      <c r="BL13">
        <v>-7.57</v>
      </c>
      <c r="BM13">
        <v>4.74</v>
      </c>
      <c r="BN13" t="s">
        <v>124</v>
      </c>
      <c r="BO13" t="s">
        <v>151</v>
      </c>
      <c r="BP13" t="s">
        <v>124</v>
      </c>
      <c r="BQ13" t="s">
        <v>152</v>
      </c>
      <c r="BS13" s="66" t="str">
        <f t="shared" si="0"/>
        <v>Red</v>
      </c>
      <c r="BT13" s="66" t="str">
        <f t="shared" si="1"/>
        <v>Red</v>
      </c>
      <c r="BU13" s="66" t="str">
        <f t="shared" si="2"/>
        <v>No</v>
      </c>
      <c r="BV13" s="66" t="str">
        <f t="shared" si="3"/>
        <v>Circular</v>
      </c>
      <c r="BW13" s="66" t="b">
        <f t="shared" si="4"/>
        <v>0</v>
      </c>
      <c r="BZ13" t="s">
        <v>85</v>
      </c>
      <c r="CA13" t="s">
        <v>170</v>
      </c>
      <c r="CE13" s="69" t="str">
        <f t="shared" si="5"/>
        <v>1</v>
      </c>
      <c r="CF13" s="69" t="str">
        <f t="shared" si="6"/>
        <v>1</v>
      </c>
    </row>
    <row r="14" spans="1:84" ht="13.5" customHeight="1">
      <c r="A14" t="s">
        <v>285</v>
      </c>
      <c r="B14" s="13" t="s">
        <v>286</v>
      </c>
      <c r="C14" s="14">
        <v>1.3</v>
      </c>
      <c r="D14" s="13">
        <v>4600</v>
      </c>
      <c r="E14" t="s">
        <v>74</v>
      </c>
      <c r="F14" t="s">
        <v>89</v>
      </c>
      <c r="G14" t="s">
        <v>89</v>
      </c>
      <c r="H14" t="s">
        <v>287</v>
      </c>
      <c r="I14" t="s">
        <v>77</v>
      </c>
      <c r="J14" s="15">
        <v>45.73262</v>
      </c>
      <c r="K14" s="15">
        <v>-117.15716</v>
      </c>
      <c r="L14" t="s">
        <v>78</v>
      </c>
      <c r="M14" t="s">
        <v>79</v>
      </c>
      <c r="N14" t="s">
        <v>160</v>
      </c>
      <c r="O14" t="s">
        <v>159</v>
      </c>
      <c r="Q14" s="16">
        <v>38287</v>
      </c>
      <c r="R14" s="17">
        <v>0.48055555555555557</v>
      </c>
      <c r="S14" t="s">
        <v>118</v>
      </c>
      <c r="T14">
        <v>1</v>
      </c>
      <c r="U14">
        <v>1</v>
      </c>
      <c r="V14">
        <v>0</v>
      </c>
      <c r="W14">
        <v>0</v>
      </c>
      <c r="X14">
        <v>0</v>
      </c>
      <c r="Y14" t="s">
        <v>100</v>
      </c>
      <c r="Z14" t="s">
        <v>75</v>
      </c>
      <c r="AA14" t="s">
        <v>75</v>
      </c>
      <c r="AC14" t="s">
        <v>84</v>
      </c>
      <c r="AE14" t="s">
        <v>101</v>
      </c>
      <c r="AF14" t="s">
        <v>102</v>
      </c>
      <c r="AG14" t="s">
        <v>75</v>
      </c>
      <c r="AI14" s="18" t="s">
        <v>288</v>
      </c>
      <c r="AR14">
        <v>6</v>
      </c>
      <c r="AS14">
        <v>32.6</v>
      </c>
      <c r="AT14">
        <v>10</v>
      </c>
      <c r="AU14">
        <v>7.2</v>
      </c>
      <c r="AV14">
        <v>8.2</v>
      </c>
      <c r="AW14">
        <v>12.6</v>
      </c>
      <c r="AX14">
        <v>8.5</v>
      </c>
      <c r="AY14">
        <v>6.8</v>
      </c>
      <c r="BA14">
        <v>10.15</v>
      </c>
      <c r="BB14">
        <v>10.1</v>
      </c>
      <c r="BE14">
        <v>6.81</v>
      </c>
      <c r="BF14">
        <v>-0.01</v>
      </c>
      <c r="BG14">
        <v>9.3</v>
      </c>
      <c r="BH14">
        <v>0.65</v>
      </c>
      <c r="BI14">
        <v>-10.1</v>
      </c>
      <c r="BJ14">
        <v>10.15</v>
      </c>
      <c r="BK14">
        <v>0</v>
      </c>
      <c r="BL14">
        <v>0</v>
      </c>
      <c r="BM14">
        <v>-0.15</v>
      </c>
      <c r="BN14" t="s">
        <v>142</v>
      </c>
      <c r="BO14" t="s">
        <v>75</v>
      </c>
      <c r="BP14" t="s">
        <v>142</v>
      </c>
      <c r="BQ14" t="s">
        <v>75</v>
      </c>
      <c r="BR14" t="s">
        <v>289</v>
      </c>
      <c r="BS14" s="66" t="str">
        <f t="shared" si="0"/>
        <v>Grey</v>
      </c>
      <c r="BT14" s="66" t="str">
        <f t="shared" si="1"/>
        <v>Grey</v>
      </c>
      <c r="BU14" s="66" t="str">
        <f t="shared" si="2"/>
        <v>No</v>
      </c>
      <c r="BV14" s="66" t="str">
        <f t="shared" si="3"/>
        <v>Squashed Pipe-Arch</v>
      </c>
      <c r="BW14" s="66" t="b">
        <f t="shared" si="4"/>
        <v>0</v>
      </c>
      <c r="BZ14" t="s">
        <v>85</v>
      </c>
      <c r="CA14" t="s">
        <v>170</v>
      </c>
      <c r="CE14" s="69" t="str">
        <f t="shared" si="5"/>
        <v>0.5</v>
      </c>
      <c r="CF14" s="69" t="str">
        <f t="shared" si="6"/>
        <v>0.5</v>
      </c>
    </row>
    <row r="15" spans="1:84" ht="12.75">
      <c r="A15" t="s">
        <v>293</v>
      </c>
      <c r="B15" s="13" t="s">
        <v>286</v>
      </c>
      <c r="C15" s="14">
        <v>7.5</v>
      </c>
      <c r="D15" s="13">
        <v>4600</v>
      </c>
      <c r="E15" t="s">
        <v>74</v>
      </c>
      <c r="F15" t="s">
        <v>74</v>
      </c>
      <c r="G15" t="s">
        <v>74</v>
      </c>
      <c r="H15" t="s">
        <v>294</v>
      </c>
      <c r="I15" t="s">
        <v>77</v>
      </c>
      <c r="J15" s="15">
        <v>45.79175</v>
      </c>
      <c r="K15" s="15">
        <v>-117.17493</v>
      </c>
      <c r="L15" t="s">
        <v>78</v>
      </c>
      <c r="M15" t="s">
        <v>79</v>
      </c>
      <c r="N15" t="s">
        <v>160</v>
      </c>
      <c r="O15" t="s">
        <v>159</v>
      </c>
      <c r="Q15" s="16">
        <v>38287</v>
      </c>
      <c r="R15" s="17">
        <v>0.5375</v>
      </c>
      <c r="S15" t="s">
        <v>185</v>
      </c>
      <c r="T15">
        <v>1</v>
      </c>
      <c r="U15">
        <v>1</v>
      </c>
      <c r="V15">
        <v>0</v>
      </c>
      <c r="W15">
        <v>0</v>
      </c>
      <c r="X15">
        <v>0</v>
      </c>
      <c r="Y15" t="s">
        <v>75</v>
      </c>
      <c r="Z15" t="s">
        <v>75</v>
      </c>
      <c r="AA15" t="s">
        <v>75</v>
      </c>
      <c r="AC15" t="s">
        <v>84</v>
      </c>
      <c r="AE15" t="s">
        <v>120</v>
      </c>
      <c r="AF15" t="s">
        <v>75</v>
      </c>
      <c r="AG15" t="s">
        <v>75</v>
      </c>
      <c r="AI15" s="18"/>
      <c r="AR15">
        <v>8</v>
      </c>
      <c r="AS15">
        <v>50</v>
      </c>
      <c r="AT15">
        <v>12.9</v>
      </c>
      <c r="AU15">
        <v>10.5</v>
      </c>
      <c r="AV15">
        <v>11.2</v>
      </c>
      <c r="AW15">
        <v>11.8</v>
      </c>
      <c r="AX15">
        <v>13</v>
      </c>
      <c r="BF15">
        <v>0</v>
      </c>
      <c r="BG15">
        <v>11.88</v>
      </c>
      <c r="BH15">
        <v>0.67</v>
      </c>
      <c r="BI15">
        <v>0</v>
      </c>
      <c r="BJ15">
        <v>0</v>
      </c>
      <c r="BK15">
        <v>0</v>
      </c>
      <c r="BL15">
        <v>0</v>
      </c>
      <c r="BM15">
        <v>0</v>
      </c>
      <c r="BN15" t="s">
        <v>142</v>
      </c>
      <c r="BO15" t="s">
        <v>75</v>
      </c>
      <c r="BP15" t="s">
        <v>142</v>
      </c>
      <c r="BQ15" t="s">
        <v>75</v>
      </c>
      <c r="BR15" t="s">
        <v>295</v>
      </c>
      <c r="BS15" s="66" t="str">
        <f t="shared" si="0"/>
        <v>Grey</v>
      </c>
      <c r="BT15" s="66" t="str">
        <f t="shared" si="1"/>
        <v>Grey</v>
      </c>
      <c r="BU15" s="66" t="str">
        <f t="shared" si="2"/>
        <v>No</v>
      </c>
      <c r="BV15" s="66" t="str">
        <f t="shared" si="3"/>
        <v>Open Bottom Arch</v>
      </c>
      <c r="BW15" s="66" t="b">
        <f t="shared" si="4"/>
        <v>0</v>
      </c>
      <c r="BZ15" t="s">
        <v>85</v>
      </c>
      <c r="CA15" t="s">
        <v>175</v>
      </c>
      <c r="CE15" s="69" t="str">
        <f t="shared" si="5"/>
        <v>0.5</v>
      </c>
      <c r="CF15" s="69" t="str">
        <f t="shared" si="6"/>
        <v>0.5</v>
      </c>
    </row>
    <row r="16" spans="1:84" ht="12.75">
      <c r="A16" t="s">
        <v>321</v>
      </c>
      <c r="B16" s="13" t="s">
        <v>322</v>
      </c>
      <c r="C16" s="14">
        <v>0.1</v>
      </c>
      <c r="D16" s="13">
        <v>4625</v>
      </c>
      <c r="E16" t="s">
        <v>89</v>
      </c>
      <c r="F16" t="s">
        <v>89</v>
      </c>
      <c r="G16" t="s">
        <v>89</v>
      </c>
      <c r="H16" t="s">
        <v>323</v>
      </c>
      <c r="I16" t="s">
        <v>97</v>
      </c>
      <c r="J16" s="15">
        <v>45.70235</v>
      </c>
      <c r="K16" s="15">
        <v>-117.10098</v>
      </c>
      <c r="L16" t="s">
        <v>78</v>
      </c>
      <c r="M16" t="s">
        <v>79</v>
      </c>
      <c r="N16" t="s">
        <v>159</v>
      </c>
      <c r="O16" t="s">
        <v>160</v>
      </c>
      <c r="Q16" s="16">
        <v>38292</v>
      </c>
      <c r="R16" s="17">
        <v>0.44236111111111115</v>
      </c>
      <c r="S16" t="s">
        <v>99</v>
      </c>
      <c r="T16">
        <v>1</v>
      </c>
      <c r="U16">
        <v>2</v>
      </c>
      <c r="V16">
        <v>0</v>
      </c>
      <c r="W16">
        <v>0</v>
      </c>
      <c r="X16">
        <v>0</v>
      </c>
      <c r="Y16" t="s">
        <v>100</v>
      </c>
      <c r="Z16" t="s">
        <v>75</v>
      </c>
      <c r="AA16" t="s">
        <v>75</v>
      </c>
      <c r="AC16" t="s">
        <v>84</v>
      </c>
      <c r="AE16" t="s">
        <v>101</v>
      </c>
      <c r="AF16" t="s">
        <v>102</v>
      </c>
      <c r="AG16" t="s">
        <v>75</v>
      </c>
      <c r="AI16" s="18" t="s">
        <v>324</v>
      </c>
      <c r="AR16">
        <v>2.6</v>
      </c>
      <c r="AS16">
        <v>17.5</v>
      </c>
      <c r="AT16">
        <v>9.2</v>
      </c>
      <c r="AU16">
        <v>9.4</v>
      </c>
      <c r="AV16">
        <v>9</v>
      </c>
      <c r="AW16">
        <v>8.3</v>
      </c>
      <c r="AX16">
        <v>6.9</v>
      </c>
      <c r="AY16">
        <v>6.63</v>
      </c>
      <c r="AZ16" t="s">
        <v>325</v>
      </c>
      <c r="BA16">
        <v>8.59</v>
      </c>
      <c r="BB16">
        <v>8.33</v>
      </c>
      <c r="BC16">
        <v>0</v>
      </c>
      <c r="BE16">
        <v>6.64</v>
      </c>
      <c r="BF16">
        <v>-0.01</v>
      </c>
      <c r="BG16">
        <v>8.56</v>
      </c>
      <c r="BH16">
        <v>0.3</v>
      </c>
      <c r="BI16">
        <v>-8.33</v>
      </c>
      <c r="BJ16">
        <v>8.59</v>
      </c>
      <c r="BK16">
        <v>0</v>
      </c>
      <c r="BL16">
        <v>0</v>
      </c>
      <c r="BM16">
        <v>-1.49</v>
      </c>
      <c r="BN16" t="s">
        <v>124</v>
      </c>
      <c r="BO16" t="s">
        <v>125</v>
      </c>
      <c r="BP16" t="s">
        <v>124</v>
      </c>
      <c r="BQ16" t="s">
        <v>125</v>
      </c>
      <c r="BR16" t="s">
        <v>326</v>
      </c>
      <c r="BS16" s="66" t="str">
        <f t="shared" si="0"/>
        <v>Red</v>
      </c>
      <c r="BT16" s="66" t="str">
        <f t="shared" si="1"/>
        <v>Red</v>
      </c>
      <c r="BU16" s="66" t="str">
        <f t="shared" si="2"/>
        <v>No</v>
      </c>
      <c r="BV16" s="66" t="str">
        <f t="shared" si="3"/>
        <v>Circular</v>
      </c>
      <c r="BW16" s="66" t="b">
        <f t="shared" si="4"/>
        <v>0</v>
      </c>
      <c r="BX16" s="6" t="s">
        <v>84</v>
      </c>
      <c r="BZ16" s="6" t="s">
        <v>85</v>
      </c>
      <c r="CA16" s="6" t="s">
        <v>170</v>
      </c>
      <c r="CE16" s="69" t="str">
        <f t="shared" si="5"/>
        <v>1</v>
      </c>
      <c r="CF16" s="69" t="str">
        <f t="shared" si="6"/>
        <v>1</v>
      </c>
    </row>
    <row r="17" spans="1:84" ht="12.75">
      <c r="A17" t="s">
        <v>327</v>
      </c>
      <c r="B17" s="13" t="s">
        <v>328</v>
      </c>
      <c r="C17" s="14">
        <v>0.1</v>
      </c>
      <c r="D17" s="13">
        <v>4625</v>
      </c>
      <c r="E17" t="s">
        <v>89</v>
      </c>
      <c r="F17" t="s">
        <v>89</v>
      </c>
      <c r="G17" t="s">
        <v>89</v>
      </c>
      <c r="H17" t="s">
        <v>323</v>
      </c>
      <c r="I17" t="s">
        <v>97</v>
      </c>
      <c r="J17" s="15">
        <v>45.70235</v>
      </c>
      <c r="K17" s="15">
        <v>-117.10098</v>
      </c>
      <c r="L17" t="s">
        <v>78</v>
      </c>
      <c r="M17" t="s">
        <v>79</v>
      </c>
      <c r="N17" t="s">
        <v>159</v>
      </c>
      <c r="O17" t="s">
        <v>160</v>
      </c>
      <c r="Q17" s="16">
        <v>38292</v>
      </c>
      <c r="R17" s="17">
        <v>0.4791666666666667</v>
      </c>
      <c r="S17" t="s">
        <v>118</v>
      </c>
      <c r="T17">
        <v>1</v>
      </c>
      <c r="U17">
        <v>2</v>
      </c>
      <c r="V17">
        <v>0</v>
      </c>
      <c r="W17">
        <v>0</v>
      </c>
      <c r="X17">
        <v>0</v>
      </c>
      <c r="Y17" t="s">
        <v>100</v>
      </c>
      <c r="Z17" t="s">
        <v>75</v>
      </c>
      <c r="AA17" t="s">
        <v>75</v>
      </c>
      <c r="AC17" t="s">
        <v>84</v>
      </c>
      <c r="AE17" t="s">
        <v>101</v>
      </c>
      <c r="AF17" t="s">
        <v>102</v>
      </c>
      <c r="AG17" t="s">
        <v>75</v>
      </c>
      <c r="AI17" s="18" t="s">
        <v>324</v>
      </c>
      <c r="AR17">
        <v>3.5</v>
      </c>
      <c r="AS17">
        <v>19.5</v>
      </c>
      <c r="AT17">
        <v>9</v>
      </c>
      <c r="AU17">
        <v>9.4</v>
      </c>
      <c r="AV17">
        <v>9.2</v>
      </c>
      <c r="AW17">
        <v>6.9</v>
      </c>
      <c r="AX17">
        <v>8.3</v>
      </c>
      <c r="AY17">
        <v>6.63</v>
      </c>
      <c r="AZ17" t="s">
        <v>105</v>
      </c>
      <c r="BA17">
        <v>8.25</v>
      </c>
      <c r="BB17">
        <v>8.26</v>
      </c>
      <c r="BE17">
        <v>6.64</v>
      </c>
      <c r="BF17">
        <v>-0.01</v>
      </c>
      <c r="BG17">
        <v>8.56</v>
      </c>
      <c r="BH17">
        <v>0.41</v>
      </c>
      <c r="BI17">
        <v>-8.26</v>
      </c>
      <c r="BJ17">
        <v>8.25</v>
      </c>
      <c r="BK17">
        <v>0</v>
      </c>
      <c r="BL17">
        <v>0</v>
      </c>
      <c r="BM17">
        <v>0.05</v>
      </c>
      <c r="BN17" t="s">
        <v>124</v>
      </c>
      <c r="BO17" t="s">
        <v>125</v>
      </c>
      <c r="BP17" t="s">
        <v>124</v>
      </c>
      <c r="BQ17" t="s">
        <v>125</v>
      </c>
      <c r="BR17" t="s">
        <v>329</v>
      </c>
      <c r="BS17" s="66" t="str">
        <f t="shared" si="0"/>
        <v>Red</v>
      </c>
      <c r="BT17" s="66" t="str">
        <f t="shared" si="1"/>
        <v>Red</v>
      </c>
      <c r="BU17" s="66" t="str">
        <f t="shared" si="2"/>
        <v>No</v>
      </c>
      <c r="BV17" s="66" t="str">
        <f t="shared" si="3"/>
        <v>Squashed Pipe-Arch</v>
      </c>
      <c r="BW17" s="66" t="b">
        <f t="shared" si="4"/>
        <v>0</v>
      </c>
      <c r="BX17" s="6" t="s">
        <v>84</v>
      </c>
      <c r="BZ17" s="6" t="s">
        <v>85</v>
      </c>
      <c r="CA17" s="6" t="s">
        <v>170</v>
      </c>
      <c r="CE17" s="69" t="str">
        <f t="shared" si="5"/>
        <v>1</v>
      </c>
      <c r="CF17" s="69" t="str">
        <f t="shared" si="6"/>
        <v>1</v>
      </c>
    </row>
    <row r="18" spans="1:84" s="6" customFormat="1" ht="12.75">
      <c r="A18" s="6" t="s">
        <v>336</v>
      </c>
      <c r="B18" s="7" t="s">
        <v>337</v>
      </c>
      <c r="C18" s="8">
        <v>0.2</v>
      </c>
      <c r="D18" s="7" t="s">
        <v>338</v>
      </c>
      <c r="E18" s="6" t="s">
        <v>115</v>
      </c>
      <c r="F18" s="6" t="s">
        <v>89</v>
      </c>
      <c r="G18" s="6" t="s">
        <v>89</v>
      </c>
      <c r="H18" s="6" t="s">
        <v>339</v>
      </c>
      <c r="I18" s="6" t="s">
        <v>148</v>
      </c>
      <c r="J18" s="7">
        <v>45.54218</v>
      </c>
      <c r="K18" s="9">
        <v>-117.20722</v>
      </c>
      <c r="L18" s="42" t="s">
        <v>78</v>
      </c>
      <c r="M18" s="6" t="s">
        <v>79</v>
      </c>
      <c r="N18" s="6" t="s">
        <v>160</v>
      </c>
      <c r="O18" s="6" t="s">
        <v>80</v>
      </c>
      <c r="Q18" s="10">
        <v>38293</v>
      </c>
      <c r="R18" s="11">
        <v>0.39305555555555555</v>
      </c>
      <c r="S18" s="6" t="s">
        <v>118</v>
      </c>
      <c r="T18" s="6">
        <v>1</v>
      </c>
      <c r="U18" s="6">
        <v>1</v>
      </c>
      <c r="V18" s="6">
        <v>0</v>
      </c>
      <c r="W18" s="6">
        <v>0</v>
      </c>
      <c r="X18" s="6">
        <v>0</v>
      </c>
      <c r="Y18" s="6" t="s">
        <v>100</v>
      </c>
      <c r="Z18" s="6" t="s">
        <v>75</v>
      </c>
      <c r="AA18" s="6" t="s">
        <v>75</v>
      </c>
      <c r="AC18" s="6" t="s">
        <v>84</v>
      </c>
      <c r="AE18" s="6" t="s">
        <v>101</v>
      </c>
      <c r="AF18" s="6" t="s">
        <v>102</v>
      </c>
      <c r="AG18" s="6" t="s">
        <v>75</v>
      </c>
      <c r="AH18" s="6" t="s">
        <v>75</v>
      </c>
      <c r="AI18" s="6" t="s">
        <v>340</v>
      </c>
      <c r="AJ18" s="6" t="s">
        <v>341</v>
      </c>
      <c r="AK18" s="6">
        <v>1</v>
      </c>
      <c r="AL18" s="6">
        <v>1</v>
      </c>
      <c r="AM18" s="6">
        <v>1</v>
      </c>
      <c r="AN18" s="6">
        <v>1</v>
      </c>
      <c r="AR18" s="6">
        <v>5</v>
      </c>
      <c r="AS18" s="6">
        <v>32.7</v>
      </c>
      <c r="AT18" s="6">
        <v>5.2</v>
      </c>
      <c r="AU18" s="6">
        <v>4.6</v>
      </c>
      <c r="AV18" s="6">
        <v>6.2</v>
      </c>
      <c r="AW18" s="6">
        <v>4.7</v>
      </c>
      <c r="AX18" s="6">
        <v>7.3</v>
      </c>
      <c r="AY18" s="6">
        <v>5.9</v>
      </c>
      <c r="AZ18" s="6" t="s">
        <v>325</v>
      </c>
      <c r="BA18" s="6">
        <v>8.67</v>
      </c>
      <c r="BB18" s="6">
        <v>9.77</v>
      </c>
      <c r="BC18" s="6">
        <v>9.93</v>
      </c>
      <c r="BD18" s="6">
        <v>9.28</v>
      </c>
      <c r="BE18" s="6">
        <v>5.9</v>
      </c>
      <c r="BF18" s="6">
        <v>0</v>
      </c>
      <c r="BG18" s="6">
        <v>5.6</v>
      </c>
      <c r="BH18" s="6">
        <v>0.89</v>
      </c>
      <c r="BI18" s="6">
        <v>-0.49</v>
      </c>
      <c r="BJ18" s="6">
        <v>-0.61</v>
      </c>
      <c r="BK18" s="6">
        <v>-0.65</v>
      </c>
      <c r="BL18" s="6">
        <v>-0.132</v>
      </c>
      <c r="BM18" s="6">
        <v>3.36</v>
      </c>
      <c r="BN18" s="6" t="s">
        <v>142</v>
      </c>
      <c r="BO18" s="6" t="s">
        <v>75</v>
      </c>
      <c r="BP18" s="6" t="s">
        <v>142</v>
      </c>
      <c r="BQ18" s="6" t="s">
        <v>75</v>
      </c>
      <c r="BR18" s="6" t="s">
        <v>342</v>
      </c>
      <c r="BS18" s="66" t="str">
        <f t="shared" si="0"/>
        <v>Grey</v>
      </c>
      <c r="BT18" s="66" t="str">
        <f t="shared" si="1"/>
        <v>Grey</v>
      </c>
      <c r="BU18" s="66" t="str">
        <f t="shared" si="2"/>
        <v>No</v>
      </c>
      <c r="BV18" s="66" t="str">
        <f t="shared" si="3"/>
        <v>Squashed Pipe-Arch</v>
      </c>
      <c r="BW18" s="66" t="b">
        <f t="shared" si="4"/>
        <v>0</v>
      </c>
      <c r="BX18" s="6" t="s">
        <v>343</v>
      </c>
      <c r="BZ18" s="6" t="s">
        <v>85</v>
      </c>
      <c r="CA18" s="6" t="s">
        <v>170</v>
      </c>
      <c r="CE18" s="69" t="str">
        <f t="shared" si="5"/>
        <v>0.5</v>
      </c>
      <c r="CF18" s="69" t="str">
        <f t="shared" si="6"/>
        <v>0.5</v>
      </c>
    </row>
    <row r="19" spans="1:84" s="47" customFormat="1" ht="12.75">
      <c r="A19" s="47" t="s">
        <v>344</v>
      </c>
      <c r="B19" s="48">
        <v>4680</v>
      </c>
      <c r="C19" s="49">
        <v>9.9</v>
      </c>
      <c r="D19" s="48">
        <v>46</v>
      </c>
      <c r="E19" s="47" t="s">
        <v>74</v>
      </c>
      <c r="F19" s="47" t="s">
        <v>74</v>
      </c>
      <c r="G19" s="47" t="s">
        <v>74</v>
      </c>
      <c r="H19" s="47" t="s">
        <v>345</v>
      </c>
      <c r="I19" s="47" t="s">
        <v>77</v>
      </c>
      <c r="J19" s="50">
        <v>45.91422</v>
      </c>
      <c r="K19" s="50">
        <v>-116.95241</v>
      </c>
      <c r="L19" s="47" t="s">
        <v>78</v>
      </c>
      <c r="M19" s="47" t="s">
        <v>79</v>
      </c>
      <c r="N19" s="47" t="s">
        <v>81</v>
      </c>
      <c r="O19" s="47" t="s">
        <v>80</v>
      </c>
      <c r="P19" s="47" t="s">
        <v>170</v>
      </c>
      <c r="Q19" s="51">
        <v>38301</v>
      </c>
      <c r="R19" s="52">
        <v>0.45694444444444443</v>
      </c>
      <c r="S19" s="47" t="s">
        <v>99</v>
      </c>
      <c r="T19" s="47">
        <v>1</v>
      </c>
      <c r="U19" s="47">
        <v>1</v>
      </c>
      <c r="V19" s="47">
        <v>0</v>
      </c>
      <c r="W19" s="47">
        <v>0</v>
      </c>
      <c r="X19" s="47">
        <v>0</v>
      </c>
      <c r="Y19" s="47" t="s">
        <v>100</v>
      </c>
      <c r="Z19" s="47" t="s">
        <v>75</v>
      </c>
      <c r="AA19" s="47" t="s">
        <v>75</v>
      </c>
      <c r="AC19" s="47" t="s">
        <v>84</v>
      </c>
      <c r="AE19" s="47" t="s">
        <v>120</v>
      </c>
      <c r="AF19" s="47" t="s">
        <v>102</v>
      </c>
      <c r="AG19" s="47" t="s">
        <v>121</v>
      </c>
      <c r="AI19" s="53" t="s">
        <v>346</v>
      </c>
      <c r="AJ19" s="47" t="s">
        <v>347</v>
      </c>
      <c r="AK19" s="62" t="s">
        <v>464</v>
      </c>
      <c r="AL19" s="47">
        <v>1</v>
      </c>
      <c r="AM19" s="47">
        <v>1</v>
      </c>
      <c r="AN19" s="47">
        <v>1</v>
      </c>
      <c r="AR19" s="47">
        <v>4</v>
      </c>
      <c r="AS19" s="47">
        <v>40</v>
      </c>
      <c r="AT19" s="47">
        <v>4.1</v>
      </c>
      <c r="AU19" s="47">
        <v>5.9</v>
      </c>
      <c r="AV19" s="47">
        <v>4.7</v>
      </c>
      <c r="AW19" s="47">
        <v>4.7</v>
      </c>
      <c r="AX19" s="47">
        <v>4.1</v>
      </c>
      <c r="AY19" s="47">
        <v>4.61</v>
      </c>
      <c r="AZ19" s="47" t="s">
        <v>105</v>
      </c>
      <c r="BA19" s="47">
        <v>8.65</v>
      </c>
      <c r="BB19" s="47">
        <v>11.25</v>
      </c>
      <c r="BE19" s="47">
        <v>4.6</v>
      </c>
      <c r="BF19" s="47">
        <v>0.01</v>
      </c>
      <c r="BG19" s="47">
        <v>4.7</v>
      </c>
      <c r="BH19" s="47">
        <v>0.85</v>
      </c>
      <c r="BI19" s="47">
        <v>-11.25</v>
      </c>
      <c r="BJ19" s="47">
        <v>8.65</v>
      </c>
      <c r="BK19" s="47">
        <v>0</v>
      </c>
      <c r="BL19" s="47">
        <v>0</v>
      </c>
      <c r="BM19" s="47">
        <v>6.5</v>
      </c>
      <c r="BN19" s="47" t="s">
        <v>124</v>
      </c>
      <c r="BO19" s="47" t="s">
        <v>151</v>
      </c>
      <c r="BP19" s="47" t="s">
        <v>124</v>
      </c>
      <c r="BQ19" s="47" t="s">
        <v>152</v>
      </c>
      <c r="BR19" s="47" t="s">
        <v>348</v>
      </c>
      <c r="BS19" s="66" t="str">
        <f t="shared" si="0"/>
        <v>Red</v>
      </c>
      <c r="BT19" s="66" t="str">
        <f t="shared" si="1"/>
        <v>Red</v>
      </c>
      <c r="BU19" s="66" t="str">
        <f t="shared" si="2"/>
        <v>No</v>
      </c>
      <c r="BV19" s="66" t="str">
        <f t="shared" si="3"/>
        <v>Circular</v>
      </c>
      <c r="BW19" s="66" t="b">
        <f t="shared" si="4"/>
        <v>0</v>
      </c>
      <c r="BX19" s="47" t="s">
        <v>84</v>
      </c>
      <c r="BZ19" s="47" t="s">
        <v>85</v>
      </c>
      <c r="CA19" s="47" t="s">
        <v>170</v>
      </c>
      <c r="CE19" s="69" t="str">
        <f t="shared" si="5"/>
        <v>1</v>
      </c>
      <c r="CF19" s="69" t="str">
        <f t="shared" si="6"/>
        <v>1</v>
      </c>
    </row>
    <row r="20" spans="1:84" s="6" customFormat="1" ht="12.75">
      <c r="A20" s="6" t="s">
        <v>384</v>
      </c>
      <c r="B20" s="7">
        <v>4655</v>
      </c>
      <c r="C20" s="8">
        <v>11.1</v>
      </c>
      <c r="D20" s="7">
        <v>4600</v>
      </c>
      <c r="E20" s="6" t="s">
        <v>385</v>
      </c>
      <c r="F20" s="6" t="s">
        <v>385</v>
      </c>
      <c r="G20" s="6" t="s">
        <v>385</v>
      </c>
      <c r="H20" s="6" t="s">
        <v>109</v>
      </c>
      <c r="I20" s="6" t="s">
        <v>77</v>
      </c>
      <c r="J20" s="9">
        <v>45.95503</v>
      </c>
      <c r="K20" s="9">
        <v>-117.12976</v>
      </c>
      <c r="L20" s="6" t="s">
        <v>78</v>
      </c>
      <c r="M20" s="6" t="s">
        <v>79</v>
      </c>
      <c r="N20" s="6" t="s">
        <v>80</v>
      </c>
      <c r="O20" s="6" t="s">
        <v>160</v>
      </c>
      <c r="Q20" s="10">
        <v>38566</v>
      </c>
      <c r="R20" s="11">
        <v>0.5104166666666666</v>
      </c>
      <c r="S20" s="6" t="s">
        <v>99</v>
      </c>
      <c r="T20" s="6">
        <v>1</v>
      </c>
      <c r="U20" s="6">
        <v>1</v>
      </c>
      <c r="V20" s="6">
        <v>0</v>
      </c>
      <c r="W20" s="6">
        <v>0</v>
      </c>
      <c r="X20" s="6">
        <v>0</v>
      </c>
      <c r="Y20" s="6" t="s">
        <v>137</v>
      </c>
      <c r="Z20" s="6" t="s">
        <v>119</v>
      </c>
      <c r="AA20" s="6" t="s">
        <v>75</v>
      </c>
      <c r="AB20" s="6" t="s">
        <v>386</v>
      </c>
      <c r="AC20" s="6" t="s">
        <v>84</v>
      </c>
      <c r="AE20" s="6" t="s">
        <v>120</v>
      </c>
      <c r="AF20" s="6" t="s">
        <v>140</v>
      </c>
      <c r="AG20" s="6" t="s">
        <v>75</v>
      </c>
      <c r="AH20" s="6" t="s">
        <v>75</v>
      </c>
      <c r="AI20" s="12" t="s">
        <v>75</v>
      </c>
      <c r="AJ20" s="6" t="s">
        <v>387</v>
      </c>
      <c r="AR20" s="6">
        <v>2</v>
      </c>
      <c r="AS20" s="6">
        <v>20</v>
      </c>
      <c r="AT20" s="6">
        <v>7.5</v>
      </c>
      <c r="AU20" s="6">
        <v>9.5</v>
      </c>
      <c r="AV20" s="6">
        <v>7</v>
      </c>
      <c r="AW20" s="6">
        <v>6.4</v>
      </c>
      <c r="AX20" s="6">
        <v>5.3</v>
      </c>
      <c r="AY20" s="6">
        <v>3.03</v>
      </c>
      <c r="AZ20" s="6" t="s">
        <v>388</v>
      </c>
      <c r="BA20" s="6">
        <v>5.08</v>
      </c>
      <c r="BB20" s="6">
        <v>5.5</v>
      </c>
      <c r="BC20" s="6">
        <v>8.31</v>
      </c>
      <c r="BD20" s="6">
        <v>7.74</v>
      </c>
      <c r="BE20" s="6">
        <v>3.03</v>
      </c>
      <c r="BF20" s="6">
        <v>0</v>
      </c>
      <c r="BG20" s="6">
        <v>7.14</v>
      </c>
      <c r="BH20" s="6">
        <v>0.28</v>
      </c>
      <c r="BI20" s="6">
        <v>2.24</v>
      </c>
      <c r="BJ20" s="6">
        <v>-2.66</v>
      </c>
      <c r="BK20" s="6">
        <v>0.57</v>
      </c>
      <c r="BL20" s="6">
        <v>0.25</v>
      </c>
      <c r="BM20" s="6">
        <v>2.1</v>
      </c>
      <c r="BN20" s="6" t="s">
        <v>124</v>
      </c>
      <c r="BO20" s="6" t="s">
        <v>167</v>
      </c>
      <c r="BP20" s="6" t="s">
        <v>124</v>
      </c>
      <c r="BQ20" s="6" t="s">
        <v>168</v>
      </c>
      <c r="BS20" s="66" t="str">
        <f t="shared" si="0"/>
        <v>Red</v>
      </c>
      <c r="BT20" s="66" t="str">
        <f t="shared" si="1"/>
        <v>Red</v>
      </c>
      <c r="BU20" s="66" t="str">
        <f t="shared" si="2"/>
        <v>No</v>
      </c>
      <c r="BV20" s="66" t="str">
        <f t="shared" si="3"/>
        <v>Circular</v>
      </c>
      <c r="BW20" s="66" t="b">
        <f t="shared" si="4"/>
        <v>0</v>
      </c>
      <c r="CE20" s="69" t="str">
        <f t="shared" si="5"/>
        <v>1</v>
      </c>
      <c r="CF20" s="69" t="str">
        <f t="shared" si="6"/>
        <v>1</v>
      </c>
    </row>
    <row r="21" spans="1:84" s="6" customFormat="1" ht="12.75">
      <c r="A21" s="7" t="s">
        <v>389</v>
      </c>
      <c r="B21" s="7" t="s">
        <v>390</v>
      </c>
      <c r="C21" s="8">
        <v>0.2</v>
      </c>
      <c r="D21" s="7">
        <v>4600</v>
      </c>
      <c r="E21" s="7" t="s">
        <v>74</v>
      </c>
      <c r="F21" s="7" t="s">
        <v>74</v>
      </c>
      <c r="G21" s="7" t="s">
        <v>74</v>
      </c>
      <c r="H21" s="6" t="s">
        <v>109</v>
      </c>
      <c r="I21" s="6" t="s">
        <v>75</v>
      </c>
      <c r="J21" s="9">
        <v>45.69565</v>
      </c>
      <c r="K21" s="9">
        <v>-117.19001</v>
      </c>
      <c r="L21" s="6" t="s">
        <v>78</v>
      </c>
      <c r="N21" s="6" t="s">
        <v>80</v>
      </c>
      <c r="O21" s="6" t="s">
        <v>160</v>
      </c>
      <c r="Q21" s="10">
        <v>38916</v>
      </c>
      <c r="R21" s="11">
        <v>0.7076388888888889</v>
      </c>
      <c r="S21" s="6" t="s">
        <v>99</v>
      </c>
      <c r="T21" s="6">
        <v>1</v>
      </c>
      <c r="U21" s="6">
        <v>1</v>
      </c>
      <c r="V21" s="6">
        <v>0</v>
      </c>
      <c r="W21" s="6">
        <v>0</v>
      </c>
      <c r="Y21" s="6" t="s">
        <v>137</v>
      </c>
      <c r="Z21" s="6" t="s">
        <v>75</v>
      </c>
      <c r="AA21" s="6" t="s">
        <v>75</v>
      </c>
      <c r="AC21" s="6" t="s">
        <v>84</v>
      </c>
      <c r="AE21" s="6" t="s">
        <v>120</v>
      </c>
      <c r="AF21" s="6" t="s">
        <v>102</v>
      </c>
      <c r="AG21" s="6" t="s">
        <v>75</v>
      </c>
      <c r="AI21" s="12" t="s">
        <v>391</v>
      </c>
      <c r="AJ21" s="6" t="s">
        <v>392</v>
      </c>
      <c r="AR21" s="6">
        <v>4</v>
      </c>
      <c r="AS21" s="6">
        <v>56.4</v>
      </c>
      <c r="AT21" s="6">
        <v>5.7</v>
      </c>
      <c r="AU21" s="6">
        <v>6</v>
      </c>
      <c r="AV21" s="6">
        <v>6.2</v>
      </c>
      <c r="AW21" s="6">
        <v>3.6</v>
      </c>
      <c r="AX21" s="6">
        <v>4.7</v>
      </c>
      <c r="AY21" s="6">
        <v>13.06</v>
      </c>
      <c r="AZ21" s="6" t="s">
        <v>166</v>
      </c>
      <c r="BA21" s="6">
        <v>12.47</v>
      </c>
      <c r="BB21" s="6">
        <v>17.25</v>
      </c>
      <c r="BC21" s="6">
        <v>19.18</v>
      </c>
      <c r="BD21" s="6">
        <v>18.24</v>
      </c>
      <c r="BE21" s="6">
        <v>13.06</v>
      </c>
      <c r="BF21" s="6">
        <v>0</v>
      </c>
      <c r="BG21" s="6">
        <v>5.24</v>
      </c>
      <c r="BH21" s="6">
        <v>0.76</v>
      </c>
      <c r="BI21" s="6">
        <v>0.99</v>
      </c>
      <c r="BJ21" s="6">
        <v>-5.77</v>
      </c>
      <c r="BK21" s="6">
        <v>0.94</v>
      </c>
      <c r="BL21" s="6">
        <v>0.95</v>
      </c>
      <c r="BM21" s="6">
        <v>8.48</v>
      </c>
      <c r="BN21" s="6" t="s">
        <v>124</v>
      </c>
      <c r="BO21" s="6" t="s">
        <v>167</v>
      </c>
      <c r="BP21" s="6" t="s">
        <v>124</v>
      </c>
      <c r="BQ21" s="6" t="s">
        <v>168</v>
      </c>
      <c r="BR21" s="6" t="s">
        <v>393</v>
      </c>
      <c r="BS21" s="66" t="str">
        <f t="shared" si="0"/>
        <v>Red</v>
      </c>
      <c r="BT21" s="66" t="str">
        <f t="shared" si="1"/>
        <v>Red</v>
      </c>
      <c r="BU21" s="66" t="str">
        <f t="shared" si="2"/>
        <v>No</v>
      </c>
      <c r="BV21" s="66" t="str">
        <f t="shared" si="3"/>
        <v>Circular</v>
      </c>
      <c r="BW21" s="66" t="b">
        <f t="shared" si="4"/>
        <v>0</v>
      </c>
      <c r="BX21" s="6" t="s">
        <v>84</v>
      </c>
      <c r="BZ21" s="6" t="s">
        <v>85</v>
      </c>
      <c r="CA21" s="6" t="s">
        <v>86</v>
      </c>
      <c r="CE21" s="69" t="str">
        <f t="shared" si="5"/>
        <v>1</v>
      </c>
      <c r="CF21" s="69" t="str">
        <f t="shared" si="6"/>
        <v>1</v>
      </c>
    </row>
    <row r="22" spans="1:84" s="6" customFormat="1" ht="12.75">
      <c r="A22" s="7" t="s">
        <v>394</v>
      </c>
      <c r="B22" s="7" t="s">
        <v>395</v>
      </c>
      <c r="C22" s="8">
        <v>0.08</v>
      </c>
      <c r="D22" s="7" t="s">
        <v>396</v>
      </c>
      <c r="E22" s="7" t="s">
        <v>74</v>
      </c>
      <c r="F22" s="7" t="s">
        <v>74</v>
      </c>
      <c r="G22" s="7" t="s">
        <v>74</v>
      </c>
      <c r="H22" s="6" t="s">
        <v>109</v>
      </c>
      <c r="I22" s="6" t="s">
        <v>397</v>
      </c>
      <c r="J22" s="9">
        <v>45.69839</v>
      </c>
      <c r="K22" s="9">
        <v>-117.20094</v>
      </c>
      <c r="L22" s="6" t="s">
        <v>78</v>
      </c>
      <c r="N22" s="6" t="s">
        <v>80</v>
      </c>
      <c r="O22" s="6" t="s">
        <v>160</v>
      </c>
      <c r="Q22" s="10">
        <v>38916</v>
      </c>
      <c r="R22" s="11">
        <v>0.7229166666666668</v>
      </c>
      <c r="S22" s="6" t="s">
        <v>99</v>
      </c>
      <c r="T22" s="6">
        <v>1</v>
      </c>
      <c r="U22" s="6">
        <v>1</v>
      </c>
      <c r="V22" s="6">
        <v>0</v>
      </c>
      <c r="W22" s="6">
        <v>0</v>
      </c>
      <c r="Y22" s="6" t="s">
        <v>100</v>
      </c>
      <c r="Z22" s="6" t="s">
        <v>75</v>
      </c>
      <c r="AA22" s="6" t="s">
        <v>75</v>
      </c>
      <c r="AC22" s="6" t="s">
        <v>84</v>
      </c>
      <c r="AE22" s="6" t="s">
        <v>120</v>
      </c>
      <c r="AF22" s="6" t="s">
        <v>398</v>
      </c>
      <c r="AG22" s="6" t="s">
        <v>75</v>
      </c>
      <c r="AH22" s="6" t="s">
        <v>399</v>
      </c>
      <c r="AI22" s="12" t="s">
        <v>391</v>
      </c>
      <c r="AJ22" s="6" t="s">
        <v>400</v>
      </c>
      <c r="AR22" s="6">
        <v>2</v>
      </c>
      <c r="AS22" s="6">
        <v>39.3</v>
      </c>
      <c r="AT22" s="6">
        <v>2</v>
      </c>
      <c r="AU22" s="6">
        <v>1.9</v>
      </c>
      <c r="AV22" s="6">
        <v>1.3</v>
      </c>
      <c r="AW22" s="6">
        <v>3.2</v>
      </c>
      <c r="AX22" s="6">
        <v>1.9</v>
      </c>
      <c r="AY22" s="6">
        <v>6.28</v>
      </c>
      <c r="AZ22" s="6" t="s">
        <v>401</v>
      </c>
      <c r="BA22" s="6">
        <v>8.33</v>
      </c>
      <c r="BB22" s="6">
        <v>11.17</v>
      </c>
      <c r="BC22" s="6">
        <v>11.17</v>
      </c>
      <c r="BD22" s="6">
        <v>11.17</v>
      </c>
      <c r="BE22" s="6">
        <v>6.28</v>
      </c>
      <c r="BF22" s="6">
        <v>0</v>
      </c>
      <c r="BG22" s="6">
        <v>2.06</v>
      </c>
      <c r="BH22" s="6">
        <v>0.97</v>
      </c>
      <c r="BI22" s="6">
        <v>0</v>
      </c>
      <c r="BJ22" s="6">
        <v>-2.84</v>
      </c>
      <c r="BK22" s="6">
        <v>0</v>
      </c>
      <c r="BL22" s="6">
        <v>0</v>
      </c>
      <c r="BM22" s="6">
        <v>7.23</v>
      </c>
      <c r="BN22" s="6" t="s">
        <v>124</v>
      </c>
      <c r="BO22" s="6" t="s">
        <v>151</v>
      </c>
      <c r="BP22" s="6" t="s">
        <v>124</v>
      </c>
      <c r="BQ22" s="6" t="s">
        <v>152</v>
      </c>
      <c r="BR22" s="6" t="s">
        <v>402</v>
      </c>
      <c r="BS22" s="66" t="str">
        <f t="shared" si="0"/>
        <v>Red</v>
      </c>
      <c r="BT22" s="66" t="str">
        <f t="shared" si="1"/>
        <v>Red</v>
      </c>
      <c r="BU22" s="66" t="str">
        <f t="shared" si="2"/>
        <v>No</v>
      </c>
      <c r="BV22" s="66" t="str">
        <f t="shared" si="3"/>
        <v>Circular</v>
      </c>
      <c r="BW22" s="66" t="b">
        <f t="shared" si="4"/>
        <v>0</v>
      </c>
      <c r="BX22" s="6" t="s">
        <v>84</v>
      </c>
      <c r="BZ22" s="6" t="s">
        <v>85</v>
      </c>
      <c r="CA22" s="6" t="s">
        <v>86</v>
      </c>
      <c r="CE22" s="69" t="str">
        <f t="shared" si="5"/>
        <v>1</v>
      </c>
      <c r="CF22" s="69" t="str">
        <f t="shared" si="6"/>
        <v>1</v>
      </c>
    </row>
    <row r="23" spans="1:84" s="6" customFormat="1" ht="12.75">
      <c r="A23" s="7" t="s">
        <v>403</v>
      </c>
      <c r="B23" s="7" t="s">
        <v>395</v>
      </c>
      <c r="C23" s="8">
        <v>0.2</v>
      </c>
      <c r="D23" s="7" t="s">
        <v>396</v>
      </c>
      <c r="E23" s="7" t="s">
        <v>74</v>
      </c>
      <c r="F23" s="7" t="s">
        <v>74</v>
      </c>
      <c r="G23" s="7" t="s">
        <v>74</v>
      </c>
      <c r="H23" s="6" t="s">
        <v>109</v>
      </c>
      <c r="I23" s="6" t="s">
        <v>397</v>
      </c>
      <c r="J23" s="9">
        <v>45.70015</v>
      </c>
      <c r="K23" s="9">
        <v>-117.20013</v>
      </c>
      <c r="L23" s="6" t="s">
        <v>78</v>
      </c>
      <c r="N23" s="6" t="s">
        <v>80</v>
      </c>
      <c r="O23" s="6" t="s">
        <v>160</v>
      </c>
      <c r="Q23" s="10">
        <v>38917</v>
      </c>
      <c r="R23" s="11">
        <v>0.32083333333333336</v>
      </c>
      <c r="S23" s="6" t="s">
        <v>99</v>
      </c>
      <c r="T23" s="6">
        <v>1</v>
      </c>
      <c r="U23" s="6">
        <v>1</v>
      </c>
      <c r="V23" s="6">
        <v>0</v>
      </c>
      <c r="W23" s="6">
        <v>0</v>
      </c>
      <c r="Y23" s="6" t="s">
        <v>137</v>
      </c>
      <c r="Z23" s="6" t="s">
        <v>75</v>
      </c>
      <c r="AA23" s="6" t="s">
        <v>75</v>
      </c>
      <c r="AC23" s="6" t="s">
        <v>84</v>
      </c>
      <c r="AE23" s="6" t="s">
        <v>120</v>
      </c>
      <c r="AF23" s="6" t="s">
        <v>398</v>
      </c>
      <c r="AG23" s="6" t="s">
        <v>179</v>
      </c>
      <c r="AH23" s="6" t="s">
        <v>404</v>
      </c>
      <c r="AI23" s="12" t="s">
        <v>391</v>
      </c>
      <c r="AJ23" s="6" t="s">
        <v>405</v>
      </c>
      <c r="AR23" s="6">
        <v>3</v>
      </c>
      <c r="AS23" s="6">
        <v>60</v>
      </c>
      <c r="AT23" s="6">
        <v>2.9</v>
      </c>
      <c r="AU23" s="6">
        <v>3.4</v>
      </c>
      <c r="AV23" s="6">
        <v>3</v>
      </c>
      <c r="AW23" s="6">
        <v>4.5</v>
      </c>
      <c r="AX23" s="6">
        <v>3.6</v>
      </c>
      <c r="AY23" s="6">
        <v>7.41</v>
      </c>
      <c r="AZ23" s="6" t="s">
        <v>401</v>
      </c>
      <c r="BA23" s="6">
        <v>10.5</v>
      </c>
      <c r="BB23" s="6">
        <v>15.06</v>
      </c>
      <c r="BC23" s="6">
        <v>17.47</v>
      </c>
      <c r="BD23" s="6">
        <v>16.52</v>
      </c>
      <c r="BE23" s="6">
        <v>7.42</v>
      </c>
      <c r="BF23" s="6">
        <v>-0.01</v>
      </c>
      <c r="BG23" s="6">
        <v>3.48</v>
      </c>
      <c r="BH23" s="6">
        <v>0.86</v>
      </c>
      <c r="BI23" s="6">
        <v>1.46</v>
      </c>
      <c r="BJ23" s="6">
        <v>-6.02</v>
      </c>
      <c r="BK23" s="6">
        <v>0.95</v>
      </c>
      <c r="BL23" s="6">
        <v>0.65</v>
      </c>
      <c r="BM23" s="6">
        <v>7.6</v>
      </c>
      <c r="BN23" s="6" t="s">
        <v>124</v>
      </c>
      <c r="BO23" s="6" t="s">
        <v>151</v>
      </c>
      <c r="BP23" s="6" t="s">
        <v>124</v>
      </c>
      <c r="BQ23" s="6" t="s">
        <v>152</v>
      </c>
      <c r="BR23" s="6" t="s">
        <v>406</v>
      </c>
      <c r="BS23" s="66" t="str">
        <f t="shared" si="0"/>
        <v>Red</v>
      </c>
      <c r="BT23" s="66" t="str">
        <f t="shared" si="1"/>
        <v>Red</v>
      </c>
      <c r="BU23" s="66" t="str">
        <f t="shared" si="2"/>
        <v>No</v>
      </c>
      <c r="BV23" s="66" t="str">
        <f t="shared" si="3"/>
        <v>Circular</v>
      </c>
      <c r="BW23" s="66" t="b">
        <f t="shared" si="4"/>
        <v>0</v>
      </c>
      <c r="BX23" s="6" t="s">
        <v>84</v>
      </c>
      <c r="BZ23" s="6" t="s">
        <v>85</v>
      </c>
      <c r="CA23" s="6" t="s">
        <v>86</v>
      </c>
      <c r="CE23" s="69" t="str">
        <f t="shared" si="5"/>
        <v>1</v>
      </c>
      <c r="CF23" s="69" t="str">
        <f t="shared" si="6"/>
        <v>1</v>
      </c>
    </row>
    <row r="24" spans="1:84" s="6" customFormat="1" ht="12.75">
      <c r="A24" s="7" t="s">
        <v>407</v>
      </c>
      <c r="B24" s="7" t="s">
        <v>408</v>
      </c>
      <c r="C24" s="8">
        <v>0.08</v>
      </c>
      <c r="D24" s="7" t="s">
        <v>409</v>
      </c>
      <c r="E24" s="7" t="s">
        <v>74</v>
      </c>
      <c r="F24" s="7" t="s">
        <v>74</v>
      </c>
      <c r="G24" s="7" t="s">
        <v>74</v>
      </c>
      <c r="H24" s="6" t="s">
        <v>109</v>
      </c>
      <c r="I24" s="6" t="s">
        <v>90</v>
      </c>
      <c r="J24" s="9">
        <v>45.70556</v>
      </c>
      <c r="K24" s="9">
        <v>-117.18269</v>
      </c>
      <c r="L24" s="6" t="s">
        <v>78</v>
      </c>
      <c r="N24" s="6" t="s">
        <v>80</v>
      </c>
      <c r="O24" s="6" t="s">
        <v>160</v>
      </c>
      <c r="Q24" s="10">
        <v>38917</v>
      </c>
      <c r="R24" s="11">
        <v>0.33055555555555555</v>
      </c>
      <c r="S24" s="6" t="s">
        <v>99</v>
      </c>
      <c r="T24" s="6">
        <v>1</v>
      </c>
      <c r="U24" s="6">
        <v>1</v>
      </c>
      <c r="V24" s="6">
        <v>0</v>
      </c>
      <c r="W24" s="6">
        <v>0</v>
      </c>
      <c r="X24" s="6">
        <v>0</v>
      </c>
      <c r="Y24" s="6" t="s">
        <v>119</v>
      </c>
      <c r="Z24" s="6" t="s">
        <v>75</v>
      </c>
      <c r="AA24" s="6" t="s">
        <v>75</v>
      </c>
      <c r="AC24" s="6" t="s">
        <v>84</v>
      </c>
      <c r="AE24" s="6" t="s">
        <v>120</v>
      </c>
      <c r="AF24" s="6" t="s">
        <v>102</v>
      </c>
      <c r="AG24" s="6" t="s">
        <v>75</v>
      </c>
      <c r="AI24" s="12" t="s">
        <v>410</v>
      </c>
      <c r="AR24" s="6">
        <v>3</v>
      </c>
      <c r="AS24" s="6">
        <v>60</v>
      </c>
      <c r="AT24" s="6">
        <v>6</v>
      </c>
      <c r="AU24" s="6">
        <v>5.6</v>
      </c>
      <c r="AV24" s="6">
        <v>7</v>
      </c>
      <c r="AW24" s="6">
        <v>7.1</v>
      </c>
      <c r="AX24" s="6">
        <v>5.2</v>
      </c>
      <c r="AY24" s="6">
        <v>14</v>
      </c>
      <c r="AZ24" s="6" t="s">
        <v>411</v>
      </c>
      <c r="BA24" s="6">
        <v>14.58</v>
      </c>
      <c r="BB24" s="6">
        <v>18.16</v>
      </c>
      <c r="BC24" s="6">
        <v>19.79</v>
      </c>
      <c r="BD24" s="6">
        <v>19.43</v>
      </c>
      <c r="BE24" s="6">
        <v>14</v>
      </c>
      <c r="BF24" s="6">
        <v>0</v>
      </c>
      <c r="BG24" s="6">
        <v>6.18</v>
      </c>
      <c r="BH24" s="6">
        <v>0.49</v>
      </c>
      <c r="BI24" s="6">
        <v>1.27</v>
      </c>
      <c r="BJ24" s="6">
        <v>-4.85</v>
      </c>
      <c r="BK24" s="6">
        <v>0.36</v>
      </c>
      <c r="BL24" s="6">
        <v>0.28</v>
      </c>
      <c r="BM24" s="6">
        <v>5.97</v>
      </c>
      <c r="BN24" s="6" t="s">
        <v>124</v>
      </c>
      <c r="BO24" s="6" t="s">
        <v>151</v>
      </c>
      <c r="BP24" s="6" t="s">
        <v>124</v>
      </c>
      <c r="BQ24" s="6" t="s">
        <v>152</v>
      </c>
      <c r="BR24" s="6" t="s">
        <v>406</v>
      </c>
      <c r="BS24" s="66" t="str">
        <f t="shared" si="0"/>
        <v>Red</v>
      </c>
      <c r="BT24" s="66" t="str">
        <f t="shared" si="1"/>
        <v>Red</v>
      </c>
      <c r="BU24" s="66" t="str">
        <f t="shared" si="2"/>
        <v>No</v>
      </c>
      <c r="BV24" s="66" t="str">
        <f t="shared" si="3"/>
        <v>Circular</v>
      </c>
      <c r="BW24" s="66" t="b">
        <f t="shared" si="4"/>
        <v>0</v>
      </c>
      <c r="BX24" s="6" t="s">
        <v>84</v>
      </c>
      <c r="BZ24" s="6" t="s">
        <v>85</v>
      </c>
      <c r="CA24" s="6" t="s">
        <v>86</v>
      </c>
      <c r="CE24" s="69" t="str">
        <f t="shared" si="5"/>
        <v>1</v>
      </c>
      <c r="CF24" s="69" t="str">
        <f t="shared" si="6"/>
        <v>1</v>
      </c>
    </row>
    <row r="25" spans="1:84" s="6" customFormat="1" ht="12.75">
      <c r="A25" s="7" t="s">
        <v>412</v>
      </c>
      <c r="B25" s="7" t="s">
        <v>413</v>
      </c>
      <c r="C25" s="8">
        <v>0.05</v>
      </c>
      <c r="D25" s="7">
        <v>4665</v>
      </c>
      <c r="E25" s="7" t="s">
        <v>74</v>
      </c>
      <c r="F25" s="7" t="s">
        <v>74</v>
      </c>
      <c r="G25" s="7" t="s">
        <v>74</v>
      </c>
      <c r="H25" s="6" t="s">
        <v>109</v>
      </c>
      <c r="I25" s="6" t="s">
        <v>179</v>
      </c>
      <c r="J25" s="9">
        <v>45.83532</v>
      </c>
      <c r="K25" s="9">
        <v>-117.07174</v>
      </c>
      <c r="L25" s="6" t="s">
        <v>78</v>
      </c>
      <c r="N25" s="6" t="s">
        <v>80</v>
      </c>
      <c r="O25" s="6" t="s">
        <v>160</v>
      </c>
      <c r="Q25" s="10">
        <v>38932</v>
      </c>
      <c r="R25" s="11">
        <v>0.7270833333333333</v>
      </c>
      <c r="S25" s="6" t="s">
        <v>99</v>
      </c>
      <c r="T25" s="6">
        <v>1</v>
      </c>
      <c r="U25" s="6">
        <v>1</v>
      </c>
      <c r="V25" s="6">
        <v>0</v>
      </c>
      <c r="W25" s="6">
        <v>0</v>
      </c>
      <c r="X25" s="6">
        <v>0</v>
      </c>
      <c r="Y25" s="6" t="s">
        <v>137</v>
      </c>
      <c r="Z25" s="6" t="s">
        <v>75</v>
      </c>
      <c r="AA25" s="6" t="s">
        <v>75</v>
      </c>
      <c r="AC25" s="6" t="s">
        <v>84</v>
      </c>
      <c r="AE25" s="6" t="s">
        <v>120</v>
      </c>
      <c r="AF25" s="6" t="s">
        <v>102</v>
      </c>
      <c r="AG25" s="6" t="s">
        <v>75</v>
      </c>
      <c r="AI25" s="12" t="s">
        <v>414</v>
      </c>
      <c r="AR25" s="6">
        <v>2</v>
      </c>
      <c r="AS25" s="6">
        <v>26</v>
      </c>
      <c r="AT25" s="6">
        <v>5</v>
      </c>
      <c r="AU25" s="6">
        <v>6.9</v>
      </c>
      <c r="AV25" s="6">
        <v>9.8</v>
      </c>
      <c r="AW25" s="6">
        <v>6.7</v>
      </c>
      <c r="AX25" s="6">
        <v>6.5</v>
      </c>
      <c r="AY25" s="6">
        <v>5.29</v>
      </c>
      <c r="AZ25" s="6" t="s">
        <v>105</v>
      </c>
      <c r="BA25" s="6">
        <v>7.26</v>
      </c>
      <c r="BB25" s="6">
        <v>7.88</v>
      </c>
      <c r="BC25" s="6">
        <v>9.36</v>
      </c>
      <c r="BD25" s="6">
        <v>8.05</v>
      </c>
      <c r="BE25" s="6">
        <v>5.29</v>
      </c>
      <c r="BF25" s="6">
        <v>0</v>
      </c>
      <c r="BG25" s="6">
        <v>6.98</v>
      </c>
      <c r="BH25" s="6">
        <v>0.29</v>
      </c>
      <c r="BI25" s="6">
        <v>0.17</v>
      </c>
      <c r="BJ25" s="6">
        <v>-0.79</v>
      </c>
      <c r="BK25" s="6">
        <v>1.31</v>
      </c>
      <c r="BL25" s="6">
        <v>7.71</v>
      </c>
      <c r="BM25" s="6">
        <v>2.38</v>
      </c>
      <c r="BN25" s="6" t="s">
        <v>124</v>
      </c>
      <c r="BO25" s="6" t="s">
        <v>151</v>
      </c>
      <c r="BP25" s="6" t="s">
        <v>124</v>
      </c>
      <c r="BQ25" s="6" t="s">
        <v>152</v>
      </c>
      <c r="BR25" s="6" t="s">
        <v>415</v>
      </c>
      <c r="BS25" s="66" t="str">
        <f t="shared" si="0"/>
        <v>Red</v>
      </c>
      <c r="BT25" s="66" t="str">
        <f t="shared" si="1"/>
        <v>Red</v>
      </c>
      <c r="BU25" s="66" t="str">
        <f t="shared" si="2"/>
        <v>Yes</v>
      </c>
      <c r="BV25" s="66" t="str">
        <f t="shared" si="3"/>
        <v>Circular</v>
      </c>
      <c r="BW25" s="66" t="b">
        <f t="shared" si="4"/>
        <v>0</v>
      </c>
      <c r="BX25" s="6" t="s">
        <v>85</v>
      </c>
      <c r="BY25" s="6" t="s">
        <v>416</v>
      </c>
      <c r="BZ25" s="6" t="s">
        <v>85</v>
      </c>
      <c r="CA25" s="6" t="s">
        <v>170</v>
      </c>
      <c r="CE25" s="69" t="str">
        <f t="shared" si="5"/>
        <v>1</v>
      </c>
      <c r="CF25" s="69" t="str">
        <f t="shared" si="6"/>
        <v>1</v>
      </c>
    </row>
    <row r="26" spans="1:84" s="6" customFormat="1" ht="12.75">
      <c r="A26" s="7" t="s">
        <v>417</v>
      </c>
      <c r="B26" s="7" t="s">
        <v>113</v>
      </c>
      <c r="C26" s="8">
        <v>1</v>
      </c>
      <c r="D26" s="7" t="s">
        <v>418</v>
      </c>
      <c r="E26" s="7" t="s">
        <v>115</v>
      </c>
      <c r="F26" s="7" t="s">
        <v>89</v>
      </c>
      <c r="G26" s="7" t="s">
        <v>89</v>
      </c>
      <c r="H26" s="6" t="s">
        <v>179</v>
      </c>
      <c r="I26" s="6" t="s">
        <v>331</v>
      </c>
      <c r="J26" s="9">
        <v>45.64327</v>
      </c>
      <c r="K26" s="9">
        <v>-116.97899</v>
      </c>
      <c r="L26" s="6" t="s">
        <v>78</v>
      </c>
      <c r="N26" s="6" t="s">
        <v>160</v>
      </c>
      <c r="O26" s="6" t="s">
        <v>179</v>
      </c>
      <c r="Q26" s="10">
        <v>38946</v>
      </c>
      <c r="R26" s="11">
        <v>0.3625</v>
      </c>
      <c r="S26" s="6" t="s">
        <v>99</v>
      </c>
      <c r="T26" s="6">
        <v>1</v>
      </c>
      <c r="U26" s="6">
        <v>1</v>
      </c>
      <c r="V26" s="6">
        <v>0</v>
      </c>
      <c r="W26" s="6">
        <v>0</v>
      </c>
      <c r="X26" s="6">
        <v>0</v>
      </c>
      <c r="Y26" s="6" t="s">
        <v>119</v>
      </c>
      <c r="Z26" s="6" t="s">
        <v>75</v>
      </c>
      <c r="AA26" s="6" t="s">
        <v>75</v>
      </c>
      <c r="AC26" s="6" t="s">
        <v>84</v>
      </c>
      <c r="AE26" s="6" t="s">
        <v>120</v>
      </c>
      <c r="AF26" s="6" t="s">
        <v>140</v>
      </c>
      <c r="AG26" s="6" t="s">
        <v>121</v>
      </c>
      <c r="AI26" s="12" t="s">
        <v>366</v>
      </c>
      <c r="AJ26" s="6" t="s">
        <v>419</v>
      </c>
      <c r="AR26" s="6">
        <v>1.5</v>
      </c>
      <c r="AS26" s="6">
        <v>39.6</v>
      </c>
      <c r="AT26" s="6">
        <v>2</v>
      </c>
      <c r="AU26" s="6">
        <v>1.6</v>
      </c>
      <c r="AV26" s="6">
        <v>3.9</v>
      </c>
      <c r="AW26" s="6">
        <v>2</v>
      </c>
      <c r="AX26" s="6">
        <v>2.2</v>
      </c>
      <c r="AY26" s="6">
        <v>5.54</v>
      </c>
      <c r="AZ26" s="6" t="s">
        <v>111</v>
      </c>
      <c r="BA26" s="6">
        <v>5.41</v>
      </c>
      <c r="BB26" s="6">
        <v>7.08</v>
      </c>
      <c r="BC26" s="6">
        <v>8.17</v>
      </c>
      <c r="BD26" s="6">
        <v>7.47</v>
      </c>
      <c r="BE26" s="6">
        <v>5.54</v>
      </c>
      <c r="BF26" s="6">
        <v>0</v>
      </c>
      <c r="BG26" s="6">
        <v>2.34</v>
      </c>
      <c r="BH26" s="6">
        <v>0.64</v>
      </c>
      <c r="BI26" s="6">
        <v>0.39</v>
      </c>
      <c r="BJ26" s="6">
        <v>-2.06</v>
      </c>
      <c r="BK26" s="6">
        <v>0.7</v>
      </c>
      <c r="BL26" s="6">
        <v>1.79</v>
      </c>
      <c r="BM26" s="6">
        <v>4.22</v>
      </c>
      <c r="BN26" s="6" t="s">
        <v>124</v>
      </c>
      <c r="BO26" s="6" t="s">
        <v>151</v>
      </c>
      <c r="BP26" s="6" t="s">
        <v>124</v>
      </c>
      <c r="BQ26" s="6" t="s">
        <v>152</v>
      </c>
      <c r="BS26" s="66" t="str">
        <f t="shared" si="0"/>
        <v>Red</v>
      </c>
      <c r="BT26" s="66" t="str">
        <f t="shared" si="1"/>
        <v>Red</v>
      </c>
      <c r="BU26" s="66" t="str">
        <f t="shared" si="2"/>
        <v>Yes</v>
      </c>
      <c r="BV26" s="66" t="str">
        <f t="shared" si="3"/>
        <v>Circular</v>
      </c>
      <c r="BW26" s="66" t="b">
        <f t="shared" si="4"/>
        <v>0</v>
      </c>
      <c r="BX26" s="6" t="s">
        <v>85</v>
      </c>
      <c r="BY26" s="6" t="s">
        <v>420</v>
      </c>
      <c r="BZ26" s="6" t="s">
        <v>85</v>
      </c>
      <c r="CA26" s="6" t="s">
        <v>170</v>
      </c>
      <c r="CE26" s="69" t="str">
        <f t="shared" si="5"/>
        <v>1</v>
      </c>
      <c r="CF26" s="69" t="str">
        <f t="shared" si="6"/>
        <v>1</v>
      </c>
    </row>
    <row r="27" spans="1:84" s="6" customFormat="1" ht="12.75">
      <c r="A27" s="7" t="s">
        <v>425</v>
      </c>
      <c r="B27" s="7" t="s">
        <v>426</v>
      </c>
      <c r="C27" s="8">
        <v>0.4</v>
      </c>
      <c r="D27" s="7" t="s">
        <v>145</v>
      </c>
      <c r="E27" s="7" t="s">
        <v>115</v>
      </c>
      <c r="F27" s="7" t="s">
        <v>89</v>
      </c>
      <c r="G27" s="7" t="s">
        <v>89</v>
      </c>
      <c r="H27" s="6" t="s">
        <v>90</v>
      </c>
      <c r="I27" s="6" t="s">
        <v>76</v>
      </c>
      <c r="J27" s="9">
        <v>45.60002</v>
      </c>
      <c r="K27" s="9">
        <v>-117.17107</v>
      </c>
      <c r="L27" s="6" t="s">
        <v>78</v>
      </c>
      <c r="N27" s="6" t="s">
        <v>80</v>
      </c>
      <c r="O27" s="6" t="s">
        <v>160</v>
      </c>
      <c r="Q27" s="10">
        <v>38946</v>
      </c>
      <c r="R27" s="11">
        <v>0.5236111111111111</v>
      </c>
      <c r="S27" s="6" t="s">
        <v>118</v>
      </c>
      <c r="T27" s="6">
        <v>1</v>
      </c>
      <c r="U27" s="6">
        <v>1</v>
      </c>
      <c r="V27" s="6">
        <v>0</v>
      </c>
      <c r="W27" s="6">
        <v>0</v>
      </c>
      <c r="X27" s="6">
        <v>0</v>
      </c>
      <c r="Y27" s="6" t="s">
        <v>137</v>
      </c>
      <c r="Z27" s="6" t="s">
        <v>75</v>
      </c>
      <c r="AA27" s="6" t="s">
        <v>75</v>
      </c>
      <c r="AC27" s="6" t="s">
        <v>84</v>
      </c>
      <c r="AE27" s="6" t="s">
        <v>120</v>
      </c>
      <c r="AF27" s="6" t="s">
        <v>139</v>
      </c>
      <c r="AG27" s="6" t="s">
        <v>75</v>
      </c>
      <c r="AI27" s="12"/>
      <c r="AR27" s="6">
        <v>4.6</v>
      </c>
      <c r="AS27" s="6">
        <v>30</v>
      </c>
      <c r="AT27" s="6">
        <v>7</v>
      </c>
      <c r="AU27" s="6">
        <v>7.2</v>
      </c>
      <c r="AV27" s="6">
        <v>6.2</v>
      </c>
      <c r="AW27" s="6">
        <v>9.9</v>
      </c>
      <c r="AX27" s="6">
        <v>12.1</v>
      </c>
      <c r="AY27" s="6">
        <v>5.1</v>
      </c>
      <c r="AZ27" s="6" t="s">
        <v>427</v>
      </c>
      <c r="BA27" s="6">
        <v>8.4</v>
      </c>
      <c r="BB27" s="6">
        <v>8.74</v>
      </c>
      <c r="BC27" s="6">
        <v>11.71</v>
      </c>
      <c r="BD27" s="6">
        <v>9.52</v>
      </c>
      <c r="BE27" s="6">
        <v>5.1</v>
      </c>
      <c r="BF27" s="6">
        <v>0</v>
      </c>
      <c r="BG27" s="6">
        <v>8.48</v>
      </c>
      <c r="BH27" s="6">
        <v>0.54</v>
      </c>
      <c r="BI27" s="6">
        <v>0.78</v>
      </c>
      <c r="BJ27" s="6">
        <v>-1.12</v>
      </c>
      <c r="BK27" s="6">
        <v>2.19</v>
      </c>
      <c r="BL27" s="6">
        <v>2.81</v>
      </c>
      <c r="BM27" s="6">
        <v>1.13</v>
      </c>
      <c r="BN27" s="6" t="s">
        <v>124</v>
      </c>
      <c r="BO27" s="6" t="s">
        <v>167</v>
      </c>
      <c r="BP27" s="6" t="s">
        <v>142</v>
      </c>
      <c r="BQ27" s="6" t="s">
        <v>75</v>
      </c>
      <c r="BS27" s="66" t="str">
        <f t="shared" si="0"/>
        <v>Red</v>
      </c>
      <c r="BT27" s="66" t="str">
        <f t="shared" si="1"/>
        <v>Red</v>
      </c>
      <c r="BU27" s="66" t="str">
        <f t="shared" si="2"/>
        <v>No</v>
      </c>
      <c r="BV27" s="66" t="str">
        <f t="shared" si="3"/>
        <v>Squashed Pipe-Arch</v>
      </c>
      <c r="BW27" s="66" t="b">
        <f t="shared" si="4"/>
        <v>0</v>
      </c>
      <c r="BX27" s="6" t="s">
        <v>84</v>
      </c>
      <c r="BZ27" s="6" t="s">
        <v>75</v>
      </c>
      <c r="CA27" s="6" t="s">
        <v>170</v>
      </c>
      <c r="CE27" s="69" t="str">
        <f t="shared" si="5"/>
        <v>1</v>
      </c>
      <c r="CF27" s="69" t="str">
        <f t="shared" si="6"/>
        <v>0.5</v>
      </c>
    </row>
    <row r="28" spans="1:84" s="6" customFormat="1" ht="12.75">
      <c r="A28" s="7" t="s">
        <v>428</v>
      </c>
      <c r="B28" s="7" t="s">
        <v>426</v>
      </c>
      <c r="C28" s="8">
        <v>1.1</v>
      </c>
      <c r="D28" s="7" t="s">
        <v>145</v>
      </c>
      <c r="E28" s="7" t="s">
        <v>115</v>
      </c>
      <c r="F28" s="7" t="s">
        <v>89</v>
      </c>
      <c r="G28" s="7" t="s">
        <v>89</v>
      </c>
      <c r="H28" s="6" t="s">
        <v>90</v>
      </c>
      <c r="I28" s="6" t="s">
        <v>76</v>
      </c>
      <c r="J28" s="9">
        <v>45.60875</v>
      </c>
      <c r="K28" s="9">
        <v>-117.17907</v>
      </c>
      <c r="L28" s="6" t="s">
        <v>78</v>
      </c>
      <c r="N28" s="6" t="s">
        <v>160</v>
      </c>
      <c r="O28" s="6" t="s">
        <v>423</v>
      </c>
      <c r="Q28" s="10">
        <v>38946</v>
      </c>
      <c r="R28" s="11">
        <v>0.6826388888888889</v>
      </c>
      <c r="S28" s="6" t="s">
        <v>118</v>
      </c>
      <c r="T28" s="6">
        <v>1</v>
      </c>
      <c r="U28" s="6">
        <v>1</v>
      </c>
      <c r="V28" s="6">
        <v>0</v>
      </c>
      <c r="W28" s="6">
        <v>0</v>
      </c>
      <c r="X28" s="6">
        <v>0</v>
      </c>
      <c r="Y28" s="6" t="s">
        <v>137</v>
      </c>
      <c r="Z28" s="6" t="s">
        <v>75</v>
      </c>
      <c r="AA28" s="6" t="s">
        <v>75</v>
      </c>
      <c r="AC28" s="6" t="s">
        <v>84</v>
      </c>
      <c r="AE28" s="6" t="s">
        <v>120</v>
      </c>
      <c r="AF28" s="6" t="s">
        <v>75</v>
      </c>
      <c r="AG28" s="6" t="s">
        <v>75</v>
      </c>
      <c r="AI28" s="12"/>
      <c r="AR28" s="6">
        <v>5.8</v>
      </c>
      <c r="AS28" s="6">
        <v>32.5</v>
      </c>
      <c r="AT28" s="6">
        <v>8.1</v>
      </c>
      <c r="AU28" s="6">
        <v>8.2</v>
      </c>
      <c r="AV28" s="6">
        <v>8.7</v>
      </c>
      <c r="AW28" s="6">
        <v>6.7</v>
      </c>
      <c r="AX28" s="6">
        <v>11.8</v>
      </c>
      <c r="AY28" s="6">
        <v>5</v>
      </c>
      <c r="AZ28" s="6" t="s">
        <v>105</v>
      </c>
      <c r="BA28" s="6">
        <v>8.75</v>
      </c>
      <c r="BB28" s="6">
        <v>8.93</v>
      </c>
      <c r="BC28" s="6">
        <v>10.6</v>
      </c>
      <c r="BD28" s="6">
        <v>10.1</v>
      </c>
      <c r="BE28" s="6">
        <v>5</v>
      </c>
      <c r="BF28" s="6">
        <v>0</v>
      </c>
      <c r="BG28" s="6">
        <v>8.7</v>
      </c>
      <c r="BH28" s="6">
        <v>0.67</v>
      </c>
      <c r="BI28" s="6">
        <v>1.17</v>
      </c>
      <c r="BJ28" s="6">
        <v>-1.35</v>
      </c>
      <c r="BK28" s="6">
        <v>0.5</v>
      </c>
      <c r="BL28" s="6">
        <v>0.43</v>
      </c>
      <c r="BM28" s="6">
        <v>0.55</v>
      </c>
      <c r="BN28" s="6" t="s">
        <v>124</v>
      </c>
      <c r="BO28" s="6" t="s">
        <v>167</v>
      </c>
      <c r="BP28" s="6" t="s">
        <v>124</v>
      </c>
      <c r="BQ28" s="6" t="s">
        <v>168</v>
      </c>
      <c r="BS28" s="66" t="str">
        <f t="shared" si="0"/>
        <v>Red</v>
      </c>
      <c r="BT28" s="66" t="str">
        <f t="shared" si="1"/>
        <v>Red</v>
      </c>
      <c r="BU28" s="66" t="str">
        <f t="shared" si="2"/>
        <v>Yes</v>
      </c>
      <c r="BV28" s="66" t="str">
        <f t="shared" si="3"/>
        <v>Squashed Pipe-Arch</v>
      </c>
      <c r="BW28" s="66" t="b">
        <f t="shared" si="4"/>
        <v>0</v>
      </c>
      <c r="BX28" s="6" t="s">
        <v>85</v>
      </c>
      <c r="BY28" s="6" t="s">
        <v>429</v>
      </c>
      <c r="BZ28" s="6" t="s">
        <v>85</v>
      </c>
      <c r="CA28" s="6" t="s">
        <v>170</v>
      </c>
      <c r="CE28" s="69" t="str">
        <f t="shared" si="5"/>
        <v>1</v>
      </c>
      <c r="CF28" s="69" t="str">
        <f t="shared" si="6"/>
        <v>1</v>
      </c>
    </row>
    <row r="29" spans="1:84" s="6" customFormat="1" ht="12.75">
      <c r="A29" s="7" t="s">
        <v>433</v>
      </c>
      <c r="B29" s="7">
        <v>4625</v>
      </c>
      <c r="C29" s="8">
        <v>15.1</v>
      </c>
      <c r="D29" s="7" t="s">
        <v>434</v>
      </c>
      <c r="E29" s="7" t="s">
        <v>74</v>
      </c>
      <c r="F29" s="7" t="s">
        <v>74</v>
      </c>
      <c r="G29" s="7" t="s">
        <v>74</v>
      </c>
      <c r="H29" s="6" t="s">
        <v>109</v>
      </c>
      <c r="I29" s="6" t="s">
        <v>97</v>
      </c>
      <c r="J29" s="9">
        <v>45.77877</v>
      </c>
      <c r="K29" s="9">
        <v>-116.99015</v>
      </c>
      <c r="L29" s="6" t="s">
        <v>78</v>
      </c>
      <c r="N29" s="6" t="s">
        <v>80</v>
      </c>
      <c r="O29" s="6" t="s">
        <v>160</v>
      </c>
      <c r="Q29" s="10">
        <v>38957</v>
      </c>
      <c r="R29" s="11">
        <v>0.5118055555555555</v>
      </c>
      <c r="S29" s="6" t="s">
        <v>118</v>
      </c>
      <c r="T29" s="6">
        <v>1</v>
      </c>
      <c r="U29" s="6">
        <v>1</v>
      </c>
      <c r="V29" s="6">
        <v>0</v>
      </c>
      <c r="W29" s="6">
        <v>0</v>
      </c>
      <c r="X29" s="6">
        <v>0</v>
      </c>
      <c r="Y29" s="6" t="s">
        <v>119</v>
      </c>
      <c r="Z29" s="6" t="s">
        <v>75</v>
      </c>
      <c r="AA29" s="6" t="s">
        <v>75</v>
      </c>
      <c r="AC29" s="6" t="s">
        <v>84</v>
      </c>
      <c r="AE29" s="6" t="s">
        <v>120</v>
      </c>
      <c r="AF29" s="6" t="s">
        <v>139</v>
      </c>
      <c r="AG29" s="6" t="s">
        <v>138</v>
      </c>
      <c r="AH29" s="6" t="s">
        <v>435</v>
      </c>
      <c r="AI29" s="12" t="s">
        <v>436</v>
      </c>
      <c r="AJ29" s="6" t="s">
        <v>437</v>
      </c>
      <c r="AR29" s="6">
        <v>5.3</v>
      </c>
      <c r="AS29" s="6">
        <v>93.5</v>
      </c>
      <c r="AT29" s="6">
        <v>7.9</v>
      </c>
      <c r="AU29" s="6">
        <v>9.6</v>
      </c>
      <c r="AV29" s="6">
        <v>6.4</v>
      </c>
      <c r="AW29" s="6">
        <v>5.9</v>
      </c>
      <c r="AX29" s="6">
        <v>9.9</v>
      </c>
      <c r="AY29" s="6">
        <v>3.14</v>
      </c>
      <c r="AZ29" s="6" t="s">
        <v>438</v>
      </c>
      <c r="BA29" s="6">
        <v>20.88</v>
      </c>
      <c r="BB29" s="6">
        <v>29.46</v>
      </c>
      <c r="BC29" s="6">
        <v>29.88</v>
      </c>
      <c r="BD29" s="6">
        <v>29.88</v>
      </c>
      <c r="BE29" s="6">
        <v>3.15</v>
      </c>
      <c r="BF29" s="6">
        <v>-0.01</v>
      </c>
      <c r="BG29" s="6">
        <v>7.94</v>
      </c>
      <c r="BH29" s="6">
        <v>0.67</v>
      </c>
      <c r="BI29" s="6">
        <v>0.42</v>
      </c>
      <c r="BJ29" s="6">
        <v>-9</v>
      </c>
      <c r="BK29" s="6">
        <v>0</v>
      </c>
      <c r="BL29" s="6">
        <v>0</v>
      </c>
      <c r="BM29" s="6">
        <v>9.18</v>
      </c>
      <c r="BN29" s="6" t="s">
        <v>124</v>
      </c>
      <c r="BO29" s="6" t="s">
        <v>151</v>
      </c>
      <c r="BP29" s="6" t="s">
        <v>124</v>
      </c>
      <c r="BQ29" s="6" t="s">
        <v>152</v>
      </c>
      <c r="BS29" s="66" t="str">
        <f t="shared" si="0"/>
        <v>Red</v>
      </c>
      <c r="BT29" s="66" t="str">
        <f t="shared" si="1"/>
        <v>Red</v>
      </c>
      <c r="BU29" s="66" t="str">
        <f t="shared" si="2"/>
        <v>No</v>
      </c>
      <c r="BV29" s="66" t="str">
        <f t="shared" si="3"/>
        <v>Squashed Pipe-Arch</v>
      </c>
      <c r="BW29" s="66" t="b">
        <f t="shared" si="4"/>
        <v>0</v>
      </c>
      <c r="BX29" s="6" t="s">
        <v>84</v>
      </c>
      <c r="BZ29" s="6" t="s">
        <v>85</v>
      </c>
      <c r="CA29" s="6" t="s">
        <v>170</v>
      </c>
      <c r="CE29" s="69" t="str">
        <f t="shared" si="5"/>
        <v>1</v>
      </c>
      <c r="CF29" s="69" t="str">
        <f t="shared" si="6"/>
        <v>1</v>
      </c>
    </row>
    <row r="30" spans="1:84" s="6" customFormat="1" ht="12.75">
      <c r="A30" s="7" t="s">
        <v>439</v>
      </c>
      <c r="B30" s="7">
        <v>4625</v>
      </c>
      <c r="C30" s="8">
        <v>16.2</v>
      </c>
      <c r="D30" s="7" t="s">
        <v>434</v>
      </c>
      <c r="E30" s="7" t="s">
        <v>74</v>
      </c>
      <c r="F30" s="7" t="s">
        <v>74</v>
      </c>
      <c r="G30" s="7" t="s">
        <v>74</v>
      </c>
      <c r="H30" s="6" t="s">
        <v>179</v>
      </c>
      <c r="I30" s="6" t="s">
        <v>179</v>
      </c>
      <c r="J30" s="9">
        <v>45.78676</v>
      </c>
      <c r="K30" s="9">
        <v>-116.97803</v>
      </c>
      <c r="L30" s="6" t="s">
        <v>78</v>
      </c>
      <c r="N30" s="6" t="s">
        <v>80</v>
      </c>
      <c r="O30" s="6" t="s">
        <v>160</v>
      </c>
      <c r="Q30" s="10">
        <v>38957</v>
      </c>
      <c r="R30" s="11">
        <v>0.576388888888889</v>
      </c>
      <c r="S30" s="6" t="s">
        <v>118</v>
      </c>
      <c r="T30" s="6">
        <v>1</v>
      </c>
      <c r="U30" s="6">
        <v>1</v>
      </c>
      <c r="V30" s="6">
        <v>0</v>
      </c>
      <c r="W30" s="6">
        <v>0</v>
      </c>
      <c r="X30" s="6">
        <v>0</v>
      </c>
      <c r="Y30" s="6" t="s">
        <v>75</v>
      </c>
      <c r="Z30" s="6" t="s">
        <v>75</v>
      </c>
      <c r="AA30" s="6" t="s">
        <v>75</v>
      </c>
      <c r="AC30" s="6" t="s">
        <v>84</v>
      </c>
      <c r="AE30" s="6" t="s">
        <v>120</v>
      </c>
      <c r="AF30" s="6" t="s">
        <v>102</v>
      </c>
      <c r="AG30" s="6" t="s">
        <v>75</v>
      </c>
      <c r="AI30" s="12" t="s">
        <v>440</v>
      </c>
      <c r="AR30" s="6">
        <v>5</v>
      </c>
      <c r="AS30" s="6">
        <v>50</v>
      </c>
      <c r="AT30" s="6">
        <v>8.6</v>
      </c>
      <c r="AU30" s="6">
        <v>10.1</v>
      </c>
      <c r="AV30" s="6">
        <v>9</v>
      </c>
      <c r="AW30" s="6">
        <v>9.9</v>
      </c>
      <c r="AX30" s="6">
        <v>8.6</v>
      </c>
      <c r="AY30" s="6">
        <v>11.17</v>
      </c>
      <c r="AZ30" s="6" t="s">
        <v>441</v>
      </c>
      <c r="BA30" s="6">
        <v>11.17</v>
      </c>
      <c r="BB30" s="6">
        <v>14.01</v>
      </c>
      <c r="BC30" s="6">
        <v>14.7</v>
      </c>
      <c r="BD30" s="6">
        <v>14.52</v>
      </c>
      <c r="BE30" s="6">
        <v>11.17</v>
      </c>
      <c r="BF30" s="6">
        <v>0</v>
      </c>
      <c r="BG30" s="6">
        <v>9.24</v>
      </c>
      <c r="BH30" s="6">
        <v>0.54</v>
      </c>
      <c r="BI30" s="6">
        <v>0.51</v>
      </c>
      <c r="BJ30" s="6">
        <v>-3.35</v>
      </c>
      <c r="BK30" s="6">
        <v>0.18</v>
      </c>
      <c r="BL30" s="6">
        <v>0.35</v>
      </c>
      <c r="BM30" s="6">
        <v>5.68</v>
      </c>
      <c r="BN30" s="6" t="s">
        <v>124</v>
      </c>
      <c r="BO30" s="6" t="s">
        <v>151</v>
      </c>
      <c r="BP30" s="6" t="s">
        <v>124</v>
      </c>
      <c r="BQ30" s="6" t="s">
        <v>152</v>
      </c>
      <c r="BS30" s="66" t="str">
        <f t="shared" si="0"/>
        <v>Red</v>
      </c>
      <c r="BT30" s="66" t="str">
        <f t="shared" si="1"/>
        <v>Red</v>
      </c>
      <c r="BU30" s="66" t="str">
        <f t="shared" si="2"/>
        <v>Yes</v>
      </c>
      <c r="BV30" s="66" t="str">
        <f t="shared" si="3"/>
        <v>Squashed Pipe-Arch</v>
      </c>
      <c r="BW30" s="66" t="b">
        <f t="shared" si="4"/>
        <v>0</v>
      </c>
      <c r="BX30" s="6" t="s">
        <v>85</v>
      </c>
      <c r="BY30" s="6" t="s">
        <v>419</v>
      </c>
      <c r="BZ30" s="6" t="s">
        <v>85</v>
      </c>
      <c r="CA30" s="6" t="s">
        <v>170</v>
      </c>
      <c r="CE30" s="69" t="str">
        <f t="shared" si="5"/>
        <v>1</v>
      </c>
      <c r="CF30" s="69" t="str">
        <f t="shared" si="6"/>
        <v>1</v>
      </c>
    </row>
    <row r="31" spans="1:84" s="6" customFormat="1" ht="12.75">
      <c r="A31" s="7" t="s">
        <v>442</v>
      </c>
      <c r="B31" s="7">
        <v>4625</v>
      </c>
      <c r="C31" s="8">
        <v>18.5</v>
      </c>
      <c r="D31" s="7" t="s">
        <v>434</v>
      </c>
      <c r="E31" s="7" t="s">
        <v>74</v>
      </c>
      <c r="F31" s="7" t="s">
        <v>74</v>
      </c>
      <c r="G31" s="7" t="s">
        <v>74</v>
      </c>
      <c r="H31" s="6" t="s">
        <v>179</v>
      </c>
      <c r="I31" s="6" t="s">
        <v>179</v>
      </c>
      <c r="J31" s="9">
        <v>45.79504</v>
      </c>
      <c r="K31" s="9">
        <v>-116.94553</v>
      </c>
      <c r="L31" s="6" t="s">
        <v>78</v>
      </c>
      <c r="N31" s="6" t="s">
        <v>160</v>
      </c>
      <c r="O31" s="6" t="s">
        <v>423</v>
      </c>
      <c r="Q31" s="10">
        <v>38957</v>
      </c>
      <c r="R31" s="11">
        <v>0.6270833333333333</v>
      </c>
      <c r="S31" s="6" t="s">
        <v>99</v>
      </c>
      <c r="T31" s="6">
        <v>1</v>
      </c>
      <c r="U31" s="6">
        <v>1</v>
      </c>
      <c r="V31" s="6">
        <v>0</v>
      </c>
      <c r="W31" s="6">
        <v>0</v>
      </c>
      <c r="X31" s="6">
        <v>0</v>
      </c>
      <c r="Y31" s="6" t="s">
        <v>137</v>
      </c>
      <c r="Z31" s="6" t="s">
        <v>75</v>
      </c>
      <c r="AA31" s="6" t="s">
        <v>75</v>
      </c>
      <c r="AC31" s="6" t="s">
        <v>84</v>
      </c>
      <c r="AE31" s="6" t="s">
        <v>120</v>
      </c>
      <c r="AF31" s="6" t="s">
        <v>121</v>
      </c>
      <c r="AG31" s="6" t="s">
        <v>139</v>
      </c>
      <c r="AI31" s="12" t="s">
        <v>443</v>
      </c>
      <c r="AR31" s="6">
        <v>5</v>
      </c>
      <c r="AS31" s="6">
        <v>111</v>
      </c>
      <c r="AT31" s="6">
        <v>6.5</v>
      </c>
      <c r="AU31" s="6">
        <v>8.7</v>
      </c>
      <c r="AV31" s="6">
        <v>6.8</v>
      </c>
      <c r="AW31" s="6">
        <v>10.1</v>
      </c>
      <c r="AX31" s="6">
        <v>8.4</v>
      </c>
      <c r="AY31" s="6">
        <v>1.48</v>
      </c>
      <c r="AZ31" s="6" t="s">
        <v>444</v>
      </c>
      <c r="BA31" s="6">
        <v>24.47</v>
      </c>
      <c r="BB31" s="6">
        <v>30.4</v>
      </c>
      <c r="BC31" s="6">
        <v>32.54</v>
      </c>
      <c r="BD31" s="6">
        <v>31.84</v>
      </c>
      <c r="BE31" s="6">
        <v>1.48</v>
      </c>
      <c r="BF31" s="6">
        <v>0</v>
      </c>
      <c r="BG31" s="6">
        <v>8.1</v>
      </c>
      <c r="BH31" s="6">
        <v>0.62</v>
      </c>
      <c r="BI31" s="6">
        <v>1.44</v>
      </c>
      <c r="BJ31" s="6">
        <v>-7.37</v>
      </c>
      <c r="BK31" s="6">
        <v>0.7</v>
      </c>
      <c r="BL31" s="6">
        <v>0.49</v>
      </c>
      <c r="BM31" s="6">
        <v>5.34</v>
      </c>
      <c r="BN31" s="6" t="s">
        <v>124</v>
      </c>
      <c r="BO31" s="6" t="s">
        <v>151</v>
      </c>
      <c r="BP31" s="6" t="s">
        <v>124</v>
      </c>
      <c r="BQ31" s="6" t="s">
        <v>152</v>
      </c>
      <c r="BR31" s="6" t="s">
        <v>445</v>
      </c>
      <c r="BS31" s="66" t="str">
        <f t="shared" si="0"/>
        <v>Red</v>
      </c>
      <c r="BT31" s="66" t="str">
        <f t="shared" si="1"/>
        <v>Red</v>
      </c>
      <c r="BU31" s="66" t="str">
        <f t="shared" si="2"/>
        <v>Yes</v>
      </c>
      <c r="BV31" s="66" t="str">
        <f t="shared" si="3"/>
        <v>Circular</v>
      </c>
      <c r="BW31" s="66" t="b">
        <f t="shared" si="4"/>
        <v>0</v>
      </c>
      <c r="BX31" s="6" t="s">
        <v>85</v>
      </c>
      <c r="BY31" s="6" t="s">
        <v>446</v>
      </c>
      <c r="BZ31" s="6" t="s">
        <v>85</v>
      </c>
      <c r="CA31" s="6" t="s">
        <v>170</v>
      </c>
      <c r="CE31" s="69" t="str">
        <f t="shared" si="5"/>
        <v>1</v>
      </c>
      <c r="CF31" s="69" t="str">
        <f t="shared" si="6"/>
        <v>1</v>
      </c>
    </row>
    <row r="32" spans="1:84" s="6" customFormat="1" ht="12.75">
      <c r="A32" s="7" t="s">
        <v>447</v>
      </c>
      <c r="B32" s="7">
        <v>4695</v>
      </c>
      <c r="C32" s="8">
        <v>2.9</v>
      </c>
      <c r="D32" s="7" t="s">
        <v>448</v>
      </c>
      <c r="E32" s="7" t="s">
        <v>74</v>
      </c>
      <c r="F32" s="7" t="s">
        <v>74</v>
      </c>
      <c r="G32" s="7" t="s">
        <v>74</v>
      </c>
      <c r="H32" s="6" t="s">
        <v>109</v>
      </c>
      <c r="I32" s="6" t="s">
        <v>97</v>
      </c>
      <c r="J32" s="9">
        <v>45.71625</v>
      </c>
      <c r="K32" s="9">
        <v>-116.95911</v>
      </c>
      <c r="L32" s="6" t="s">
        <v>78</v>
      </c>
      <c r="N32" s="6" t="s">
        <v>160</v>
      </c>
      <c r="O32" s="6" t="s">
        <v>423</v>
      </c>
      <c r="Q32" s="10">
        <v>38958</v>
      </c>
      <c r="R32" s="11">
        <v>0.4048611111111111</v>
      </c>
      <c r="S32" s="6" t="s">
        <v>99</v>
      </c>
      <c r="T32" s="6">
        <v>1</v>
      </c>
      <c r="U32" s="6">
        <v>1</v>
      </c>
      <c r="V32" s="6">
        <v>0</v>
      </c>
      <c r="W32" s="6">
        <v>0</v>
      </c>
      <c r="X32" s="6">
        <v>0</v>
      </c>
      <c r="Y32" s="6" t="s">
        <v>137</v>
      </c>
      <c r="Z32" s="6" t="s">
        <v>75</v>
      </c>
      <c r="AA32" s="6" t="s">
        <v>75</v>
      </c>
      <c r="AC32" s="6" t="s">
        <v>84</v>
      </c>
      <c r="AE32" s="6" t="s">
        <v>120</v>
      </c>
      <c r="AF32" s="6" t="s">
        <v>398</v>
      </c>
      <c r="AG32" s="6" t="s">
        <v>121</v>
      </c>
      <c r="AH32" s="6" t="s">
        <v>449</v>
      </c>
      <c r="AI32" s="12"/>
      <c r="AR32" s="6">
        <v>2.4</v>
      </c>
      <c r="AS32" s="6">
        <v>40.5</v>
      </c>
      <c r="AT32" s="6">
        <v>8.4</v>
      </c>
      <c r="AU32" s="6">
        <v>8</v>
      </c>
      <c r="AV32" s="6">
        <v>9.4</v>
      </c>
      <c r="AW32" s="6">
        <v>6.1</v>
      </c>
      <c r="AX32" s="6">
        <v>7.2</v>
      </c>
      <c r="AY32" s="6">
        <v>9.26</v>
      </c>
      <c r="AZ32" s="6" t="s">
        <v>105</v>
      </c>
      <c r="BA32" s="6">
        <v>11.64</v>
      </c>
      <c r="BB32" s="6">
        <v>13.12</v>
      </c>
      <c r="BC32" s="6">
        <v>15.39</v>
      </c>
      <c r="BD32" s="6">
        <v>13.22</v>
      </c>
      <c r="BE32" s="6">
        <v>9.26</v>
      </c>
      <c r="BF32" s="6">
        <v>0</v>
      </c>
      <c r="BG32" s="6">
        <v>7.82</v>
      </c>
      <c r="BH32" s="6">
        <v>0.31</v>
      </c>
      <c r="BI32" s="6">
        <v>0.1</v>
      </c>
      <c r="BJ32" s="6">
        <v>-1.58</v>
      </c>
      <c r="BK32" s="6">
        <v>2.17</v>
      </c>
      <c r="BL32" s="6">
        <v>21.7</v>
      </c>
      <c r="BM32" s="6">
        <v>3.65</v>
      </c>
      <c r="BN32" s="6" t="s">
        <v>124</v>
      </c>
      <c r="BO32" s="6" t="s">
        <v>151</v>
      </c>
      <c r="BP32" s="6" t="s">
        <v>124</v>
      </c>
      <c r="BQ32" s="6" t="s">
        <v>152</v>
      </c>
      <c r="BS32" s="66" t="str">
        <f t="shared" si="0"/>
        <v>Red</v>
      </c>
      <c r="BT32" s="66" t="str">
        <f t="shared" si="1"/>
        <v>Red</v>
      </c>
      <c r="BU32" s="66" t="str">
        <f t="shared" si="2"/>
        <v>Yes</v>
      </c>
      <c r="BV32" s="66" t="str">
        <f t="shared" si="3"/>
        <v>Circular</v>
      </c>
      <c r="BW32" s="66" t="b">
        <f t="shared" si="4"/>
        <v>0</v>
      </c>
      <c r="BX32" s="6" t="s">
        <v>85</v>
      </c>
      <c r="BY32" s="6" t="s">
        <v>419</v>
      </c>
      <c r="BZ32" s="6" t="s">
        <v>85</v>
      </c>
      <c r="CA32" s="6" t="s">
        <v>170</v>
      </c>
      <c r="CE32" s="69" t="str">
        <f t="shared" si="5"/>
        <v>1</v>
      </c>
      <c r="CF32" s="69" t="str">
        <f t="shared" si="6"/>
        <v>1</v>
      </c>
    </row>
    <row r="33" spans="1:84" s="6" customFormat="1" ht="12.75">
      <c r="A33" s="7" t="s">
        <v>450</v>
      </c>
      <c r="B33" s="7" t="s">
        <v>451</v>
      </c>
      <c r="C33" s="8">
        <v>3.6</v>
      </c>
      <c r="D33" s="7" t="s">
        <v>452</v>
      </c>
      <c r="E33" s="7" t="s">
        <v>74</v>
      </c>
      <c r="F33" s="7" t="s">
        <v>74</v>
      </c>
      <c r="G33" s="7" t="s">
        <v>74</v>
      </c>
      <c r="H33" s="6" t="s">
        <v>109</v>
      </c>
      <c r="I33" s="6" t="s">
        <v>97</v>
      </c>
      <c r="J33" s="9">
        <v>45.72511</v>
      </c>
      <c r="K33" s="9">
        <v>-116.95316</v>
      </c>
      <c r="L33" s="6" t="s">
        <v>78</v>
      </c>
      <c r="N33" s="6" t="s">
        <v>160</v>
      </c>
      <c r="O33" s="6" t="s">
        <v>423</v>
      </c>
      <c r="Q33" s="10">
        <v>38958</v>
      </c>
      <c r="R33" s="11">
        <v>0.4395833333333334</v>
      </c>
      <c r="S33" s="6" t="s">
        <v>99</v>
      </c>
      <c r="T33" s="6">
        <v>1</v>
      </c>
      <c r="U33" s="6">
        <v>2</v>
      </c>
      <c r="V33" s="6">
        <v>0</v>
      </c>
      <c r="W33" s="6">
        <v>0</v>
      </c>
      <c r="X33" s="6">
        <v>0</v>
      </c>
      <c r="Y33" s="6" t="s">
        <v>137</v>
      </c>
      <c r="Z33" s="6" t="s">
        <v>75</v>
      </c>
      <c r="AA33" s="6" t="s">
        <v>75</v>
      </c>
      <c r="AB33" s="6" t="s">
        <v>453</v>
      </c>
      <c r="AC33" s="6" t="s">
        <v>84</v>
      </c>
      <c r="AE33" s="6" t="s">
        <v>120</v>
      </c>
      <c r="AF33" s="6" t="s">
        <v>121</v>
      </c>
      <c r="AG33" s="6" t="s">
        <v>75</v>
      </c>
      <c r="AI33" s="12" t="s">
        <v>454</v>
      </c>
      <c r="AJ33" s="6" t="s">
        <v>419</v>
      </c>
      <c r="AR33" s="6">
        <v>2</v>
      </c>
      <c r="AS33" s="6">
        <v>46</v>
      </c>
      <c r="AT33" s="6">
        <v>11.1</v>
      </c>
      <c r="AU33" s="6">
        <v>7.4</v>
      </c>
      <c r="AV33" s="6">
        <v>8.5</v>
      </c>
      <c r="AW33" s="6">
        <v>8.3</v>
      </c>
      <c r="AX33" s="6">
        <v>9.9</v>
      </c>
      <c r="AY33" s="6">
        <v>12.03</v>
      </c>
      <c r="AZ33" s="6" t="s">
        <v>105</v>
      </c>
      <c r="BA33" s="6">
        <v>14.08</v>
      </c>
      <c r="BB33" s="6">
        <v>15.22</v>
      </c>
      <c r="BC33" s="6">
        <v>17.52</v>
      </c>
      <c r="BD33" s="6">
        <v>15.1</v>
      </c>
      <c r="BE33" s="6">
        <v>12.02</v>
      </c>
      <c r="BF33" s="6">
        <v>0.01</v>
      </c>
      <c r="BG33" s="6">
        <v>9.04</v>
      </c>
      <c r="BH33" s="6">
        <v>0.22</v>
      </c>
      <c r="BI33" s="6">
        <v>-0.12</v>
      </c>
      <c r="BJ33" s="6">
        <v>-1.02</v>
      </c>
      <c r="BK33" s="6">
        <v>2.42</v>
      </c>
      <c r="BL33" s="6">
        <v>-20.17</v>
      </c>
      <c r="BM33" s="6">
        <v>2.48</v>
      </c>
      <c r="BN33" s="6" t="s">
        <v>124</v>
      </c>
      <c r="BO33" s="6" t="s">
        <v>151</v>
      </c>
      <c r="BP33" s="6" t="s">
        <v>124</v>
      </c>
      <c r="BQ33" s="6" t="s">
        <v>152</v>
      </c>
      <c r="BR33" s="6" t="s">
        <v>455</v>
      </c>
      <c r="BS33" s="66" t="str">
        <f t="shared" si="0"/>
        <v>Red</v>
      </c>
      <c r="BT33" s="66" t="str">
        <f t="shared" si="1"/>
        <v>Red</v>
      </c>
      <c r="BU33" s="66" t="str">
        <f t="shared" si="2"/>
        <v>Yes</v>
      </c>
      <c r="BV33" s="66" t="str">
        <f t="shared" si="3"/>
        <v>Circular</v>
      </c>
      <c r="BW33" s="66" t="b">
        <f t="shared" si="4"/>
        <v>0</v>
      </c>
      <c r="BX33" s="6" t="s">
        <v>85</v>
      </c>
      <c r="BY33" s="6" t="s">
        <v>419</v>
      </c>
      <c r="BZ33" s="6" t="s">
        <v>85</v>
      </c>
      <c r="CA33" s="6" t="s">
        <v>170</v>
      </c>
      <c r="CE33" s="69" t="str">
        <f t="shared" si="5"/>
        <v>1</v>
      </c>
      <c r="CF33" s="69" t="str">
        <f t="shared" si="6"/>
        <v>1</v>
      </c>
    </row>
    <row r="34" spans="1:84" s="6" customFormat="1" ht="12.75">
      <c r="A34" s="7" t="s">
        <v>456</v>
      </c>
      <c r="B34" s="7" t="s">
        <v>457</v>
      </c>
      <c r="C34" s="8">
        <v>3.6</v>
      </c>
      <c r="D34" s="7" t="s">
        <v>452</v>
      </c>
      <c r="E34" s="7" t="s">
        <v>74</v>
      </c>
      <c r="F34" s="7" t="s">
        <v>74</v>
      </c>
      <c r="G34" s="7" t="s">
        <v>74</v>
      </c>
      <c r="H34" s="6" t="s">
        <v>109</v>
      </c>
      <c r="I34" s="6" t="s">
        <v>97</v>
      </c>
      <c r="J34" s="9">
        <v>45.72511</v>
      </c>
      <c r="K34" s="9">
        <v>-116.95316</v>
      </c>
      <c r="L34" s="6" t="s">
        <v>78</v>
      </c>
      <c r="N34" s="6" t="s">
        <v>160</v>
      </c>
      <c r="O34" s="6" t="s">
        <v>423</v>
      </c>
      <c r="Q34" s="10">
        <v>38958</v>
      </c>
      <c r="R34" s="11">
        <v>0.4451388888888889</v>
      </c>
      <c r="S34" s="6" t="s">
        <v>99</v>
      </c>
      <c r="T34" s="6">
        <v>2</v>
      </c>
      <c r="U34" s="6">
        <v>2</v>
      </c>
      <c r="V34" s="6">
        <v>0</v>
      </c>
      <c r="W34" s="6">
        <v>0</v>
      </c>
      <c r="X34" s="6">
        <v>0</v>
      </c>
      <c r="Y34" s="6" t="s">
        <v>137</v>
      </c>
      <c r="Z34" s="6" t="s">
        <v>75</v>
      </c>
      <c r="AA34" s="6" t="s">
        <v>75</v>
      </c>
      <c r="AC34" s="6" t="s">
        <v>84</v>
      </c>
      <c r="AE34" s="6" t="s">
        <v>120</v>
      </c>
      <c r="AF34" s="6" t="s">
        <v>398</v>
      </c>
      <c r="AG34" s="6" t="s">
        <v>121</v>
      </c>
      <c r="AI34" s="12"/>
      <c r="AR34" s="6">
        <v>3.2</v>
      </c>
      <c r="AS34" s="6">
        <v>48</v>
      </c>
      <c r="AT34" s="6">
        <v>10.5</v>
      </c>
      <c r="AU34" s="6">
        <v>7.2</v>
      </c>
      <c r="AV34" s="6">
        <v>6.5</v>
      </c>
      <c r="AW34" s="6">
        <v>6.7</v>
      </c>
      <c r="AX34" s="6">
        <v>6.6</v>
      </c>
      <c r="AY34" s="6">
        <v>12.03</v>
      </c>
      <c r="AZ34" s="6" t="s">
        <v>458</v>
      </c>
      <c r="BA34" s="6">
        <v>14.86</v>
      </c>
      <c r="BB34" s="6">
        <v>15.86</v>
      </c>
      <c r="BC34" s="6">
        <v>17.52</v>
      </c>
      <c r="BD34" s="6">
        <v>15.51</v>
      </c>
      <c r="BE34" s="6">
        <v>12.02</v>
      </c>
      <c r="BF34" s="6">
        <v>0.01</v>
      </c>
      <c r="BG34" s="6">
        <v>7.5</v>
      </c>
      <c r="BH34" s="6">
        <v>0.43</v>
      </c>
      <c r="BI34" s="6">
        <v>-0.35</v>
      </c>
      <c r="BJ34" s="6">
        <v>-0.65</v>
      </c>
      <c r="BK34" s="6">
        <v>2.01</v>
      </c>
      <c r="BL34" s="6">
        <v>-5.74</v>
      </c>
      <c r="BM34" s="6">
        <v>2.08</v>
      </c>
      <c r="BN34" s="6" t="s">
        <v>124</v>
      </c>
      <c r="BO34" s="6" t="s">
        <v>151</v>
      </c>
      <c r="BP34" s="6" t="s">
        <v>124</v>
      </c>
      <c r="BQ34" s="6" t="s">
        <v>152</v>
      </c>
      <c r="BS34" s="66" t="str">
        <f t="shared" si="0"/>
        <v>Red</v>
      </c>
      <c r="BT34" s="66" t="str">
        <f t="shared" si="1"/>
        <v>Red</v>
      </c>
      <c r="BU34" s="66" t="str">
        <f t="shared" si="2"/>
        <v>Yes</v>
      </c>
      <c r="BV34" s="66" t="str">
        <f t="shared" si="3"/>
        <v>Circular</v>
      </c>
      <c r="BW34" s="66" t="b">
        <f t="shared" si="4"/>
        <v>0</v>
      </c>
      <c r="BX34" s="6" t="s">
        <v>85</v>
      </c>
      <c r="BY34" s="6" t="s">
        <v>419</v>
      </c>
      <c r="BZ34" s="6" t="s">
        <v>85</v>
      </c>
      <c r="CA34" s="6" t="s">
        <v>170</v>
      </c>
      <c r="CE34" s="69" t="str">
        <f t="shared" si="5"/>
        <v>1</v>
      </c>
      <c r="CF34" s="69" t="str">
        <f t="shared" si="6"/>
        <v>1</v>
      </c>
    </row>
    <row r="35" spans="1:84" s="6" customFormat="1" ht="12.75">
      <c r="A35" s="7" t="s">
        <v>459</v>
      </c>
      <c r="B35" s="7" t="s">
        <v>460</v>
      </c>
      <c r="C35" s="8">
        <v>1.3</v>
      </c>
      <c r="D35" s="7">
        <v>4635</v>
      </c>
      <c r="E35" s="7" t="s">
        <v>89</v>
      </c>
      <c r="F35" s="7" t="s">
        <v>89</v>
      </c>
      <c r="G35" s="7" t="s">
        <v>89</v>
      </c>
      <c r="H35" s="6" t="s">
        <v>109</v>
      </c>
      <c r="I35" s="6" t="s">
        <v>179</v>
      </c>
      <c r="J35" s="9">
        <v>45.74534</v>
      </c>
      <c r="K35" s="9">
        <v>-117.09808</v>
      </c>
      <c r="L35" s="6" t="s">
        <v>78</v>
      </c>
      <c r="N35" s="6" t="s">
        <v>160</v>
      </c>
      <c r="O35" s="6" t="s">
        <v>80</v>
      </c>
      <c r="Q35" s="10">
        <v>38979</v>
      </c>
      <c r="R35" s="11">
        <v>0.4930555555555556</v>
      </c>
      <c r="S35" s="6" t="s">
        <v>99</v>
      </c>
      <c r="T35" s="6">
        <v>1</v>
      </c>
      <c r="U35" s="6">
        <v>1</v>
      </c>
      <c r="V35" s="6">
        <v>0</v>
      </c>
      <c r="W35" s="6">
        <v>0</v>
      </c>
      <c r="X35" s="6">
        <v>0</v>
      </c>
      <c r="Y35" s="6" t="s">
        <v>137</v>
      </c>
      <c r="Z35" s="6" t="s">
        <v>75</v>
      </c>
      <c r="AA35" s="6" t="s">
        <v>75</v>
      </c>
      <c r="AC35" s="6" t="s">
        <v>84</v>
      </c>
      <c r="AE35" s="6" t="s">
        <v>120</v>
      </c>
      <c r="AF35" s="6" t="s">
        <v>121</v>
      </c>
      <c r="AG35" s="6" t="s">
        <v>75</v>
      </c>
      <c r="AI35" s="12" t="s">
        <v>461</v>
      </c>
      <c r="AR35" s="6">
        <v>2</v>
      </c>
      <c r="AS35" s="6">
        <v>34</v>
      </c>
      <c r="AT35" s="6">
        <v>7.5</v>
      </c>
      <c r="AU35" s="6">
        <v>7.5</v>
      </c>
      <c r="AV35" s="6">
        <v>8.3</v>
      </c>
      <c r="AW35" s="6">
        <v>6.2</v>
      </c>
      <c r="AX35" s="6">
        <v>6.4</v>
      </c>
      <c r="AY35" s="6">
        <v>4.69</v>
      </c>
      <c r="AZ35" s="6" t="s">
        <v>105</v>
      </c>
      <c r="BA35" s="6">
        <v>6.62</v>
      </c>
      <c r="BB35" s="6">
        <v>8.21</v>
      </c>
      <c r="BC35" s="6">
        <v>9.59</v>
      </c>
      <c r="BD35" s="6">
        <v>8.85</v>
      </c>
      <c r="BE35" s="6">
        <v>4.69</v>
      </c>
      <c r="BF35" s="6">
        <v>0</v>
      </c>
      <c r="BG35" s="6">
        <v>7.18</v>
      </c>
      <c r="BH35" s="6">
        <v>0.28</v>
      </c>
      <c r="BI35" s="6">
        <v>0.64</v>
      </c>
      <c r="BJ35" s="6">
        <v>-2.23</v>
      </c>
      <c r="BK35" s="6">
        <v>0.74</v>
      </c>
      <c r="BL35" s="6">
        <v>1.16</v>
      </c>
      <c r="BM35" s="6">
        <v>4.68</v>
      </c>
      <c r="BN35" s="6" t="s">
        <v>124</v>
      </c>
      <c r="BO35" s="6" t="s">
        <v>167</v>
      </c>
      <c r="BP35" s="6" t="s">
        <v>124</v>
      </c>
      <c r="BQ35" s="6" t="s">
        <v>152</v>
      </c>
      <c r="BS35" s="66" t="str">
        <f t="shared" si="0"/>
        <v>Red</v>
      </c>
      <c r="BT35" s="66" t="str">
        <f t="shared" si="1"/>
        <v>Red</v>
      </c>
      <c r="BU35" s="66" t="str">
        <f t="shared" si="2"/>
        <v>No</v>
      </c>
      <c r="BV35" s="66" t="str">
        <f t="shared" si="3"/>
        <v>Circular</v>
      </c>
      <c r="BW35" s="66" t="b">
        <f t="shared" si="4"/>
        <v>0</v>
      </c>
      <c r="BX35" s="6" t="s">
        <v>84</v>
      </c>
      <c r="BZ35" s="6" t="s">
        <v>85</v>
      </c>
      <c r="CA35" s="6" t="s">
        <v>170</v>
      </c>
      <c r="CE35" s="69" t="str">
        <f t="shared" si="5"/>
        <v>1</v>
      </c>
      <c r="CF35" s="69" t="str">
        <f t="shared" si="6"/>
        <v>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M4"/>
  <sheetViews>
    <sheetView workbookViewId="0" topLeftCell="A1">
      <selection activeCell="A2" sqref="A2"/>
    </sheetView>
  </sheetViews>
  <sheetFormatPr defaultColWidth="9.140625" defaultRowHeight="12.75"/>
  <sheetData>
    <row r="1" spans="1:91" ht="54" customHeight="1">
      <c r="A1" s="1" t="s">
        <v>0</v>
      </c>
      <c r="B1" s="2" t="s">
        <v>1</v>
      </c>
      <c r="C1" s="3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27</v>
      </c>
      <c r="AE1" s="1" t="s">
        <v>29</v>
      </c>
      <c r="AF1" s="1" t="s">
        <v>30</v>
      </c>
      <c r="AG1" s="1" t="s">
        <v>31</v>
      </c>
      <c r="AH1" s="1" t="s">
        <v>27</v>
      </c>
      <c r="AI1" s="5" t="s">
        <v>32</v>
      </c>
      <c r="AJ1" s="1" t="s">
        <v>33</v>
      </c>
      <c r="AK1" t="s">
        <v>462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  <c r="BH1" s="1" t="s">
        <v>56</v>
      </c>
      <c r="BI1" s="1" t="s">
        <v>57</v>
      </c>
      <c r="BJ1" s="1" t="s">
        <v>58</v>
      </c>
      <c r="BK1" s="1" t="s">
        <v>59</v>
      </c>
      <c r="BL1" s="1" t="s">
        <v>60</v>
      </c>
      <c r="BM1" s="1" t="s">
        <v>61</v>
      </c>
      <c r="BN1" s="1" t="s">
        <v>62</v>
      </c>
      <c r="BO1" s="1" t="s">
        <v>63</v>
      </c>
      <c r="BP1" s="1" t="s">
        <v>64</v>
      </c>
      <c r="BQ1" s="1" t="s">
        <v>65</v>
      </c>
      <c r="BR1" s="1" t="s">
        <v>32</v>
      </c>
      <c r="BS1" s="64" t="s">
        <v>465</v>
      </c>
      <c r="BT1" s="65" t="s">
        <v>66</v>
      </c>
      <c r="BU1" s="65" t="s">
        <v>466</v>
      </c>
      <c r="BV1" s="64" t="s">
        <v>67</v>
      </c>
      <c r="BW1" s="64" t="s">
        <v>467</v>
      </c>
      <c r="BX1" s="1" t="s">
        <v>68</v>
      </c>
      <c r="BY1" s="1" t="s">
        <v>27</v>
      </c>
      <c r="BZ1" s="1" t="s">
        <v>69</v>
      </c>
      <c r="CA1" s="1" t="s">
        <v>70</v>
      </c>
      <c r="CB1" s="67" t="s">
        <v>468</v>
      </c>
      <c r="CC1" s="67" t="s">
        <v>469</v>
      </c>
      <c r="CD1" s="68" t="s">
        <v>470</v>
      </c>
      <c r="CE1" s="68" t="s">
        <v>471</v>
      </c>
      <c r="CF1" s="68" t="s">
        <v>472</v>
      </c>
      <c r="CG1" s="67" t="s">
        <v>473</v>
      </c>
      <c r="CH1" s="67" t="s">
        <v>474</v>
      </c>
      <c r="CI1" s="67" t="s">
        <v>475</v>
      </c>
      <c r="CJ1" s="67" t="s">
        <v>476</v>
      </c>
      <c r="CK1" s="68" t="s">
        <v>477</v>
      </c>
      <c r="CL1" s="68" t="s">
        <v>478</v>
      </c>
      <c r="CM1" s="68" t="s">
        <v>479</v>
      </c>
    </row>
    <row r="2" spans="1:84" ht="12.75">
      <c r="A2" t="s">
        <v>87</v>
      </c>
      <c r="B2" s="13" t="s">
        <v>72</v>
      </c>
      <c r="C2" s="14">
        <v>0.05</v>
      </c>
      <c r="D2" s="13" t="s">
        <v>88</v>
      </c>
      <c r="E2" t="s">
        <v>89</v>
      </c>
      <c r="F2" t="s">
        <v>89</v>
      </c>
      <c r="G2" t="s">
        <v>89</v>
      </c>
      <c r="H2" t="s">
        <v>90</v>
      </c>
      <c r="I2" t="s">
        <v>76</v>
      </c>
      <c r="J2" s="15">
        <v>45.69479</v>
      </c>
      <c r="K2" s="15">
        <v>-117.18509</v>
      </c>
      <c r="L2" t="s">
        <v>78</v>
      </c>
      <c r="M2" t="s">
        <v>79</v>
      </c>
      <c r="N2" t="s">
        <v>80</v>
      </c>
      <c r="O2" t="s">
        <v>81</v>
      </c>
      <c r="Q2" s="16">
        <v>38176</v>
      </c>
      <c r="R2" s="17">
        <v>0.5979166666666667</v>
      </c>
      <c r="S2" t="s">
        <v>91</v>
      </c>
      <c r="T2">
        <v>1</v>
      </c>
      <c r="U2">
        <v>1</v>
      </c>
      <c r="V2">
        <v>0</v>
      </c>
      <c r="W2">
        <v>0</v>
      </c>
      <c r="X2">
        <v>0</v>
      </c>
      <c r="Y2" t="s">
        <v>75</v>
      </c>
      <c r="Z2" t="s">
        <v>75</v>
      </c>
      <c r="AA2" t="s">
        <v>75</v>
      </c>
      <c r="AC2" t="s">
        <v>75</v>
      </c>
      <c r="AE2" t="s">
        <v>75</v>
      </c>
      <c r="AF2" t="s">
        <v>75</v>
      </c>
      <c r="AG2" t="s">
        <v>75</v>
      </c>
      <c r="AH2" t="s">
        <v>75</v>
      </c>
      <c r="AI2" s="18" t="s">
        <v>75</v>
      </c>
      <c r="AK2">
        <v>1</v>
      </c>
      <c r="AL2">
        <v>0</v>
      </c>
      <c r="AM2">
        <v>0</v>
      </c>
      <c r="AN2">
        <v>1</v>
      </c>
      <c r="AO2" t="s">
        <v>92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 t="s">
        <v>75</v>
      </c>
      <c r="BO2" t="s">
        <v>75</v>
      </c>
      <c r="BP2" t="s">
        <v>75</v>
      </c>
      <c r="BQ2" t="s">
        <v>75</v>
      </c>
      <c r="BS2" s="66" t="s">
        <v>75</v>
      </c>
      <c r="BT2" s="66" t="s">
        <v>91</v>
      </c>
      <c r="BU2" s="66" t="s">
        <v>85</v>
      </c>
      <c r="BV2" s="66" t="s">
        <v>91</v>
      </c>
      <c r="BW2" s="66" t="s">
        <v>85</v>
      </c>
      <c r="BX2" t="s">
        <v>85</v>
      </c>
      <c r="BY2" t="s">
        <v>93</v>
      </c>
      <c r="BZ2" t="s">
        <v>85</v>
      </c>
      <c r="CA2" t="s">
        <v>86</v>
      </c>
      <c r="CE2" s="69" t="s">
        <v>480</v>
      </c>
      <c r="CF2" s="69" t="s">
        <v>480</v>
      </c>
    </row>
    <row r="3" spans="1:84" s="6" customFormat="1" ht="12.75">
      <c r="A3" s="6" t="s">
        <v>246</v>
      </c>
      <c r="B3" s="7" t="s">
        <v>247</v>
      </c>
      <c r="C3" s="8">
        <v>2.45</v>
      </c>
      <c r="D3" s="7">
        <v>4600</v>
      </c>
      <c r="E3" s="6" t="s">
        <v>74</v>
      </c>
      <c r="F3" s="6" t="s">
        <v>74</v>
      </c>
      <c r="G3" s="6" t="s">
        <v>74</v>
      </c>
      <c r="H3" s="6" t="s">
        <v>242</v>
      </c>
      <c r="I3" s="6" t="s">
        <v>148</v>
      </c>
      <c r="J3" s="9">
        <v>45.66032</v>
      </c>
      <c r="K3" s="9">
        <v>-117.25884</v>
      </c>
      <c r="L3" s="6" t="s">
        <v>78</v>
      </c>
      <c r="M3" s="6" t="s">
        <v>79</v>
      </c>
      <c r="N3" s="6" t="s">
        <v>159</v>
      </c>
      <c r="O3" s="6" t="s">
        <v>81</v>
      </c>
      <c r="P3" s="6" t="s">
        <v>170</v>
      </c>
      <c r="Q3" s="10">
        <v>38267</v>
      </c>
      <c r="R3" s="11">
        <v>0.43263888888888885</v>
      </c>
      <c r="S3" s="6" t="s">
        <v>185</v>
      </c>
      <c r="T3" s="6">
        <v>1</v>
      </c>
      <c r="U3" s="6">
        <v>1</v>
      </c>
      <c r="V3" s="6">
        <v>0</v>
      </c>
      <c r="W3" s="6">
        <v>0</v>
      </c>
      <c r="X3" s="6">
        <v>0</v>
      </c>
      <c r="Y3" s="6" t="s">
        <v>234</v>
      </c>
      <c r="Z3" s="6" t="s">
        <v>75</v>
      </c>
      <c r="AA3" s="6" t="s">
        <v>179</v>
      </c>
      <c r="AB3" s="6" t="s">
        <v>248</v>
      </c>
      <c r="AC3" s="6" t="s">
        <v>85</v>
      </c>
      <c r="AD3" s="6" t="s">
        <v>249</v>
      </c>
      <c r="AE3" s="6" t="s">
        <v>101</v>
      </c>
      <c r="AF3" s="6" t="s">
        <v>121</v>
      </c>
      <c r="AG3" s="6" t="s">
        <v>75</v>
      </c>
      <c r="AH3" s="6" t="s">
        <v>75</v>
      </c>
      <c r="AI3" s="6" t="s">
        <v>250</v>
      </c>
      <c r="AJ3" s="6" t="s">
        <v>251</v>
      </c>
      <c r="AK3" s="6">
        <v>1</v>
      </c>
      <c r="AL3" s="6">
        <v>1</v>
      </c>
      <c r="AM3" s="6">
        <v>1</v>
      </c>
      <c r="AN3" s="6">
        <v>1</v>
      </c>
      <c r="AO3" s="6" t="s">
        <v>252</v>
      </c>
      <c r="AP3" s="6" t="s">
        <v>253</v>
      </c>
      <c r="AR3" s="6">
        <v>8.5</v>
      </c>
      <c r="AS3" s="6">
        <v>66.6</v>
      </c>
      <c r="AT3" s="6">
        <v>9.9</v>
      </c>
      <c r="AU3" s="6">
        <v>10</v>
      </c>
      <c r="AV3" s="6">
        <v>8.7</v>
      </c>
      <c r="AW3" s="6">
        <v>7.9</v>
      </c>
      <c r="AX3" s="6">
        <v>7.6</v>
      </c>
      <c r="AY3" s="6">
        <v>0</v>
      </c>
      <c r="BA3" s="6">
        <v>0</v>
      </c>
      <c r="BB3" s="6">
        <v>0</v>
      </c>
      <c r="BC3" s="6">
        <v>0</v>
      </c>
      <c r="BD3" s="6">
        <v>0</v>
      </c>
      <c r="BE3" s="6">
        <v>0</v>
      </c>
      <c r="BF3" s="6">
        <v>0</v>
      </c>
      <c r="BG3" s="6">
        <v>8.82</v>
      </c>
      <c r="BH3" s="6">
        <v>0.96</v>
      </c>
      <c r="BI3" s="6">
        <v>0</v>
      </c>
      <c r="BJ3" s="6">
        <v>0</v>
      </c>
      <c r="BK3" s="6">
        <v>0</v>
      </c>
      <c r="BL3" s="6">
        <v>0</v>
      </c>
      <c r="BM3" s="6">
        <v>0</v>
      </c>
      <c r="BN3" s="6" t="s">
        <v>75</v>
      </c>
      <c r="BO3" s="6" t="s">
        <v>75</v>
      </c>
      <c r="BP3" s="6" t="s">
        <v>75</v>
      </c>
      <c r="BQ3" s="6" t="s">
        <v>75</v>
      </c>
      <c r="BS3" s="66" t="s">
        <v>75</v>
      </c>
      <c r="BT3" s="66" t="s">
        <v>107</v>
      </c>
      <c r="BU3" s="66" t="s">
        <v>85</v>
      </c>
      <c r="BV3" s="66" t="s">
        <v>481</v>
      </c>
      <c r="BW3" s="66" t="s">
        <v>85</v>
      </c>
      <c r="BX3" s="6" t="s">
        <v>85</v>
      </c>
      <c r="BY3" s="6" t="s">
        <v>254</v>
      </c>
      <c r="BZ3" s="6" t="s">
        <v>85</v>
      </c>
      <c r="CA3" s="6" t="s">
        <v>170</v>
      </c>
      <c r="CE3" s="69" t="s">
        <v>480</v>
      </c>
      <c r="CF3" s="69" t="s">
        <v>480</v>
      </c>
    </row>
    <row r="4" spans="1:84" s="6" customFormat="1" ht="12.75">
      <c r="A4" s="7" t="s">
        <v>430</v>
      </c>
      <c r="B4" s="7" t="s">
        <v>426</v>
      </c>
      <c r="C4" s="8">
        <v>1.2</v>
      </c>
      <c r="D4" s="7" t="s">
        <v>145</v>
      </c>
      <c r="E4" s="7" t="s">
        <v>115</v>
      </c>
      <c r="F4" s="7" t="s">
        <v>89</v>
      </c>
      <c r="G4" s="7" t="s">
        <v>89</v>
      </c>
      <c r="H4" s="6" t="s">
        <v>90</v>
      </c>
      <c r="I4" s="6" t="s">
        <v>76</v>
      </c>
      <c r="J4" s="9">
        <v>45.60887</v>
      </c>
      <c r="K4" s="9">
        <v>-117.18065</v>
      </c>
      <c r="L4" s="6" t="s">
        <v>78</v>
      </c>
      <c r="N4" s="6" t="s">
        <v>160</v>
      </c>
      <c r="O4" s="6" t="s">
        <v>423</v>
      </c>
      <c r="Q4" s="10">
        <v>38946</v>
      </c>
      <c r="R4" s="11">
        <v>0.6875</v>
      </c>
      <c r="S4" s="6" t="s">
        <v>99</v>
      </c>
      <c r="T4" s="6">
        <v>1</v>
      </c>
      <c r="U4" s="6">
        <v>1</v>
      </c>
      <c r="V4" s="6">
        <v>0</v>
      </c>
      <c r="W4" s="6">
        <v>0</v>
      </c>
      <c r="X4" s="6">
        <v>0</v>
      </c>
      <c r="Y4" s="6" t="s">
        <v>100</v>
      </c>
      <c r="Z4" s="6" t="s">
        <v>75</v>
      </c>
      <c r="AA4" s="6" t="s">
        <v>75</v>
      </c>
      <c r="AC4" s="6" t="s">
        <v>84</v>
      </c>
      <c r="AE4" s="6" t="s">
        <v>131</v>
      </c>
      <c r="AF4" s="6" t="s">
        <v>140</v>
      </c>
      <c r="AG4" s="6" t="s">
        <v>121</v>
      </c>
      <c r="AI4" s="12" t="s">
        <v>431</v>
      </c>
      <c r="AR4" s="6">
        <v>6.9</v>
      </c>
      <c r="AS4" s="6">
        <v>18.1</v>
      </c>
      <c r="AT4" s="6">
        <v>10.3</v>
      </c>
      <c r="AU4" s="6">
        <v>11.1</v>
      </c>
      <c r="AV4" s="6">
        <v>10</v>
      </c>
      <c r="AW4" s="6">
        <v>10.5</v>
      </c>
      <c r="AX4" s="6">
        <v>11.2</v>
      </c>
      <c r="AY4" s="6">
        <v>4.93</v>
      </c>
      <c r="AZ4" s="6" t="s">
        <v>105</v>
      </c>
      <c r="BA4" s="6">
        <v>10.83</v>
      </c>
      <c r="BB4" s="6">
        <v>11.08</v>
      </c>
      <c r="BC4" s="6">
        <v>11.08</v>
      </c>
      <c r="BD4" s="6">
        <v>10.63</v>
      </c>
      <c r="BE4" s="6">
        <v>4.93</v>
      </c>
      <c r="BF4" s="6">
        <v>0</v>
      </c>
      <c r="BG4" s="6">
        <v>10.62</v>
      </c>
      <c r="BH4" s="6">
        <v>0.65</v>
      </c>
      <c r="BI4" s="6">
        <v>-0.45</v>
      </c>
      <c r="BJ4" s="6">
        <v>0.2</v>
      </c>
      <c r="BK4" s="6">
        <v>0.45</v>
      </c>
      <c r="BL4" s="6">
        <v>-1</v>
      </c>
      <c r="BM4" s="6">
        <v>1.38</v>
      </c>
      <c r="BN4" s="6" t="s">
        <v>107</v>
      </c>
      <c r="BO4" s="6" t="s">
        <v>75</v>
      </c>
      <c r="BP4" s="6" t="s">
        <v>107</v>
      </c>
      <c r="BQ4" s="6" t="s">
        <v>75</v>
      </c>
      <c r="BS4" s="66" t="s">
        <v>107</v>
      </c>
      <c r="BT4" s="66" t="s">
        <v>107</v>
      </c>
      <c r="BU4" s="66" t="s">
        <v>85</v>
      </c>
      <c r="BV4" s="66" t="s">
        <v>99</v>
      </c>
      <c r="BW4" s="66" t="s">
        <v>85</v>
      </c>
      <c r="BX4" s="6" t="s">
        <v>85</v>
      </c>
      <c r="BY4" s="6" t="s">
        <v>432</v>
      </c>
      <c r="BZ4" s="6" t="s">
        <v>85</v>
      </c>
      <c r="CA4" s="6" t="s">
        <v>170</v>
      </c>
      <c r="CE4" s="69" t="s">
        <v>480</v>
      </c>
      <c r="CF4" s="69" t="s">
        <v>480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N87"/>
  <sheetViews>
    <sheetView workbookViewId="0" topLeftCell="A70">
      <selection activeCell="H99" sqref="H99"/>
    </sheetView>
  </sheetViews>
  <sheetFormatPr defaultColWidth="9.140625" defaultRowHeight="12.75"/>
  <cols>
    <col min="11" max="11" width="10.140625" style="0" customWidth="1"/>
    <col min="81" max="81" width="11.28125" style="0" customWidth="1"/>
    <col min="82" max="82" width="9.421875" style="0" customWidth="1"/>
  </cols>
  <sheetData>
    <row r="1" spans="1:92" ht="54" customHeight="1">
      <c r="A1" s="1" t="s">
        <v>0</v>
      </c>
      <c r="B1" s="2" t="s">
        <v>1</v>
      </c>
      <c r="C1" s="3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27</v>
      </c>
      <c r="AE1" s="1" t="s">
        <v>29</v>
      </c>
      <c r="AF1" s="1" t="s">
        <v>30</v>
      </c>
      <c r="AG1" s="1" t="s">
        <v>31</v>
      </c>
      <c r="AH1" s="1" t="s">
        <v>482</v>
      </c>
      <c r="AI1" s="1" t="s">
        <v>27</v>
      </c>
      <c r="AJ1" s="5" t="s">
        <v>32</v>
      </c>
      <c r="AK1" s="1" t="s">
        <v>33</v>
      </c>
      <c r="AL1" t="s">
        <v>462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  <c r="AR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32</v>
      </c>
      <c r="BT1" s="64" t="s">
        <v>465</v>
      </c>
      <c r="BU1" s="65" t="s">
        <v>66</v>
      </c>
      <c r="BV1" s="65" t="s">
        <v>466</v>
      </c>
      <c r="BW1" s="64" t="s">
        <v>67</v>
      </c>
      <c r="BX1" s="64" t="s">
        <v>467</v>
      </c>
      <c r="BY1" s="1" t="s">
        <v>68</v>
      </c>
      <c r="BZ1" s="1" t="s">
        <v>27</v>
      </c>
      <c r="CA1" s="1" t="s">
        <v>69</v>
      </c>
      <c r="CB1" s="1" t="s">
        <v>70</v>
      </c>
      <c r="CC1" s="67" t="s">
        <v>468</v>
      </c>
      <c r="CD1" s="67" t="s">
        <v>469</v>
      </c>
      <c r="CE1" s="68" t="s">
        <v>470</v>
      </c>
      <c r="CF1" s="68" t="s">
        <v>471</v>
      </c>
      <c r="CG1" s="68" t="s">
        <v>472</v>
      </c>
      <c r="CH1" s="67" t="s">
        <v>473</v>
      </c>
      <c r="CI1" s="67" t="s">
        <v>474</v>
      </c>
      <c r="CJ1" s="67" t="s">
        <v>475</v>
      </c>
      <c r="CK1" s="67" t="s">
        <v>476</v>
      </c>
      <c r="CL1" s="68" t="s">
        <v>477</v>
      </c>
      <c r="CM1" s="68" t="s">
        <v>478</v>
      </c>
      <c r="CN1" s="68" t="s">
        <v>479</v>
      </c>
    </row>
    <row r="2" spans="1:91" s="6" customFormat="1" ht="12.75">
      <c r="A2" s="6" t="s">
        <v>71</v>
      </c>
      <c r="B2" s="7" t="s">
        <v>72</v>
      </c>
      <c r="C2" s="8">
        <v>0.05</v>
      </c>
      <c r="D2" s="7" t="s">
        <v>73</v>
      </c>
      <c r="E2" s="6" t="s">
        <v>74</v>
      </c>
      <c r="F2" s="6" t="s">
        <v>74</v>
      </c>
      <c r="G2" s="6" t="s">
        <v>74</v>
      </c>
      <c r="H2" s="6" t="s">
        <v>76</v>
      </c>
      <c r="I2" s="6" t="s">
        <v>77</v>
      </c>
      <c r="J2" s="9">
        <v>45.67727</v>
      </c>
      <c r="K2" s="9">
        <v>-117.14121</v>
      </c>
      <c r="L2" s="6" t="s">
        <v>78</v>
      </c>
      <c r="M2" s="6" t="s">
        <v>79</v>
      </c>
      <c r="N2" s="6" t="s">
        <v>80</v>
      </c>
      <c r="O2" s="6" t="s">
        <v>81</v>
      </c>
      <c r="Q2" s="10">
        <v>38176</v>
      </c>
      <c r="R2" s="11">
        <v>0.5708333333333333</v>
      </c>
      <c r="S2" s="6" t="s">
        <v>82</v>
      </c>
      <c r="T2" s="6">
        <v>1</v>
      </c>
      <c r="U2" s="6">
        <v>1</v>
      </c>
      <c r="V2" s="6">
        <v>0</v>
      </c>
      <c r="W2" s="6">
        <v>0</v>
      </c>
      <c r="X2" s="6">
        <v>0</v>
      </c>
      <c r="Y2" s="6" t="s">
        <v>75</v>
      </c>
      <c r="Z2" s="6" t="s">
        <v>75</v>
      </c>
      <c r="AA2" s="6" t="s">
        <v>75</v>
      </c>
      <c r="AC2" s="6" t="s">
        <v>75</v>
      </c>
      <c r="AE2" s="6" t="s">
        <v>75</v>
      </c>
      <c r="AF2" s="6" t="s">
        <v>75</v>
      </c>
      <c r="AG2" s="6" t="s">
        <v>75</v>
      </c>
      <c r="AH2" s="6" t="s">
        <v>75</v>
      </c>
      <c r="AI2" s="12"/>
      <c r="AK2" s="6">
        <v>1</v>
      </c>
      <c r="AL2" s="6">
        <v>1</v>
      </c>
      <c r="AM2" s="6">
        <v>1</v>
      </c>
      <c r="AN2" s="6">
        <v>1</v>
      </c>
      <c r="AO2" s="6" t="s">
        <v>83</v>
      </c>
      <c r="AR2" s="6">
        <v>0</v>
      </c>
      <c r="AS2" s="6">
        <v>0</v>
      </c>
      <c r="AT2" s="6">
        <v>0</v>
      </c>
      <c r="AU2" s="6">
        <v>0</v>
      </c>
      <c r="AV2" s="6">
        <v>0</v>
      </c>
      <c r="AW2" s="6">
        <v>0</v>
      </c>
      <c r="AX2" s="6">
        <v>0</v>
      </c>
      <c r="AY2" s="6">
        <v>0</v>
      </c>
      <c r="BA2" s="6">
        <v>0</v>
      </c>
      <c r="BB2" s="6">
        <v>0</v>
      </c>
      <c r="BC2" s="6">
        <v>0</v>
      </c>
      <c r="BD2" s="6">
        <v>0</v>
      </c>
      <c r="BE2" s="6">
        <v>0</v>
      </c>
      <c r="BF2" s="6">
        <v>0</v>
      </c>
      <c r="BG2" s="6">
        <v>0</v>
      </c>
      <c r="BH2" s="6">
        <v>0</v>
      </c>
      <c r="BI2" s="6">
        <v>0</v>
      </c>
      <c r="BJ2" s="6">
        <v>0</v>
      </c>
      <c r="BK2" s="6">
        <v>0</v>
      </c>
      <c r="BL2" s="6">
        <v>0</v>
      </c>
      <c r="BM2" s="6">
        <v>0</v>
      </c>
      <c r="BN2" s="6" t="s">
        <v>75</v>
      </c>
      <c r="BO2" s="6" t="s">
        <v>75</v>
      </c>
      <c r="BP2" s="6" t="s">
        <v>75</v>
      </c>
      <c r="BQ2" s="6" t="s">
        <v>75</v>
      </c>
      <c r="BS2" s="66" t="str">
        <f>IF(BN2="Red","Red",IF(BP2="Red","Red",IF(BN2="Grey","Grey",IF(BP2="Grey","Grey",IF(BN2="No Value","No Value",IF(BP2="No Value","No Value","Green"))))))</f>
        <v>No Value</v>
      </c>
      <c r="BT2" s="66" t="str">
        <f>IF(BS2="Red","Red",IF(BS2="Green","Green",IF(BS2="Grey","Grey",IF(S2="Bridge","Bridge",IF(S2="Ford","Ford",IF(S2="Open Bottom","Open Bottom",IF(S2="Other","Other","Green")))))))</f>
        <v>Bridge</v>
      </c>
      <c r="BU2" s="66" t="str">
        <f>IF(BX2="Yes","Yes","No")</f>
        <v>No</v>
      </c>
      <c r="BV2" s="66" t="str">
        <f>IF(S2="Bridge","Bridge",IF(S2="Ford","Ford",IF(S2="Circular","Circular",IF(S2="Squashed Pipe-Arch","Squashed Pipe-Arch",IF(S2="Open-Bottom","Open Bottom Arch",IF(S2="Other","Other","Other"))))))</f>
        <v>Bridge</v>
      </c>
      <c r="BW2" s="66" t="b">
        <f>IF(AND(BS2&lt;&gt;"Red",BU2="Yes"),"Yes")</f>
        <v>0</v>
      </c>
      <c r="BX2" s="6" t="s">
        <v>84</v>
      </c>
      <c r="BZ2" s="6" t="s">
        <v>85</v>
      </c>
      <c r="CA2" s="6" t="s">
        <v>86</v>
      </c>
      <c r="CB2" s="6">
        <v>5</v>
      </c>
      <c r="CC2" s="69">
        <f>IF(AND(CB2&gt;0,CB2&lt;=2),1,IF(AND(CB2&gt;2,CB2&lt;=4),2,IF(AND(CB2&gt;4,CB2&lt;=6),3,IF(AND(CB2&gt;6,CB2&lt;=8),4,IF(AND(CB2&gt;8,CB2&lt;=10),5,IF(AND(CB2&gt;10),6,))))))</f>
        <v>3</v>
      </c>
      <c r="CD2" s="70">
        <f>(CB2/$B$4)*20</f>
        <v>0.021436227224008574</v>
      </c>
      <c r="CE2" s="69" t="str">
        <f>IF(BN2="Red","1",IF(BN2="Grey","0.5","0"))</f>
        <v>0</v>
      </c>
      <c r="CF2" s="69" t="str">
        <f>IF(BP2="Red","1",IF(BP2="Grey","0.5","0"))</f>
        <v>0</v>
      </c>
      <c r="CG2" s="6">
        <v>1</v>
      </c>
      <c r="CH2" s="6">
        <v>1.05</v>
      </c>
      <c r="CJ2" s="6">
        <v>3</v>
      </c>
      <c r="CK2" s="71">
        <f>CD2+(5*(CE2+CF2))+(5*CH2)+CI2</f>
        <v>5.271436227224009</v>
      </c>
      <c r="CL2" s="72">
        <v>1</v>
      </c>
      <c r="CM2" s="73">
        <f>CC2*((CE2*1.5)+(1.5*CF2))*CJ2*CH2</f>
        <v>0</v>
      </c>
    </row>
    <row r="3" spans="1:84" ht="12.75">
      <c r="A3" t="s">
        <v>87</v>
      </c>
      <c r="B3" s="13" t="s">
        <v>72</v>
      </c>
      <c r="C3" s="14">
        <v>0.05</v>
      </c>
      <c r="D3" s="13" t="s">
        <v>88</v>
      </c>
      <c r="E3" t="s">
        <v>89</v>
      </c>
      <c r="F3" t="s">
        <v>89</v>
      </c>
      <c r="G3" t="s">
        <v>89</v>
      </c>
      <c r="H3" t="s">
        <v>90</v>
      </c>
      <c r="I3" t="s">
        <v>76</v>
      </c>
      <c r="J3" s="15">
        <v>45.69479</v>
      </c>
      <c r="K3" s="15">
        <v>-117.18509</v>
      </c>
      <c r="L3" t="s">
        <v>78</v>
      </c>
      <c r="M3" t="s">
        <v>79</v>
      </c>
      <c r="N3" t="s">
        <v>80</v>
      </c>
      <c r="O3" t="s">
        <v>81</v>
      </c>
      <c r="Q3" s="16">
        <v>38176</v>
      </c>
      <c r="R3" s="17">
        <v>0.5979166666666667</v>
      </c>
      <c r="S3" t="s">
        <v>91</v>
      </c>
      <c r="T3">
        <v>1</v>
      </c>
      <c r="U3">
        <v>1</v>
      </c>
      <c r="V3">
        <v>0</v>
      </c>
      <c r="W3">
        <v>0</v>
      </c>
      <c r="X3">
        <v>0</v>
      </c>
      <c r="Y3" t="s">
        <v>75</v>
      </c>
      <c r="Z3" t="s">
        <v>75</v>
      </c>
      <c r="AA3" t="s">
        <v>75</v>
      </c>
      <c r="AC3" t="s">
        <v>75</v>
      </c>
      <c r="AE3" t="s">
        <v>75</v>
      </c>
      <c r="AF3" t="s">
        <v>75</v>
      </c>
      <c r="AG3" t="s">
        <v>75</v>
      </c>
      <c r="AH3" t="s">
        <v>75</v>
      </c>
      <c r="AI3" s="18"/>
      <c r="AK3">
        <v>1</v>
      </c>
      <c r="AL3">
        <v>0</v>
      </c>
      <c r="AM3">
        <v>0</v>
      </c>
      <c r="AN3">
        <v>1</v>
      </c>
      <c r="AO3" t="s">
        <v>92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 t="s">
        <v>75</v>
      </c>
      <c r="BO3" t="s">
        <v>75</v>
      </c>
      <c r="BP3" t="s">
        <v>75</v>
      </c>
      <c r="BQ3" t="s">
        <v>75</v>
      </c>
      <c r="BS3" s="66" t="str">
        <f aca="true" t="shared" si="0" ref="BS3:BS62">IF(BN3="Red","Red",IF(BP3="Red","Red",IF(BN3="Grey","Grey",IF(BP3="Grey","Grey",IF(BN3="No Value","No Value",IF(BP3="No Value","No Value","Green"))))))</f>
        <v>No Value</v>
      </c>
      <c r="BT3" s="66" t="str">
        <f aca="true" t="shared" si="1" ref="BT3:BT62">IF(BS3="Red","Red",IF(BS3="Green","Green",IF(BS3="Grey","Grey",IF(S3="Bridge","Bridge",IF(S3="Ford","Ford",IF(S3="Open Bottom","Open Bottom",IF(S3="Other","Other","Green")))))))</f>
        <v>Ford</v>
      </c>
      <c r="BU3" s="66" t="str">
        <f aca="true" t="shared" si="2" ref="BU3:BU62">IF(BX3="Yes","Yes","No")</f>
        <v>Yes</v>
      </c>
      <c r="BV3" s="66" t="str">
        <f aca="true" t="shared" si="3" ref="BV3:BV62">IF(S3="Bridge","Bridge",IF(S3="Ford","Ford",IF(S3="Circular","Circular",IF(S3="Squashed Pipe-Arch","Squashed Pipe-Arch",IF(S3="Open-Bottom","Open Bottom Arch",IF(S3="Other","Other","Other"))))))</f>
        <v>Ford</v>
      </c>
      <c r="BW3" s="66" t="str">
        <f aca="true" t="shared" si="4" ref="BW3:BW62">IF(AND(BS3&lt;&gt;"Red",BU3="Yes"),"Yes")</f>
        <v>Yes</v>
      </c>
      <c r="BX3" t="s">
        <v>85</v>
      </c>
      <c r="BY3" t="s">
        <v>93</v>
      </c>
      <c r="BZ3" t="s">
        <v>85</v>
      </c>
      <c r="CA3" t="s">
        <v>86</v>
      </c>
      <c r="CE3" s="69" t="str">
        <f aca="true" t="shared" si="5" ref="CE3:CE62">IF(BN3="Red","1",IF(BN3="Grey","0.5","0"))</f>
        <v>0</v>
      </c>
      <c r="CF3" s="69" t="str">
        <f aca="true" t="shared" si="6" ref="CF3:CF62">IF(BP3="Red","1",IF(BP3="Grey","0.5","0"))</f>
        <v>0</v>
      </c>
    </row>
    <row r="4" spans="1:84" s="6" customFormat="1" ht="12.75">
      <c r="A4" s="6" t="s">
        <v>94</v>
      </c>
      <c r="B4" s="7">
        <v>4665</v>
      </c>
      <c r="C4" s="8">
        <v>3.7</v>
      </c>
      <c r="D4" s="7" t="s">
        <v>95</v>
      </c>
      <c r="E4" s="6" t="s">
        <v>74</v>
      </c>
      <c r="F4" s="6" t="s">
        <v>74</v>
      </c>
      <c r="G4" s="6" t="s">
        <v>74</v>
      </c>
      <c r="H4" s="6" t="s">
        <v>96</v>
      </c>
      <c r="I4" s="6" t="s">
        <v>97</v>
      </c>
      <c r="J4" s="9">
        <v>45.80042</v>
      </c>
      <c r="K4" s="9">
        <v>-117.07776</v>
      </c>
      <c r="L4" s="6" t="s">
        <v>78</v>
      </c>
      <c r="M4" s="6" t="s">
        <v>79</v>
      </c>
      <c r="N4" s="6" t="s">
        <v>80</v>
      </c>
      <c r="O4" s="6" t="s">
        <v>81</v>
      </c>
      <c r="P4" s="6" t="s">
        <v>98</v>
      </c>
      <c r="Q4" s="10">
        <v>38181</v>
      </c>
      <c r="R4" s="11">
        <v>0.5583333333333333</v>
      </c>
      <c r="S4" s="6" t="s">
        <v>99</v>
      </c>
      <c r="T4" s="6">
        <v>1</v>
      </c>
      <c r="U4" s="6">
        <v>1</v>
      </c>
      <c r="V4" s="6">
        <v>0</v>
      </c>
      <c r="W4" s="6">
        <v>0</v>
      </c>
      <c r="X4" s="6">
        <v>0</v>
      </c>
      <c r="Y4" s="6" t="s">
        <v>100</v>
      </c>
      <c r="Z4" s="6" t="s">
        <v>75</v>
      </c>
      <c r="AA4" s="6" t="s">
        <v>75</v>
      </c>
      <c r="AC4" s="6" t="s">
        <v>84</v>
      </c>
      <c r="AE4" s="6" t="s">
        <v>101</v>
      </c>
      <c r="AF4" s="6" t="s">
        <v>102</v>
      </c>
      <c r="AG4" s="6" t="s">
        <v>75</v>
      </c>
      <c r="AH4" s="6" t="s">
        <v>75</v>
      </c>
      <c r="AI4" s="6" t="s">
        <v>103</v>
      </c>
      <c r="AJ4" s="6" t="s">
        <v>104</v>
      </c>
      <c r="AK4" s="6">
        <v>1</v>
      </c>
      <c r="AL4" s="6">
        <v>1</v>
      </c>
      <c r="AM4" s="6">
        <v>1</v>
      </c>
      <c r="AN4" s="6">
        <v>1</v>
      </c>
      <c r="AR4" s="6">
        <v>6</v>
      </c>
      <c r="AS4" s="6">
        <v>37.4</v>
      </c>
      <c r="AT4" s="6">
        <v>5.3</v>
      </c>
      <c r="AU4" s="6">
        <v>5.4</v>
      </c>
      <c r="AV4" s="6">
        <v>3.9</v>
      </c>
      <c r="AW4" s="6">
        <v>4.1</v>
      </c>
      <c r="AX4" s="6">
        <v>4</v>
      </c>
      <c r="AY4" s="6">
        <v>6.08</v>
      </c>
      <c r="AZ4" s="6" t="s">
        <v>105</v>
      </c>
      <c r="BA4" s="6">
        <v>10.96</v>
      </c>
      <c r="BB4" s="6">
        <v>12.74</v>
      </c>
      <c r="BC4" s="6" t="s">
        <v>106</v>
      </c>
      <c r="BE4" s="6">
        <v>6.08</v>
      </c>
      <c r="BF4" s="6">
        <v>0</v>
      </c>
      <c r="BG4" s="6">
        <v>4.54</v>
      </c>
      <c r="BH4" s="6">
        <v>1.32</v>
      </c>
      <c r="BI4" s="6">
        <v>0</v>
      </c>
      <c r="BJ4" s="6">
        <v>0</v>
      </c>
      <c r="BK4" s="6">
        <v>0</v>
      </c>
      <c r="BL4" s="6">
        <v>0</v>
      </c>
      <c r="BM4" s="6">
        <v>4.76</v>
      </c>
      <c r="BN4" s="6" t="s">
        <v>107</v>
      </c>
      <c r="BO4" s="6" t="s">
        <v>75</v>
      </c>
      <c r="BP4" s="6" t="s">
        <v>107</v>
      </c>
      <c r="BQ4" s="6" t="s">
        <v>75</v>
      </c>
      <c r="BS4" s="66" t="str">
        <f t="shared" si="0"/>
        <v>Green</v>
      </c>
      <c r="BT4" s="66" t="str">
        <f t="shared" si="1"/>
        <v>Green</v>
      </c>
      <c r="BU4" s="66" t="str">
        <f t="shared" si="2"/>
        <v>No</v>
      </c>
      <c r="BV4" s="66" t="str">
        <f t="shared" si="3"/>
        <v>Circular</v>
      </c>
      <c r="BW4" s="66" t="b">
        <f t="shared" si="4"/>
        <v>0</v>
      </c>
      <c r="BX4" s="6" t="s">
        <v>84</v>
      </c>
      <c r="BZ4" s="6" t="s">
        <v>85</v>
      </c>
      <c r="CA4" s="6" t="s">
        <v>86</v>
      </c>
      <c r="CE4" s="69" t="str">
        <f t="shared" si="5"/>
        <v>0</v>
      </c>
      <c r="CF4" s="69" t="str">
        <f t="shared" si="6"/>
        <v>0</v>
      </c>
    </row>
    <row r="5" spans="1:84" s="6" customFormat="1" ht="12.75">
      <c r="A5" s="6" t="s">
        <v>108</v>
      </c>
      <c r="B5" s="7">
        <v>4670</v>
      </c>
      <c r="C5" s="8">
        <v>1.1</v>
      </c>
      <c r="D5" s="7">
        <v>4625</v>
      </c>
      <c r="E5" s="6" t="s">
        <v>74</v>
      </c>
      <c r="F5" s="6" t="s">
        <v>74</v>
      </c>
      <c r="G5" s="6" t="s">
        <v>74</v>
      </c>
      <c r="H5" s="6" t="s">
        <v>109</v>
      </c>
      <c r="I5" s="6" t="s">
        <v>96</v>
      </c>
      <c r="J5" s="9">
        <v>45.7361</v>
      </c>
      <c r="K5" s="9">
        <v>-117.08416</v>
      </c>
      <c r="L5" s="6" t="s">
        <v>78</v>
      </c>
      <c r="M5" s="6" t="s">
        <v>79</v>
      </c>
      <c r="N5" s="6" t="s">
        <v>80</v>
      </c>
      <c r="O5" s="6" t="s">
        <v>81</v>
      </c>
      <c r="P5" s="6" t="s">
        <v>98</v>
      </c>
      <c r="Q5" s="10">
        <v>38181</v>
      </c>
      <c r="R5" s="11">
        <v>0.63125</v>
      </c>
      <c r="S5" s="6" t="s">
        <v>99</v>
      </c>
      <c r="T5" s="6">
        <v>1</v>
      </c>
      <c r="U5" s="6">
        <v>1</v>
      </c>
      <c r="V5" s="6">
        <v>0</v>
      </c>
      <c r="W5" s="6">
        <v>0</v>
      </c>
      <c r="X5" s="6">
        <v>0</v>
      </c>
      <c r="Y5" s="6" t="s">
        <v>100</v>
      </c>
      <c r="Z5" s="6" t="s">
        <v>75</v>
      </c>
      <c r="AA5" s="6" t="s">
        <v>75</v>
      </c>
      <c r="AC5" s="6" t="s">
        <v>84</v>
      </c>
      <c r="AE5" s="6" t="s">
        <v>101</v>
      </c>
      <c r="AF5" s="6" t="s">
        <v>102</v>
      </c>
      <c r="AG5" s="6" t="s">
        <v>75</v>
      </c>
      <c r="AH5" s="6" t="s">
        <v>75</v>
      </c>
      <c r="AI5" s="12" t="s">
        <v>110</v>
      </c>
      <c r="AK5" s="6">
        <v>1</v>
      </c>
      <c r="AL5" s="6">
        <v>1</v>
      </c>
      <c r="AM5" s="6">
        <v>1</v>
      </c>
      <c r="AN5" s="6">
        <v>1</v>
      </c>
      <c r="AR5" s="6">
        <v>5.7</v>
      </c>
      <c r="AS5" s="6">
        <v>36.6</v>
      </c>
      <c r="AT5" s="6">
        <v>3.8</v>
      </c>
      <c r="AU5" s="6">
        <v>4.4</v>
      </c>
      <c r="AV5" s="6">
        <v>5.5</v>
      </c>
      <c r="AW5" s="6">
        <v>4.5</v>
      </c>
      <c r="AX5" s="6">
        <v>3.8</v>
      </c>
      <c r="AY5" s="6">
        <v>6.92</v>
      </c>
      <c r="AZ5" s="6" t="s">
        <v>111</v>
      </c>
      <c r="BA5" s="6">
        <v>8.43</v>
      </c>
      <c r="BB5" s="6">
        <v>9.29</v>
      </c>
      <c r="BC5" s="6">
        <v>9.39</v>
      </c>
      <c r="BD5" s="6">
        <v>9.21</v>
      </c>
      <c r="BE5" s="6">
        <v>6.92</v>
      </c>
      <c r="BF5" s="6">
        <v>0</v>
      </c>
      <c r="BG5" s="6">
        <v>4.4</v>
      </c>
      <c r="BH5" s="6">
        <v>1.3</v>
      </c>
      <c r="BI5" s="6">
        <v>-0.08</v>
      </c>
      <c r="BJ5" s="6">
        <v>-0.78</v>
      </c>
      <c r="BK5" s="6">
        <v>0.18</v>
      </c>
      <c r="BL5" s="6">
        <v>-2.25</v>
      </c>
      <c r="BM5" s="6">
        <v>2.35</v>
      </c>
      <c r="BN5" s="6" t="s">
        <v>107</v>
      </c>
      <c r="BO5" s="6" t="s">
        <v>75</v>
      </c>
      <c r="BP5" s="6" t="s">
        <v>107</v>
      </c>
      <c r="BQ5" s="6" t="s">
        <v>75</v>
      </c>
      <c r="BS5" s="66" t="str">
        <f t="shared" si="0"/>
        <v>Green</v>
      </c>
      <c r="BT5" s="66" t="str">
        <f t="shared" si="1"/>
        <v>Green</v>
      </c>
      <c r="BU5" s="66" t="str">
        <f t="shared" si="2"/>
        <v>No</v>
      </c>
      <c r="BV5" s="66" t="str">
        <f t="shared" si="3"/>
        <v>Circular</v>
      </c>
      <c r="BW5" s="66" t="b">
        <f t="shared" si="4"/>
        <v>0</v>
      </c>
      <c r="BX5" s="6" t="s">
        <v>84</v>
      </c>
      <c r="BZ5" s="6" t="s">
        <v>85</v>
      </c>
      <c r="CA5" s="6" t="s">
        <v>86</v>
      </c>
      <c r="CE5" s="69" t="str">
        <f t="shared" si="5"/>
        <v>0</v>
      </c>
      <c r="CF5" s="69" t="str">
        <f t="shared" si="6"/>
        <v>0</v>
      </c>
    </row>
    <row r="6" spans="1:84" s="55" customFormat="1" ht="12.75">
      <c r="A6" s="55" t="s">
        <v>112</v>
      </c>
      <c r="B6" s="56" t="s">
        <v>113</v>
      </c>
      <c r="C6" s="57">
        <v>0.1</v>
      </c>
      <c r="D6" s="56" t="s">
        <v>114</v>
      </c>
      <c r="E6" s="55" t="s">
        <v>115</v>
      </c>
      <c r="F6" s="55" t="s">
        <v>89</v>
      </c>
      <c r="G6" s="55" t="s">
        <v>89</v>
      </c>
      <c r="H6" s="55" t="s">
        <v>116</v>
      </c>
      <c r="I6" s="55" t="s">
        <v>117</v>
      </c>
      <c r="J6" s="58">
        <v>45.62118</v>
      </c>
      <c r="K6" s="58">
        <v>-117.08447</v>
      </c>
      <c r="L6" s="55" t="s">
        <v>78</v>
      </c>
      <c r="M6" s="55" t="s">
        <v>79</v>
      </c>
      <c r="N6" s="55" t="s">
        <v>80</v>
      </c>
      <c r="O6" s="55" t="s">
        <v>81</v>
      </c>
      <c r="P6" s="55" t="s">
        <v>98</v>
      </c>
      <c r="Q6" s="60">
        <v>38183</v>
      </c>
      <c r="R6" s="61">
        <v>0.4756944444444444</v>
      </c>
      <c r="S6" s="55" t="s">
        <v>118</v>
      </c>
      <c r="T6" s="55">
        <v>1</v>
      </c>
      <c r="U6" s="55">
        <v>1</v>
      </c>
      <c r="V6" s="55">
        <v>0</v>
      </c>
      <c r="W6" s="55">
        <v>0</v>
      </c>
      <c r="X6" s="55">
        <v>0</v>
      </c>
      <c r="Y6" s="55" t="s">
        <v>119</v>
      </c>
      <c r="Z6" s="55" t="s">
        <v>75</v>
      </c>
      <c r="AA6" s="55" t="s">
        <v>75</v>
      </c>
      <c r="AC6" s="55" t="s">
        <v>84</v>
      </c>
      <c r="AE6" s="55" t="s">
        <v>120</v>
      </c>
      <c r="AF6" s="55" t="s">
        <v>121</v>
      </c>
      <c r="AG6" s="55" t="s">
        <v>75</v>
      </c>
      <c r="AH6" s="55" t="s">
        <v>75</v>
      </c>
      <c r="AI6" s="47" t="s">
        <v>122</v>
      </c>
      <c r="AJ6" s="47" t="s">
        <v>123</v>
      </c>
      <c r="AK6" s="63">
        <v>1</v>
      </c>
      <c r="AL6" s="63">
        <v>1</v>
      </c>
      <c r="AM6" s="63">
        <v>1</v>
      </c>
      <c r="AN6" s="63">
        <v>1</v>
      </c>
      <c r="AR6" s="55">
        <v>4.8</v>
      </c>
      <c r="AS6" s="55">
        <v>30.5</v>
      </c>
      <c r="AT6" s="55">
        <v>9.6</v>
      </c>
      <c r="AU6" s="55">
        <v>10.8</v>
      </c>
      <c r="AV6" s="55">
        <v>9.1</v>
      </c>
      <c r="AW6" s="55">
        <v>10.9</v>
      </c>
      <c r="AX6" s="55">
        <v>11.8</v>
      </c>
      <c r="AY6" s="55">
        <v>6.32</v>
      </c>
      <c r="AZ6" s="55" t="s">
        <v>105</v>
      </c>
      <c r="BA6" s="55">
        <v>9.24</v>
      </c>
      <c r="BB6" s="55">
        <v>10.05</v>
      </c>
      <c r="BC6" s="55">
        <v>11.54</v>
      </c>
      <c r="BD6" s="55">
        <v>9.88</v>
      </c>
      <c r="BE6" s="55">
        <v>6.31</v>
      </c>
      <c r="BF6" s="55">
        <v>0.01</v>
      </c>
      <c r="BG6" s="55">
        <v>10.44</v>
      </c>
      <c r="BH6" s="55">
        <v>0.46</v>
      </c>
      <c r="BI6" s="55">
        <v>-0.17</v>
      </c>
      <c r="BJ6" s="55">
        <v>-0.64</v>
      </c>
      <c r="BK6" s="55">
        <v>1.66</v>
      </c>
      <c r="BL6" s="55">
        <v>-9.76</v>
      </c>
      <c r="BM6" s="55">
        <v>2.66</v>
      </c>
      <c r="BN6" s="55" t="s">
        <v>124</v>
      </c>
      <c r="BO6" s="55" t="s">
        <v>125</v>
      </c>
      <c r="BP6" s="55" t="s">
        <v>124</v>
      </c>
      <c r="BQ6" s="55" t="s">
        <v>125</v>
      </c>
      <c r="BS6" s="66" t="str">
        <f t="shared" si="0"/>
        <v>Red</v>
      </c>
      <c r="BT6" s="66" t="str">
        <f t="shared" si="1"/>
        <v>Red</v>
      </c>
      <c r="BU6" s="66" t="str">
        <f t="shared" si="2"/>
        <v>No</v>
      </c>
      <c r="BV6" s="66" t="str">
        <f t="shared" si="3"/>
        <v>Squashed Pipe-Arch</v>
      </c>
      <c r="BW6" s="66" t="b">
        <f t="shared" si="4"/>
        <v>0</v>
      </c>
      <c r="BX6" s="55" t="s">
        <v>84</v>
      </c>
      <c r="BZ6" s="55" t="s">
        <v>85</v>
      </c>
      <c r="CA6" s="55" t="s">
        <v>86</v>
      </c>
      <c r="CE6" s="69" t="str">
        <f t="shared" si="5"/>
        <v>1</v>
      </c>
      <c r="CF6" s="69" t="str">
        <f t="shared" si="6"/>
        <v>1</v>
      </c>
    </row>
    <row r="7" spans="1:84" s="6" customFormat="1" ht="12.75">
      <c r="A7" s="6" t="s">
        <v>126</v>
      </c>
      <c r="B7" s="7" t="s">
        <v>127</v>
      </c>
      <c r="C7" s="8">
        <v>1.2</v>
      </c>
      <c r="D7" s="7" t="s">
        <v>128</v>
      </c>
      <c r="E7" s="6" t="s">
        <v>115</v>
      </c>
      <c r="F7" s="6" t="s">
        <v>89</v>
      </c>
      <c r="G7" s="6" t="s">
        <v>89</v>
      </c>
      <c r="H7" s="6" t="s">
        <v>129</v>
      </c>
      <c r="I7" s="6" t="s">
        <v>117</v>
      </c>
      <c r="J7" s="9">
        <v>45.92789</v>
      </c>
      <c r="K7" s="9">
        <v>-117.0618</v>
      </c>
      <c r="L7" s="6" t="s">
        <v>78</v>
      </c>
      <c r="M7" s="6" t="s">
        <v>79</v>
      </c>
      <c r="N7" s="6" t="s">
        <v>80</v>
      </c>
      <c r="O7" s="6" t="s">
        <v>81</v>
      </c>
      <c r="P7" s="6" t="s">
        <v>130</v>
      </c>
      <c r="Q7" s="10">
        <v>38183</v>
      </c>
      <c r="R7" s="11">
        <v>0.5354166666666667</v>
      </c>
      <c r="S7" s="6" t="s">
        <v>99</v>
      </c>
      <c r="T7" s="6">
        <v>1</v>
      </c>
      <c r="U7" s="6">
        <v>1</v>
      </c>
      <c r="V7" s="6">
        <v>0</v>
      </c>
      <c r="W7" s="6">
        <v>0</v>
      </c>
      <c r="X7" s="6">
        <v>0</v>
      </c>
      <c r="Y7" s="6" t="s">
        <v>75</v>
      </c>
      <c r="Z7" s="6" t="s">
        <v>100</v>
      </c>
      <c r="AA7" s="6" t="s">
        <v>75</v>
      </c>
      <c r="AC7" s="6" t="s">
        <v>84</v>
      </c>
      <c r="AE7" s="6" t="s">
        <v>131</v>
      </c>
      <c r="AF7" s="6" t="s">
        <v>121</v>
      </c>
      <c r="AG7" s="6" t="s">
        <v>75</v>
      </c>
      <c r="AH7" s="6" t="s">
        <v>75</v>
      </c>
      <c r="AI7" s="6" t="s">
        <v>132</v>
      </c>
      <c r="AK7" s="6">
        <v>1</v>
      </c>
      <c r="AL7" s="6">
        <v>1</v>
      </c>
      <c r="AM7" s="6">
        <v>1</v>
      </c>
      <c r="AN7" s="6">
        <v>1</v>
      </c>
      <c r="AR7" s="6">
        <v>7.1</v>
      </c>
      <c r="AS7" s="6">
        <v>24.1</v>
      </c>
      <c r="AT7" s="6">
        <v>6</v>
      </c>
      <c r="AU7" s="6">
        <v>7.7</v>
      </c>
      <c r="AV7" s="6">
        <v>6.4</v>
      </c>
      <c r="AW7" s="6">
        <v>6.7</v>
      </c>
      <c r="AX7" s="6">
        <v>9</v>
      </c>
      <c r="AY7" s="6">
        <v>6.16</v>
      </c>
      <c r="AZ7" s="6" t="s">
        <v>105</v>
      </c>
      <c r="BA7" s="6">
        <v>12.88</v>
      </c>
      <c r="BB7" s="6">
        <v>12.32</v>
      </c>
      <c r="BC7" s="6" t="s">
        <v>106</v>
      </c>
      <c r="BD7" s="6">
        <v>0</v>
      </c>
      <c r="BE7" s="6">
        <v>6.16</v>
      </c>
      <c r="BF7" s="6">
        <v>0</v>
      </c>
      <c r="BG7" s="6">
        <v>7.16</v>
      </c>
      <c r="BH7" s="25">
        <f>AR7/BG7</f>
        <v>0.9916201117318435</v>
      </c>
      <c r="BI7" s="6">
        <v>0</v>
      </c>
      <c r="BJ7" s="6">
        <v>0</v>
      </c>
      <c r="BK7" s="6">
        <v>0</v>
      </c>
      <c r="BL7" s="6">
        <v>0</v>
      </c>
      <c r="BM7" s="25">
        <v>-2.4</v>
      </c>
      <c r="BN7" s="6" t="s">
        <v>107</v>
      </c>
      <c r="BO7" s="6" t="s">
        <v>75</v>
      </c>
      <c r="BP7" s="6" t="s">
        <v>107</v>
      </c>
      <c r="BQ7" s="6" t="s">
        <v>75</v>
      </c>
      <c r="BR7" s="6" t="s">
        <v>133</v>
      </c>
      <c r="BS7" s="66" t="str">
        <f t="shared" si="0"/>
        <v>Green</v>
      </c>
      <c r="BT7" s="66" t="str">
        <f t="shared" si="1"/>
        <v>Green</v>
      </c>
      <c r="BU7" s="66" t="str">
        <f t="shared" si="2"/>
        <v>No</v>
      </c>
      <c r="BV7" s="66" t="str">
        <f t="shared" si="3"/>
        <v>Circular</v>
      </c>
      <c r="BW7" s="66" t="b">
        <f t="shared" si="4"/>
        <v>0</v>
      </c>
      <c r="BX7" s="6" t="s">
        <v>84</v>
      </c>
      <c r="BZ7" s="6" t="s">
        <v>85</v>
      </c>
      <c r="CA7" s="6" t="s">
        <v>86</v>
      </c>
      <c r="CE7" s="69" t="str">
        <f t="shared" si="5"/>
        <v>0</v>
      </c>
      <c r="CF7" s="69" t="str">
        <f t="shared" si="6"/>
        <v>0</v>
      </c>
    </row>
    <row r="8" spans="1:84" s="6" customFormat="1" ht="12.75">
      <c r="A8" s="6" t="s">
        <v>134</v>
      </c>
      <c r="B8" s="7" t="s">
        <v>113</v>
      </c>
      <c r="C8" s="8">
        <v>2.65</v>
      </c>
      <c r="D8" s="7" t="s">
        <v>135</v>
      </c>
      <c r="E8" s="6" t="s">
        <v>115</v>
      </c>
      <c r="F8" s="6" t="s">
        <v>89</v>
      </c>
      <c r="G8" s="6" t="s">
        <v>89</v>
      </c>
      <c r="H8" s="6" t="s">
        <v>117</v>
      </c>
      <c r="I8" s="6" t="s">
        <v>97</v>
      </c>
      <c r="J8" s="9">
        <v>45.6339</v>
      </c>
      <c r="K8" s="9">
        <v>-117.03928</v>
      </c>
      <c r="L8" s="6" t="s">
        <v>78</v>
      </c>
      <c r="M8" s="6" t="s">
        <v>79</v>
      </c>
      <c r="N8" s="6" t="s">
        <v>80</v>
      </c>
      <c r="O8" s="6" t="s">
        <v>81</v>
      </c>
      <c r="P8" s="6" t="s">
        <v>136</v>
      </c>
      <c r="Q8" s="10">
        <v>38183</v>
      </c>
      <c r="R8" s="11">
        <v>0.5986111111111111</v>
      </c>
      <c r="S8" s="6" t="s">
        <v>118</v>
      </c>
      <c r="T8" s="6">
        <v>1</v>
      </c>
      <c r="U8" s="6">
        <v>1</v>
      </c>
      <c r="V8" s="6">
        <v>0</v>
      </c>
      <c r="W8" s="6">
        <v>0</v>
      </c>
      <c r="X8" s="6">
        <v>0</v>
      </c>
      <c r="Y8" s="6" t="s">
        <v>137</v>
      </c>
      <c r="Z8" s="6" t="s">
        <v>75</v>
      </c>
      <c r="AA8" s="6" t="s">
        <v>75</v>
      </c>
      <c r="AC8" s="6" t="s">
        <v>84</v>
      </c>
      <c r="AE8" s="6" t="s">
        <v>120</v>
      </c>
      <c r="AF8" s="6" t="s">
        <v>138</v>
      </c>
      <c r="AG8" s="6" t="s">
        <v>139</v>
      </c>
      <c r="AH8" s="6" t="s">
        <v>140</v>
      </c>
      <c r="AI8" s="12"/>
      <c r="AJ8" s="6" t="s">
        <v>141</v>
      </c>
      <c r="AK8" s="6">
        <v>1</v>
      </c>
      <c r="AL8" s="6">
        <v>1</v>
      </c>
      <c r="AM8" s="6">
        <v>1</v>
      </c>
      <c r="AN8" s="6">
        <v>1</v>
      </c>
      <c r="AR8" s="6">
        <v>5.4</v>
      </c>
      <c r="AS8" s="6">
        <v>42.4</v>
      </c>
      <c r="AT8" s="6">
        <v>7.6</v>
      </c>
      <c r="AU8" s="6">
        <v>8.9</v>
      </c>
      <c r="AV8" s="6">
        <v>9.6</v>
      </c>
      <c r="AW8" s="6">
        <v>10.5</v>
      </c>
      <c r="AX8" s="6">
        <v>9.4</v>
      </c>
      <c r="AY8" s="6">
        <v>7.8</v>
      </c>
      <c r="AZ8" s="6" t="s">
        <v>105</v>
      </c>
      <c r="BA8" s="6">
        <v>11.14</v>
      </c>
      <c r="BB8" s="6">
        <v>11.02</v>
      </c>
      <c r="BC8" s="6">
        <v>12.36</v>
      </c>
      <c r="BD8" s="6">
        <v>10.93</v>
      </c>
      <c r="BE8" s="6">
        <v>7.8</v>
      </c>
      <c r="BF8" s="6">
        <v>0</v>
      </c>
      <c r="BG8" s="6">
        <f>(AT8+AU8+AV8+AW8+AX8)/5</f>
        <v>9.2</v>
      </c>
      <c r="BH8" s="25">
        <f>AR8/BG8</f>
        <v>0.5869565217391305</v>
      </c>
      <c r="BI8" s="6">
        <v>-0.09</v>
      </c>
      <c r="BJ8" s="6">
        <v>0.21</v>
      </c>
      <c r="BK8" s="6">
        <v>1.43</v>
      </c>
      <c r="BL8" s="6">
        <v>-15.89</v>
      </c>
      <c r="BM8" s="6">
        <v>-0.28</v>
      </c>
      <c r="BN8" s="6" t="s">
        <v>142</v>
      </c>
      <c r="BO8" s="6" t="s">
        <v>125</v>
      </c>
      <c r="BP8" s="6" t="s">
        <v>142</v>
      </c>
      <c r="BQ8" s="6" t="s">
        <v>125</v>
      </c>
      <c r="BR8" s="6" t="s">
        <v>143</v>
      </c>
      <c r="BS8" s="66" t="str">
        <f t="shared" si="0"/>
        <v>Grey</v>
      </c>
      <c r="BT8" s="66" t="str">
        <f t="shared" si="1"/>
        <v>Grey</v>
      </c>
      <c r="BU8" s="66" t="str">
        <f t="shared" si="2"/>
        <v>No</v>
      </c>
      <c r="BV8" s="66" t="str">
        <f t="shared" si="3"/>
        <v>Squashed Pipe-Arch</v>
      </c>
      <c r="BW8" s="66" t="b">
        <f t="shared" si="4"/>
        <v>0</v>
      </c>
      <c r="BX8" s="6" t="s">
        <v>84</v>
      </c>
      <c r="BZ8" s="6" t="s">
        <v>85</v>
      </c>
      <c r="CA8" s="6" t="s">
        <v>86</v>
      </c>
      <c r="CE8" s="69" t="str">
        <f t="shared" si="5"/>
        <v>0.5</v>
      </c>
      <c r="CF8" s="69" t="str">
        <f t="shared" si="6"/>
        <v>0.5</v>
      </c>
    </row>
    <row r="9" spans="1:84" s="26" customFormat="1" ht="12.75">
      <c r="A9" s="26" t="s">
        <v>144</v>
      </c>
      <c r="B9" s="27" t="s">
        <v>145</v>
      </c>
      <c r="C9" s="28">
        <v>0.9</v>
      </c>
      <c r="D9" s="27" t="s">
        <v>146</v>
      </c>
      <c r="E9" s="26" t="s">
        <v>115</v>
      </c>
      <c r="F9" s="26" t="s">
        <v>89</v>
      </c>
      <c r="G9" s="26" t="s">
        <v>89</v>
      </c>
      <c r="H9" s="26" t="s">
        <v>147</v>
      </c>
      <c r="I9" s="26" t="s">
        <v>148</v>
      </c>
      <c r="J9" s="29">
        <v>45.54612</v>
      </c>
      <c r="K9" s="29">
        <v>-117.1922</v>
      </c>
      <c r="L9" s="26" t="s">
        <v>78</v>
      </c>
      <c r="M9" s="26" t="s">
        <v>79</v>
      </c>
      <c r="N9" s="26" t="s">
        <v>80</v>
      </c>
      <c r="O9" s="26" t="s">
        <v>149</v>
      </c>
      <c r="P9" s="26" t="s">
        <v>98</v>
      </c>
      <c r="Q9" s="30">
        <v>38183</v>
      </c>
      <c r="R9" s="31">
        <v>0.6798611111111111</v>
      </c>
      <c r="S9" s="26" t="s">
        <v>99</v>
      </c>
      <c r="T9" s="26">
        <v>1</v>
      </c>
      <c r="U9" s="26">
        <v>1</v>
      </c>
      <c r="V9" s="26">
        <v>0</v>
      </c>
      <c r="W9" s="26">
        <v>0</v>
      </c>
      <c r="X9" s="26">
        <v>0</v>
      </c>
      <c r="Y9" s="26" t="s">
        <v>100</v>
      </c>
      <c r="Z9" s="26" t="s">
        <v>75</v>
      </c>
      <c r="AA9" s="26" t="s">
        <v>75</v>
      </c>
      <c r="AC9" s="26" t="s">
        <v>84</v>
      </c>
      <c r="AE9" s="26" t="s">
        <v>120</v>
      </c>
      <c r="AF9" s="26" t="s">
        <v>75</v>
      </c>
      <c r="AG9" s="26" t="s">
        <v>75</v>
      </c>
      <c r="AH9" s="26" t="s">
        <v>75</v>
      </c>
      <c r="AI9" s="32"/>
      <c r="AR9" s="26">
        <v>4</v>
      </c>
      <c r="AS9" s="26">
        <v>32.4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v>5.66</v>
      </c>
      <c r="AZ9" s="26" t="s">
        <v>150</v>
      </c>
      <c r="BA9" s="26">
        <v>9.66</v>
      </c>
      <c r="BB9" s="26">
        <v>10.56</v>
      </c>
      <c r="BC9" s="26">
        <v>11.83</v>
      </c>
      <c r="BD9" s="26">
        <v>10.67</v>
      </c>
      <c r="BE9" s="26">
        <v>5.66</v>
      </c>
      <c r="BF9" s="26">
        <v>0</v>
      </c>
      <c r="BG9" s="26">
        <v>0</v>
      </c>
      <c r="BH9" s="26">
        <v>0</v>
      </c>
      <c r="BI9" s="26">
        <v>0.11</v>
      </c>
      <c r="BJ9" s="26">
        <v>-1.01</v>
      </c>
      <c r="BK9" s="26">
        <v>1.16</v>
      </c>
      <c r="BL9" s="26">
        <v>10.55</v>
      </c>
      <c r="BM9" s="26">
        <v>2.78</v>
      </c>
      <c r="BN9" s="26" t="s">
        <v>124</v>
      </c>
      <c r="BO9" s="26" t="s">
        <v>151</v>
      </c>
      <c r="BP9" s="26" t="s">
        <v>124</v>
      </c>
      <c r="BQ9" s="26" t="s">
        <v>152</v>
      </c>
      <c r="BR9" s="46" t="s">
        <v>463</v>
      </c>
      <c r="BS9" s="66" t="str">
        <f t="shared" si="0"/>
        <v>Red</v>
      </c>
      <c r="BT9" s="66" t="str">
        <f t="shared" si="1"/>
        <v>Red</v>
      </c>
      <c r="BU9" s="66" t="str">
        <f t="shared" si="2"/>
        <v>No</v>
      </c>
      <c r="BV9" s="66" t="str">
        <f t="shared" si="3"/>
        <v>Circular</v>
      </c>
      <c r="BW9" s="66" t="b">
        <f t="shared" si="4"/>
        <v>0</v>
      </c>
      <c r="CE9" s="69" t="str">
        <f t="shared" si="5"/>
        <v>1</v>
      </c>
      <c r="CF9" s="69" t="str">
        <f t="shared" si="6"/>
        <v>1</v>
      </c>
    </row>
    <row r="10" spans="1:84" s="6" customFormat="1" ht="12.75">
      <c r="A10" s="6" t="s">
        <v>153</v>
      </c>
      <c r="B10" s="7" t="s">
        <v>154</v>
      </c>
      <c r="C10" s="8">
        <v>0.1</v>
      </c>
      <c r="D10" s="7">
        <v>4695</v>
      </c>
      <c r="E10" s="6" t="s">
        <v>74</v>
      </c>
      <c r="F10" s="6" t="s">
        <v>74</v>
      </c>
      <c r="G10" s="6" t="s">
        <v>74</v>
      </c>
      <c r="H10" s="6" t="s">
        <v>97</v>
      </c>
      <c r="I10" s="6" t="s">
        <v>77</v>
      </c>
      <c r="J10" s="9">
        <v>45.75418</v>
      </c>
      <c r="K10" s="9">
        <v>-116.99913</v>
      </c>
      <c r="L10" s="6" t="s">
        <v>78</v>
      </c>
      <c r="M10" s="6" t="s">
        <v>79</v>
      </c>
      <c r="N10" s="6" t="s">
        <v>80</v>
      </c>
      <c r="O10" s="6" t="s">
        <v>81</v>
      </c>
      <c r="Q10" s="10">
        <v>38237</v>
      </c>
      <c r="R10" s="11">
        <v>0.4263888888888889</v>
      </c>
      <c r="S10" s="6" t="s">
        <v>82</v>
      </c>
      <c r="T10" s="6">
        <v>1</v>
      </c>
      <c r="U10" s="6">
        <v>1</v>
      </c>
      <c r="V10" s="6">
        <v>0</v>
      </c>
      <c r="W10" s="6">
        <v>0</v>
      </c>
      <c r="X10" s="6">
        <v>0</v>
      </c>
      <c r="Y10" s="6" t="s">
        <v>75</v>
      </c>
      <c r="Z10" s="6" t="s">
        <v>75</v>
      </c>
      <c r="AA10" s="6" t="s">
        <v>75</v>
      </c>
      <c r="AC10" s="6" t="s">
        <v>75</v>
      </c>
      <c r="AE10" s="6" t="s">
        <v>75</v>
      </c>
      <c r="AF10" s="6" t="s">
        <v>75</v>
      </c>
      <c r="AG10" s="6" t="s">
        <v>75</v>
      </c>
      <c r="AH10" s="6" t="s">
        <v>75</v>
      </c>
      <c r="AI10" s="12"/>
      <c r="AK10" s="6">
        <v>1</v>
      </c>
      <c r="AN10" s="6">
        <v>1</v>
      </c>
      <c r="AO10" s="6" t="s">
        <v>155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 t="s">
        <v>75</v>
      </c>
      <c r="BO10" s="6" t="s">
        <v>75</v>
      </c>
      <c r="BP10" s="6" t="s">
        <v>75</v>
      </c>
      <c r="BQ10" s="6" t="s">
        <v>75</v>
      </c>
      <c r="BS10" s="66" t="str">
        <f t="shared" si="0"/>
        <v>No Value</v>
      </c>
      <c r="BT10" s="66" t="str">
        <f t="shared" si="1"/>
        <v>Bridge</v>
      </c>
      <c r="BU10" s="66" t="str">
        <f t="shared" si="2"/>
        <v>No</v>
      </c>
      <c r="BV10" s="66" t="str">
        <f t="shared" si="3"/>
        <v>Bridge</v>
      </c>
      <c r="BW10" s="66" t="b">
        <f t="shared" si="4"/>
        <v>0</v>
      </c>
      <c r="BX10" s="6" t="s">
        <v>84</v>
      </c>
      <c r="BZ10" s="6" t="s">
        <v>85</v>
      </c>
      <c r="CA10" s="6" t="s">
        <v>86</v>
      </c>
      <c r="CE10" s="69" t="str">
        <f t="shared" si="5"/>
        <v>0</v>
      </c>
      <c r="CF10" s="69" t="str">
        <f t="shared" si="6"/>
        <v>0</v>
      </c>
    </row>
    <row r="11" spans="1:84" s="6" customFormat="1" ht="12.75">
      <c r="A11" s="33" t="s">
        <v>156</v>
      </c>
      <c r="B11" s="7">
        <v>4695</v>
      </c>
      <c r="C11" s="8">
        <v>13.7</v>
      </c>
      <c r="D11" s="7" t="s">
        <v>157</v>
      </c>
      <c r="E11" s="6" t="s">
        <v>74</v>
      </c>
      <c r="F11" s="6" t="s">
        <v>74</v>
      </c>
      <c r="G11" s="6" t="s">
        <v>74</v>
      </c>
      <c r="H11" s="6" t="s">
        <v>158</v>
      </c>
      <c r="I11" s="6" t="s">
        <v>97</v>
      </c>
      <c r="J11" s="9">
        <v>45.76181</v>
      </c>
      <c r="K11" s="9">
        <v>-116.99425</v>
      </c>
      <c r="L11" s="6" t="s">
        <v>78</v>
      </c>
      <c r="M11" s="6" t="s">
        <v>79</v>
      </c>
      <c r="N11" s="6" t="s">
        <v>159</v>
      </c>
      <c r="O11" s="6" t="s">
        <v>160</v>
      </c>
      <c r="Q11" s="10">
        <v>38237</v>
      </c>
      <c r="R11" s="11">
        <v>0.45416666666666666</v>
      </c>
      <c r="S11" s="6" t="s">
        <v>118</v>
      </c>
      <c r="T11" s="6">
        <v>1</v>
      </c>
      <c r="U11" s="6">
        <v>1</v>
      </c>
      <c r="V11" s="6">
        <v>0</v>
      </c>
      <c r="W11" s="6">
        <v>0</v>
      </c>
      <c r="X11" s="6">
        <v>0</v>
      </c>
      <c r="Y11" s="6" t="s">
        <v>119</v>
      </c>
      <c r="Z11" s="6" t="s">
        <v>161</v>
      </c>
      <c r="AA11" s="6" t="s">
        <v>75</v>
      </c>
      <c r="AB11" s="6" t="s">
        <v>162</v>
      </c>
      <c r="AC11" s="6" t="s">
        <v>84</v>
      </c>
      <c r="AE11" s="6" t="s">
        <v>131</v>
      </c>
      <c r="AF11" s="6" t="s">
        <v>121</v>
      </c>
      <c r="AG11" s="6" t="s">
        <v>75</v>
      </c>
      <c r="AH11" s="6" t="s">
        <v>75</v>
      </c>
      <c r="AI11" s="12" t="s">
        <v>163</v>
      </c>
      <c r="AJ11" s="6" t="s">
        <v>164</v>
      </c>
      <c r="AK11" s="6">
        <v>1</v>
      </c>
      <c r="AL11" s="6">
        <v>1</v>
      </c>
      <c r="AM11" s="6">
        <v>1</v>
      </c>
      <c r="AN11" s="6">
        <v>1</v>
      </c>
      <c r="AO11" s="6" t="s">
        <v>165</v>
      </c>
      <c r="AR11" s="6">
        <v>6.3</v>
      </c>
      <c r="AS11" s="6">
        <v>78.6</v>
      </c>
      <c r="AT11" s="6">
        <v>8.5</v>
      </c>
      <c r="AU11" s="6">
        <v>13.2</v>
      </c>
      <c r="AV11" s="6">
        <v>9</v>
      </c>
      <c r="AW11" s="6">
        <v>13.8</v>
      </c>
      <c r="AX11" s="6">
        <v>9.2</v>
      </c>
      <c r="AY11" s="6">
        <v>13.96</v>
      </c>
      <c r="AZ11" s="6" t="s">
        <v>166</v>
      </c>
      <c r="BA11" s="6">
        <v>14.99</v>
      </c>
      <c r="BB11" s="6">
        <v>16.17</v>
      </c>
      <c r="BC11" s="6">
        <v>17.87</v>
      </c>
      <c r="BD11" s="6">
        <v>17.42</v>
      </c>
      <c r="BE11" s="6">
        <v>13.96</v>
      </c>
      <c r="BF11" s="6">
        <v>0</v>
      </c>
      <c r="BG11" s="6">
        <v>10.74</v>
      </c>
      <c r="BH11" s="6">
        <v>0.59</v>
      </c>
      <c r="BI11" s="6">
        <v>1.25</v>
      </c>
      <c r="BJ11" s="6">
        <v>-2.43</v>
      </c>
      <c r="BK11" s="6">
        <v>0.45</v>
      </c>
      <c r="BL11" s="6">
        <v>0.36</v>
      </c>
      <c r="BM11" s="6">
        <v>1.5</v>
      </c>
      <c r="BN11" s="6" t="s">
        <v>124</v>
      </c>
      <c r="BO11" s="6" t="s">
        <v>167</v>
      </c>
      <c r="BP11" s="6" t="s">
        <v>124</v>
      </c>
      <c r="BQ11" s="6" t="s">
        <v>168</v>
      </c>
      <c r="BS11" s="66" t="str">
        <f t="shared" si="0"/>
        <v>Red</v>
      </c>
      <c r="BT11" s="66" t="str">
        <f t="shared" si="1"/>
        <v>Red</v>
      </c>
      <c r="BU11" s="66" t="str">
        <f t="shared" si="2"/>
        <v>Yes</v>
      </c>
      <c r="BV11" s="66" t="str">
        <f t="shared" si="3"/>
        <v>Squashed Pipe-Arch</v>
      </c>
      <c r="BW11" s="66" t="b">
        <f t="shared" si="4"/>
        <v>0</v>
      </c>
      <c r="BX11" s="6" t="s">
        <v>85</v>
      </c>
      <c r="BY11" s="6" t="s">
        <v>169</v>
      </c>
      <c r="BZ11" s="6" t="s">
        <v>85</v>
      </c>
      <c r="CA11" s="6" t="s">
        <v>170</v>
      </c>
      <c r="CE11" s="69" t="str">
        <f t="shared" si="5"/>
        <v>1</v>
      </c>
      <c r="CF11" s="69" t="str">
        <f t="shared" si="6"/>
        <v>1</v>
      </c>
    </row>
    <row r="12" spans="1:84" s="6" customFormat="1" ht="12.75">
      <c r="A12" s="6" t="s">
        <v>171</v>
      </c>
      <c r="B12" s="7">
        <v>4695</v>
      </c>
      <c r="C12" s="8">
        <v>0.02</v>
      </c>
      <c r="D12" s="7">
        <v>4625</v>
      </c>
      <c r="E12" s="6" t="s">
        <v>74</v>
      </c>
      <c r="F12" s="6" t="s">
        <v>74</v>
      </c>
      <c r="G12" s="6" t="s">
        <v>74</v>
      </c>
      <c r="H12" s="6" t="s">
        <v>172</v>
      </c>
      <c r="I12" s="6" t="s">
        <v>97</v>
      </c>
      <c r="J12" s="9">
        <v>45.78067</v>
      </c>
      <c r="K12" s="9">
        <v>-116.98553</v>
      </c>
      <c r="L12" s="6" t="s">
        <v>78</v>
      </c>
      <c r="M12" s="6" t="s">
        <v>79</v>
      </c>
      <c r="N12" s="6" t="s">
        <v>159</v>
      </c>
      <c r="O12" s="6" t="s">
        <v>160</v>
      </c>
      <c r="P12" s="6" t="s">
        <v>173</v>
      </c>
      <c r="Q12" s="10">
        <v>38237</v>
      </c>
      <c r="R12" s="11">
        <v>0.5340277777777778</v>
      </c>
      <c r="S12" s="6" t="s">
        <v>82</v>
      </c>
      <c r="T12" s="6">
        <v>1</v>
      </c>
      <c r="U12" s="6">
        <v>1</v>
      </c>
      <c r="V12" s="6">
        <v>0</v>
      </c>
      <c r="W12" s="6">
        <v>0</v>
      </c>
      <c r="X12" s="6">
        <v>0</v>
      </c>
      <c r="Y12" s="6" t="s">
        <v>75</v>
      </c>
      <c r="Z12" s="6" t="s">
        <v>75</v>
      </c>
      <c r="AA12" s="6" t="s">
        <v>75</v>
      </c>
      <c r="AC12" s="6" t="s">
        <v>75</v>
      </c>
      <c r="AE12" s="6" t="s">
        <v>75</v>
      </c>
      <c r="AF12" s="6" t="s">
        <v>75</v>
      </c>
      <c r="AG12" s="6" t="s">
        <v>75</v>
      </c>
      <c r="AH12" s="6" t="s">
        <v>75</v>
      </c>
      <c r="AI12" s="12"/>
      <c r="AL12" s="6">
        <v>1</v>
      </c>
      <c r="AM12" s="6">
        <v>1</v>
      </c>
      <c r="AO12" s="6" t="s">
        <v>174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 t="s">
        <v>75</v>
      </c>
      <c r="BO12" s="6" t="s">
        <v>75</v>
      </c>
      <c r="BP12" s="6" t="s">
        <v>75</v>
      </c>
      <c r="BQ12" s="6" t="s">
        <v>75</v>
      </c>
      <c r="BS12" s="66" t="str">
        <f t="shared" si="0"/>
        <v>No Value</v>
      </c>
      <c r="BT12" s="66" t="str">
        <f t="shared" si="1"/>
        <v>Bridge</v>
      </c>
      <c r="BU12" s="66" t="str">
        <f t="shared" si="2"/>
        <v>No</v>
      </c>
      <c r="BV12" s="66" t="str">
        <f t="shared" si="3"/>
        <v>Bridge</v>
      </c>
      <c r="BW12" s="66" t="b">
        <f t="shared" si="4"/>
        <v>0</v>
      </c>
      <c r="BX12" s="6" t="s">
        <v>84</v>
      </c>
      <c r="BZ12" s="6" t="s">
        <v>85</v>
      </c>
      <c r="CA12" s="6" t="s">
        <v>175</v>
      </c>
      <c r="CE12" s="69" t="str">
        <f t="shared" si="5"/>
        <v>0</v>
      </c>
      <c r="CF12" s="69" t="str">
        <f t="shared" si="6"/>
        <v>0</v>
      </c>
    </row>
    <row r="13" spans="1:84" s="6" customFormat="1" ht="12.75">
      <c r="A13" s="6" t="s">
        <v>177</v>
      </c>
      <c r="B13" s="7">
        <v>4625</v>
      </c>
      <c r="C13" s="8">
        <v>17.7</v>
      </c>
      <c r="D13" s="7" t="s">
        <v>178</v>
      </c>
      <c r="E13" s="6" t="s">
        <v>74</v>
      </c>
      <c r="F13" s="6" t="s">
        <v>74</v>
      </c>
      <c r="G13" s="6" t="s">
        <v>74</v>
      </c>
      <c r="H13" s="6" t="s">
        <v>109</v>
      </c>
      <c r="I13" s="6" t="s">
        <v>172</v>
      </c>
      <c r="J13" s="9">
        <v>45.77838</v>
      </c>
      <c r="K13" s="9">
        <v>-116.94998</v>
      </c>
      <c r="L13" s="6" t="s">
        <v>78</v>
      </c>
      <c r="M13" s="6" t="s">
        <v>79</v>
      </c>
      <c r="N13" s="6" t="s">
        <v>80</v>
      </c>
      <c r="O13" s="6" t="s">
        <v>81</v>
      </c>
      <c r="Q13" s="10">
        <v>38237</v>
      </c>
      <c r="R13" s="11">
        <v>0.5604166666666667</v>
      </c>
      <c r="S13" s="6" t="s">
        <v>118</v>
      </c>
      <c r="T13" s="6">
        <v>1</v>
      </c>
      <c r="U13" s="6">
        <v>1</v>
      </c>
      <c r="V13" s="6">
        <v>0</v>
      </c>
      <c r="W13" s="6">
        <v>0</v>
      </c>
      <c r="X13" s="6">
        <v>0</v>
      </c>
      <c r="Y13" s="6" t="s">
        <v>137</v>
      </c>
      <c r="Z13" s="6" t="s">
        <v>75</v>
      </c>
      <c r="AA13" s="6" t="s">
        <v>75</v>
      </c>
      <c r="AC13" s="6" t="s">
        <v>84</v>
      </c>
      <c r="AE13" s="6" t="s">
        <v>131</v>
      </c>
      <c r="AF13" s="6" t="s">
        <v>179</v>
      </c>
      <c r="AG13" s="6" t="s">
        <v>75</v>
      </c>
      <c r="AH13" s="6" t="s">
        <v>180</v>
      </c>
      <c r="AI13" s="6" t="s">
        <v>181</v>
      </c>
      <c r="AJ13" s="6" t="s">
        <v>182</v>
      </c>
      <c r="AK13" s="6">
        <v>1</v>
      </c>
      <c r="AL13" s="6">
        <v>1</v>
      </c>
      <c r="AM13" s="6">
        <v>1</v>
      </c>
      <c r="AN13" s="6">
        <v>1</v>
      </c>
      <c r="AR13" s="6">
        <v>5.9</v>
      </c>
      <c r="AS13" s="6">
        <v>60.8</v>
      </c>
      <c r="AT13" s="6">
        <v>8.1</v>
      </c>
      <c r="AU13" s="6">
        <v>8.3</v>
      </c>
      <c r="AV13" s="6">
        <v>6.4</v>
      </c>
      <c r="AW13" s="6">
        <v>7.6</v>
      </c>
      <c r="AX13" s="6">
        <v>8.2</v>
      </c>
      <c r="AY13" s="6">
        <v>13.49</v>
      </c>
      <c r="AZ13" s="6" t="s">
        <v>105</v>
      </c>
      <c r="BA13" s="6">
        <v>13.75</v>
      </c>
      <c r="BB13" s="6">
        <v>14.85</v>
      </c>
      <c r="BC13" s="6">
        <v>18.19</v>
      </c>
      <c r="BD13" s="6">
        <v>16.5</v>
      </c>
      <c r="BE13" s="6">
        <v>13.49</v>
      </c>
      <c r="BF13" s="6">
        <v>0</v>
      </c>
      <c r="BG13" s="6">
        <v>7.72</v>
      </c>
      <c r="BH13" s="6">
        <v>0.76</v>
      </c>
      <c r="BI13" s="6">
        <v>1.65</v>
      </c>
      <c r="BJ13" s="6">
        <v>-2.75</v>
      </c>
      <c r="BK13" s="6">
        <v>1.69</v>
      </c>
      <c r="BL13" s="6">
        <v>1.02</v>
      </c>
      <c r="BM13" s="6">
        <v>1.81</v>
      </c>
      <c r="BN13" s="6" t="s">
        <v>124</v>
      </c>
      <c r="BO13" s="6" t="s">
        <v>167</v>
      </c>
      <c r="BP13" s="6" t="s">
        <v>124</v>
      </c>
      <c r="BQ13" s="6" t="s">
        <v>168</v>
      </c>
      <c r="BS13" s="66" t="str">
        <f t="shared" si="0"/>
        <v>Red</v>
      </c>
      <c r="BT13" s="66" t="str">
        <f t="shared" si="1"/>
        <v>Red</v>
      </c>
      <c r="BU13" s="66" t="str">
        <f t="shared" si="2"/>
        <v>No</v>
      </c>
      <c r="BV13" s="66" t="str">
        <f t="shared" si="3"/>
        <v>Squashed Pipe-Arch</v>
      </c>
      <c r="BW13" s="66" t="b">
        <f t="shared" si="4"/>
        <v>0</v>
      </c>
      <c r="BX13" s="6" t="s">
        <v>84</v>
      </c>
      <c r="BZ13" s="6" t="s">
        <v>85</v>
      </c>
      <c r="CA13" s="6" t="s">
        <v>86</v>
      </c>
      <c r="CE13" s="69" t="str">
        <f t="shared" si="5"/>
        <v>1</v>
      </c>
      <c r="CF13" s="69" t="str">
        <f t="shared" si="6"/>
        <v>1</v>
      </c>
    </row>
    <row r="14" spans="1:84" s="6" customFormat="1" ht="12.75">
      <c r="A14" s="6" t="s">
        <v>183</v>
      </c>
      <c r="B14" s="7">
        <v>4625</v>
      </c>
      <c r="C14" s="8">
        <v>1.3</v>
      </c>
      <c r="D14" s="7" t="s">
        <v>184</v>
      </c>
      <c r="E14" s="6" t="s">
        <v>75</v>
      </c>
      <c r="F14" s="6" t="s">
        <v>75</v>
      </c>
      <c r="G14" s="6" t="s">
        <v>75</v>
      </c>
      <c r="H14" s="6" t="s">
        <v>172</v>
      </c>
      <c r="I14" s="6" t="s">
        <v>97</v>
      </c>
      <c r="J14" s="9">
        <v>45.77087</v>
      </c>
      <c r="K14" s="9">
        <v>-116.92733</v>
      </c>
      <c r="L14" s="6" t="s">
        <v>78</v>
      </c>
      <c r="M14" s="6" t="s">
        <v>79</v>
      </c>
      <c r="N14" s="6" t="s">
        <v>80</v>
      </c>
      <c r="O14" s="6" t="s">
        <v>81</v>
      </c>
      <c r="Q14" s="10">
        <v>38237</v>
      </c>
      <c r="R14" s="11">
        <v>0.5895833333333333</v>
      </c>
      <c r="S14" s="6" t="s">
        <v>185</v>
      </c>
      <c r="T14" s="6">
        <v>1</v>
      </c>
      <c r="U14" s="6">
        <v>1</v>
      </c>
      <c r="V14" s="6">
        <v>0</v>
      </c>
      <c r="W14" s="6">
        <v>0</v>
      </c>
      <c r="X14" s="6">
        <v>0</v>
      </c>
      <c r="Y14" s="6" t="s">
        <v>100</v>
      </c>
      <c r="Z14" s="6" t="s">
        <v>75</v>
      </c>
      <c r="AA14" s="6" t="s">
        <v>75</v>
      </c>
      <c r="AC14" s="6" t="s">
        <v>84</v>
      </c>
      <c r="AE14" s="6" t="s">
        <v>101</v>
      </c>
      <c r="AF14" s="6" t="s">
        <v>102</v>
      </c>
      <c r="AG14" s="6" t="s">
        <v>75</v>
      </c>
      <c r="AH14" s="6" t="s">
        <v>75</v>
      </c>
      <c r="AI14" s="6" t="s">
        <v>186</v>
      </c>
      <c r="AJ14" s="6" t="s">
        <v>187</v>
      </c>
      <c r="AK14" s="6">
        <v>1</v>
      </c>
      <c r="AL14" s="6">
        <v>1</v>
      </c>
      <c r="AM14" s="6">
        <v>1</v>
      </c>
      <c r="AN14" s="6">
        <v>1</v>
      </c>
      <c r="AO14" s="6" t="s">
        <v>188</v>
      </c>
      <c r="AR14" s="6">
        <v>10.1</v>
      </c>
      <c r="AS14" s="6">
        <v>44.2</v>
      </c>
      <c r="AT14" s="6">
        <v>7.5</v>
      </c>
      <c r="AU14" s="6">
        <v>11</v>
      </c>
      <c r="AV14" s="6">
        <v>11.3</v>
      </c>
      <c r="AW14" s="6">
        <v>11.3</v>
      </c>
      <c r="AX14" s="6">
        <v>11.1</v>
      </c>
      <c r="AY14" s="6">
        <v>0</v>
      </c>
      <c r="AZ14" s="6" t="s">
        <v>178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10.44</v>
      </c>
      <c r="BH14" s="6">
        <v>0.97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 t="s">
        <v>75</v>
      </c>
      <c r="BO14" s="6" t="s">
        <v>75</v>
      </c>
      <c r="BP14" s="6" t="s">
        <v>75</v>
      </c>
      <c r="BQ14" s="6" t="s">
        <v>75</v>
      </c>
      <c r="BS14" s="66" t="str">
        <f t="shared" si="0"/>
        <v>No Value</v>
      </c>
      <c r="BT14" s="66" t="str">
        <f t="shared" si="1"/>
        <v>Green</v>
      </c>
      <c r="BU14" s="66" t="str">
        <f t="shared" si="2"/>
        <v>No</v>
      </c>
      <c r="BV14" s="66" t="str">
        <f t="shared" si="3"/>
        <v>Open Bottom Arch</v>
      </c>
      <c r="BW14" s="66" t="b">
        <f t="shared" si="4"/>
        <v>0</v>
      </c>
      <c r="BX14" s="6" t="s">
        <v>84</v>
      </c>
      <c r="BZ14" s="6" t="s">
        <v>85</v>
      </c>
      <c r="CA14" s="6" t="s">
        <v>175</v>
      </c>
      <c r="CE14" s="69" t="str">
        <f t="shared" si="5"/>
        <v>0</v>
      </c>
      <c r="CF14" s="69" t="str">
        <f t="shared" si="6"/>
        <v>0</v>
      </c>
    </row>
    <row r="15" spans="1:84" s="6" customFormat="1" ht="12.75">
      <c r="A15" s="6" t="s">
        <v>189</v>
      </c>
      <c r="B15" s="7">
        <v>4625</v>
      </c>
      <c r="C15" s="8">
        <v>0.05</v>
      </c>
      <c r="D15" s="7" t="s">
        <v>190</v>
      </c>
      <c r="E15" s="6" t="s">
        <v>74</v>
      </c>
      <c r="F15" s="6" t="s">
        <v>74</v>
      </c>
      <c r="G15" s="6" t="s">
        <v>74</v>
      </c>
      <c r="H15" s="6" t="s">
        <v>109</v>
      </c>
      <c r="I15" s="6" t="s">
        <v>97</v>
      </c>
      <c r="J15" s="9">
        <v>45.72718</v>
      </c>
      <c r="K15" s="9">
        <v>-116.89705</v>
      </c>
      <c r="L15" s="6" t="s">
        <v>78</v>
      </c>
      <c r="M15" s="6" t="s">
        <v>79</v>
      </c>
      <c r="N15" s="6" t="s">
        <v>80</v>
      </c>
      <c r="O15" s="6" t="s">
        <v>81</v>
      </c>
      <c r="Q15" s="10">
        <v>38237</v>
      </c>
      <c r="R15" s="11">
        <v>0.6222222222222222</v>
      </c>
      <c r="S15" s="6" t="s">
        <v>99</v>
      </c>
      <c r="T15" s="6">
        <v>1</v>
      </c>
      <c r="U15" s="6">
        <v>1</v>
      </c>
      <c r="V15" s="6">
        <v>0</v>
      </c>
      <c r="W15" s="6">
        <v>0</v>
      </c>
      <c r="X15" s="6">
        <v>0</v>
      </c>
      <c r="Y15" s="6" t="s">
        <v>137</v>
      </c>
      <c r="Z15" s="6" t="s">
        <v>75</v>
      </c>
      <c r="AA15" s="6" t="s">
        <v>75</v>
      </c>
      <c r="AC15" s="6" t="s">
        <v>84</v>
      </c>
      <c r="AE15" s="6" t="s">
        <v>120</v>
      </c>
      <c r="AF15" s="6" t="s">
        <v>121</v>
      </c>
      <c r="AG15" s="6" t="s">
        <v>75</v>
      </c>
      <c r="AH15" s="6" t="s">
        <v>75</v>
      </c>
      <c r="AI15" s="12" t="s">
        <v>191</v>
      </c>
      <c r="AK15" s="6">
        <v>1</v>
      </c>
      <c r="AL15" s="6">
        <v>1</v>
      </c>
      <c r="AM15" s="6">
        <v>1</v>
      </c>
      <c r="AN15" s="6">
        <v>1</v>
      </c>
      <c r="AR15" s="6">
        <v>6.4</v>
      </c>
      <c r="AS15" s="6">
        <v>36.3</v>
      </c>
      <c r="AT15" s="6">
        <v>10.2</v>
      </c>
      <c r="AU15" s="6">
        <v>11</v>
      </c>
      <c r="AV15" s="6">
        <v>9.6</v>
      </c>
      <c r="AW15" s="6">
        <v>9.8</v>
      </c>
      <c r="AX15" s="6">
        <v>8.8</v>
      </c>
      <c r="AY15" s="6">
        <v>5.83</v>
      </c>
      <c r="AZ15" s="6" t="s">
        <v>105</v>
      </c>
      <c r="BA15" s="6">
        <v>12.63</v>
      </c>
      <c r="BB15" s="6">
        <v>13.16</v>
      </c>
      <c r="BC15" s="6">
        <v>15.23</v>
      </c>
      <c r="BD15" s="6">
        <v>13.74</v>
      </c>
      <c r="BE15" s="6">
        <v>5.83</v>
      </c>
      <c r="BF15" s="6">
        <v>0</v>
      </c>
      <c r="BG15" s="6">
        <v>9.88</v>
      </c>
      <c r="BH15" s="6">
        <v>0.65</v>
      </c>
      <c r="BI15" s="6">
        <v>0.58</v>
      </c>
      <c r="BJ15" s="6">
        <v>-1.11</v>
      </c>
      <c r="BK15" s="6">
        <v>1.49</v>
      </c>
      <c r="BL15" s="6">
        <v>2.57</v>
      </c>
      <c r="BM15" s="6">
        <v>1.46</v>
      </c>
      <c r="BN15" s="6" t="s">
        <v>124</v>
      </c>
      <c r="BO15" s="6" t="s">
        <v>167</v>
      </c>
      <c r="BP15" s="6" t="s">
        <v>142</v>
      </c>
      <c r="BQ15" s="6" t="s">
        <v>75</v>
      </c>
      <c r="BR15" s="6" t="s">
        <v>192</v>
      </c>
      <c r="BS15" s="66" t="str">
        <f t="shared" si="0"/>
        <v>Red</v>
      </c>
      <c r="BT15" s="66" t="str">
        <f t="shared" si="1"/>
        <v>Red</v>
      </c>
      <c r="BU15" s="66" t="str">
        <f t="shared" si="2"/>
        <v>No</v>
      </c>
      <c r="BV15" s="66" t="str">
        <f t="shared" si="3"/>
        <v>Circular</v>
      </c>
      <c r="BW15" s="66" t="b">
        <f t="shared" si="4"/>
        <v>0</v>
      </c>
      <c r="BX15" s="6" t="s">
        <v>84</v>
      </c>
      <c r="BZ15" s="6" t="s">
        <v>85</v>
      </c>
      <c r="CA15" s="6" t="s">
        <v>175</v>
      </c>
      <c r="CE15" s="69" t="str">
        <f t="shared" si="5"/>
        <v>1</v>
      </c>
      <c r="CF15" s="69" t="str">
        <f t="shared" si="6"/>
        <v>0.5</v>
      </c>
    </row>
    <row r="16" spans="1:84" s="6" customFormat="1" ht="12.75">
      <c r="A16" s="6" t="s">
        <v>193</v>
      </c>
      <c r="B16" s="7" t="s">
        <v>194</v>
      </c>
      <c r="C16" s="8">
        <v>0.05</v>
      </c>
      <c r="D16" s="7">
        <v>4600</v>
      </c>
      <c r="E16" s="6" t="s">
        <v>74</v>
      </c>
      <c r="F16" s="6" t="s">
        <v>74</v>
      </c>
      <c r="G16" s="6" t="s">
        <v>74</v>
      </c>
      <c r="H16" s="6" t="s">
        <v>97</v>
      </c>
      <c r="I16" s="6" t="s">
        <v>77</v>
      </c>
      <c r="J16" s="9">
        <v>45.70721</v>
      </c>
      <c r="K16" s="9">
        <v>-116.91473</v>
      </c>
      <c r="L16" s="6" t="s">
        <v>78</v>
      </c>
      <c r="M16" s="6" t="s">
        <v>79</v>
      </c>
      <c r="N16" s="6" t="s">
        <v>80</v>
      </c>
      <c r="O16" s="6" t="s">
        <v>81</v>
      </c>
      <c r="Q16" s="10">
        <v>38237</v>
      </c>
      <c r="R16" s="11">
        <v>0.65</v>
      </c>
      <c r="S16" s="6" t="s">
        <v>99</v>
      </c>
      <c r="T16" s="6">
        <v>1</v>
      </c>
      <c r="U16" s="6">
        <v>1</v>
      </c>
      <c r="V16" s="6">
        <v>0</v>
      </c>
      <c r="W16" s="6">
        <v>0</v>
      </c>
      <c r="X16" s="6">
        <v>0</v>
      </c>
      <c r="Y16" s="6" t="s">
        <v>100</v>
      </c>
      <c r="Z16" s="6" t="s">
        <v>75</v>
      </c>
      <c r="AA16" s="6" t="s">
        <v>75</v>
      </c>
      <c r="AB16" s="6" t="s">
        <v>195</v>
      </c>
      <c r="AC16" s="6" t="s">
        <v>84</v>
      </c>
      <c r="AE16" s="6" t="s">
        <v>120</v>
      </c>
      <c r="AF16" s="6" t="s">
        <v>102</v>
      </c>
      <c r="AG16" s="6" t="s">
        <v>75</v>
      </c>
      <c r="AH16" s="6" t="s">
        <v>75</v>
      </c>
      <c r="AI16" s="6" t="s">
        <v>196</v>
      </c>
      <c r="AR16" s="6">
        <v>6.8</v>
      </c>
      <c r="AS16" s="6">
        <v>45.4</v>
      </c>
      <c r="AT16" s="6">
        <v>9</v>
      </c>
      <c r="AU16" s="6">
        <v>15.7</v>
      </c>
      <c r="AV16" s="6">
        <v>12.3</v>
      </c>
      <c r="AW16" s="6">
        <v>16.5</v>
      </c>
      <c r="AX16" s="6">
        <v>11.6</v>
      </c>
      <c r="AY16" s="6">
        <v>6.55</v>
      </c>
      <c r="AZ16" s="6" t="s">
        <v>197</v>
      </c>
      <c r="BA16" s="6">
        <v>12.51</v>
      </c>
      <c r="BB16" s="6">
        <v>12.85</v>
      </c>
      <c r="BC16" s="6">
        <v>16.04</v>
      </c>
      <c r="BD16" s="6">
        <v>12.7</v>
      </c>
      <c r="BE16" s="6">
        <v>6.55</v>
      </c>
      <c r="BF16" s="6">
        <v>0</v>
      </c>
      <c r="BG16" s="6">
        <v>13.02</v>
      </c>
      <c r="BH16" s="6">
        <v>0.52</v>
      </c>
      <c r="BI16" s="6">
        <v>-0.15</v>
      </c>
      <c r="BJ16" s="6">
        <v>-0.19</v>
      </c>
      <c r="BK16" s="6">
        <v>3.34</v>
      </c>
      <c r="BL16" s="6">
        <v>-22.27</v>
      </c>
      <c r="BM16" s="6">
        <v>0.75</v>
      </c>
      <c r="BN16" s="6" t="s">
        <v>142</v>
      </c>
      <c r="BO16" s="6" t="s">
        <v>75</v>
      </c>
      <c r="BP16" s="6" t="s">
        <v>142</v>
      </c>
      <c r="BQ16" s="6" t="s">
        <v>75</v>
      </c>
      <c r="BS16" s="66" t="str">
        <f t="shared" si="0"/>
        <v>Grey</v>
      </c>
      <c r="BT16" s="66" t="str">
        <f t="shared" si="1"/>
        <v>Grey</v>
      </c>
      <c r="BU16" s="66" t="str">
        <f t="shared" si="2"/>
        <v>No</v>
      </c>
      <c r="BV16" s="66" t="str">
        <f t="shared" si="3"/>
        <v>Circular</v>
      </c>
      <c r="BW16" s="66" t="b">
        <f t="shared" si="4"/>
        <v>0</v>
      </c>
      <c r="BX16" s="6" t="s">
        <v>84</v>
      </c>
      <c r="BZ16" s="6" t="s">
        <v>198</v>
      </c>
      <c r="CA16" s="6" t="s">
        <v>175</v>
      </c>
      <c r="CE16" s="69" t="str">
        <f t="shared" si="5"/>
        <v>0.5</v>
      </c>
      <c r="CF16" s="69" t="str">
        <f t="shared" si="6"/>
        <v>0.5</v>
      </c>
    </row>
    <row r="17" spans="1:84" s="6" customFormat="1" ht="12.75">
      <c r="A17" s="6" t="s">
        <v>199</v>
      </c>
      <c r="B17" s="7">
        <v>4695</v>
      </c>
      <c r="C17" s="8">
        <v>4.6</v>
      </c>
      <c r="D17" s="7" t="s">
        <v>200</v>
      </c>
      <c r="E17" s="6" t="s">
        <v>74</v>
      </c>
      <c r="F17" s="6" t="s">
        <v>74</v>
      </c>
      <c r="G17" s="6" t="s">
        <v>74</v>
      </c>
      <c r="H17" s="6" t="s">
        <v>97</v>
      </c>
      <c r="I17" s="6" t="s">
        <v>77</v>
      </c>
      <c r="J17" s="9">
        <v>45.72766</v>
      </c>
      <c r="K17" s="9">
        <v>-116.95064</v>
      </c>
      <c r="L17" s="6" t="s">
        <v>78</v>
      </c>
      <c r="M17" s="6" t="s">
        <v>79</v>
      </c>
      <c r="N17" s="6" t="s">
        <v>159</v>
      </c>
      <c r="O17" s="6" t="s">
        <v>160</v>
      </c>
      <c r="P17" s="6" t="s">
        <v>201</v>
      </c>
      <c r="Q17" s="10">
        <v>38238</v>
      </c>
      <c r="R17" s="11">
        <v>0.4826388888888889</v>
      </c>
      <c r="S17" s="6" t="s">
        <v>185</v>
      </c>
      <c r="T17" s="6">
        <v>1</v>
      </c>
      <c r="U17" s="6">
        <v>1</v>
      </c>
      <c r="V17" s="6">
        <v>0</v>
      </c>
      <c r="W17" s="6">
        <v>0</v>
      </c>
      <c r="X17" s="6">
        <v>0</v>
      </c>
      <c r="Y17" s="6" t="s">
        <v>75</v>
      </c>
      <c r="Z17" s="6" t="s">
        <v>75</v>
      </c>
      <c r="AA17" s="6" t="s">
        <v>75</v>
      </c>
      <c r="AC17" s="6" t="s">
        <v>75</v>
      </c>
      <c r="AE17" s="6" t="s">
        <v>101</v>
      </c>
      <c r="AF17" s="6" t="s">
        <v>102</v>
      </c>
      <c r="AG17" s="6" t="s">
        <v>75</v>
      </c>
      <c r="AH17" s="6" t="s">
        <v>75</v>
      </c>
      <c r="AI17" s="6" t="s">
        <v>202</v>
      </c>
      <c r="AK17" s="6">
        <v>1</v>
      </c>
      <c r="AL17" s="6">
        <v>1</v>
      </c>
      <c r="AM17" s="6">
        <v>1</v>
      </c>
      <c r="AN17" s="6">
        <v>0</v>
      </c>
      <c r="AO17" s="6" t="s">
        <v>203</v>
      </c>
      <c r="AR17" s="6">
        <v>10.9</v>
      </c>
      <c r="AS17" s="6">
        <v>48.6</v>
      </c>
      <c r="AT17" s="6">
        <v>13.1</v>
      </c>
      <c r="AU17" s="6">
        <v>9</v>
      </c>
      <c r="AV17" s="6">
        <v>22.7</v>
      </c>
      <c r="AW17" s="6">
        <v>20.1</v>
      </c>
      <c r="AX17" s="6">
        <v>14</v>
      </c>
      <c r="AY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15.78</v>
      </c>
      <c r="BH17" s="6">
        <v>0.69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 t="s">
        <v>107</v>
      </c>
      <c r="BO17" s="6" t="s">
        <v>204</v>
      </c>
      <c r="BP17" s="6" t="s">
        <v>107</v>
      </c>
      <c r="BQ17" s="6" t="s">
        <v>204</v>
      </c>
      <c r="BS17" s="66" t="str">
        <f t="shared" si="0"/>
        <v>Green</v>
      </c>
      <c r="BT17" s="66" t="str">
        <f t="shared" si="1"/>
        <v>Green</v>
      </c>
      <c r="BU17" s="66" t="str">
        <f t="shared" si="2"/>
        <v>No</v>
      </c>
      <c r="BV17" s="66" t="str">
        <f t="shared" si="3"/>
        <v>Open Bottom Arch</v>
      </c>
      <c r="BW17" s="66" t="b">
        <f t="shared" si="4"/>
        <v>0</v>
      </c>
      <c r="BX17" s="6" t="s">
        <v>84</v>
      </c>
      <c r="BY17" s="6" t="s">
        <v>205</v>
      </c>
      <c r="BZ17" s="6" t="s">
        <v>85</v>
      </c>
      <c r="CA17" s="6" t="s">
        <v>170</v>
      </c>
      <c r="CE17" s="69" t="str">
        <f t="shared" si="5"/>
        <v>0</v>
      </c>
      <c r="CF17" s="69" t="str">
        <f t="shared" si="6"/>
        <v>0</v>
      </c>
    </row>
    <row r="18" spans="1:84" s="6" customFormat="1" ht="12.75">
      <c r="A18" s="6" t="s">
        <v>206</v>
      </c>
      <c r="B18" s="7" t="s">
        <v>109</v>
      </c>
      <c r="C18" s="8">
        <v>0.02</v>
      </c>
      <c r="D18" s="7" t="s">
        <v>207</v>
      </c>
      <c r="E18" s="6" t="s">
        <v>115</v>
      </c>
      <c r="F18" s="6" t="s">
        <v>89</v>
      </c>
      <c r="G18" s="6" t="s">
        <v>89</v>
      </c>
      <c r="H18" s="6" t="s">
        <v>76</v>
      </c>
      <c r="I18" s="6" t="s">
        <v>97</v>
      </c>
      <c r="J18" s="9">
        <v>45.64211</v>
      </c>
      <c r="K18" s="9">
        <v>-117.1432</v>
      </c>
      <c r="L18" s="6" t="s">
        <v>78</v>
      </c>
      <c r="M18" s="6" t="s">
        <v>79</v>
      </c>
      <c r="N18" s="6" t="s">
        <v>80</v>
      </c>
      <c r="O18" s="6" t="s">
        <v>159</v>
      </c>
      <c r="Q18" s="10">
        <v>38239</v>
      </c>
      <c r="R18" s="11">
        <v>0.44236111111111115</v>
      </c>
      <c r="S18" s="6" t="s">
        <v>82</v>
      </c>
      <c r="T18" s="6">
        <v>1</v>
      </c>
      <c r="U18" s="6">
        <v>1</v>
      </c>
      <c r="V18" s="6">
        <v>0</v>
      </c>
      <c r="W18" s="6">
        <v>0</v>
      </c>
      <c r="X18" s="6">
        <v>0</v>
      </c>
      <c r="Y18" s="6" t="s">
        <v>75</v>
      </c>
      <c r="Z18" s="6" t="s">
        <v>75</v>
      </c>
      <c r="AA18" s="6" t="s">
        <v>75</v>
      </c>
      <c r="AC18" s="6" t="s">
        <v>75</v>
      </c>
      <c r="AE18" s="6" t="s">
        <v>75</v>
      </c>
      <c r="AF18" s="6" t="s">
        <v>75</v>
      </c>
      <c r="AG18" s="6" t="s">
        <v>75</v>
      </c>
      <c r="AH18" s="6" t="s">
        <v>75</v>
      </c>
      <c r="AI18" s="12"/>
      <c r="AK18" s="6">
        <v>1</v>
      </c>
      <c r="AL18" s="6">
        <v>1</v>
      </c>
      <c r="AM18" s="6">
        <v>1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 t="s">
        <v>75</v>
      </c>
      <c r="BO18" s="6" t="s">
        <v>75</v>
      </c>
      <c r="BP18" s="6" t="s">
        <v>75</v>
      </c>
      <c r="BQ18" s="6" t="s">
        <v>75</v>
      </c>
      <c r="BS18" s="66" t="str">
        <f t="shared" si="0"/>
        <v>No Value</v>
      </c>
      <c r="BT18" s="66" t="str">
        <f t="shared" si="1"/>
        <v>Bridge</v>
      </c>
      <c r="BU18" s="66" t="str">
        <f t="shared" si="2"/>
        <v>No</v>
      </c>
      <c r="BV18" s="66" t="str">
        <f t="shared" si="3"/>
        <v>Bridge</v>
      </c>
      <c r="BW18" s="66" t="b">
        <f t="shared" si="4"/>
        <v>0</v>
      </c>
      <c r="BX18" s="6" t="s">
        <v>84</v>
      </c>
      <c r="BZ18" s="6" t="s">
        <v>85</v>
      </c>
      <c r="CA18" s="6" t="s">
        <v>175</v>
      </c>
      <c r="CE18" s="69" t="str">
        <f t="shared" si="5"/>
        <v>0</v>
      </c>
      <c r="CF18" s="69" t="str">
        <f t="shared" si="6"/>
        <v>0</v>
      </c>
    </row>
    <row r="19" spans="1:84" s="6" customFormat="1" ht="12.75">
      <c r="A19" s="6" t="s">
        <v>208</v>
      </c>
      <c r="B19" s="7" t="s">
        <v>209</v>
      </c>
      <c r="C19" s="8">
        <v>0.05</v>
      </c>
      <c r="D19" s="7" t="s">
        <v>210</v>
      </c>
      <c r="E19" s="6" t="s">
        <v>115</v>
      </c>
      <c r="F19" s="6" t="s">
        <v>89</v>
      </c>
      <c r="G19" s="6" t="s">
        <v>89</v>
      </c>
      <c r="H19" s="6" t="s">
        <v>76</v>
      </c>
      <c r="I19" s="6" t="s">
        <v>97</v>
      </c>
      <c r="J19" s="9">
        <v>45.70343</v>
      </c>
      <c r="K19" s="9">
        <v>-117.15476</v>
      </c>
      <c r="L19" s="6" t="s">
        <v>78</v>
      </c>
      <c r="M19" s="6" t="s">
        <v>79</v>
      </c>
      <c r="N19" s="6" t="s">
        <v>80</v>
      </c>
      <c r="O19" s="6" t="s">
        <v>159</v>
      </c>
      <c r="Q19" s="10">
        <v>38239</v>
      </c>
      <c r="R19" s="11">
        <v>0.4611111111111111</v>
      </c>
      <c r="S19" s="6" t="s">
        <v>82</v>
      </c>
      <c r="T19" s="6">
        <v>1</v>
      </c>
      <c r="U19" s="6">
        <v>1</v>
      </c>
      <c r="V19" s="6">
        <v>0</v>
      </c>
      <c r="W19" s="6">
        <v>0</v>
      </c>
      <c r="X19" s="6">
        <v>0</v>
      </c>
      <c r="Y19" s="6" t="s">
        <v>75</v>
      </c>
      <c r="Z19" s="6" t="s">
        <v>75</v>
      </c>
      <c r="AA19" s="6" t="s">
        <v>75</v>
      </c>
      <c r="AC19" s="6" t="s">
        <v>75</v>
      </c>
      <c r="AE19" s="6" t="s">
        <v>75</v>
      </c>
      <c r="AF19" s="6" t="s">
        <v>75</v>
      </c>
      <c r="AG19" s="6" t="s">
        <v>75</v>
      </c>
      <c r="AH19" s="6" t="s">
        <v>75</v>
      </c>
      <c r="AI19" s="12"/>
      <c r="AK19" s="6">
        <v>1</v>
      </c>
      <c r="AL19" s="6">
        <v>1</v>
      </c>
      <c r="AM19" s="6">
        <v>1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 t="s">
        <v>75</v>
      </c>
      <c r="BO19" s="6" t="s">
        <v>75</v>
      </c>
      <c r="BP19" s="6" t="s">
        <v>75</v>
      </c>
      <c r="BQ19" s="6" t="s">
        <v>75</v>
      </c>
      <c r="BS19" s="66" t="str">
        <f t="shared" si="0"/>
        <v>No Value</v>
      </c>
      <c r="BT19" s="66" t="str">
        <f t="shared" si="1"/>
        <v>Bridge</v>
      </c>
      <c r="BU19" s="66" t="str">
        <f t="shared" si="2"/>
        <v>No</v>
      </c>
      <c r="BV19" s="66" t="str">
        <f t="shared" si="3"/>
        <v>Bridge</v>
      </c>
      <c r="BW19" s="66" t="b">
        <f t="shared" si="4"/>
        <v>0</v>
      </c>
      <c r="BX19" s="6" t="s">
        <v>84</v>
      </c>
      <c r="BZ19" s="6" t="s">
        <v>85</v>
      </c>
      <c r="CA19" s="6" t="s">
        <v>175</v>
      </c>
      <c r="CE19" s="69" t="str">
        <f t="shared" si="5"/>
        <v>0</v>
      </c>
      <c r="CF19" s="69" t="str">
        <f t="shared" si="6"/>
        <v>0</v>
      </c>
    </row>
    <row r="20" spans="1:84" s="6" customFormat="1" ht="12.75">
      <c r="A20" s="6" t="s">
        <v>211</v>
      </c>
      <c r="B20" s="7">
        <v>4665</v>
      </c>
      <c r="C20" s="8">
        <v>2.8</v>
      </c>
      <c r="D20" s="7" t="s">
        <v>212</v>
      </c>
      <c r="E20" s="6" t="s">
        <v>74</v>
      </c>
      <c r="F20" s="6" t="s">
        <v>74</v>
      </c>
      <c r="G20" s="6" t="s">
        <v>74</v>
      </c>
      <c r="H20" s="6" t="s">
        <v>109</v>
      </c>
      <c r="I20" s="6" t="s">
        <v>96</v>
      </c>
      <c r="J20" s="9">
        <v>45.8017</v>
      </c>
      <c r="K20" s="9">
        <v>-117.06383</v>
      </c>
      <c r="L20" s="6" t="s">
        <v>78</v>
      </c>
      <c r="M20" s="6" t="s">
        <v>79</v>
      </c>
      <c r="N20" s="6" t="s">
        <v>80</v>
      </c>
      <c r="O20" s="6" t="s">
        <v>159</v>
      </c>
      <c r="Q20" s="10">
        <v>38239</v>
      </c>
      <c r="R20" s="11">
        <v>0.5270833333333333</v>
      </c>
      <c r="S20" s="6" t="s">
        <v>82</v>
      </c>
      <c r="T20" s="6">
        <v>1</v>
      </c>
      <c r="U20" s="6">
        <v>1</v>
      </c>
      <c r="V20" s="6">
        <v>0</v>
      </c>
      <c r="W20" s="6">
        <v>0</v>
      </c>
      <c r="X20" s="6">
        <v>0</v>
      </c>
      <c r="Y20" s="6" t="s">
        <v>75</v>
      </c>
      <c r="Z20" s="6" t="s">
        <v>75</v>
      </c>
      <c r="AA20" s="6" t="s">
        <v>75</v>
      </c>
      <c r="AC20" s="6" t="s">
        <v>75</v>
      </c>
      <c r="AE20" s="6" t="s">
        <v>75</v>
      </c>
      <c r="AF20" s="6" t="s">
        <v>75</v>
      </c>
      <c r="AG20" s="6" t="s">
        <v>75</v>
      </c>
      <c r="AH20" s="6" t="s">
        <v>75</v>
      </c>
      <c r="AI20" s="12"/>
      <c r="AK20" s="6">
        <v>1</v>
      </c>
      <c r="AN20" s="6">
        <v>1</v>
      </c>
      <c r="AO20" s="6" t="s">
        <v>92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 t="s">
        <v>75</v>
      </c>
      <c r="BO20" s="6" t="s">
        <v>75</v>
      </c>
      <c r="BP20" s="6" t="s">
        <v>75</v>
      </c>
      <c r="BQ20" s="6" t="s">
        <v>75</v>
      </c>
      <c r="BS20" s="66" t="str">
        <f t="shared" si="0"/>
        <v>No Value</v>
      </c>
      <c r="BT20" s="66" t="str">
        <f t="shared" si="1"/>
        <v>Bridge</v>
      </c>
      <c r="BU20" s="66" t="str">
        <f t="shared" si="2"/>
        <v>No</v>
      </c>
      <c r="BV20" s="66" t="str">
        <f t="shared" si="3"/>
        <v>Bridge</v>
      </c>
      <c r="BW20" s="66" t="b">
        <f t="shared" si="4"/>
        <v>0</v>
      </c>
      <c r="BX20" s="6" t="s">
        <v>84</v>
      </c>
      <c r="BZ20" s="6" t="s">
        <v>85</v>
      </c>
      <c r="CA20" s="6" t="s">
        <v>86</v>
      </c>
      <c r="CE20" s="69" t="str">
        <f t="shared" si="5"/>
        <v>0</v>
      </c>
      <c r="CF20" s="69" t="str">
        <f t="shared" si="6"/>
        <v>0</v>
      </c>
    </row>
    <row r="21" spans="1:84" s="6" customFormat="1" ht="12.75">
      <c r="A21" s="6" t="s">
        <v>213</v>
      </c>
      <c r="B21" s="7" t="s">
        <v>214</v>
      </c>
      <c r="C21" s="8">
        <v>3.1</v>
      </c>
      <c r="D21" s="7">
        <v>4600</v>
      </c>
      <c r="E21" s="6" t="s">
        <v>74</v>
      </c>
      <c r="F21" s="6" t="s">
        <v>74</v>
      </c>
      <c r="G21" s="6" t="s">
        <v>74</v>
      </c>
      <c r="H21" s="6" t="s">
        <v>215</v>
      </c>
      <c r="I21" s="6" t="s">
        <v>216</v>
      </c>
      <c r="J21" s="9">
        <v>45.87216</v>
      </c>
      <c r="K21" s="9">
        <v>-117.07066</v>
      </c>
      <c r="L21" s="6" t="s">
        <v>78</v>
      </c>
      <c r="M21" s="6" t="s">
        <v>79</v>
      </c>
      <c r="N21" s="6" t="s">
        <v>80</v>
      </c>
      <c r="O21" s="6" t="s">
        <v>159</v>
      </c>
      <c r="Q21" s="10">
        <v>38239</v>
      </c>
      <c r="R21" s="11">
        <v>0.6097222222222222</v>
      </c>
      <c r="S21" s="6" t="s">
        <v>185</v>
      </c>
      <c r="T21" s="6">
        <v>1</v>
      </c>
      <c r="U21" s="6">
        <v>1</v>
      </c>
      <c r="V21" s="6">
        <v>0</v>
      </c>
      <c r="W21" s="6">
        <v>0</v>
      </c>
      <c r="X21" s="6">
        <v>0</v>
      </c>
      <c r="Y21" s="6" t="s">
        <v>75</v>
      </c>
      <c r="Z21" s="6" t="s">
        <v>75</v>
      </c>
      <c r="AA21" s="6" t="s">
        <v>75</v>
      </c>
      <c r="AC21" s="6" t="s">
        <v>85</v>
      </c>
      <c r="AD21" s="6" t="s">
        <v>217</v>
      </c>
      <c r="AE21" s="6" t="s">
        <v>75</v>
      </c>
      <c r="AF21" s="6" t="s">
        <v>139</v>
      </c>
      <c r="AG21" s="6" t="s">
        <v>75</v>
      </c>
      <c r="AH21" s="6" t="s">
        <v>75</v>
      </c>
      <c r="AI21" s="12"/>
      <c r="AJ21" s="6" t="s">
        <v>218</v>
      </c>
      <c r="AK21" s="6">
        <v>1</v>
      </c>
      <c r="AL21" s="6">
        <v>1</v>
      </c>
      <c r="AM21" s="6">
        <v>1</v>
      </c>
      <c r="AN21" s="6">
        <v>1</v>
      </c>
      <c r="AR21" s="6">
        <v>5.8</v>
      </c>
      <c r="AS21" s="6">
        <v>0</v>
      </c>
      <c r="AT21" s="6">
        <v>15.7</v>
      </c>
      <c r="AU21" s="6">
        <v>9.8</v>
      </c>
      <c r="AV21" s="6">
        <v>10.3</v>
      </c>
      <c r="AW21" s="6">
        <v>10.3</v>
      </c>
      <c r="AX21" s="6">
        <v>12</v>
      </c>
      <c r="AY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11.62</v>
      </c>
      <c r="BH21" s="6">
        <v>0.5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 t="s">
        <v>75</v>
      </c>
      <c r="BO21" s="6" t="s">
        <v>75</v>
      </c>
      <c r="BP21" s="6" t="s">
        <v>75</v>
      </c>
      <c r="BQ21" s="6" t="s">
        <v>75</v>
      </c>
      <c r="BR21" s="6" t="s">
        <v>219</v>
      </c>
      <c r="BS21" s="66" t="str">
        <f t="shared" si="0"/>
        <v>No Value</v>
      </c>
      <c r="BT21" s="66" t="str">
        <f t="shared" si="1"/>
        <v>Green</v>
      </c>
      <c r="BU21" s="66" t="str">
        <f t="shared" si="2"/>
        <v>No</v>
      </c>
      <c r="BV21" s="66" t="str">
        <f t="shared" si="3"/>
        <v>Open Bottom Arch</v>
      </c>
      <c r="BW21" s="66" t="b">
        <f t="shared" si="4"/>
        <v>0</v>
      </c>
      <c r="BZ21" s="6" t="s">
        <v>85</v>
      </c>
      <c r="CA21" s="6" t="s">
        <v>86</v>
      </c>
      <c r="CE21" s="69" t="str">
        <f t="shared" si="5"/>
        <v>0</v>
      </c>
      <c r="CF21" s="69" t="str">
        <f t="shared" si="6"/>
        <v>0</v>
      </c>
    </row>
    <row r="22" spans="1:84" s="6" customFormat="1" ht="12.75">
      <c r="A22" s="6" t="s">
        <v>220</v>
      </c>
      <c r="B22" s="7" t="s">
        <v>221</v>
      </c>
      <c r="C22" s="8">
        <v>2</v>
      </c>
      <c r="D22" s="7" t="s">
        <v>222</v>
      </c>
      <c r="E22" s="6" t="s">
        <v>74</v>
      </c>
      <c r="F22" s="6" t="s">
        <v>74</v>
      </c>
      <c r="G22" s="6" t="s">
        <v>74</v>
      </c>
      <c r="H22" s="6" t="s">
        <v>158</v>
      </c>
      <c r="I22" s="6" t="s">
        <v>97</v>
      </c>
      <c r="J22" s="9">
        <v>45.8158</v>
      </c>
      <c r="K22" s="9">
        <v>-117.03365</v>
      </c>
      <c r="L22" s="6" t="s">
        <v>78</v>
      </c>
      <c r="M22" s="6" t="s">
        <v>79</v>
      </c>
      <c r="N22" s="6" t="s">
        <v>80</v>
      </c>
      <c r="O22" s="6" t="s">
        <v>159</v>
      </c>
      <c r="Q22" s="10">
        <v>38239</v>
      </c>
      <c r="R22" s="11">
        <v>0.6791666666666667</v>
      </c>
      <c r="S22" s="6" t="s">
        <v>118</v>
      </c>
      <c r="T22" s="6">
        <v>1</v>
      </c>
      <c r="U22" s="6">
        <v>1</v>
      </c>
      <c r="V22" s="6">
        <v>0</v>
      </c>
      <c r="W22" s="6">
        <v>0</v>
      </c>
      <c r="X22" s="6">
        <v>0</v>
      </c>
      <c r="Y22" s="6" t="s">
        <v>137</v>
      </c>
      <c r="Z22" s="6" t="s">
        <v>75</v>
      </c>
      <c r="AA22" s="6" t="s">
        <v>75</v>
      </c>
      <c r="AC22" s="6" t="s">
        <v>84</v>
      </c>
      <c r="AE22" s="6" t="s">
        <v>120</v>
      </c>
      <c r="AF22" s="6" t="s">
        <v>102</v>
      </c>
      <c r="AG22" s="6" t="s">
        <v>75</v>
      </c>
      <c r="AH22" s="6" t="s">
        <v>75</v>
      </c>
      <c r="AI22" s="6" t="s">
        <v>223</v>
      </c>
      <c r="AK22" s="6">
        <v>1</v>
      </c>
      <c r="AL22" s="6">
        <v>1</v>
      </c>
      <c r="AM22" s="6">
        <v>1</v>
      </c>
      <c r="AN22" s="6">
        <v>1</v>
      </c>
      <c r="AR22" s="6">
        <v>3.4</v>
      </c>
      <c r="AS22" s="6">
        <v>36.5</v>
      </c>
      <c r="AT22" s="6">
        <v>8.2</v>
      </c>
      <c r="AU22" s="6">
        <v>9.1</v>
      </c>
      <c r="AV22" s="6">
        <v>6.7</v>
      </c>
      <c r="AW22" s="6">
        <v>10</v>
      </c>
      <c r="AX22" s="6">
        <v>12.2</v>
      </c>
      <c r="AY22" s="6">
        <v>8.32</v>
      </c>
      <c r="AZ22" s="6" t="s">
        <v>105</v>
      </c>
      <c r="BA22" s="6">
        <v>10.68</v>
      </c>
      <c r="BB22" s="6">
        <v>11.73</v>
      </c>
      <c r="BC22" s="6">
        <v>12.86</v>
      </c>
      <c r="BD22" s="6">
        <v>12.02</v>
      </c>
      <c r="BE22" s="6">
        <v>8.32</v>
      </c>
      <c r="BF22" s="6">
        <v>0</v>
      </c>
      <c r="BG22" s="6">
        <v>9.24</v>
      </c>
      <c r="BH22" s="6">
        <v>0.37</v>
      </c>
      <c r="BI22" s="6">
        <v>0.29</v>
      </c>
      <c r="BJ22" s="6">
        <v>-1.34</v>
      </c>
      <c r="BK22" s="6">
        <v>0.84</v>
      </c>
      <c r="BL22" s="6">
        <v>2.9</v>
      </c>
      <c r="BM22" s="6">
        <v>2.88</v>
      </c>
      <c r="BN22" s="6" t="s">
        <v>124</v>
      </c>
      <c r="BO22" s="6" t="s">
        <v>151</v>
      </c>
      <c r="BP22" s="6" t="s">
        <v>124</v>
      </c>
      <c r="BQ22" s="6" t="s">
        <v>152</v>
      </c>
      <c r="BS22" s="66" t="str">
        <f t="shared" si="0"/>
        <v>Red</v>
      </c>
      <c r="BT22" s="66" t="str">
        <f t="shared" si="1"/>
        <v>Red</v>
      </c>
      <c r="BU22" s="66" t="str">
        <f t="shared" si="2"/>
        <v>No</v>
      </c>
      <c r="BV22" s="66" t="str">
        <f t="shared" si="3"/>
        <v>Squashed Pipe-Arch</v>
      </c>
      <c r="BW22" s="66" t="b">
        <f t="shared" si="4"/>
        <v>0</v>
      </c>
      <c r="BX22" s="6" t="s">
        <v>84</v>
      </c>
      <c r="BZ22" s="6" t="s">
        <v>85</v>
      </c>
      <c r="CA22" s="6" t="s">
        <v>175</v>
      </c>
      <c r="CE22" s="69" t="str">
        <f t="shared" si="5"/>
        <v>1</v>
      </c>
      <c r="CF22" s="69" t="str">
        <f t="shared" si="6"/>
        <v>1</v>
      </c>
    </row>
    <row r="23" spans="1:84" ht="12.75">
      <c r="A23" t="s">
        <v>224</v>
      </c>
      <c r="B23" s="13">
        <v>505</v>
      </c>
      <c r="C23" s="14">
        <v>4.5</v>
      </c>
      <c r="D23" s="13">
        <v>4600</v>
      </c>
      <c r="E23" t="s">
        <v>74</v>
      </c>
      <c r="F23" t="s">
        <v>74</v>
      </c>
      <c r="G23" t="s">
        <v>74</v>
      </c>
      <c r="H23" t="s">
        <v>215</v>
      </c>
      <c r="I23" t="s">
        <v>216</v>
      </c>
      <c r="J23" s="15">
        <v>45.8843</v>
      </c>
      <c r="K23" s="15">
        <v>-117.0862</v>
      </c>
      <c r="L23" t="s">
        <v>78</v>
      </c>
      <c r="M23" t="s">
        <v>79</v>
      </c>
      <c r="N23" t="s">
        <v>80</v>
      </c>
      <c r="O23" t="s">
        <v>159</v>
      </c>
      <c r="Q23" s="16">
        <v>38246</v>
      </c>
      <c r="R23" s="17">
        <v>0.4923611111111111</v>
      </c>
      <c r="S23" t="s">
        <v>185</v>
      </c>
      <c r="T23">
        <v>1</v>
      </c>
      <c r="U23">
        <v>1</v>
      </c>
      <c r="V23">
        <v>0</v>
      </c>
      <c r="W23">
        <v>0</v>
      </c>
      <c r="X23">
        <v>0</v>
      </c>
      <c r="Y23" t="s">
        <v>75</v>
      </c>
      <c r="Z23" t="s">
        <v>75</v>
      </c>
      <c r="AA23" t="s">
        <v>75</v>
      </c>
      <c r="AC23" t="s">
        <v>85</v>
      </c>
      <c r="AD23" t="s">
        <v>225</v>
      </c>
      <c r="AE23" t="s">
        <v>75</v>
      </c>
      <c r="AF23" t="s">
        <v>102</v>
      </c>
      <c r="AG23" t="s">
        <v>75</v>
      </c>
      <c r="AH23" t="s">
        <v>75</v>
      </c>
      <c r="AI23" t="s">
        <v>226</v>
      </c>
      <c r="AR23">
        <v>11.2</v>
      </c>
      <c r="AS23">
        <v>71</v>
      </c>
      <c r="AT23">
        <v>12.4</v>
      </c>
      <c r="AU23">
        <v>14.8</v>
      </c>
      <c r="AV23">
        <v>15.5</v>
      </c>
      <c r="AW23">
        <v>12.3</v>
      </c>
      <c r="AX23">
        <v>17.4</v>
      </c>
      <c r="AY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14.48</v>
      </c>
      <c r="BH23">
        <v>0.77</v>
      </c>
      <c r="BI23">
        <v>0</v>
      </c>
      <c r="BJ23">
        <v>0</v>
      </c>
      <c r="BK23">
        <v>0</v>
      </c>
      <c r="BL23">
        <v>0</v>
      </c>
      <c r="BM23">
        <v>0</v>
      </c>
      <c r="BN23" t="s">
        <v>75</v>
      </c>
      <c r="BO23" t="s">
        <v>75</v>
      </c>
      <c r="BP23" t="s">
        <v>75</v>
      </c>
      <c r="BQ23" t="s">
        <v>75</v>
      </c>
      <c r="BR23" t="s">
        <v>227</v>
      </c>
      <c r="BS23" s="66" t="str">
        <f t="shared" si="0"/>
        <v>No Value</v>
      </c>
      <c r="BT23" s="66" t="str">
        <f t="shared" si="1"/>
        <v>Green</v>
      </c>
      <c r="BU23" s="66" t="str">
        <f t="shared" si="2"/>
        <v>No</v>
      </c>
      <c r="BV23" s="66" t="str">
        <f t="shared" si="3"/>
        <v>Open Bottom Arch</v>
      </c>
      <c r="BW23" s="66" t="b">
        <f t="shared" si="4"/>
        <v>0</v>
      </c>
      <c r="BX23" s="6" t="s">
        <v>84</v>
      </c>
      <c r="BZ23" s="6" t="s">
        <v>85</v>
      </c>
      <c r="CA23" s="6" t="s">
        <v>175</v>
      </c>
      <c r="CE23" s="69" t="str">
        <f t="shared" si="5"/>
        <v>0</v>
      </c>
      <c r="CF23" s="69" t="str">
        <f t="shared" si="6"/>
        <v>0</v>
      </c>
    </row>
    <row r="24" spans="1:84" s="6" customFormat="1" ht="12.75">
      <c r="A24" s="6" t="s">
        <v>228</v>
      </c>
      <c r="B24" s="7">
        <v>505</v>
      </c>
      <c r="C24" s="8">
        <v>3.3</v>
      </c>
      <c r="D24" s="7">
        <v>4600</v>
      </c>
      <c r="E24" s="6" t="s">
        <v>74</v>
      </c>
      <c r="F24" s="6" t="s">
        <v>74</v>
      </c>
      <c r="G24" s="6" t="s">
        <v>74</v>
      </c>
      <c r="H24" s="6" t="s">
        <v>109</v>
      </c>
      <c r="I24" s="6" t="s">
        <v>215</v>
      </c>
      <c r="J24" s="9">
        <v>45.87521</v>
      </c>
      <c r="K24" s="9">
        <v>-117.0675</v>
      </c>
      <c r="L24" s="6" t="s">
        <v>78</v>
      </c>
      <c r="M24" s="6" t="s">
        <v>79</v>
      </c>
      <c r="N24" s="6" t="s">
        <v>80</v>
      </c>
      <c r="O24" s="6" t="s">
        <v>159</v>
      </c>
      <c r="Q24" s="10">
        <v>38246</v>
      </c>
      <c r="R24" s="11">
        <v>0.5916666666666667</v>
      </c>
      <c r="S24" s="6" t="s">
        <v>185</v>
      </c>
      <c r="T24" s="6">
        <v>1</v>
      </c>
      <c r="U24" s="6">
        <v>1</v>
      </c>
      <c r="V24" s="6">
        <v>0</v>
      </c>
      <c r="W24" s="6">
        <v>0</v>
      </c>
      <c r="X24" s="6">
        <v>0</v>
      </c>
      <c r="Y24" s="6" t="s">
        <v>75</v>
      </c>
      <c r="Z24" s="6" t="s">
        <v>75</v>
      </c>
      <c r="AA24" s="6" t="s">
        <v>75</v>
      </c>
      <c r="AC24" s="6" t="s">
        <v>85</v>
      </c>
      <c r="AD24" s="6" t="s">
        <v>229</v>
      </c>
      <c r="AE24" s="6" t="s">
        <v>75</v>
      </c>
      <c r="AF24" s="6" t="s">
        <v>75</v>
      </c>
      <c r="AG24" s="6" t="s">
        <v>75</v>
      </c>
      <c r="AH24" s="6" t="s">
        <v>75</v>
      </c>
      <c r="AI24" s="6" t="s">
        <v>230</v>
      </c>
      <c r="AK24" s="6">
        <v>1</v>
      </c>
      <c r="AL24" s="6">
        <v>1</v>
      </c>
      <c r="AM24" s="6">
        <v>1</v>
      </c>
      <c r="AN24" s="6">
        <v>1</v>
      </c>
      <c r="AR24" s="6">
        <v>4.2</v>
      </c>
      <c r="AS24" s="6">
        <v>54.6</v>
      </c>
      <c r="AT24" s="6">
        <v>13</v>
      </c>
      <c r="AU24" s="6">
        <v>11.6</v>
      </c>
      <c r="AV24" s="6">
        <v>9.5</v>
      </c>
      <c r="AW24" s="6">
        <v>7.1</v>
      </c>
      <c r="AX24" s="6">
        <v>7.2</v>
      </c>
      <c r="AY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9.68</v>
      </c>
      <c r="BH24" s="6">
        <v>0.43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 t="s">
        <v>124</v>
      </c>
      <c r="BO24" s="6" t="s">
        <v>125</v>
      </c>
      <c r="BP24" s="6" t="s">
        <v>124</v>
      </c>
      <c r="BQ24" s="6" t="s">
        <v>125</v>
      </c>
      <c r="BS24" s="66" t="str">
        <f t="shared" si="0"/>
        <v>Red</v>
      </c>
      <c r="BT24" s="66" t="str">
        <f t="shared" si="1"/>
        <v>Red</v>
      </c>
      <c r="BU24" s="66" t="str">
        <f t="shared" si="2"/>
        <v>Yes</v>
      </c>
      <c r="BV24" s="66" t="str">
        <f t="shared" si="3"/>
        <v>Open Bottom Arch</v>
      </c>
      <c r="BW24" s="66" t="b">
        <f t="shared" si="4"/>
        <v>0</v>
      </c>
      <c r="BX24" s="6" t="s">
        <v>85</v>
      </c>
      <c r="BY24" s="6" t="s">
        <v>231</v>
      </c>
      <c r="BZ24" s="6" t="s">
        <v>85</v>
      </c>
      <c r="CA24" s="6" t="s">
        <v>175</v>
      </c>
      <c r="CE24" s="69" t="str">
        <f t="shared" si="5"/>
        <v>1</v>
      </c>
      <c r="CF24" s="69" t="str">
        <f t="shared" si="6"/>
        <v>1</v>
      </c>
    </row>
    <row r="25" spans="1:84" s="6" customFormat="1" ht="12.75">
      <c r="A25" s="6" t="s">
        <v>232</v>
      </c>
      <c r="B25" s="7" t="s">
        <v>233</v>
      </c>
      <c r="C25" s="8">
        <v>2.6</v>
      </c>
      <c r="D25" s="7">
        <v>4600</v>
      </c>
      <c r="E25" s="6" t="s">
        <v>74</v>
      </c>
      <c r="F25" s="6" t="s">
        <v>74</v>
      </c>
      <c r="G25" s="6" t="s">
        <v>74</v>
      </c>
      <c r="H25" s="6" t="s">
        <v>215</v>
      </c>
      <c r="I25" s="6" t="s">
        <v>216</v>
      </c>
      <c r="J25" s="9">
        <v>45.86891</v>
      </c>
      <c r="K25" s="9">
        <v>-117.09337</v>
      </c>
      <c r="L25" s="6" t="s">
        <v>78</v>
      </c>
      <c r="M25" s="6" t="s">
        <v>79</v>
      </c>
      <c r="N25" s="6" t="s">
        <v>159</v>
      </c>
      <c r="O25" s="6" t="s">
        <v>81</v>
      </c>
      <c r="Q25" s="10">
        <v>38253</v>
      </c>
      <c r="R25" s="11">
        <v>0.46458333333333335</v>
      </c>
      <c r="S25" s="6" t="s">
        <v>185</v>
      </c>
      <c r="T25" s="6">
        <v>1</v>
      </c>
      <c r="U25" s="6">
        <v>1</v>
      </c>
      <c r="V25" s="6">
        <v>0</v>
      </c>
      <c r="W25" s="6">
        <v>0</v>
      </c>
      <c r="X25" s="6">
        <v>0</v>
      </c>
      <c r="Y25" s="6" t="s">
        <v>234</v>
      </c>
      <c r="Z25" s="6" t="s">
        <v>100</v>
      </c>
      <c r="AA25" s="6" t="s">
        <v>75</v>
      </c>
      <c r="AB25" s="6" t="s">
        <v>235</v>
      </c>
      <c r="AC25" s="6" t="s">
        <v>84</v>
      </c>
      <c r="AE25" s="6" t="s">
        <v>75</v>
      </c>
      <c r="AF25" s="6" t="s">
        <v>75</v>
      </c>
      <c r="AG25" s="6" t="s">
        <v>75</v>
      </c>
      <c r="AH25" s="6" t="s">
        <v>75</v>
      </c>
      <c r="AI25" s="6" t="s">
        <v>236</v>
      </c>
      <c r="AK25" s="6">
        <v>1</v>
      </c>
      <c r="AL25" s="6">
        <v>1</v>
      </c>
      <c r="AM25" s="6">
        <v>1</v>
      </c>
      <c r="AN25" s="6">
        <v>1</v>
      </c>
      <c r="AR25" s="6">
        <v>9.6</v>
      </c>
      <c r="AS25" s="6">
        <v>111</v>
      </c>
      <c r="AT25" s="6">
        <v>20.1</v>
      </c>
      <c r="AU25" s="6">
        <v>11.1</v>
      </c>
      <c r="AV25" s="6">
        <v>14</v>
      </c>
      <c r="AW25" s="6">
        <v>11.9</v>
      </c>
      <c r="AX25" s="6">
        <v>14.3</v>
      </c>
      <c r="AY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14.28</v>
      </c>
      <c r="BH25" s="6">
        <v>0.67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 t="s">
        <v>75</v>
      </c>
      <c r="BO25" s="6" t="s">
        <v>75</v>
      </c>
      <c r="BP25" s="6" t="s">
        <v>75</v>
      </c>
      <c r="BQ25" s="6" t="s">
        <v>75</v>
      </c>
      <c r="BS25" s="66" t="str">
        <f t="shared" si="0"/>
        <v>No Value</v>
      </c>
      <c r="BT25" s="66" t="str">
        <f t="shared" si="1"/>
        <v>Green</v>
      </c>
      <c r="BU25" s="66" t="str">
        <f t="shared" si="2"/>
        <v>No</v>
      </c>
      <c r="BV25" s="66" t="str">
        <f t="shared" si="3"/>
        <v>Open Bottom Arch</v>
      </c>
      <c r="BW25" s="66" t="b">
        <f t="shared" si="4"/>
        <v>0</v>
      </c>
      <c r="BX25" s="6" t="s">
        <v>84</v>
      </c>
      <c r="BZ25" s="6" t="s">
        <v>85</v>
      </c>
      <c r="CA25" s="6" t="s">
        <v>175</v>
      </c>
      <c r="CE25" s="69" t="str">
        <f t="shared" si="5"/>
        <v>0</v>
      </c>
      <c r="CF25" s="69" t="str">
        <f t="shared" si="6"/>
        <v>0</v>
      </c>
    </row>
    <row r="26" spans="1:84" s="6" customFormat="1" ht="12.75">
      <c r="A26" s="6" t="s">
        <v>237</v>
      </c>
      <c r="B26" s="7">
        <v>505</v>
      </c>
      <c r="C26" s="8">
        <v>1.6</v>
      </c>
      <c r="D26" s="7">
        <v>4600</v>
      </c>
      <c r="E26" s="6" t="s">
        <v>74</v>
      </c>
      <c r="F26" s="6" t="s">
        <v>74</v>
      </c>
      <c r="G26" s="6" t="s">
        <v>74</v>
      </c>
      <c r="H26" s="6" t="s">
        <v>215</v>
      </c>
      <c r="I26" s="6" t="s">
        <v>216</v>
      </c>
      <c r="J26" s="9">
        <v>45.85634</v>
      </c>
      <c r="K26" s="9">
        <v>-117.10607</v>
      </c>
      <c r="L26" s="6" t="s">
        <v>78</v>
      </c>
      <c r="M26" s="6" t="s">
        <v>79</v>
      </c>
      <c r="N26" s="6" t="s">
        <v>159</v>
      </c>
      <c r="O26" s="6" t="s">
        <v>81</v>
      </c>
      <c r="Q26" s="10">
        <v>38253</v>
      </c>
      <c r="R26" s="11">
        <v>0.545138888888889</v>
      </c>
      <c r="S26" s="6" t="s">
        <v>99</v>
      </c>
      <c r="T26" s="6">
        <v>1</v>
      </c>
      <c r="U26" s="6">
        <v>1</v>
      </c>
      <c r="V26" s="6">
        <v>0</v>
      </c>
      <c r="W26" s="6">
        <v>0</v>
      </c>
      <c r="X26" s="6">
        <v>0</v>
      </c>
      <c r="Y26" s="6" t="s">
        <v>119</v>
      </c>
      <c r="Z26" s="6" t="s">
        <v>75</v>
      </c>
      <c r="AA26" s="6" t="s">
        <v>75</v>
      </c>
      <c r="AC26" s="6" t="s">
        <v>84</v>
      </c>
      <c r="AE26" s="6" t="s">
        <v>120</v>
      </c>
      <c r="AF26" s="6" t="s">
        <v>102</v>
      </c>
      <c r="AG26" s="6" t="s">
        <v>75</v>
      </c>
      <c r="AH26" s="6" t="s">
        <v>75</v>
      </c>
      <c r="AI26" s="12"/>
      <c r="AK26" s="6">
        <v>1</v>
      </c>
      <c r="AL26" s="6">
        <v>1</v>
      </c>
      <c r="AM26" s="6">
        <v>1</v>
      </c>
      <c r="AN26" s="6">
        <v>1</v>
      </c>
      <c r="AR26" s="6">
        <v>3.7</v>
      </c>
      <c r="AS26" s="6">
        <v>99.8</v>
      </c>
      <c r="AT26" s="6">
        <v>8.2</v>
      </c>
      <c r="AU26" s="6">
        <v>5.6</v>
      </c>
      <c r="AV26" s="6">
        <v>4.4</v>
      </c>
      <c r="AW26" s="6">
        <v>4.3</v>
      </c>
      <c r="AX26" s="6">
        <v>4.1</v>
      </c>
      <c r="AY26" s="6">
        <v>6.7</v>
      </c>
      <c r="AZ26" s="6" t="s">
        <v>238</v>
      </c>
      <c r="BA26" s="6">
        <v>11.6</v>
      </c>
      <c r="BB26" s="6">
        <v>22.61</v>
      </c>
      <c r="BC26" s="6">
        <v>24.52</v>
      </c>
      <c r="BD26" s="6">
        <v>24.31</v>
      </c>
      <c r="BE26" s="6">
        <v>6.7</v>
      </c>
      <c r="BF26" s="6">
        <v>0</v>
      </c>
      <c r="BG26" s="6">
        <v>5.32</v>
      </c>
      <c r="BH26" s="6">
        <v>0.7</v>
      </c>
      <c r="BI26" s="6">
        <v>1.7</v>
      </c>
      <c r="BJ26" s="6">
        <v>-12.71</v>
      </c>
      <c r="BK26" s="6">
        <v>0.21</v>
      </c>
      <c r="BL26" s="6">
        <v>0.12</v>
      </c>
      <c r="BM26" s="6">
        <v>11.03</v>
      </c>
      <c r="BN26" s="6" t="s">
        <v>124</v>
      </c>
      <c r="BO26" s="6" t="s">
        <v>125</v>
      </c>
      <c r="BP26" s="6" t="s">
        <v>124</v>
      </c>
      <c r="BQ26" s="6" t="s">
        <v>168</v>
      </c>
      <c r="BS26" s="66" t="str">
        <f t="shared" si="0"/>
        <v>Red</v>
      </c>
      <c r="BT26" s="66" t="str">
        <f t="shared" si="1"/>
        <v>Red</v>
      </c>
      <c r="BU26" s="66" t="str">
        <f t="shared" si="2"/>
        <v>Yes</v>
      </c>
      <c r="BV26" s="66" t="str">
        <f t="shared" si="3"/>
        <v>Circular</v>
      </c>
      <c r="BW26" s="66" t="b">
        <f t="shared" si="4"/>
        <v>0</v>
      </c>
      <c r="BX26" s="6" t="s">
        <v>85</v>
      </c>
      <c r="BY26" s="6" t="s">
        <v>239</v>
      </c>
      <c r="BZ26" s="6" t="s">
        <v>85</v>
      </c>
      <c r="CA26" s="6" t="s">
        <v>175</v>
      </c>
      <c r="CE26" s="69" t="str">
        <f t="shared" si="5"/>
        <v>1</v>
      </c>
      <c r="CF26" s="69" t="str">
        <f t="shared" si="6"/>
        <v>1</v>
      </c>
    </row>
    <row r="27" spans="1:84" s="6" customFormat="1" ht="12.75">
      <c r="A27" s="6" t="s">
        <v>240</v>
      </c>
      <c r="B27" s="7">
        <v>4600</v>
      </c>
      <c r="C27" s="8">
        <v>0.02</v>
      </c>
      <c r="D27" s="7" t="s">
        <v>241</v>
      </c>
      <c r="E27" s="6" t="s">
        <v>74</v>
      </c>
      <c r="F27" s="6" t="s">
        <v>89</v>
      </c>
      <c r="G27" s="6" t="s">
        <v>89</v>
      </c>
      <c r="H27" s="6" t="s">
        <v>242</v>
      </c>
      <c r="I27" s="6" t="s">
        <v>148</v>
      </c>
      <c r="J27" s="9">
        <v>45.62734</v>
      </c>
      <c r="K27" s="9">
        <v>-117.26523</v>
      </c>
      <c r="L27" s="6" t="s">
        <v>78</v>
      </c>
      <c r="M27" s="6" t="s">
        <v>79</v>
      </c>
      <c r="N27" s="6" t="s">
        <v>159</v>
      </c>
      <c r="O27" s="6" t="s">
        <v>81</v>
      </c>
      <c r="P27" s="6" t="s">
        <v>170</v>
      </c>
      <c r="Q27" s="10">
        <v>38267</v>
      </c>
      <c r="R27" s="11">
        <v>0.3875</v>
      </c>
      <c r="S27" s="6" t="s">
        <v>118</v>
      </c>
      <c r="T27" s="6">
        <v>1</v>
      </c>
      <c r="U27" s="6">
        <v>1</v>
      </c>
      <c r="V27" s="6">
        <v>0</v>
      </c>
      <c r="W27" s="6">
        <v>0</v>
      </c>
      <c r="X27" s="6">
        <v>0</v>
      </c>
      <c r="Y27" s="6" t="s">
        <v>100</v>
      </c>
      <c r="Z27" s="6" t="s">
        <v>75</v>
      </c>
      <c r="AA27" s="6" t="s">
        <v>75</v>
      </c>
      <c r="AC27" s="6" t="s">
        <v>84</v>
      </c>
      <c r="AE27" s="6" t="s">
        <v>101</v>
      </c>
      <c r="AF27" s="6" t="s">
        <v>102</v>
      </c>
      <c r="AG27" s="6" t="s">
        <v>75</v>
      </c>
      <c r="AH27" s="6" t="s">
        <v>75</v>
      </c>
      <c r="AI27" s="6" t="s">
        <v>243</v>
      </c>
      <c r="AJ27" s="6" t="s">
        <v>244</v>
      </c>
      <c r="AK27" s="6">
        <v>1</v>
      </c>
      <c r="AL27" s="6">
        <v>1</v>
      </c>
      <c r="AM27" s="6">
        <v>1</v>
      </c>
      <c r="AN27" s="6">
        <v>1</v>
      </c>
      <c r="AR27" s="6">
        <v>6.2</v>
      </c>
      <c r="AS27" s="6">
        <v>60</v>
      </c>
      <c r="AT27" s="6">
        <v>9.7</v>
      </c>
      <c r="AU27" s="6">
        <v>9.8</v>
      </c>
      <c r="AV27" s="6">
        <v>9.5</v>
      </c>
      <c r="AW27" s="6">
        <v>6.8</v>
      </c>
      <c r="AX27" s="6">
        <v>7</v>
      </c>
      <c r="AY27" s="6">
        <v>6.16</v>
      </c>
      <c r="AZ27" s="6" t="s">
        <v>245</v>
      </c>
      <c r="BA27" s="6">
        <v>16.29</v>
      </c>
      <c r="BB27" s="6">
        <v>16.71</v>
      </c>
      <c r="BC27" s="6">
        <v>16.66</v>
      </c>
      <c r="BD27" s="6">
        <v>15.88</v>
      </c>
      <c r="BE27" s="6">
        <v>6.18</v>
      </c>
      <c r="BF27" s="6">
        <v>-0.02</v>
      </c>
      <c r="BG27" s="6">
        <v>8.56</v>
      </c>
      <c r="BH27" s="6">
        <v>0.72</v>
      </c>
      <c r="BI27" s="6">
        <v>-0.83</v>
      </c>
      <c r="BJ27" s="6">
        <v>0.41</v>
      </c>
      <c r="BK27" s="6">
        <v>0.78</v>
      </c>
      <c r="BL27" s="6">
        <v>-0.94</v>
      </c>
      <c r="BM27" s="6">
        <v>0.7</v>
      </c>
      <c r="BN27" s="6" t="s">
        <v>107</v>
      </c>
      <c r="BO27" s="6" t="s">
        <v>75</v>
      </c>
      <c r="BP27" s="6" t="s">
        <v>107</v>
      </c>
      <c r="BQ27" s="6" t="s">
        <v>75</v>
      </c>
      <c r="BS27" s="66" t="str">
        <f t="shared" si="0"/>
        <v>Green</v>
      </c>
      <c r="BT27" s="66" t="str">
        <f t="shared" si="1"/>
        <v>Green</v>
      </c>
      <c r="BU27" s="66" t="str">
        <f t="shared" si="2"/>
        <v>No</v>
      </c>
      <c r="BV27" s="66" t="str">
        <f t="shared" si="3"/>
        <v>Squashed Pipe-Arch</v>
      </c>
      <c r="BW27" s="66" t="b">
        <f t="shared" si="4"/>
        <v>0</v>
      </c>
      <c r="BX27" s="6" t="s">
        <v>84</v>
      </c>
      <c r="BZ27" s="6" t="s">
        <v>85</v>
      </c>
      <c r="CA27" s="6" t="s">
        <v>170</v>
      </c>
      <c r="CE27" s="69" t="str">
        <f t="shared" si="5"/>
        <v>0</v>
      </c>
      <c r="CF27" s="69" t="str">
        <f t="shared" si="6"/>
        <v>0</v>
      </c>
    </row>
    <row r="28" spans="1:84" s="6" customFormat="1" ht="12.75">
      <c r="A28" s="6" t="s">
        <v>246</v>
      </c>
      <c r="B28" s="7" t="s">
        <v>247</v>
      </c>
      <c r="C28" s="8">
        <v>2.45</v>
      </c>
      <c r="D28" s="7">
        <v>4600</v>
      </c>
      <c r="E28" s="6" t="s">
        <v>74</v>
      </c>
      <c r="F28" s="6" t="s">
        <v>74</v>
      </c>
      <c r="G28" s="6" t="s">
        <v>74</v>
      </c>
      <c r="H28" s="6" t="s">
        <v>242</v>
      </c>
      <c r="I28" s="6" t="s">
        <v>148</v>
      </c>
      <c r="J28" s="9">
        <v>45.66032</v>
      </c>
      <c r="K28" s="9">
        <v>-117.25884</v>
      </c>
      <c r="L28" s="6" t="s">
        <v>78</v>
      </c>
      <c r="M28" s="6" t="s">
        <v>79</v>
      </c>
      <c r="N28" s="6" t="s">
        <v>159</v>
      </c>
      <c r="O28" s="6" t="s">
        <v>81</v>
      </c>
      <c r="P28" s="6" t="s">
        <v>170</v>
      </c>
      <c r="Q28" s="10">
        <v>38267</v>
      </c>
      <c r="R28" s="11">
        <v>0.43263888888888885</v>
      </c>
      <c r="S28" s="6" t="s">
        <v>185</v>
      </c>
      <c r="T28" s="6">
        <v>1</v>
      </c>
      <c r="U28" s="6">
        <v>1</v>
      </c>
      <c r="V28" s="6">
        <v>0</v>
      </c>
      <c r="W28" s="6">
        <v>0</v>
      </c>
      <c r="X28" s="6">
        <v>0</v>
      </c>
      <c r="Y28" s="6" t="s">
        <v>234</v>
      </c>
      <c r="Z28" s="6" t="s">
        <v>75</v>
      </c>
      <c r="AA28" s="6" t="s">
        <v>179</v>
      </c>
      <c r="AB28" s="6" t="s">
        <v>248</v>
      </c>
      <c r="AC28" s="6" t="s">
        <v>85</v>
      </c>
      <c r="AD28" s="6" t="s">
        <v>249</v>
      </c>
      <c r="AE28" s="6" t="s">
        <v>101</v>
      </c>
      <c r="AF28" s="6" t="s">
        <v>121</v>
      </c>
      <c r="AG28" s="6" t="s">
        <v>75</v>
      </c>
      <c r="AH28" s="6" t="s">
        <v>75</v>
      </c>
      <c r="AI28" s="6" t="s">
        <v>250</v>
      </c>
      <c r="AJ28" s="6" t="s">
        <v>251</v>
      </c>
      <c r="AK28" s="6">
        <v>1</v>
      </c>
      <c r="AL28" s="6">
        <v>1</v>
      </c>
      <c r="AM28" s="6">
        <v>1</v>
      </c>
      <c r="AN28" s="6">
        <v>1</v>
      </c>
      <c r="AO28" s="6" t="s">
        <v>252</v>
      </c>
      <c r="AP28" s="6" t="s">
        <v>253</v>
      </c>
      <c r="AR28" s="6">
        <v>8.5</v>
      </c>
      <c r="AS28" s="6">
        <v>66.6</v>
      </c>
      <c r="AT28" s="6">
        <v>9.9</v>
      </c>
      <c r="AU28" s="6">
        <v>10</v>
      </c>
      <c r="AV28" s="6">
        <v>8.7</v>
      </c>
      <c r="AW28" s="6">
        <v>7.9</v>
      </c>
      <c r="AX28" s="6">
        <v>7.6</v>
      </c>
      <c r="AY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8.82</v>
      </c>
      <c r="BH28" s="6">
        <v>0.96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 t="s">
        <v>75</v>
      </c>
      <c r="BO28" s="6" t="s">
        <v>75</v>
      </c>
      <c r="BP28" s="6" t="s">
        <v>75</v>
      </c>
      <c r="BQ28" s="6" t="s">
        <v>75</v>
      </c>
      <c r="BS28" s="66" t="str">
        <f t="shared" si="0"/>
        <v>No Value</v>
      </c>
      <c r="BT28" s="66" t="str">
        <f t="shared" si="1"/>
        <v>Green</v>
      </c>
      <c r="BU28" s="66" t="str">
        <f t="shared" si="2"/>
        <v>Yes</v>
      </c>
      <c r="BV28" s="66" t="str">
        <f t="shared" si="3"/>
        <v>Open Bottom Arch</v>
      </c>
      <c r="BW28" s="66" t="str">
        <f t="shared" si="4"/>
        <v>Yes</v>
      </c>
      <c r="BX28" s="6" t="s">
        <v>85</v>
      </c>
      <c r="BY28" s="6" t="s">
        <v>254</v>
      </c>
      <c r="BZ28" s="6" t="s">
        <v>85</v>
      </c>
      <c r="CA28" s="6" t="s">
        <v>170</v>
      </c>
      <c r="CE28" s="69" t="str">
        <f t="shared" si="5"/>
        <v>0</v>
      </c>
      <c r="CF28" s="69" t="str">
        <f t="shared" si="6"/>
        <v>0</v>
      </c>
    </row>
    <row r="29" spans="1:84" s="6" customFormat="1" ht="12.75">
      <c r="A29" s="6" t="s">
        <v>255</v>
      </c>
      <c r="B29" s="7">
        <v>4600</v>
      </c>
      <c r="C29" s="8">
        <v>3.8</v>
      </c>
      <c r="D29" s="7" t="s">
        <v>241</v>
      </c>
      <c r="E29" s="6" t="s">
        <v>74</v>
      </c>
      <c r="F29" s="6" t="s">
        <v>89</v>
      </c>
      <c r="G29" s="6" t="s">
        <v>89</v>
      </c>
      <c r="H29" s="6" t="s">
        <v>148</v>
      </c>
      <c r="I29" s="6" t="s">
        <v>77</v>
      </c>
      <c r="J29" s="9">
        <v>45.60932</v>
      </c>
      <c r="K29" s="9">
        <v>-117.21822</v>
      </c>
      <c r="L29" s="6" t="s">
        <v>78</v>
      </c>
      <c r="M29" s="6" t="s">
        <v>79</v>
      </c>
      <c r="N29" s="6" t="s">
        <v>159</v>
      </c>
      <c r="O29" s="6" t="s">
        <v>81</v>
      </c>
      <c r="P29" s="6" t="s">
        <v>170</v>
      </c>
      <c r="Q29" s="10">
        <v>38267</v>
      </c>
      <c r="R29" s="11">
        <v>0.5291666666666667</v>
      </c>
      <c r="S29" s="6" t="s">
        <v>185</v>
      </c>
      <c r="T29" s="6">
        <v>1</v>
      </c>
      <c r="U29" s="6">
        <v>1</v>
      </c>
      <c r="V29" s="6">
        <v>0</v>
      </c>
      <c r="W29" s="6">
        <v>0</v>
      </c>
      <c r="X29" s="6">
        <v>0</v>
      </c>
      <c r="Y29" s="6" t="s">
        <v>75</v>
      </c>
      <c r="Z29" s="6" t="s">
        <v>75</v>
      </c>
      <c r="AA29" s="6" t="s">
        <v>75</v>
      </c>
      <c r="AC29" s="6" t="s">
        <v>84</v>
      </c>
      <c r="AE29" s="6" t="s">
        <v>75</v>
      </c>
      <c r="AF29" s="6" t="s">
        <v>102</v>
      </c>
      <c r="AG29" s="6" t="s">
        <v>75</v>
      </c>
      <c r="AH29" s="6" t="s">
        <v>75</v>
      </c>
      <c r="AI29" s="6" t="s">
        <v>256</v>
      </c>
      <c r="AK29" s="6">
        <v>1</v>
      </c>
      <c r="AL29" s="6">
        <v>1</v>
      </c>
      <c r="AM29" s="6">
        <v>1</v>
      </c>
      <c r="AN29" s="6">
        <v>1</v>
      </c>
      <c r="AR29" s="6">
        <v>10</v>
      </c>
      <c r="AS29" s="6">
        <v>82</v>
      </c>
      <c r="AT29" s="6">
        <v>12.3</v>
      </c>
      <c r="AU29" s="6">
        <v>11.9</v>
      </c>
      <c r="AV29" s="6">
        <v>15.9</v>
      </c>
      <c r="AW29" s="6">
        <v>14.1</v>
      </c>
      <c r="AX29" s="6">
        <v>15.4</v>
      </c>
      <c r="AY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13.92</v>
      </c>
      <c r="BH29" s="6">
        <v>0.72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 t="s">
        <v>75</v>
      </c>
      <c r="BO29" s="6" t="s">
        <v>75</v>
      </c>
      <c r="BP29" s="6" t="s">
        <v>75</v>
      </c>
      <c r="BQ29" s="6" t="s">
        <v>75</v>
      </c>
      <c r="BS29" s="66" t="str">
        <f t="shared" si="0"/>
        <v>No Value</v>
      </c>
      <c r="BT29" s="66" t="str">
        <f t="shared" si="1"/>
        <v>Green</v>
      </c>
      <c r="BU29" s="66" t="str">
        <f t="shared" si="2"/>
        <v>No</v>
      </c>
      <c r="BV29" s="66" t="str">
        <f t="shared" si="3"/>
        <v>Open Bottom Arch</v>
      </c>
      <c r="BW29" s="66" t="b">
        <f t="shared" si="4"/>
        <v>0</v>
      </c>
      <c r="BX29" s="6" t="s">
        <v>84</v>
      </c>
      <c r="BZ29" s="6" t="s">
        <v>85</v>
      </c>
      <c r="CA29" s="6" t="s">
        <v>175</v>
      </c>
      <c r="CE29" s="69" t="str">
        <f t="shared" si="5"/>
        <v>0</v>
      </c>
      <c r="CF29" s="69" t="str">
        <f t="shared" si="6"/>
        <v>0</v>
      </c>
    </row>
    <row r="30" spans="1:84" s="6" customFormat="1" ht="12.75">
      <c r="A30" s="6" t="s">
        <v>257</v>
      </c>
      <c r="B30" s="7" t="s">
        <v>258</v>
      </c>
      <c r="C30" s="8">
        <v>0.6</v>
      </c>
      <c r="D30" s="7">
        <v>4600</v>
      </c>
      <c r="E30" s="6" t="s">
        <v>74</v>
      </c>
      <c r="F30" s="6" t="s">
        <v>74</v>
      </c>
      <c r="G30" s="6" t="s">
        <v>74</v>
      </c>
      <c r="H30" s="6" t="s">
        <v>148</v>
      </c>
      <c r="I30" s="6" t="s">
        <v>77</v>
      </c>
      <c r="J30" s="9">
        <v>45.62268</v>
      </c>
      <c r="K30" s="9">
        <v>-117.22289</v>
      </c>
      <c r="L30" s="6" t="s">
        <v>78</v>
      </c>
      <c r="M30" s="6" t="s">
        <v>79</v>
      </c>
      <c r="N30" s="6" t="s">
        <v>159</v>
      </c>
      <c r="O30" s="6" t="s">
        <v>81</v>
      </c>
      <c r="P30" s="6" t="s">
        <v>170</v>
      </c>
      <c r="Q30" s="10">
        <v>38267</v>
      </c>
      <c r="R30" s="11">
        <v>0.5604166666666667</v>
      </c>
      <c r="S30" s="6" t="s">
        <v>91</v>
      </c>
      <c r="T30" s="6">
        <v>1</v>
      </c>
      <c r="U30" s="6">
        <v>1</v>
      </c>
      <c r="V30" s="6">
        <v>0</v>
      </c>
      <c r="W30" s="6">
        <v>0</v>
      </c>
      <c r="X30" s="6">
        <v>0</v>
      </c>
      <c r="Y30" s="6" t="s">
        <v>75</v>
      </c>
      <c r="Z30" s="6" t="s">
        <v>75</v>
      </c>
      <c r="AA30" s="6" t="s">
        <v>75</v>
      </c>
      <c r="AC30" s="6" t="s">
        <v>84</v>
      </c>
      <c r="AE30" s="6" t="s">
        <v>75</v>
      </c>
      <c r="AF30" s="6" t="s">
        <v>75</v>
      </c>
      <c r="AG30" s="6" t="s">
        <v>75</v>
      </c>
      <c r="AH30" s="6" t="s">
        <v>75</v>
      </c>
      <c r="AI30" s="12"/>
      <c r="AK30" s="6">
        <v>1</v>
      </c>
      <c r="AL30" s="6">
        <v>1</v>
      </c>
      <c r="AM30" s="6">
        <v>1</v>
      </c>
      <c r="AN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 t="s">
        <v>75</v>
      </c>
      <c r="BO30" s="6" t="s">
        <v>75</v>
      </c>
      <c r="BP30" s="6" t="s">
        <v>75</v>
      </c>
      <c r="BQ30" s="6" t="s">
        <v>75</v>
      </c>
      <c r="BS30" s="66" t="str">
        <f t="shared" si="0"/>
        <v>No Value</v>
      </c>
      <c r="BT30" s="66" t="str">
        <f t="shared" si="1"/>
        <v>Ford</v>
      </c>
      <c r="BU30" s="66" t="str">
        <f t="shared" si="2"/>
        <v>No</v>
      </c>
      <c r="BV30" s="66" t="str">
        <f t="shared" si="3"/>
        <v>Ford</v>
      </c>
      <c r="BW30" s="66" t="b">
        <f t="shared" si="4"/>
        <v>0</v>
      </c>
      <c r="BX30" s="6" t="s">
        <v>84</v>
      </c>
      <c r="BZ30" s="6" t="s">
        <v>85</v>
      </c>
      <c r="CA30" s="6" t="s">
        <v>170</v>
      </c>
      <c r="CE30" s="69" t="str">
        <f t="shared" si="5"/>
        <v>0</v>
      </c>
      <c r="CF30" s="69" t="str">
        <f t="shared" si="6"/>
        <v>0</v>
      </c>
    </row>
    <row r="31" spans="1:84" s="6" customFormat="1" ht="12.75">
      <c r="A31" s="6" t="s">
        <v>259</v>
      </c>
      <c r="B31" s="7" t="s">
        <v>258</v>
      </c>
      <c r="C31" s="8">
        <v>0.7</v>
      </c>
      <c r="D31" s="7">
        <v>4600</v>
      </c>
      <c r="E31" s="6" t="s">
        <v>74</v>
      </c>
      <c r="F31" s="6" t="s">
        <v>74</v>
      </c>
      <c r="G31" s="6" t="s">
        <v>74</v>
      </c>
      <c r="H31" s="6" t="s">
        <v>148</v>
      </c>
      <c r="I31" s="6" t="s">
        <v>77</v>
      </c>
      <c r="J31" s="9">
        <v>45.62365</v>
      </c>
      <c r="K31" s="9">
        <v>-117.22481</v>
      </c>
      <c r="L31" s="6" t="s">
        <v>78</v>
      </c>
      <c r="M31" s="6" t="s">
        <v>79</v>
      </c>
      <c r="N31" s="6" t="s">
        <v>160</v>
      </c>
      <c r="O31" s="6" t="s">
        <v>81</v>
      </c>
      <c r="P31" s="6" t="s">
        <v>175</v>
      </c>
      <c r="Q31" s="10">
        <v>38267</v>
      </c>
      <c r="R31" s="11">
        <v>0.6756944444444444</v>
      </c>
      <c r="S31" s="6" t="s">
        <v>91</v>
      </c>
      <c r="T31" s="6">
        <v>1</v>
      </c>
      <c r="U31" s="6">
        <v>1</v>
      </c>
      <c r="V31" s="6">
        <v>0</v>
      </c>
      <c r="W31" s="6">
        <v>0</v>
      </c>
      <c r="X31" s="6">
        <v>0</v>
      </c>
      <c r="Y31" s="6" t="s">
        <v>75</v>
      </c>
      <c r="Z31" s="6" t="s">
        <v>75</v>
      </c>
      <c r="AA31" s="6" t="s">
        <v>75</v>
      </c>
      <c r="AC31" s="6" t="s">
        <v>75</v>
      </c>
      <c r="AE31" s="6" t="s">
        <v>75</v>
      </c>
      <c r="AF31" s="6" t="s">
        <v>75</v>
      </c>
      <c r="AG31" s="6" t="s">
        <v>75</v>
      </c>
      <c r="AH31" s="6" t="s">
        <v>75</v>
      </c>
      <c r="AI31" s="12"/>
      <c r="AK31" s="6">
        <v>1</v>
      </c>
      <c r="AL31" s="6">
        <v>1</v>
      </c>
      <c r="AM31" s="6">
        <v>1</v>
      </c>
      <c r="AN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 t="s">
        <v>75</v>
      </c>
      <c r="BO31" s="6" t="s">
        <v>75</v>
      </c>
      <c r="BP31" s="6" t="s">
        <v>75</v>
      </c>
      <c r="BQ31" s="6" t="s">
        <v>75</v>
      </c>
      <c r="BS31" s="66" t="str">
        <f t="shared" si="0"/>
        <v>No Value</v>
      </c>
      <c r="BT31" s="66" t="str">
        <f t="shared" si="1"/>
        <v>Ford</v>
      </c>
      <c r="BU31" s="66" t="str">
        <f t="shared" si="2"/>
        <v>No</v>
      </c>
      <c r="BV31" s="66" t="str">
        <f t="shared" si="3"/>
        <v>Ford</v>
      </c>
      <c r="BW31" s="66" t="b">
        <f t="shared" si="4"/>
        <v>0</v>
      </c>
      <c r="BX31" s="6" t="s">
        <v>84</v>
      </c>
      <c r="BZ31" s="6" t="s">
        <v>85</v>
      </c>
      <c r="CA31" s="6" t="s">
        <v>170</v>
      </c>
      <c r="CE31" s="69" t="str">
        <f t="shared" si="5"/>
        <v>0</v>
      </c>
      <c r="CF31" s="69" t="str">
        <f t="shared" si="6"/>
        <v>0</v>
      </c>
    </row>
    <row r="32" spans="1:84" s="6" customFormat="1" ht="12.75">
      <c r="A32" s="6" t="s">
        <v>260</v>
      </c>
      <c r="B32" s="7">
        <v>4625</v>
      </c>
      <c r="C32" s="8">
        <v>12.2</v>
      </c>
      <c r="D32" s="7">
        <v>4600</v>
      </c>
      <c r="E32" s="6" t="s">
        <v>74</v>
      </c>
      <c r="F32" s="6" t="s">
        <v>74</v>
      </c>
      <c r="G32" s="6" t="s">
        <v>74</v>
      </c>
      <c r="H32" s="6" t="s">
        <v>261</v>
      </c>
      <c r="I32" s="6" t="s">
        <v>97</v>
      </c>
      <c r="J32" s="9">
        <v>45.74733</v>
      </c>
      <c r="K32" s="9">
        <v>-117.02299</v>
      </c>
      <c r="L32" s="6" t="s">
        <v>78</v>
      </c>
      <c r="M32" s="6" t="s">
        <v>79</v>
      </c>
      <c r="N32" s="6" t="s">
        <v>80</v>
      </c>
      <c r="O32" s="6" t="s">
        <v>160</v>
      </c>
      <c r="Q32" s="10">
        <v>38286</v>
      </c>
      <c r="R32" s="11">
        <v>0.41875</v>
      </c>
      <c r="S32" s="6" t="s">
        <v>118</v>
      </c>
      <c r="T32" s="6">
        <v>1</v>
      </c>
      <c r="U32" s="6">
        <v>1</v>
      </c>
      <c r="V32" s="6">
        <v>0</v>
      </c>
      <c r="W32" s="6">
        <v>0</v>
      </c>
      <c r="X32" s="6">
        <v>0</v>
      </c>
      <c r="Y32" s="6" t="s">
        <v>137</v>
      </c>
      <c r="Z32" s="6" t="s">
        <v>75</v>
      </c>
      <c r="AA32" s="6" t="s">
        <v>75</v>
      </c>
      <c r="AC32" s="6" t="s">
        <v>84</v>
      </c>
      <c r="AE32" s="6" t="s">
        <v>120</v>
      </c>
      <c r="AF32" s="6" t="s">
        <v>139</v>
      </c>
      <c r="AG32" s="6" t="s">
        <v>75</v>
      </c>
      <c r="AH32" s="6" t="s">
        <v>218</v>
      </c>
      <c r="AI32" s="12" t="s">
        <v>262</v>
      </c>
      <c r="AR32" s="6">
        <v>7.6</v>
      </c>
      <c r="AS32" s="6">
        <v>66.6</v>
      </c>
      <c r="AT32" s="6">
        <v>11.1</v>
      </c>
      <c r="AU32" s="6">
        <v>11.6</v>
      </c>
      <c r="AV32" s="6">
        <v>13.8</v>
      </c>
      <c r="AW32" s="6">
        <v>9.8</v>
      </c>
      <c r="AX32" s="6">
        <v>11.9</v>
      </c>
      <c r="AY32" s="6">
        <v>9.78</v>
      </c>
      <c r="AZ32" s="6" t="s">
        <v>111</v>
      </c>
      <c r="BA32" s="6">
        <v>15.31</v>
      </c>
      <c r="BB32" s="6">
        <v>16.04</v>
      </c>
      <c r="BC32" s="6">
        <v>17.36</v>
      </c>
      <c r="BD32" s="6">
        <v>16.06</v>
      </c>
      <c r="BE32" s="6">
        <v>9.78</v>
      </c>
      <c r="BF32" s="6">
        <v>0</v>
      </c>
      <c r="BG32" s="6">
        <v>11.64</v>
      </c>
      <c r="BH32" s="6">
        <v>0.65</v>
      </c>
      <c r="BI32" s="6">
        <v>0.02</v>
      </c>
      <c r="BJ32" s="6">
        <v>-0.75</v>
      </c>
      <c r="BK32" s="6">
        <v>1.3</v>
      </c>
      <c r="BL32" s="6">
        <v>65</v>
      </c>
      <c r="BM32" s="6">
        <v>1.1</v>
      </c>
      <c r="BN32" s="6" t="s">
        <v>124</v>
      </c>
      <c r="BO32" s="6" t="s">
        <v>151</v>
      </c>
      <c r="BP32" s="6" t="s">
        <v>75</v>
      </c>
      <c r="BQ32" s="6" t="s">
        <v>75</v>
      </c>
      <c r="BS32" s="66" t="str">
        <f t="shared" si="0"/>
        <v>Red</v>
      </c>
      <c r="BT32" s="66" t="str">
        <f t="shared" si="1"/>
        <v>Red</v>
      </c>
      <c r="BU32" s="66" t="str">
        <f t="shared" si="2"/>
        <v>No</v>
      </c>
      <c r="BV32" s="66" t="str">
        <f t="shared" si="3"/>
        <v>Squashed Pipe-Arch</v>
      </c>
      <c r="BW32" s="66" t="b">
        <f t="shared" si="4"/>
        <v>0</v>
      </c>
      <c r="BZ32" s="6" t="s">
        <v>85</v>
      </c>
      <c r="CA32" s="6" t="s">
        <v>86</v>
      </c>
      <c r="CE32" s="69" t="str">
        <f t="shared" si="5"/>
        <v>1</v>
      </c>
      <c r="CF32" s="69" t="str">
        <f t="shared" si="6"/>
        <v>0</v>
      </c>
    </row>
    <row r="33" spans="1:84" s="6" customFormat="1" ht="12.75">
      <c r="A33" s="6" t="s">
        <v>263</v>
      </c>
      <c r="B33" s="7">
        <v>4625</v>
      </c>
      <c r="C33" s="8">
        <v>15.1</v>
      </c>
      <c r="D33" s="7">
        <v>4600</v>
      </c>
      <c r="E33" s="6" t="s">
        <v>74</v>
      </c>
      <c r="F33" s="6" t="s">
        <v>74</v>
      </c>
      <c r="G33" s="6" t="s">
        <v>74</v>
      </c>
      <c r="H33" s="6" t="s">
        <v>109</v>
      </c>
      <c r="I33" s="6" t="s">
        <v>97</v>
      </c>
      <c r="J33" s="7">
        <v>45.77906</v>
      </c>
      <c r="K33" s="9">
        <v>-116.99025</v>
      </c>
      <c r="L33" s="6" t="s">
        <v>78</v>
      </c>
      <c r="M33" s="6" t="s">
        <v>264</v>
      </c>
      <c r="N33" s="6" t="s">
        <v>80</v>
      </c>
      <c r="O33" s="6" t="s">
        <v>160</v>
      </c>
      <c r="Q33" s="10">
        <v>38286</v>
      </c>
      <c r="R33" s="11">
        <v>0.46458333333333335</v>
      </c>
      <c r="S33" s="6" t="s">
        <v>118</v>
      </c>
      <c r="T33" s="6">
        <v>1</v>
      </c>
      <c r="U33" s="6">
        <v>1</v>
      </c>
      <c r="V33" s="6">
        <v>0</v>
      </c>
      <c r="W33" s="6">
        <v>0</v>
      </c>
      <c r="X33" s="6">
        <v>0</v>
      </c>
      <c r="Y33" s="6" t="s">
        <v>137</v>
      </c>
      <c r="Z33" s="6" t="s">
        <v>161</v>
      </c>
      <c r="AA33" s="6" t="s">
        <v>75</v>
      </c>
      <c r="AB33" s="6" t="s">
        <v>265</v>
      </c>
      <c r="AC33" s="6" t="s">
        <v>84</v>
      </c>
      <c r="AE33" s="6" t="s">
        <v>120</v>
      </c>
      <c r="AF33" s="6" t="s">
        <v>139</v>
      </c>
      <c r="AG33" s="6" t="s">
        <v>266</v>
      </c>
      <c r="AI33" s="41" t="s">
        <v>267</v>
      </c>
      <c r="AK33" s="6">
        <v>1</v>
      </c>
      <c r="AL33" s="6">
        <v>1</v>
      </c>
      <c r="AM33" s="6">
        <v>1</v>
      </c>
      <c r="AN33" s="6">
        <v>1</v>
      </c>
      <c r="BS33" s="66" t="str">
        <f t="shared" si="0"/>
        <v>Green</v>
      </c>
      <c r="BT33" s="66" t="str">
        <f t="shared" si="1"/>
        <v>Green</v>
      </c>
      <c r="BU33" s="66" t="str">
        <f t="shared" si="2"/>
        <v>No</v>
      </c>
      <c r="BV33" s="66" t="str">
        <f t="shared" si="3"/>
        <v>Squashed Pipe-Arch</v>
      </c>
      <c r="BW33" s="66" t="b">
        <f t="shared" si="4"/>
        <v>0</v>
      </c>
      <c r="BX33" s="6" t="s">
        <v>268</v>
      </c>
      <c r="CE33" s="69" t="str">
        <f t="shared" si="5"/>
        <v>0</v>
      </c>
      <c r="CF33" s="69" t="str">
        <f t="shared" si="6"/>
        <v>0</v>
      </c>
    </row>
    <row r="34" spans="1:84" s="6" customFormat="1" ht="12.75">
      <c r="A34" s="6" t="s">
        <v>269</v>
      </c>
      <c r="B34" s="7">
        <v>4625</v>
      </c>
      <c r="C34" s="8">
        <v>16.2</v>
      </c>
      <c r="D34" s="7">
        <v>4600</v>
      </c>
      <c r="E34" s="6" t="s">
        <v>74</v>
      </c>
      <c r="F34" s="6" t="s">
        <v>74</v>
      </c>
      <c r="G34" s="6" t="s">
        <v>74</v>
      </c>
      <c r="H34" s="6" t="s">
        <v>270</v>
      </c>
      <c r="I34" s="6" t="s">
        <v>172</v>
      </c>
      <c r="J34" s="7">
        <v>45.78677</v>
      </c>
      <c r="K34" s="9">
        <v>-116.97807</v>
      </c>
      <c r="L34" s="6" t="s">
        <v>78</v>
      </c>
      <c r="M34" s="6" t="s">
        <v>271</v>
      </c>
      <c r="N34" s="6" t="s">
        <v>80</v>
      </c>
      <c r="O34" s="6" t="s">
        <v>160</v>
      </c>
      <c r="Q34" s="10">
        <v>38286</v>
      </c>
      <c r="R34" s="11">
        <v>0.5</v>
      </c>
      <c r="S34" s="6" t="s">
        <v>118</v>
      </c>
      <c r="T34" s="6">
        <v>1</v>
      </c>
      <c r="U34" s="6">
        <v>1</v>
      </c>
      <c r="V34" s="6">
        <v>0</v>
      </c>
      <c r="W34" s="6">
        <v>0</v>
      </c>
      <c r="X34" s="6">
        <v>0</v>
      </c>
      <c r="Y34" s="6" t="s">
        <v>137</v>
      </c>
      <c r="Z34" s="6" t="s">
        <v>75</v>
      </c>
      <c r="AA34" s="6" t="s">
        <v>75</v>
      </c>
      <c r="AC34" s="6" t="s">
        <v>84</v>
      </c>
      <c r="AE34" s="6" t="s">
        <v>120</v>
      </c>
      <c r="AF34" s="6" t="s">
        <v>266</v>
      </c>
      <c r="AG34" s="6" t="s">
        <v>75</v>
      </c>
      <c r="AI34" s="41" t="s">
        <v>272</v>
      </c>
      <c r="AK34" s="6">
        <v>1</v>
      </c>
      <c r="AL34" s="6">
        <v>1</v>
      </c>
      <c r="AM34" s="6">
        <v>1</v>
      </c>
      <c r="AN34" s="6">
        <v>1</v>
      </c>
      <c r="BS34" s="66" t="str">
        <f t="shared" si="0"/>
        <v>Green</v>
      </c>
      <c r="BT34" s="66" t="str">
        <f t="shared" si="1"/>
        <v>Green</v>
      </c>
      <c r="BU34" s="66" t="str">
        <f t="shared" si="2"/>
        <v>No</v>
      </c>
      <c r="BV34" s="66" t="str">
        <f t="shared" si="3"/>
        <v>Squashed Pipe-Arch</v>
      </c>
      <c r="BW34" s="66" t="b">
        <f t="shared" si="4"/>
        <v>0</v>
      </c>
      <c r="BX34" s="6" t="s">
        <v>273</v>
      </c>
      <c r="CE34" s="69" t="str">
        <f t="shared" si="5"/>
        <v>0</v>
      </c>
      <c r="CF34" s="69" t="str">
        <f t="shared" si="6"/>
        <v>0</v>
      </c>
    </row>
    <row r="35" spans="1:84" ht="12.75">
      <c r="A35" t="s">
        <v>274</v>
      </c>
      <c r="B35" s="13">
        <v>4500</v>
      </c>
      <c r="C35" s="14">
        <v>8.8</v>
      </c>
      <c r="D35" s="13" t="s">
        <v>241</v>
      </c>
      <c r="E35" t="s">
        <v>74</v>
      </c>
      <c r="F35" t="s">
        <v>74</v>
      </c>
      <c r="G35" t="s">
        <v>74</v>
      </c>
      <c r="H35" t="s">
        <v>109</v>
      </c>
      <c r="I35" t="s">
        <v>90</v>
      </c>
      <c r="J35" s="15">
        <v>45.66258</v>
      </c>
      <c r="K35" s="15">
        <v>-117.18948</v>
      </c>
      <c r="L35" t="s">
        <v>78</v>
      </c>
      <c r="M35" t="s">
        <v>79</v>
      </c>
      <c r="N35" t="s">
        <v>159</v>
      </c>
      <c r="O35" t="s">
        <v>160</v>
      </c>
      <c r="Q35" s="16">
        <v>38287</v>
      </c>
      <c r="R35" s="17">
        <v>0.3215277777777778</v>
      </c>
      <c r="S35" t="s">
        <v>185</v>
      </c>
      <c r="T35">
        <v>1</v>
      </c>
      <c r="U35">
        <v>1</v>
      </c>
      <c r="V35">
        <v>0</v>
      </c>
      <c r="W35">
        <v>0</v>
      </c>
      <c r="X35">
        <v>0</v>
      </c>
      <c r="Y35" t="s">
        <v>234</v>
      </c>
      <c r="Z35" t="s">
        <v>75</v>
      </c>
      <c r="AA35" t="s">
        <v>75</v>
      </c>
      <c r="AC35" t="s">
        <v>85</v>
      </c>
      <c r="AD35" t="s">
        <v>275</v>
      </c>
      <c r="AE35" t="s">
        <v>75</v>
      </c>
      <c r="AF35" t="s">
        <v>102</v>
      </c>
      <c r="AG35" t="s">
        <v>75</v>
      </c>
      <c r="AI35" s="18"/>
      <c r="AR35">
        <v>6</v>
      </c>
      <c r="AS35">
        <v>110</v>
      </c>
      <c r="AT35">
        <v>5.3</v>
      </c>
      <c r="AU35">
        <v>4.8</v>
      </c>
      <c r="AV35">
        <v>6.2</v>
      </c>
      <c r="AW35">
        <v>5.8</v>
      </c>
      <c r="AX35">
        <v>4.6</v>
      </c>
      <c r="BF35">
        <v>0</v>
      </c>
      <c r="BG35">
        <v>5.34</v>
      </c>
      <c r="BH35">
        <v>1.12</v>
      </c>
      <c r="BI35">
        <v>0</v>
      </c>
      <c r="BJ35">
        <v>0</v>
      </c>
      <c r="BK35">
        <v>0</v>
      </c>
      <c r="BL35">
        <v>0</v>
      </c>
      <c r="BM35">
        <v>0</v>
      </c>
      <c r="BN35" t="s">
        <v>75</v>
      </c>
      <c r="BO35" t="s">
        <v>75</v>
      </c>
      <c r="BP35" t="s">
        <v>75</v>
      </c>
      <c r="BQ35" t="s">
        <v>75</v>
      </c>
      <c r="BS35" s="66" t="str">
        <f t="shared" si="0"/>
        <v>No Value</v>
      </c>
      <c r="BT35" s="66" t="str">
        <f t="shared" si="1"/>
        <v>Green</v>
      </c>
      <c r="BU35" s="66" t="str">
        <f t="shared" si="2"/>
        <v>No</v>
      </c>
      <c r="BV35" s="66" t="str">
        <f t="shared" si="3"/>
        <v>Open Bottom Arch</v>
      </c>
      <c r="BW35" s="66" t="b">
        <f t="shared" si="4"/>
        <v>0</v>
      </c>
      <c r="CE35" s="69" t="str">
        <f t="shared" si="5"/>
        <v>0</v>
      </c>
      <c r="CF35" s="69" t="str">
        <f t="shared" si="6"/>
        <v>0</v>
      </c>
    </row>
    <row r="36" spans="1:84" s="6" customFormat="1" ht="12.75">
      <c r="A36" s="6" t="s">
        <v>276</v>
      </c>
      <c r="B36" s="7">
        <v>4500</v>
      </c>
      <c r="C36" s="8">
        <v>9.5</v>
      </c>
      <c r="D36" s="7" t="s">
        <v>241</v>
      </c>
      <c r="E36" s="6" t="s">
        <v>74</v>
      </c>
      <c r="F36" s="6" t="s">
        <v>74</v>
      </c>
      <c r="G36" s="6" t="s">
        <v>74</v>
      </c>
      <c r="H36" s="6" t="s">
        <v>90</v>
      </c>
      <c r="I36" s="6" t="s">
        <v>76</v>
      </c>
      <c r="J36" s="7">
        <v>45.67052</v>
      </c>
      <c r="K36" s="9">
        <v>-117.19047</v>
      </c>
      <c r="L36" s="42" t="s">
        <v>78</v>
      </c>
      <c r="M36" s="6" t="s">
        <v>79</v>
      </c>
      <c r="N36" s="6" t="s">
        <v>159</v>
      </c>
      <c r="O36" s="6" t="s">
        <v>160</v>
      </c>
      <c r="Q36" s="10">
        <v>38287</v>
      </c>
      <c r="R36" s="11">
        <v>0.36041666666666666</v>
      </c>
      <c r="S36" s="6" t="s">
        <v>82</v>
      </c>
      <c r="T36" s="6">
        <v>1</v>
      </c>
      <c r="U36" s="6">
        <v>1</v>
      </c>
      <c r="V36" s="6">
        <v>0</v>
      </c>
      <c r="W36" s="6">
        <v>0</v>
      </c>
      <c r="X36" s="6">
        <v>0</v>
      </c>
      <c r="Y36" s="6" t="s">
        <v>277</v>
      </c>
      <c r="Z36" s="6" t="s">
        <v>75</v>
      </c>
      <c r="AA36" s="6" t="s">
        <v>75</v>
      </c>
      <c r="AC36" s="6" t="s">
        <v>84</v>
      </c>
      <c r="AE36" s="6" t="s">
        <v>75</v>
      </c>
      <c r="AF36" s="6" t="s">
        <v>75</v>
      </c>
      <c r="AG36" s="6" t="s">
        <v>75</v>
      </c>
      <c r="AI36" s="12"/>
      <c r="AK36" s="6">
        <v>1</v>
      </c>
      <c r="AL36" s="6">
        <v>1</v>
      </c>
      <c r="AM36" s="6">
        <v>1</v>
      </c>
      <c r="BS36" s="66" t="str">
        <f t="shared" si="0"/>
        <v>Green</v>
      </c>
      <c r="BT36" s="66" t="str">
        <f t="shared" si="1"/>
        <v>Green</v>
      </c>
      <c r="BU36" s="66" t="str">
        <f t="shared" si="2"/>
        <v>No</v>
      </c>
      <c r="BV36" s="66" t="str">
        <f t="shared" si="3"/>
        <v>Bridge</v>
      </c>
      <c r="BW36" s="66" t="b">
        <f t="shared" si="4"/>
        <v>0</v>
      </c>
      <c r="BX36" s="6" t="s">
        <v>84</v>
      </c>
      <c r="BZ36" s="6" t="s">
        <v>85</v>
      </c>
      <c r="CA36" s="6" t="s">
        <v>170</v>
      </c>
      <c r="CE36" s="69" t="str">
        <f t="shared" si="5"/>
        <v>0</v>
      </c>
      <c r="CF36" s="69" t="str">
        <f t="shared" si="6"/>
        <v>0</v>
      </c>
    </row>
    <row r="37" spans="1:84" ht="12.75">
      <c r="A37" t="s">
        <v>278</v>
      </c>
      <c r="B37" s="13">
        <v>4500</v>
      </c>
      <c r="C37" s="14">
        <v>11.4</v>
      </c>
      <c r="D37" s="13" t="s">
        <v>241</v>
      </c>
      <c r="E37" t="s">
        <v>74</v>
      </c>
      <c r="F37" t="s">
        <v>74</v>
      </c>
      <c r="G37" t="s">
        <v>89</v>
      </c>
      <c r="H37" t="s">
        <v>279</v>
      </c>
      <c r="I37" t="s">
        <v>90</v>
      </c>
      <c r="J37" s="15">
        <v>45.69528</v>
      </c>
      <c r="K37" s="15">
        <v>-117.18565</v>
      </c>
      <c r="L37" t="s">
        <v>78</v>
      </c>
      <c r="M37" t="s">
        <v>79</v>
      </c>
      <c r="N37" t="s">
        <v>159</v>
      </c>
      <c r="O37" t="s">
        <v>160</v>
      </c>
      <c r="Q37" s="16">
        <v>38287</v>
      </c>
      <c r="R37" s="17">
        <v>0.38055555555555554</v>
      </c>
      <c r="S37" t="s">
        <v>99</v>
      </c>
      <c r="T37">
        <v>1</v>
      </c>
      <c r="U37">
        <v>1</v>
      </c>
      <c r="V37">
        <v>0</v>
      </c>
      <c r="W37">
        <v>0</v>
      </c>
      <c r="X37">
        <v>0</v>
      </c>
      <c r="Y37" t="s">
        <v>100</v>
      </c>
      <c r="Z37" t="s">
        <v>75</v>
      </c>
      <c r="AA37" t="s">
        <v>75</v>
      </c>
      <c r="AC37" t="s">
        <v>84</v>
      </c>
      <c r="AE37" t="s">
        <v>120</v>
      </c>
      <c r="AF37" t="s">
        <v>102</v>
      </c>
      <c r="AG37" t="s">
        <v>75</v>
      </c>
      <c r="AI37" s="18" t="s">
        <v>280</v>
      </c>
      <c r="AR37">
        <v>4</v>
      </c>
      <c r="AS37">
        <v>40.5</v>
      </c>
      <c r="AT37">
        <v>5.4</v>
      </c>
      <c r="AU37">
        <v>4.8</v>
      </c>
      <c r="AV37">
        <v>5.9</v>
      </c>
      <c r="AW37">
        <v>4.5</v>
      </c>
      <c r="AX37">
        <v>5.5</v>
      </c>
      <c r="AY37">
        <v>7.43</v>
      </c>
      <c r="AZ37" t="s">
        <v>105</v>
      </c>
      <c r="BA37">
        <v>11.51</v>
      </c>
      <c r="BB37">
        <v>13.43</v>
      </c>
      <c r="BC37">
        <v>14.94</v>
      </c>
      <c r="BD37">
        <v>13.2</v>
      </c>
      <c r="BE37">
        <v>7.43</v>
      </c>
      <c r="BF37">
        <v>0</v>
      </c>
      <c r="BG37">
        <v>5.22</v>
      </c>
      <c r="BH37">
        <v>0.77</v>
      </c>
      <c r="BI37">
        <v>-0.23</v>
      </c>
      <c r="BJ37">
        <v>-1.69</v>
      </c>
      <c r="BK37">
        <v>1.74</v>
      </c>
      <c r="BL37">
        <v>-7.57</v>
      </c>
      <c r="BM37">
        <v>4.74</v>
      </c>
      <c r="BN37" t="s">
        <v>124</v>
      </c>
      <c r="BO37" t="s">
        <v>151</v>
      </c>
      <c r="BP37" t="s">
        <v>124</v>
      </c>
      <c r="BQ37" t="s">
        <v>152</v>
      </c>
      <c r="BS37" s="66" t="str">
        <f t="shared" si="0"/>
        <v>Red</v>
      </c>
      <c r="BT37" s="66" t="str">
        <f t="shared" si="1"/>
        <v>Red</v>
      </c>
      <c r="BU37" s="66" t="str">
        <f t="shared" si="2"/>
        <v>No</v>
      </c>
      <c r="BV37" s="66" t="str">
        <f t="shared" si="3"/>
        <v>Circular</v>
      </c>
      <c r="BW37" s="66" t="b">
        <f t="shared" si="4"/>
        <v>0</v>
      </c>
      <c r="BZ37" t="s">
        <v>85</v>
      </c>
      <c r="CA37" t="s">
        <v>170</v>
      </c>
      <c r="CE37" s="69" t="str">
        <f t="shared" si="5"/>
        <v>1</v>
      </c>
      <c r="CF37" s="69" t="str">
        <f t="shared" si="6"/>
        <v>1</v>
      </c>
    </row>
    <row r="38" spans="1:84" s="19" customFormat="1" ht="12.75">
      <c r="A38" s="19" t="s">
        <v>281</v>
      </c>
      <c r="B38" s="20">
        <v>4600</v>
      </c>
      <c r="C38" s="21">
        <v>13</v>
      </c>
      <c r="D38" s="20" t="s">
        <v>241</v>
      </c>
      <c r="E38" s="19" t="s">
        <v>74</v>
      </c>
      <c r="F38" s="19" t="s">
        <v>89</v>
      </c>
      <c r="G38" s="19" t="s">
        <v>89</v>
      </c>
      <c r="H38" s="19" t="s">
        <v>90</v>
      </c>
      <c r="I38" s="19" t="s">
        <v>76</v>
      </c>
      <c r="J38" s="20">
        <v>45.70352</v>
      </c>
      <c r="K38" s="22">
        <v>-117.15785</v>
      </c>
      <c r="L38" s="22" t="s">
        <v>78</v>
      </c>
      <c r="M38" s="20" t="s">
        <v>79</v>
      </c>
      <c r="N38" s="20" t="s">
        <v>159</v>
      </c>
      <c r="O38" s="20" t="s">
        <v>160</v>
      </c>
      <c r="Q38" s="23">
        <v>38287</v>
      </c>
      <c r="R38" s="24">
        <v>0.4152777777777778</v>
      </c>
      <c r="S38" s="19" t="s">
        <v>185</v>
      </c>
      <c r="T38" s="19">
        <v>1</v>
      </c>
      <c r="U38" s="19">
        <v>1</v>
      </c>
      <c r="V38" s="19">
        <v>0</v>
      </c>
      <c r="W38" s="19">
        <v>0</v>
      </c>
      <c r="X38" s="19">
        <v>0</v>
      </c>
      <c r="Y38" s="19" t="s">
        <v>75</v>
      </c>
      <c r="Z38" s="19" t="s">
        <v>75</v>
      </c>
      <c r="AA38" s="19" t="s">
        <v>75</v>
      </c>
      <c r="AC38" s="19" t="s">
        <v>84</v>
      </c>
      <c r="AE38" s="19" t="s">
        <v>75</v>
      </c>
      <c r="AF38" s="19" t="s">
        <v>102</v>
      </c>
      <c r="AI38" s="43"/>
      <c r="AK38" s="19">
        <v>1</v>
      </c>
      <c r="AL38" s="19">
        <v>1</v>
      </c>
      <c r="AM38" s="19">
        <v>1</v>
      </c>
      <c r="AN38" s="19">
        <v>1</v>
      </c>
      <c r="AR38" s="19">
        <v>13.5</v>
      </c>
      <c r="AS38" s="19">
        <v>59</v>
      </c>
      <c r="AT38" s="19">
        <v>17</v>
      </c>
      <c r="AU38" s="19">
        <v>16.3</v>
      </c>
      <c r="AV38" s="19">
        <v>16.8</v>
      </c>
      <c r="AW38" s="19">
        <v>17.1</v>
      </c>
      <c r="AX38" s="19">
        <v>16.2</v>
      </c>
      <c r="BF38" s="19">
        <v>0</v>
      </c>
      <c r="BG38" s="19">
        <v>16.68</v>
      </c>
      <c r="BH38" s="19">
        <v>0.81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 t="s">
        <v>75</v>
      </c>
      <c r="BO38" s="19" t="s">
        <v>75</v>
      </c>
      <c r="BP38" s="19" t="s">
        <v>75</v>
      </c>
      <c r="BQ38" s="19" t="s">
        <v>75</v>
      </c>
      <c r="BS38" s="66" t="str">
        <f t="shared" si="0"/>
        <v>No Value</v>
      </c>
      <c r="BT38" s="66" t="str">
        <f t="shared" si="1"/>
        <v>Green</v>
      </c>
      <c r="BU38" s="66" t="str">
        <f t="shared" si="2"/>
        <v>No</v>
      </c>
      <c r="BV38" s="66" t="str">
        <f t="shared" si="3"/>
        <v>Open Bottom Arch</v>
      </c>
      <c r="BW38" s="66" t="b">
        <f t="shared" si="4"/>
        <v>0</v>
      </c>
      <c r="BX38" s="19" t="s">
        <v>84</v>
      </c>
      <c r="BZ38" s="19" t="s">
        <v>85</v>
      </c>
      <c r="CA38" s="19" t="s">
        <v>170</v>
      </c>
      <c r="CE38" s="69" t="str">
        <f t="shared" si="5"/>
        <v>0</v>
      </c>
      <c r="CF38" s="69" t="str">
        <f t="shared" si="6"/>
        <v>0</v>
      </c>
    </row>
    <row r="39" spans="1:84" s="6" customFormat="1" ht="12.75">
      <c r="A39" s="6" t="s">
        <v>282</v>
      </c>
      <c r="B39" s="7" t="s">
        <v>283</v>
      </c>
      <c r="C39" s="8">
        <v>0.4</v>
      </c>
      <c r="D39" s="7" t="s">
        <v>284</v>
      </c>
      <c r="E39" s="6" t="s">
        <v>75</v>
      </c>
      <c r="F39" s="6" t="s">
        <v>75</v>
      </c>
      <c r="G39" s="6" t="s">
        <v>75</v>
      </c>
      <c r="H39" s="6" t="s">
        <v>76</v>
      </c>
      <c r="I39" s="6" t="s">
        <v>97</v>
      </c>
      <c r="J39" s="7">
        <v>45.69819</v>
      </c>
      <c r="K39" s="9">
        <v>-117.15488</v>
      </c>
      <c r="L39" s="42" t="s">
        <v>78</v>
      </c>
      <c r="M39" s="6" t="s">
        <v>79</v>
      </c>
      <c r="N39" s="6" t="s">
        <v>159</v>
      </c>
      <c r="O39" s="6" t="s">
        <v>160</v>
      </c>
      <c r="Q39" s="10">
        <v>38287</v>
      </c>
      <c r="R39" s="11">
        <v>0.4479166666666667</v>
      </c>
      <c r="S39" s="6" t="s">
        <v>82</v>
      </c>
      <c r="T39" s="6">
        <v>1</v>
      </c>
      <c r="U39" s="6">
        <v>1</v>
      </c>
      <c r="V39" s="6">
        <v>0</v>
      </c>
      <c r="W39" s="6">
        <v>0</v>
      </c>
      <c r="X39" s="6">
        <v>0</v>
      </c>
      <c r="Y39" s="19" t="s">
        <v>75</v>
      </c>
      <c r="Z39" s="19" t="s">
        <v>75</v>
      </c>
      <c r="AA39" s="19" t="s">
        <v>75</v>
      </c>
      <c r="AB39" s="19"/>
      <c r="AC39" s="19" t="s">
        <v>84</v>
      </c>
      <c r="AD39" s="19"/>
      <c r="AE39" s="19" t="s">
        <v>75</v>
      </c>
      <c r="AF39" s="19" t="s">
        <v>102</v>
      </c>
      <c r="AG39" s="19" t="s">
        <v>75</v>
      </c>
      <c r="AI39" s="12"/>
      <c r="AK39" s="6">
        <v>1</v>
      </c>
      <c r="AL39" s="19">
        <v>1</v>
      </c>
      <c r="AM39" s="19">
        <v>1</v>
      </c>
      <c r="AN39" s="19">
        <v>0</v>
      </c>
      <c r="AO39" s="19"/>
      <c r="AR39" s="19"/>
      <c r="BN39" s="6" t="s">
        <v>75</v>
      </c>
      <c r="BO39" s="6" t="s">
        <v>75</v>
      </c>
      <c r="BP39" s="6" t="s">
        <v>75</v>
      </c>
      <c r="BQ39" s="6" t="s">
        <v>75</v>
      </c>
      <c r="BS39" s="66" t="str">
        <f t="shared" si="0"/>
        <v>No Value</v>
      </c>
      <c r="BT39" s="66" t="str">
        <f t="shared" si="1"/>
        <v>Bridge</v>
      </c>
      <c r="BU39" s="66" t="str">
        <f t="shared" si="2"/>
        <v>No</v>
      </c>
      <c r="BV39" s="66" t="str">
        <f t="shared" si="3"/>
        <v>Bridge</v>
      </c>
      <c r="BW39" s="66" t="b">
        <f t="shared" si="4"/>
        <v>0</v>
      </c>
      <c r="BX39" s="6" t="s">
        <v>84</v>
      </c>
      <c r="BZ39" s="6" t="s">
        <v>85</v>
      </c>
      <c r="CA39" s="6" t="s">
        <v>170</v>
      </c>
      <c r="CE39" s="69" t="str">
        <f t="shared" si="5"/>
        <v>0</v>
      </c>
      <c r="CF39" s="69" t="str">
        <f t="shared" si="6"/>
        <v>0</v>
      </c>
    </row>
    <row r="40" spans="1:84" ht="13.5" customHeight="1">
      <c r="A40" t="s">
        <v>285</v>
      </c>
      <c r="B40" s="13" t="s">
        <v>286</v>
      </c>
      <c r="C40" s="14">
        <v>1.3</v>
      </c>
      <c r="D40" s="13">
        <v>4600</v>
      </c>
      <c r="E40" t="s">
        <v>74</v>
      </c>
      <c r="F40" t="s">
        <v>89</v>
      </c>
      <c r="G40" t="s">
        <v>89</v>
      </c>
      <c r="H40" t="s">
        <v>287</v>
      </c>
      <c r="I40" t="s">
        <v>77</v>
      </c>
      <c r="J40" s="15">
        <v>45.73262</v>
      </c>
      <c r="K40" s="15">
        <v>-117.15716</v>
      </c>
      <c r="L40" t="s">
        <v>78</v>
      </c>
      <c r="M40" t="s">
        <v>79</v>
      </c>
      <c r="N40" t="s">
        <v>160</v>
      </c>
      <c r="O40" t="s">
        <v>159</v>
      </c>
      <c r="Q40" s="16">
        <v>38287</v>
      </c>
      <c r="R40" s="17">
        <v>0.48055555555555557</v>
      </c>
      <c r="S40" t="s">
        <v>118</v>
      </c>
      <c r="T40">
        <v>1</v>
      </c>
      <c r="U40">
        <v>1</v>
      </c>
      <c r="V40">
        <v>0</v>
      </c>
      <c r="W40">
        <v>0</v>
      </c>
      <c r="X40">
        <v>0</v>
      </c>
      <c r="Y40" t="s">
        <v>100</v>
      </c>
      <c r="Z40" t="s">
        <v>75</v>
      </c>
      <c r="AA40" t="s">
        <v>75</v>
      </c>
      <c r="AC40" t="s">
        <v>84</v>
      </c>
      <c r="AE40" t="s">
        <v>101</v>
      </c>
      <c r="AF40" t="s">
        <v>102</v>
      </c>
      <c r="AG40" t="s">
        <v>75</v>
      </c>
      <c r="AI40" s="18" t="s">
        <v>288</v>
      </c>
      <c r="AR40">
        <v>6</v>
      </c>
      <c r="AS40">
        <v>32.6</v>
      </c>
      <c r="AT40">
        <v>10</v>
      </c>
      <c r="AU40">
        <v>7.2</v>
      </c>
      <c r="AV40">
        <v>8.2</v>
      </c>
      <c r="AW40">
        <v>12.6</v>
      </c>
      <c r="AX40">
        <v>8.5</v>
      </c>
      <c r="AY40">
        <v>6.8</v>
      </c>
      <c r="BA40">
        <v>10.15</v>
      </c>
      <c r="BB40">
        <v>10.1</v>
      </c>
      <c r="BE40">
        <v>6.81</v>
      </c>
      <c r="BF40">
        <v>-0.01</v>
      </c>
      <c r="BG40">
        <v>9.3</v>
      </c>
      <c r="BH40">
        <v>0.65</v>
      </c>
      <c r="BI40">
        <v>-10.1</v>
      </c>
      <c r="BJ40">
        <v>10.15</v>
      </c>
      <c r="BK40">
        <v>0</v>
      </c>
      <c r="BL40">
        <v>0</v>
      </c>
      <c r="BM40">
        <v>-0.15</v>
      </c>
      <c r="BN40" t="s">
        <v>142</v>
      </c>
      <c r="BO40" t="s">
        <v>75</v>
      </c>
      <c r="BP40" t="s">
        <v>142</v>
      </c>
      <c r="BQ40" t="s">
        <v>75</v>
      </c>
      <c r="BR40" t="s">
        <v>289</v>
      </c>
      <c r="BS40" s="66" t="str">
        <f t="shared" si="0"/>
        <v>Grey</v>
      </c>
      <c r="BT40" s="66" t="str">
        <f t="shared" si="1"/>
        <v>Grey</v>
      </c>
      <c r="BU40" s="66" t="str">
        <f t="shared" si="2"/>
        <v>No</v>
      </c>
      <c r="BV40" s="66" t="str">
        <f t="shared" si="3"/>
        <v>Squashed Pipe-Arch</v>
      </c>
      <c r="BW40" s="66" t="b">
        <f t="shared" si="4"/>
        <v>0</v>
      </c>
      <c r="BZ40" t="s">
        <v>85</v>
      </c>
      <c r="CA40" t="s">
        <v>170</v>
      </c>
      <c r="CE40" s="69" t="str">
        <f t="shared" si="5"/>
        <v>0.5</v>
      </c>
      <c r="CF40" s="69" t="str">
        <f t="shared" si="6"/>
        <v>0.5</v>
      </c>
    </row>
    <row r="41" spans="1:84" s="6" customFormat="1" ht="12.75">
      <c r="A41" s="19" t="s">
        <v>290</v>
      </c>
      <c r="B41" s="20" t="s">
        <v>286</v>
      </c>
      <c r="C41" s="21">
        <v>3.1</v>
      </c>
      <c r="D41" s="20">
        <v>4600</v>
      </c>
      <c r="E41" s="19" t="s">
        <v>75</v>
      </c>
      <c r="F41" s="19" t="s">
        <v>75</v>
      </c>
      <c r="G41" s="19" t="s">
        <v>75</v>
      </c>
      <c r="H41" s="19" t="s">
        <v>77</v>
      </c>
      <c r="I41" s="19" t="s">
        <v>77</v>
      </c>
      <c r="J41" s="20">
        <v>45.74659</v>
      </c>
      <c r="K41" s="22">
        <v>-117.17005</v>
      </c>
      <c r="L41" s="44" t="s">
        <v>78</v>
      </c>
      <c r="M41" s="19" t="s">
        <v>79</v>
      </c>
      <c r="N41" s="19" t="s">
        <v>160</v>
      </c>
      <c r="O41" s="19" t="s">
        <v>159</v>
      </c>
      <c r="P41" s="19"/>
      <c r="Q41" s="23">
        <v>38287</v>
      </c>
      <c r="R41" s="24">
        <v>0.5118055555555555</v>
      </c>
      <c r="S41" s="19" t="s">
        <v>82</v>
      </c>
      <c r="T41" s="19">
        <v>1</v>
      </c>
      <c r="U41" s="19">
        <v>1</v>
      </c>
      <c r="V41" s="19">
        <v>0</v>
      </c>
      <c r="W41" s="19">
        <v>0</v>
      </c>
      <c r="X41" s="19">
        <v>0</v>
      </c>
      <c r="Y41" s="19" t="s">
        <v>75</v>
      </c>
      <c r="Z41" s="19" t="s">
        <v>75</v>
      </c>
      <c r="AA41" s="19" t="s">
        <v>75</v>
      </c>
      <c r="AB41" s="19"/>
      <c r="AC41" s="19" t="s">
        <v>75</v>
      </c>
      <c r="AD41" s="19"/>
      <c r="AE41" s="19" t="s">
        <v>75</v>
      </c>
      <c r="AF41" s="19" t="s">
        <v>75</v>
      </c>
      <c r="AI41" s="19" t="s">
        <v>291</v>
      </c>
      <c r="AJ41" s="19" t="s">
        <v>292</v>
      </c>
      <c r="AK41" s="19">
        <v>1</v>
      </c>
      <c r="AL41" s="19">
        <v>1</v>
      </c>
      <c r="BN41" s="19" t="s">
        <v>75</v>
      </c>
      <c r="BO41" s="19" t="s">
        <v>75</v>
      </c>
      <c r="BP41" s="19" t="s">
        <v>75</v>
      </c>
      <c r="BQ41" s="19" t="s">
        <v>75</v>
      </c>
      <c r="BS41" s="66" t="str">
        <f t="shared" si="0"/>
        <v>No Value</v>
      </c>
      <c r="BT41" s="66" t="str">
        <f t="shared" si="1"/>
        <v>Bridge</v>
      </c>
      <c r="BU41" s="66" t="str">
        <f t="shared" si="2"/>
        <v>No</v>
      </c>
      <c r="BV41" s="66" t="str">
        <f t="shared" si="3"/>
        <v>Bridge</v>
      </c>
      <c r="BW41" s="66" t="b">
        <f t="shared" si="4"/>
        <v>0</v>
      </c>
      <c r="BZ41" s="6" t="s">
        <v>85</v>
      </c>
      <c r="CA41" s="6" t="s">
        <v>175</v>
      </c>
      <c r="CE41" s="69" t="str">
        <f t="shared" si="5"/>
        <v>0</v>
      </c>
      <c r="CF41" s="69" t="str">
        <f t="shared" si="6"/>
        <v>0</v>
      </c>
    </row>
    <row r="42" spans="1:84" ht="12.75">
      <c r="A42" t="s">
        <v>293</v>
      </c>
      <c r="B42" s="13" t="s">
        <v>286</v>
      </c>
      <c r="C42" s="14">
        <v>7.5</v>
      </c>
      <c r="D42" s="13">
        <v>4600</v>
      </c>
      <c r="E42" t="s">
        <v>74</v>
      </c>
      <c r="F42" t="s">
        <v>74</v>
      </c>
      <c r="G42" t="s">
        <v>74</v>
      </c>
      <c r="H42" t="s">
        <v>294</v>
      </c>
      <c r="I42" t="s">
        <v>77</v>
      </c>
      <c r="J42" s="15">
        <v>45.79175</v>
      </c>
      <c r="K42" s="15">
        <v>-117.17493</v>
      </c>
      <c r="L42" t="s">
        <v>78</v>
      </c>
      <c r="M42" t="s">
        <v>79</v>
      </c>
      <c r="N42" t="s">
        <v>160</v>
      </c>
      <c r="O42" t="s">
        <v>159</v>
      </c>
      <c r="Q42" s="16">
        <v>38287</v>
      </c>
      <c r="R42" s="17">
        <v>0.5375</v>
      </c>
      <c r="S42" t="s">
        <v>185</v>
      </c>
      <c r="T42">
        <v>1</v>
      </c>
      <c r="U42">
        <v>1</v>
      </c>
      <c r="V42">
        <v>0</v>
      </c>
      <c r="W42">
        <v>0</v>
      </c>
      <c r="X42">
        <v>0</v>
      </c>
      <c r="Y42" t="s">
        <v>75</v>
      </c>
      <c r="Z42" t="s">
        <v>75</v>
      </c>
      <c r="AA42" t="s">
        <v>75</v>
      </c>
      <c r="AC42" t="s">
        <v>84</v>
      </c>
      <c r="AE42" t="s">
        <v>120</v>
      </c>
      <c r="AF42" t="s">
        <v>75</v>
      </c>
      <c r="AG42" t="s">
        <v>75</v>
      </c>
      <c r="AI42" s="18"/>
      <c r="AR42">
        <v>8</v>
      </c>
      <c r="AS42">
        <v>50</v>
      </c>
      <c r="AT42">
        <v>12.9</v>
      </c>
      <c r="AU42">
        <v>10.5</v>
      </c>
      <c r="AV42">
        <v>11.2</v>
      </c>
      <c r="AW42">
        <v>11.8</v>
      </c>
      <c r="AX42">
        <v>13</v>
      </c>
      <c r="BF42">
        <v>0</v>
      </c>
      <c r="BG42">
        <v>11.88</v>
      </c>
      <c r="BH42">
        <v>0.67</v>
      </c>
      <c r="BI42">
        <v>0</v>
      </c>
      <c r="BJ42">
        <v>0</v>
      </c>
      <c r="BK42">
        <v>0</v>
      </c>
      <c r="BL42">
        <v>0</v>
      </c>
      <c r="BM42">
        <v>0</v>
      </c>
      <c r="BN42" t="s">
        <v>142</v>
      </c>
      <c r="BO42" t="s">
        <v>75</v>
      </c>
      <c r="BP42" t="s">
        <v>142</v>
      </c>
      <c r="BQ42" t="s">
        <v>75</v>
      </c>
      <c r="BR42" t="s">
        <v>295</v>
      </c>
      <c r="BS42" s="66" t="str">
        <f t="shared" si="0"/>
        <v>Grey</v>
      </c>
      <c r="BT42" s="66" t="str">
        <f t="shared" si="1"/>
        <v>Grey</v>
      </c>
      <c r="BU42" s="66" t="str">
        <f t="shared" si="2"/>
        <v>No</v>
      </c>
      <c r="BV42" s="66" t="str">
        <f t="shared" si="3"/>
        <v>Open Bottom Arch</v>
      </c>
      <c r="BW42" s="66" t="b">
        <f t="shared" si="4"/>
        <v>0</v>
      </c>
      <c r="BZ42" t="s">
        <v>85</v>
      </c>
      <c r="CA42" t="s">
        <v>175</v>
      </c>
      <c r="CE42" s="69" t="str">
        <f t="shared" si="5"/>
        <v>0.5</v>
      </c>
      <c r="CF42" s="69" t="str">
        <f t="shared" si="6"/>
        <v>0.5</v>
      </c>
    </row>
    <row r="43" spans="1:84" s="6" customFormat="1" ht="12.75">
      <c r="A43" s="6" t="s">
        <v>296</v>
      </c>
      <c r="B43" s="7" t="s">
        <v>297</v>
      </c>
      <c r="C43" s="8">
        <v>7.7</v>
      </c>
      <c r="D43" s="7">
        <v>4600</v>
      </c>
      <c r="E43" s="6" t="s">
        <v>74</v>
      </c>
      <c r="F43" s="6" t="s">
        <v>74</v>
      </c>
      <c r="G43" s="6" t="s">
        <v>74</v>
      </c>
      <c r="H43" s="6" t="s">
        <v>294</v>
      </c>
      <c r="I43" s="6" t="s">
        <v>77</v>
      </c>
      <c r="J43" s="7">
        <v>45.79383</v>
      </c>
      <c r="K43" s="9">
        <v>-117.17174</v>
      </c>
      <c r="L43" s="42" t="s">
        <v>78</v>
      </c>
      <c r="M43" s="6" t="s">
        <v>79</v>
      </c>
      <c r="N43" s="6" t="s">
        <v>160</v>
      </c>
      <c r="O43" s="6" t="s">
        <v>159</v>
      </c>
      <c r="Q43" s="10">
        <v>38287</v>
      </c>
      <c r="R43" s="11">
        <v>0.6034722222222222</v>
      </c>
      <c r="S43" s="6" t="s">
        <v>91</v>
      </c>
      <c r="T43" s="6">
        <v>1</v>
      </c>
      <c r="U43" s="6">
        <v>1</v>
      </c>
      <c r="V43" s="6">
        <v>0</v>
      </c>
      <c r="W43" s="6">
        <v>0</v>
      </c>
      <c r="X43" s="6">
        <v>0</v>
      </c>
      <c r="Y43" s="6" t="s">
        <v>75</v>
      </c>
      <c r="Z43" s="6" t="s">
        <v>75</v>
      </c>
      <c r="AA43" s="6" t="s">
        <v>75</v>
      </c>
      <c r="AC43" s="6" t="s">
        <v>75</v>
      </c>
      <c r="AE43" s="6" t="s">
        <v>75</v>
      </c>
      <c r="AF43" s="6" t="s">
        <v>75</v>
      </c>
      <c r="AG43" s="6" t="s">
        <v>75</v>
      </c>
      <c r="AI43" s="12"/>
      <c r="AK43" s="6">
        <v>1</v>
      </c>
      <c r="AL43" s="6">
        <v>1</v>
      </c>
      <c r="BN43" s="6" t="s">
        <v>75</v>
      </c>
      <c r="BO43" s="6" t="s">
        <v>75</v>
      </c>
      <c r="BP43" s="6" t="s">
        <v>75</v>
      </c>
      <c r="BQ43" s="6" t="s">
        <v>75</v>
      </c>
      <c r="BS43" s="66" t="str">
        <f t="shared" si="0"/>
        <v>No Value</v>
      </c>
      <c r="BT43" s="66" t="str">
        <f t="shared" si="1"/>
        <v>Ford</v>
      </c>
      <c r="BU43" s="66" t="str">
        <f t="shared" si="2"/>
        <v>No</v>
      </c>
      <c r="BV43" s="66" t="str">
        <f t="shared" si="3"/>
        <v>Ford</v>
      </c>
      <c r="BW43" s="66" t="b">
        <f t="shared" si="4"/>
        <v>0</v>
      </c>
      <c r="BX43" s="6" t="s">
        <v>84</v>
      </c>
      <c r="BZ43" s="6" t="s">
        <v>85</v>
      </c>
      <c r="CA43" s="6" t="s">
        <v>170</v>
      </c>
      <c r="CE43" s="69" t="str">
        <f t="shared" si="5"/>
        <v>0</v>
      </c>
      <c r="CF43" s="69" t="str">
        <f t="shared" si="6"/>
        <v>0</v>
      </c>
    </row>
    <row r="44" spans="1:84" s="6" customFormat="1" ht="12.75">
      <c r="A44" s="6" t="s">
        <v>298</v>
      </c>
      <c r="B44" s="7">
        <v>4600</v>
      </c>
      <c r="C44" s="8">
        <v>14</v>
      </c>
      <c r="D44" s="7" t="s">
        <v>299</v>
      </c>
      <c r="E44" s="6" t="s">
        <v>74</v>
      </c>
      <c r="F44" s="6" t="s">
        <v>89</v>
      </c>
      <c r="G44" s="6" t="s">
        <v>89</v>
      </c>
      <c r="H44" s="6" t="s">
        <v>97</v>
      </c>
      <c r="I44" s="6" t="s">
        <v>77</v>
      </c>
      <c r="J44" s="7">
        <v>45.71438</v>
      </c>
      <c r="K44" s="9">
        <v>-117.15392</v>
      </c>
      <c r="L44" s="42" t="s">
        <v>78</v>
      </c>
      <c r="M44" s="6" t="s">
        <v>79</v>
      </c>
      <c r="N44" s="6" t="s">
        <v>160</v>
      </c>
      <c r="O44" s="6" t="s">
        <v>75</v>
      </c>
      <c r="Q44" s="10">
        <v>38288</v>
      </c>
      <c r="R44" s="11">
        <v>0.3888888888888889</v>
      </c>
      <c r="S44" s="6" t="s">
        <v>82</v>
      </c>
      <c r="T44" s="6">
        <v>1</v>
      </c>
      <c r="U44" s="6">
        <v>1</v>
      </c>
      <c r="V44" s="6">
        <v>0</v>
      </c>
      <c r="W44" s="6">
        <v>0</v>
      </c>
      <c r="X44" s="6">
        <v>0</v>
      </c>
      <c r="Y44" s="6" t="s">
        <v>75</v>
      </c>
      <c r="Z44" s="6" t="s">
        <v>75</v>
      </c>
      <c r="AA44" s="6" t="s">
        <v>75</v>
      </c>
      <c r="AC44" s="6" t="s">
        <v>84</v>
      </c>
      <c r="AE44" s="6" t="s">
        <v>75</v>
      </c>
      <c r="AF44" s="6" t="s">
        <v>75</v>
      </c>
      <c r="AG44" s="6" t="s">
        <v>75</v>
      </c>
      <c r="AI44" s="12"/>
      <c r="AK44" s="6">
        <v>0</v>
      </c>
      <c r="AL44" s="6">
        <v>1</v>
      </c>
      <c r="AM44" s="6">
        <v>1</v>
      </c>
      <c r="AN44" s="6">
        <v>0</v>
      </c>
      <c r="AO44" s="6" t="s">
        <v>174</v>
      </c>
      <c r="BN44" s="6" t="s">
        <v>75</v>
      </c>
      <c r="BO44" s="6" t="s">
        <v>75</v>
      </c>
      <c r="BP44" s="6" t="s">
        <v>75</v>
      </c>
      <c r="BQ44" s="6" t="s">
        <v>75</v>
      </c>
      <c r="BS44" s="66" t="str">
        <f t="shared" si="0"/>
        <v>No Value</v>
      </c>
      <c r="BT44" s="66" t="str">
        <f t="shared" si="1"/>
        <v>Bridge</v>
      </c>
      <c r="BU44" s="66" t="str">
        <f t="shared" si="2"/>
        <v>No</v>
      </c>
      <c r="BV44" s="66" t="str">
        <f t="shared" si="3"/>
        <v>Bridge</v>
      </c>
      <c r="BW44" s="66" t="b">
        <f t="shared" si="4"/>
        <v>0</v>
      </c>
      <c r="BX44" s="6" t="s">
        <v>84</v>
      </c>
      <c r="BZ44" s="6" t="s">
        <v>85</v>
      </c>
      <c r="CA44" s="6" t="s">
        <v>170</v>
      </c>
      <c r="CE44" s="69" t="str">
        <f t="shared" si="5"/>
        <v>0</v>
      </c>
      <c r="CF44" s="69" t="str">
        <f t="shared" si="6"/>
        <v>0</v>
      </c>
    </row>
    <row r="45" spans="1:84" s="6" customFormat="1" ht="12.75">
      <c r="A45" s="6" t="s">
        <v>300</v>
      </c>
      <c r="B45" s="7" t="s">
        <v>301</v>
      </c>
      <c r="C45" s="8">
        <v>0.01</v>
      </c>
      <c r="D45" s="7" t="s">
        <v>302</v>
      </c>
      <c r="E45" s="6" t="s">
        <v>74</v>
      </c>
      <c r="F45" s="6" t="s">
        <v>89</v>
      </c>
      <c r="G45" s="6" t="s">
        <v>89</v>
      </c>
      <c r="H45" s="6" t="s">
        <v>97</v>
      </c>
      <c r="I45" s="6" t="s">
        <v>77</v>
      </c>
      <c r="J45" s="7">
        <v>45.69829</v>
      </c>
      <c r="K45" s="9">
        <v>-117.12026</v>
      </c>
      <c r="L45" s="42" t="s">
        <v>78</v>
      </c>
      <c r="M45" s="6" t="s">
        <v>79</v>
      </c>
      <c r="N45" s="6" t="s">
        <v>160</v>
      </c>
      <c r="O45" s="6" t="s">
        <v>75</v>
      </c>
      <c r="Q45" s="10">
        <v>38288</v>
      </c>
      <c r="R45" s="11">
        <v>0.3986111111111111</v>
      </c>
      <c r="S45" s="6" t="s">
        <v>91</v>
      </c>
      <c r="T45" s="6">
        <v>1</v>
      </c>
      <c r="U45" s="6">
        <v>1</v>
      </c>
      <c r="V45" s="6">
        <v>0</v>
      </c>
      <c r="W45" s="6">
        <v>0</v>
      </c>
      <c r="X45" s="6">
        <v>0</v>
      </c>
      <c r="Y45" s="6" t="s">
        <v>75</v>
      </c>
      <c r="Z45" s="6" t="s">
        <v>75</v>
      </c>
      <c r="AA45" s="6" t="s">
        <v>75</v>
      </c>
      <c r="AC45" s="6" t="s">
        <v>75</v>
      </c>
      <c r="AE45" s="6" t="s">
        <v>75</v>
      </c>
      <c r="AF45" s="6" t="s">
        <v>75</v>
      </c>
      <c r="AI45" s="12"/>
      <c r="AK45" s="6">
        <v>0</v>
      </c>
      <c r="AL45" s="6">
        <v>1</v>
      </c>
      <c r="AM45" s="6">
        <v>1</v>
      </c>
      <c r="AN45" s="6">
        <v>0</v>
      </c>
      <c r="AO45" s="6" t="s">
        <v>174</v>
      </c>
      <c r="BN45" s="6" t="s">
        <v>75</v>
      </c>
      <c r="BO45" s="6" t="s">
        <v>75</v>
      </c>
      <c r="BP45" s="6" t="s">
        <v>75</v>
      </c>
      <c r="BQ45" s="6" t="s">
        <v>75</v>
      </c>
      <c r="BS45" s="66" t="str">
        <f t="shared" si="0"/>
        <v>No Value</v>
      </c>
      <c r="BT45" s="66" t="str">
        <f t="shared" si="1"/>
        <v>Ford</v>
      </c>
      <c r="BU45" s="66" t="str">
        <f t="shared" si="2"/>
        <v>No</v>
      </c>
      <c r="BV45" s="66" t="str">
        <f t="shared" si="3"/>
        <v>Ford</v>
      </c>
      <c r="BW45" s="66" t="b">
        <f t="shared" si="4"/>
        <v>0</v>
      </c>
      <c r="BX45" s="6" t="s">
        <v>84</v>
      </c>
      <c r="BZ45" s="6" t="s">
        <v>85</v>
      </c>
      <c r="CA45" s="6" t="s">
        <v>170</v>
      </c>
      <c r="CE45" s="69" t="str">
        <f t="shared" si="5"/>
        <v>0</v>
      </c>
      <c r="CF45" s="69" t="str">
        <f t="shared" si="6"/>
        <v>0</v>
      </c>
    </row>
    <row r="46" spans="1:84" s="6" customFormat="1" ht="12.75">
      <c r="A46" s="6" t="s">
        <v>303</v>
      </c>
      <c r="B46" s="7" t="s">
        <v>304</v>
      </c>
      <c r="C46" s="8">
        <v>0.04</v>
      </c>
      <c r="D46" s="7">
        <v>4625</v>
      </c>
      <c r="E46" s="6" t="s">
        <v>74</v>
      </c>
      <c r="F46" s="6" t="s">
        <v>89</v>
      </c>
      <c r="G46" s="6" t="s">
        <v>89</v>
      </c>
      <c r="H46" s="6" t="s">
        <v>97</v>
      </c>
      <c r="I46" s="6" t="s">
        <v>77</v>
      </c>
      <c r="J46" s="7">
        <v>45.70298</v>
      </c>
      <c r="K46" s="9">
        <v>-117.10132</v>
      </c>
      <c r="L46" s="42" t="s">
        <v>78</v>
      </c>
      <c r="M46" s="6" t="s">
        <v>79</v>
      </c>
      <c r="N46" s="6" t="s">
        <v>160</v>
      </c>
      <c r="O46" s="6" t="s">
        <v>75</v>
      </c>
      <c r="Q46" s="10">
        <v>38288</v>
      </c>
      <c r="R46" s="11">
        <v>0.4152777777777778</v>
      </c>
      <c r="S46" s="6" t="s">
        <v>82</v>
      </c>
      <c r="T46" s="6">
        <v>1</v>
      </c>
      <c r="U46" s="6">
        <v>1</v>
      </c>
      <c r="V46" s="6">
        <v>0</v>
      </c>
      <c r="W46" s="6">
        <v>0</v>
      </c>
      <c r="X46" s="6">
        <v>0</v>
      </c>
      <c r="Y46" s="6" t="s">
        <v>75</v>
      </c>
      <c r="Z46" s="6" t="s">
        <v>75</v>
      </c>
      <c r="AA46" s="6" t="s">
        <v>75</v>
      </c>
      <c r="AC46" s="6" t="s">
        <v>84</v>
      </c>
      <c r="AE46" s="6" t="s">
        <v>75</v>
      </c>
      <c r="AF46" s="6" t="s">
        <v>75</v>
      </c>
      <c r="AG46" s="6" t="s">
        <v>75</v>
      </c>
      <c r="AI46" s="6" t="s">
        <v>305</v>
      </c>
      <c r="AK46" s="6">
        <v>0</v>
      </c>
      <c r="AL46" s="6">
        <v>1</v>
      </c>
      <c r="AM46" s="6">
        <v>1</v>
      </c>
      <c r="AN46" s="6">
        <v>0</v>
      </c>
      <c r="AO46" s="6" t="s">
        <v>174</v>
      </c>
      <c r="BN46" s="6" t="s">
        <v>75</v>
      </c>
      <c r="BO46" s="6" t="s">
        <v>75</v>
      </c>
      <c r="BP46" s="6" t="s">
        <v>75</v>
      </c>
      <c r="BQ46" s="6" t="s">
        <v>75</v>
      </c>
      <c r="BS46" s="66" t="str">
        <f t="shared" si="0"/>
        <v>No Value</v>
      </c>
      <c r="BT46" s="66" t="str">
        <f t="shared" si="1"/>
        <v>Bridge</v>
      </c>
      <c r="BU46" s="66" t="str">
        <f t="shared" si="2"/>
        <v>No</v>
      </c>
      <c r="BV46" s="66" t="str">
        <f t="shared" si="3"/>
        <v>Bridge</v>
      </c>
      <c r="BW46" s="66" t="b">
        <f t="shared" si="4"/>
        <v>0</v>
      </c>
      <c r="BX46" s="6" t="s">
        <v>84</v>
      </c>
      <c r="BZ46" s="6" t="s">
        <v>85</v>
      </c>
      <c r="CA46" s="6" t="s">
        <v>170</v>
      </c>
      <c r="CE46" s="69" t="str">
        <f t="shared" si="5"/>
        <v>0</v>
      </c>
      <c r="CF46" s="69" t="str">
        <f t="shared" si="6"/>
        <v>0</v>
      </c>
    </row>
    <row r="47" spans="1:84" s="6" customFormat="1" ht="12.75">
      <c r="A47" s="6" t="s">
        <v>306</v>
      </c>
      <c r="B47" s="7" t="s">
        <v>307</v>
      </c>
      <c r="C47" s="8">
        <v>7.5</v>
      </c>
      <c r="D47" s="7">
        <v>4600</v>
      </c>
      <c r="E47" s="6" t="s">
        <v>89</v>
      </c>
      <c r="F47" s="6" t="s">
        <v>89</v>
      </c>
      <c r="G47" s="6" t="s">
        <v>89</v>
      </c>
      <c r="H47" s="6" t="s">
        <v>97</v>
      </c>
      <c r="I47" s="6" t="s">
        <v>77</v>
      </c>
      <c r="J47" s="7">
        <v>45.71556</v>
      </c>
      <c r="K47" s="9">
        <v>-117.07992</v>
      </c>
      <c r="L47" s="42" t="s">
        <v>78</v>
      </c>
      <c r="M47" s="6" t="s">
        <v>79</v>
      </c>
      <c r="N47" s="6" t="s">
        <v>160</v>
      </c>
      <c r="O47" s="6" t="s">
        <v>75</v>
      </c>
      <c r="Q47" s="10">
        <v>38288</v>
      </c>
      <c r="R47" s="11">
        <v>0.4291666666666667</v>
      </c>
      <c r="S47" s="6" t="s">
        <v>82</v>
      </c>
      <c r="T47" s="6">
        <v>1</v>
      </c>
      <c r="U47" s="6">
        <v>1</v>
      </c>
      <c r="V47" s="6">
        <v>0</v>
      </c>
      <c r="W47" s="6">
        <v>0</v>
      </c>
      <c r="X47" s="6">
        <v>0</v>
      </c>
      <c r="Y47" s="6" t="s">
        <v>75</v>
      </c>
      <c r="Z47" s="6" t="s">
        <v>75</v>
      </c>
      <c r="AA47" s="6" t="s">
        <v>75</v>
      </c>
      <c r="AC47" s="6" t="s">
        <v>84</v>
      </c>
      <c r="AE47" s="6" t="s">
        <v>75</v>
      </c>
      <c r="AF47" s="6" t="s">
        <v>75</v>
      </c>
      <c r="AG47" s="6" t="s">
        <v>75</v>
      </c>
      <c r="AI47" s="6" t="s">
        <v>308</v>
      </c>
      <c r="AK47" s="6">
        <v>0</v>
      </c>
      <c r="AL47" s="6">
        <v>1</v>
      </c>
      <c r="AM47" s="6">
        <v>1</v>
      </c>
      <c r="AN47" s="6">
        <v>0</v>
      </c>
      <c r="AO47" s="6" t="s">
        <v>174</v>
      </c>
      <c r="BN47" s="6" t="s">
        <v>75</v>
      </c>
      <c r="BO47" s="6" t="s">
        <v>75</v>
      </c>
      <c r="BP47" s="6" t="s">
        <v>75</v>
      </c>
      <c r="BQ47" s="6" t="s">
        <v>75</v>
      </c>
      <c r="BS47" s="66" t="str">
        <f t="shared" si="0"/>
        <v>No Value</v>
      </c>
      <c r="BT47" s="66" t="str">
        <f t="shared" si="1"/>
        <v>Bridge</v>
      </c>
      <c r="BU47" s="66" t="str">
        <f t="shared" si="2"/>
        <v>No</v>
      </c>
      <c r="BV47" s="66" t="str">
        <f t="shared" si="3"/>
        <v>Bridge</v>
      </c>
      <c r="BW47" s="66" t="b">
        <f t="shared" si="4"/>
        <v>0</v>
      </c>
      <c r="BX47" s="6" t="s">
        <v>84</v>
      </c>
      <c r="BZ47" s="6" t="s">
        <v>85</v>
      </c>
      <c r="CA47" s="6" t="s">
        <v>170</v>
      </c>
      <c r="CE47" s="69" t="str">
        <f t="shared" si="5"/>
        <v>0</v>
      </c>
      <c r="CF47" s="69" t="str">
        <f t="shared" si="6"/>
        <v>0</v>
      </c>
    </row>
    <row r="48" spans="1:84" s="6" customFormat="1" ht="12.75">
      <c r="A48" s="6" t="s">
        <v>309</v>
      </c>
      <c r="B48" s="7" t="s">
        <v>310</v>
      </c>
      <c r="C48" s="8">
        <v>8.6</v>
      </c>
      <c r="D48" s="7">
        <v>4600</v>
      </c>
      <c r="E48" s="6" t="s">
        <v>89</v>
      </c>
      <c r="F48" s="6" t="s">
        <v>89</v>
      </c>
      <c r="G48" s="6" t="s">
        <v>89</v>
      </c>
      <c r="H48" s="6" t="s">
        <v>97</v>
      </c>
      <c r="I48" s="6" t="s">
        <v>77</v>
      </c>
      <c r="J48" s="7">
        <v>45.72174</v>
      </c>
      <c r="K48" s="9">
        <v>-117.06557</v>
      </c>
      <c r="L48" s="42" t="s">
        <v>78</v>
      </c>
      <c r="M48" s="6" t="s">
        <v>79</v>
      </c>
      <c r="N48" s="6" t="s">
        <v>160</v>
      </c>
      <c r="O48" s="6" t="s">
        <v>75</v>
      </c>
      <c r="Q48" s="10">
        <v>38288</v>
      </c>
      <c r="R48" s="11">
        <v>0.4486111111111111</v>
      </c>
      <c r="S48" s="6" t="s">
        <v>82</v>
      </c>
      <c r="T48" s="6">
        <v>1</v>
      </c>
      <c r="U48" s="6">
        <v>1</v>
      </c>
      <c r="V48" s="6">
        <v>0</v>
      </c>
      <c r="W48" s="6">
        <v>0</v>
      </c>
      <c r="X48" s="6">
        <v>0</v>
      </c>
      <c r="Y48" s="6" t="s">
        <v>75</v>
      </c>
      <c r="Z48" s="6" t="s">
        <v>75</v>
      </c>
      <c r="AA48" s="6" t="s">
        <v>75</v>
      </c>
      <c r="AC48" s="6" t="s">
        <v>84</v>
      </c>
      <c r="AE48" s="6" t="s">
        <v>75</v>
      </c>
      <c r="AF48" s="6" t="s">
        <v>75</v>
      </c>
      <c r="AG48" s="6" t="s">
        <v>75</v>
      </c>
      <c r="AI48" s="6" t="s">
        <v>311</v>
      </c>
      <c r="AK48" s="6">
        <v>0</v>
      </c>
      <c r="AL48" s="6">
        <v>1</v>
      </c>
      <c r="AM48" s="6">
        <v>1</v>
      </c>
      <c r="AN48" s="6">
        <v>0</v>
      </c>
      <c r="AO48" s="6" t="s">
        <v>174</v>
      </c>
      <c r="AP48" s="6" t="s">
        <v>312</v>
      </c>
      <c r="BN48" s="6" t="s">
        <v>75</v>
      </c>
      <c r="BO48" s="6" t="s">
        <v>75</v>
      </c>
      <c r="BP48" s="6" t="s">
        <v>75</v>
      </c>
      <c r="BQ48" s="6" t="s">
        <v>75</v>
      </c>
      <c r="BS48" s="66" t="str">
        <f t="shared" si="0"/>
        <v>No Value</v>
      </c>
      <c r="BT48" s="66" t="str">
        <f t="shared" si="1"/>
        <v>Bridge</v>
      </c>
      <c r="BU48" s="66" t="str">
        <f t="shared" si="2"/>
        <v>No</v>
      </c>
      <c r="BV48" s="66" t="str">
        <f t="shared" si="3"/>
        <v>Bridge</v>
      </c>
      <c r="BW48" s="66" t="b">
        <f t="shared" si="4"/>
        <v>0</v>
      </c>
      <c r="BX48" s="6" t="s">
        <v>84</v>
      </c>
      <c r="BZ48" s="6" t="s">
        <v>85</v>
      </c>
      <c r="CA48" s="6" t="s">
        <v>170</v>
      </c>
      <c r="CE48" s="69" t="str">
        <f t="shared" si="5"/>
        <v>0</v>
      </c>
      <c r="CF48" s="69" t="str">
        <f t="shared" si="6"/>
        <v>0</v>
      </c>
    </row>
    <row r="49" spans="1:84" s="6" customFormat="1" ht="12.75">
      <c r="A49" s="6" t="s">
        <v>313</v>
      </c>
      <c r="B49" s="7" t="s">
        <v>314</v>
      </c>
      <c r="C49" s="8">
        <v>2.8</v>
      </c>
      <c r="D49" s="7" t="s">
        <v>315</v>
      </c>
      <c r="E49" s="6" t="s">
        <v>74</v>
      </c>
      <c r="F49" s="6" t="s">
        <v>74</v>
      </c>
      <c r="G49" s="6" t="s">
        <v>74</v>
      </c>
      <c r="H49" s="6" t="s">
        <v>96</v>
      </c>
      <c r="I49" s="6" t="s">
        <v>97</v>
      </c>
      <c r="J49" s="7">
        <v>45.80208</v>
      </c>
      <c r="K49" s="9">
        <v>-117.06425</v>
      </c>
      <c r="L49" s="42" t="s">
        <v>78</v>
      </c>
      <c r="M49" s="6" t="s">
        <v>79</v>
      </c>
      <c r="N49" s="6" t="s">
        <v>160</v>
      </c>
      <c r="O49" s="6" t="s">
        <v>75</v>
      </c>
      <c r="Q49" s="10">
        <v>38288</v>
      </c>
      <c r="R49" s="11">
        <v>0.5611111111111111</v>
      </c>
      <c r="S49" s="6" t="s">
        <v>82</v>
      </c>
      <c r="T49" s="6">
        <v>1</v>
      </c>
      <c r="U49" s="6">
        <v>1</v>
      </c>
      <c r="V49" s="6">
        <v>0</v>
      </c>
      <c r="W49" s="6">
        <v>0</v>
      </c>
      <c r="X49" s="6">
        <v>0</v>
      </c>
      <c r="Y49" s="6" t="s">
        <v>75</v>
      </c>
      <c r="Z49" s="6" t="s">
        <v>75</v>
      </c>
      <c r="AA49" s="6" t="s">
        <v>75</v>
      </c>
      <c r="AC49" s="6" t="s">
        <v>84</v>
      </c>
      <c r="AE49" s="6" t="s">
        <v>75</v>
      </c>
      <c r="AF49" s="6" t="s">
        <v>75</v>
      </c>
      <c r="AG49" s="6" t="s">
        <v>75</v>
      </c>
      <c r="AI49" s="6" t="s">
        <v>316</v>
      </c>
      <c r="AK49" s="6">
        <v>0</v>
      </c>
      <c r="AL49" s="6">
        <v>1</v>
      </c>
      <c r="AM49" s="6">
        <v>1</v>
      </c>
      <c r="AN49" s="6">
        <v>0</v>
      </c>
      <c r="AO49" s="6" t="s">
        <v>174</v>
      </c>
      <c r="BN49" s="6" t="s">
        <v>75</v>
      </c>
      <c r="BO49" s="6" t="s">
        <v>75</v>
      </c>
      <c r="BP49" s="6" t="s">
        <v>75</v>
      </c>
      <c r="BQ49" s="6" t="s">
        <v>75</v>
      </c>
      <c r="BS49" s="66" t="str">
        <f t="shared" si="0"/>
        <v>No Value</v>
      </c>
      <c r="BT49" s="66" t="str">
        <f t="shared" si="1"/>
        <v>Bridge</v>
      </c>
      <c r="BU49" s="66" t="str">
        <f t="shared" si="2"/>
        <v>No</v>
      </c>
      <c r="BV49" s="66" t="str">
        <f t="shared" si="3"/>
        <v>Bridge</v>
      </c>
      <c r="BW49" s="66" t="b">
        <f t="shared" si="4"/>
        <v>0</v>
      </c>
      <c r="BX49" s="6" t="s">
        <v>84</v>
      </c>
      <c r="BZ49" s="6" t="s">
        <v>85</v>
      </c>
      <c r="CA49" s="6" t="s">
        <v>170</v>
      </c>
      <c r="CE49" s="69" t="str">
        <f t="shared" si="5"/>
        <v>0</v>
      </c>
      <c r="CF49" s="69" t="str">
        <f t="shared" si="6"/>
        <v>0</v>
      </c>
    </row>
    <row r="50" spans="1:84" s="6" customFormat="1" ht="12.75">
      <c r="A50" s="6" t="s">
        <v>317</v>
      </c>
      <c r="B50" s="7" t="s">
        <v>314</v>
      </c>
      <c r="C50" s="8">
        <v>4.1</v>
      </c>
      <c r="D50" s="7" t="s">
        <v>318</v>
      </c>
      <c r="E50" s="6" t="s">
        <v>74</v>
      </c>
      <c r="F50" s="6" t="s">
        <v>74</v>
      </c>
      <c r="G50" s="6" t="s">
        <v>74</v>
      </c>
      <c r="H50" s="6" t="s">
        <v>96</v>
      </c>
      <c r="I50" s="6" t="s">
        <v>97</v>
      </c>
      <c r="J50" s="7">
        <v>45.79518</v>
      </c>
      <c r="K50" s="9">
        <v>-117.08472</v>
      </c>
      <c r="L50" s="42" t="s">
        <v>78</v>
      </c>
      <c r="M50" s="6" t="s">
        <v>79</v>
      </c>
      <c r="N50" s="6" t="s">
        <v>160</v>
      </c>
      <c r="O50" s="6" t="s">
        <v>75</v>
      </c>
      <c r="Q50" s="10">
        <v>38288</v>
      </c>
      <c r="R50" s="11">
        <v>0.5840277777777778</v>
      </c>
      <c r="S50" s="6" t="s">
        <v>82</v>
      </c>
      <c r="T50" s="6">
        <v>1</v>
      </c>
      <c r="U50" s="6">
        <v>1</v>
      </c>
      <c r="V50" s="6">
        <v>0</v>
      </c>
      <c r="W50" s="6">
        <v>0</v>
      </c>
      <c r="X50" s="6">
        <v>0</v>
      </c>
      <c r="Y50" s="6" t="s">
        <v>75</v>
      </c>
      <c r="Z50" s="6" t="s">
        <v>75</v>
      </c>
      <c r="AA50" s="6" t="s">
        <v>75</v>
      </c>
      <c r="AC50" s="6" t="s">
        <v>84</v>
      </c>
      <c r="AE50" s="6" t="s">
        <v>75</v>
      </c>
      <c r="AF50" s="6" t="s">
        <v>75</v>
      </c>
      <c r="AG50" s="6" t="s">
        <v>75</v>
      </c>
      <c r="AI50" s="6" t="s">
        <v>319</v>
      </c>
      <c r="AJ50" s="6" t="s">
        <v>320</v>
      </c>
      <c r="AK50" s="6">
        <v>0</v>
      </c>
      <c r="AL50" s="6">
        <v>1</v>
      </c>
      <c r="AM50" s="6">
        <v>1</v>
      </c>
      <c r="AN50" s="6">
        <v>0</v>
      </c>
      <c r="AO50" s="6" t="s">
        <v>174</v>
      </c>
      <c r="BN50" s="6" t="s">
        <v>75</v>
      </c>
      <c r="BO50" s="6" t="s">
        <v>75</v>
      </c>
      <c r="BP50" s="6" t="s">
        <v>75</v>
      </c>
      <c r="BQ50" s="6" t="s">
        <v>75</v>
      </c>
      <c r="BS50" s="66" t="str">
        <f t="shared" si="0"/>
        <v>No Value</v>
      </c>
      <c r="BT50" s="66" t="str">
        <f t="shared" si="1"/>
        <v>Bridge</v>
      </c>
      <c r="BU50" s="66" t="str">
        <f t="shared" si="2"/>
        <v>No</v>
      </c>
      <c r="BV50" s="66" t="str">
        <f t="shared" si="3"/>
        <v>Bridge</v>
      </c>
      <c r="BW50" s="66" t="b">
        <f t="shared" si="4"/>
        <v>0</v>
      </c>
      <c r="BX50" s="6" t="s">
        <v>84</v>
      </c>
      <c r="BZ50" s="6" t="s">
        <v>85</v>
      </c>
      <c r="CA50" s="6" t="s">
        <v>170</v>
      </c>
      <c r="CE50" s="69" t="str">
        <f t="shared" si="5"/>
        <v>0</v>
      </c>
      <c r="CF50" s="69" t="str">
        <f t="shared" si="6"/>
        <v>0</v>
      </c>
    </row>
    <row r="51" spans="1:84" ht="12.75">
      <c r="A51" t="s">
        <v>321</v>
      </c>
      <c r="B51" s="13" t="s">
        <v>322</v>
      </c>
      <c r="C51" s="14">
        <v>0.1</v>
      </c>
      <c r="D51" s="13">
        <v>4625</v>
      </c>
      <c r="E51" t="s">
        <v>89</v>
      </c>
      <c r="F51" t="s">
        <v>89</v>
      </c>
      <c r="G51" t="s">
        <v>89</v>
      </c>
      <c r="H51" t="s">
        <v>323</v>
      </c>
      <c r="I51" t="s">
        <v>97</v>
      </c>
      <c r="J51" s="15">
        <v>45.70235</v>
      </c>
      <c r="K51" s="15">
        <v>-117.10098</v>
      </c>
      <c r="L51" t="s">
        <v>78</v>
      </c>
      <c r="M51" t="s">
        <v>79</v>
      </c>
      <c r="N51" t="s">
        <v>159</v>
      </c>
      <c r="O51" t="s">
        <v>160</v>
      </c>
      <c r="Q51" s="16">
        <v>38292</v>
      </c>
      <c r="R51" s="17">
        <v>0.44236111111111115</v>
      </c>
      <c r="S51" t="s">
        <v>99</v>
      </c>
      <c r="T51">
        <v>1</v>
      </c>
      <c r="U51">
        <v>2</v>
      </c>
      <c r="V51">
        <v>0</v>
      </c>
      <c r="W51">
        <v>0</v>
      </c>
      <c r="X51">
        <v>0</v>
      </c>
      <c r="Y51" t="s">
        <v>100</v>
      </c>
      <c r="Z51" t="s">
        <v>75</v>
      </c>
      <c r="AA51" t="s">
        <v>75</v>
      </c>
      <c r="AC51" t="s">
        <v>84</v>
      </c>
      <c r="AE51" t="s">
        <v>101</v>
      </c>
      <c r="AF51" t="s">
        <v>102</v>
      </c>
      <c r="AG51" t="s">
        <v>75</v>
      </c>
      <c r="AI51" s="18" t="s">
        <v>324</v>
      </c>
      <c r="AR51">
        <v>2.6</v>
      </c>
      <c r="AS51">
        <v>17.5</v>
      </c>
      <c r="AT51">
        <v>9.2</v>
      </c>
      <c r="AU51">
        <v>9.4</v>
      </c>
      <c r="AV51">
        <v>9</v>
      </c>
      <c r="AW51">
        <v>8.3</v>
      </c>
      <c r="AX51">
        <v>6.9</v>
      </c>
      <c r="AY51">
        <v>6.63</v>
      </c>
      <c r="AZ51" t="s">
        <v>325</v>
      </c>
      <c r="BA51">
        <v>8.59</v>
      </c>
      <c r="BB51">
        <v>8.33</v>
      </c>
      <c r="BC51">
        <v>0</v>
      </c>
      <c r="BE51">
        <v>6.64</v>
      </c>
      <c r="BF51">
        <v>-0.01</v>
      </c>
      <c r="BG51">
        <v>8.56</v>
      </c>
      <c r="BH51">
        <v>0.3</v>
      </c>
      <c r="BI51">
        <v>-8.33</v>
      </c>
      <c r="BJ51">
        <v>8.59</v>
      </c>
      <c r="BK51">
        <v>0</v>
      </c>
      <c r="BL51">
        <v>0</v>
      </c>
      <c r="BM51">
        <v>-1.49</v>
      </c>
      <c r="BN51" t="s">
        <v>124</v>
      </c>
      <c r="BO51" t="s">
        <v>125</v>
      </c>
      <c r="BP51" t="s">
        <v>124</v>
      </c>
      <c r="BQ51" t="s">
        <v>125</v>
      </c>
      <c r="BR51" t="s">
        <v>326</v>
      </c>
      <c r="BS51" s="66" t="str">
        <f t="shared" si="0"/>
        <v>Red</v>
      </c>
      <c r="BT51" s="66" t="str">
        <f t="shared" si="1"/>
        <v>Red</v>
      </c>
      <c r="BU51" s="66" t="str">
        <f t="shared" si="2"/>
        <v>No</v>
      </c>
      <c r="BV51" s="66" t="str">
        <f t="shared" si="3"/>
        <v>Circular</v>
      </c>
      <c r="BW51" s="66" t="b">
        <f t="shared" si="4"/>
        <v>0</v>
      </c>
      <c r="BX51" s="6" t="s">
        <v>84</v>
      </c>
      <c r="BZ51" s="6" t="s">
        <v>85</v>
      </c>
      <c r="CA51" s="6" t="s">
        <v>170</v>
      </c>
      <c r="CE51" s="69" t="str">
        <f t="shared" si="5"/>
        <v>1</v>
      </c>
      <c r="CF51" s="69" t="str">
        <f t="shared" si="6"/>
        <v>1</v>
      </c>
    </row>
    <row r="52" spans="1:84" ht="12.75">
      <c r="A52" t="s">
        <v>327</v>
      </c>
      <c r="B52" s="13" t="s">
        <v>328</v>
      </c>
      <c r="C52" s="14">
        <v>0.1</v>
      </c>
      <c r="D52" s="13">
        <v>4625</v>
      </c>
      <c r="E52" t="s">
        <v>89</v>
      </c>
      <c r="F52" t="s">
        <v>89</v>
      </c>
      <c r="G52" t="s">
        <v>89</v>
      </c>
      <c r="H52" t="s">
        <v>323</v>
      </c>
      <c r="I52" t="s">
        <v>97</v>
      </c>
      <c r="J52" s="15">
        <v>45.70235</v>
      </c>
      <c r="K52" s="15">
        <v>-117.10098</v>
      </c>
      <c r="L52" t="s">
        <v>78</v>
      </c>
      <c r="M52" t="s">
        <v>79</v>
      </c>
      <c r="N52" t="s">
        <v>159</v>
      </c>
      <c r="O52" t="s">
        <v>160</v>
      </c>
      <c r="Q52" s="16">
        <v>38292</v>
      </c>
      <c r="R52" s="17">
        <v>0.4791666666666667</v>
      </c>
      <c r="S52" t="s">
        <v>118</v>
      </c>
      <c r="T52">
        <v>1</v>
      </c>
      <c r="U52">
        <v>2</v>
      </c>
      <c r="V52">
        <v>0</v>
      </c>
      <c r="W52">
        <v>0</v>
      </c>
      <c r="X52">
        <v>0</v>
      </c>
      <c r="Y52" t="s">
        <v>100</v>
      </c>
      <c r="Z52" t="s">
        <v>75</v>
      </c>
      <c r="AA52" t="s">
        <v>75</v>
      </c>
      <c r="AC52" t="s">
        <v>84</v>
      </c>
      <c r="AE52" t="s">
        <v>101</v>
      </c>
      <c r="AF52" t="s">
        <v>102</v>
      </c>
      <c r="AG52" t="s">
        <v>75</v>
      </c>
      <c r="AI52" s="18" t="s">
        <v>324</v>
      </c>
      <c r="AR52">
        <v>3.5</v>
      </c>
      <c r="AS52">
        <v>19.5</v>
      </c>
      <c r="AT52">
        <v>9</v>
      </c>
      <c r="AU52">
        <v>9.4</v>
      </c>
      <c r="AV52">
        <v>9.2</v>
      </c>
      <c r="AW52">
        <v>6.9</v>
      </c>
      <c r="AX52">
        <v>8.3</v>
      </c>
      <c r="AY52">
        <v>6.63</v>
      </c>
      <c r="AZ52" t="s">
        <v>105</v>
      </c>
      <c r="BA52">
        <v>8.25</v>
      </c>
      <c r="BB52">
        <v>8.26</v>
      </c>
      <c r="BE52">
        <v>6.64</v>
      </c>
      <c r="BF52">
        <v>-0.01</v>
      </c>
      <c r="BG52">
        <v>8.56</v>
      </c>
      <c r="BH52">
        <v>0.41</v>
      </c>
      <c r="BI52">
        <v>-8.26</v>
      </c>
      <c r="BJ52">
        <v>8.25</v>
      </c>
      <c r="BK52">
        <v>0</v>
      </c>
      <c r="BL52">
        <v>0</v>
      </c>
      <c r="BM52">
        <v>0.05</v>
      </c>
      <c r="BN52" t="s">
        <v>124</v>
      </c>
      <c r="BO52" t="s">
        <v>125</v>
      </c>
      <c r="BP52" t="s">
        <v>124</v>
      </c>
      <c r="BQ52" t="s">
        <v>125</v>
      </c>
      <c r="BR52" t="s">
        <v>329</v>
      </c>
      <c r="BS52" s="66" t="str">
        <f t="shared" si="0"/>
        <v>Red</v>
      </c>
      <c r="BT52" s="66" t="str">
        <f t="shared" si="1"/>
        <v>Red</v>
      </c>
      <c r="BU52" s="66" t="str">
        <f t="shared" si="2"/>
        <v>No</v>
      </c>
      <c r="BV52" s="66" t="str">
        <f t="shared" si="3"/>
        <v>Squashed Pipe-Arch</v>
      </c>
      <c r="BW52" s="66" t="b">
        <f t="shared" si="4"/>
        <v>0</v>
      </c>
      <c r="BX52" s="6" t="s">
        <v>84</v>
      </c>
      <c r="BZ52" s="6" t="s">
        <v>85</v>
      </c>
      <c r="CA52" s="6" t="s">
        <v>170</v>
      </c>
      <c r="CE52" s="69" t="str">
        <f t="shared" si="5"/>
        <v>1</v>
      </c>
      <c r="CF52" s="69" t="str">
        <f t="shared" si="6"/>
        <v>1</v>
      </c>
    </row>
    <row r="53" spans="1:84" s="6" customFormat="1" ht="12.75">
      <c r="A53" s="6" t="s">
        <v>330</v>
      </c>
      <c r="B53" s="7" t="s">
        <v>113</v>
      </c>
      <c r="C53" s="8">
        <v>3.9</v>
      </c>
      <c r="D53" s="7" t="s">
        <v>135</v>
      </c>
      <c r="E53" s="6" t="s">
        <v>115</v>
      </c>
      <c r="F53" s="6" t="s">
        <v>89</v>
      </c>
      <c r="G53" s="6" t="s">
        <v>89</v>
      </c>
      <c r="H53" s="6" t="s">
        <v>331</v>
      </c>
      <c r="I53" s="6" t="s">
        <v>97</v>
      </c>
      <c r="J53" s="9">
        <v>45.6381</v>
      </c>
      <c r="K53" s="9">
        <v>-117.01683</v>
      </c>
      <c r="L53" s="42" t="s">
        <v>78</v>
      </c>
      <c r="M53" s="6" t="s">
        <v>79</v>
      </c>
      <c r="N53" s="6" t="s">
        <v>159</v>
      </c>
      <c r="O53" s="6" t="s">
        <v>160</v>
      </c>
      <c r="Q53" s="10">
        <v>38292</v>
      </c>
      <c r="R53" s="11">
        <v>0.5916666666666667</v>
      </c>
      <c r="S53" s="6" t="s">
        <v>99</v>
      </c>
      <c r="T53" s="6">
        <v>1</v>
      </c>
      <c r="U53" s="6">
        <v>1</v>
      </c>
      <c r="V53" s="6">
        <v>0</v>
      </c>
      <c r="W53" s="6">
        <v>0</v>
      </c>
      <c r="X53" s="6">
        <v>0</v>
      </c>
      <c r="Y53" s="6" t="s">
        <v>137</v>
      </c>
      <c r="Z53" s="6" t="s">
        <v>75</v>
      </c>
      <c r="AA53" s="6" t="s">
        <v>75</v>
      </c>
      <c r="AC53" s="6" t="s">
        <v>84</v>
      </c>
      <c r="AE53" s="6" t="s">
        <v>131</v>
      </c>
      <c r="AF53" s="6" t="s">
        <v>121</v>
      </c>
      <c r="AG53" s="6" t="s">
        <v>139</v>
      </c>
      <c r="AH53" s="6" t="s">
        <v>75</v>
      </c>
      <c r="AI53" s="6" t="s">
        <v>332</v>
      </c>
      <c r="AJ53" s="6" t="s">
        <v>333</v>
      </c>
      <c r="AK53" s="6">
        <v>1</v>
      </c>
      <c r="AL53" s="6">
        <v>1</v>
      </c>
      <c r="AM53" s="6">
        <v>1</v>
      </c>
      <c r="AN53" s="6">
        <v>1</v>
      </c>
      <c r="AO53" s="6" t="s">
        <v>334</v>
      </c>
      <c r="AR53" s="6">
        <v>7.5</v>
      </c>
      <c r="AS53" s="6">
        <v>41.2</v>
      </c>
      <c r="AT53" s="6">
        <v>6.3</v>
      </c>
      <c r="AU53" s="6">
        <v>7.4</v>
      </c>
      <c r="AV53" s="6">
        <v>6.9</v>
      </c>
      <c r="AW53" s="6">
        <v>6.5</v>
      </c>
      <c r="AX53" s="6">
        <v>5.7</v>
      </c>
      <c r="AY53" s="6">
        <v>5.02</v>
      </c>
      <c r="AZ53" s="6" t="s">
        <v>335</v>
      </c>
      <c r="BA53" s="6">
        <v>10.11</v>
      </c>
      <c r="BB53" s="6">
        <v>10.31</v>
      </c>
      <c r="BC53" s="6">
        <v>13.76</v>
      </c>
      <c r="BD53" s="6">
        <v>9.87</v>
      </c>
      <c r="BE53" s="6">
        <v>5.02</v>
      </c>
      <c r="BF53" s="6">
        <v>0</v>
      </c>
      <c r="BG53" s="6">
        <v>6.56</v>
      </c>
      <c r="BH53" s="6">
        <v>1.14</v>
      </c>
      <c r="BI53" s="6">
        <v>-0.44</v>
      </c>
      <c r="BJ53" s="6">
        <v>0.24</v>
      </c>
      <c r="BK53" s="6">
        <v>3.89</v>
      </c>
      <c r="BL53" s="6">
        <v>-8.84</v>
      </c>
      <c r="BM53" s="6">
        <v>0.49</v>
      </c>
      <c r="BN53" s="6" t="s">
        <v>107</v>
      </c>
      <c r="BO53" s="6" t="s">
        <v>75</v>
      </c>
      <c r="BP53" s="6" t="s">
        <v>107</v>
      </c>
      <c r="BQ53" s="6" t="s">
        <v>75</v>
      </c>
      <c r="BS53" s="66" t="str">
        <f t="shared" si="0"/>
        <v>Green</v>
      </c>
      <c r="BT53" s="66" t="str">
        <f t="shared" si="1"/>
        <v>Green</v>
      </c>
      <c r="BU53" s="66" t="str">
        <f t="shared" si="2"/>
        <v>No</v>
      </c>
      <c r="BV53" s="66" t="str">
        <f t="shared" si="3"/>
        <v>Circular</v>
      </c>
      <c r="BW53" s="66" t="b">
        <f t="shared" si="4"/>
        <v>0</v>
      </c>
      <c r="BX53" s="6" t="s">
        <v>84</v>
      </c>
      <c r="BZ53" s="6" t="s">
        <v>85</v>
      </c>
      <c r="CA53" s="6" t="s">
        <v>170</v>
      </c>
      <c r="CE53" s="69" t="str">
        <f t="shared" si="5"/>
        <v>0</v>
      </c>
      <c r="CF53" s="69" t="str">
        <f t="shared" si="6"/>
        <v>0</v>
      </c>
    </row>
    <row r="54" spans="1:84" s="6" customFormat="1" ht="12.75">
      <c r="A54" s="6" t="s">
        <v>336</v>
      </c>
      <c r="B54" s="7" t="s">
        <v>337</v>
      </c>
      <c r="C54" s="8">
        <v>0.2</v>
      </c>
      <c r="D54" s="7" t="s">
        <v>338</v>
      </c>
      <c r="E54" s="6" t="s">
        <v>115</v>
      </c>
      <c r="F54" s="6" t="s">
        <v>89</v>
      </c>
      <c r="G54" s="6" t="s">
        <v>89</v>
      </c>
      <c r="H54" s="6" t="s">
        <v>339</v>
      </c>
      <c r="I54" s="6" t="s">
        <v>148</v>
      </c>
      <c r="J54" s="7">
        <v>45.54218</v>
      </c>
      <c r="K54" s="9">
        <v>-117.20722</v>
      </c>
      <c r="L54" s="42" t="s">
        <v>78</v>
      </c>
      <c r="M54" s="6" t="s">
        <v>79</v>
      </c>
      <c r="N54" s="6" t="s">
        <v>160</v>
      </c>
      <c r="O54" s="6" t="s">
        <v>80</v>
      </c>
      <c r="Q54" s="10">
        <v>38293</v>
      </c>
      <c r="R54" s="11">
        <v>0.39305555555555555</v>
      </c>
      <c r="S54" s="6" t="s">
        <v>118</v>
      </c>
      <c r="T54" s="6">
        <v>1</v>
      </c>
      <c r="U54" s="6">
        <v>1</v>
      </c>
      <c r="V54" s="6">
        <v>0</v>
      </c>
      <c r="W54" s="6">
        <v>0</v>
      </c>
      <c r="X54" s="6">
        <v>0</v>
      </c>
      <c r="Y54" s="6" t="s">
        <v>100</v>
      </c>
      <c r="Z54" s="6" t="s">
        <v>75</v>
      </c>
      <c r="AA54" s="6" t="s">
        <v>75</v>
      </c>
      <c r="AC54" s="6" t="s">
        <v>84</v>
      </c>
      <c r="AE54" s="6" t="s">
        <v>101</v>
      </c>
      <c r="AF54" s="6" t="s">
        <v>102</v>
      </c>
      <c r="AG54" s="6" t="s">
        <v>75</v>
      </c>
      <c r="AH54" s="6" t="s">
        <v>75</v>
      </c>
      <c r="AI54" s="6" t="s">
        <v>340</v>
      </c>
      <c r="AJ54" s="6" t="s">
        <v>341</v>
      </c>
      <c r="AK54" s="6">
        <v>1</v>
      </c>
      <c r="AL54" s="6">
        <v>1</v>
      </c>
      <c r="AM54" s="6">
        <v>1</v>
      </c>
      <c r="AN54" s="6">
        <v>1</v>
      </c>
      <c r="AR54" s="6">
        <v>5</v>
      </c>
      <c r="AS54" s="6">
        <v>32.7</v>
      </c>
      <c r="AT54" s="6">
        <v>5.2</v>
      </c>
      <c r="AU54" s="6">
        <v>4.6</v>
      </c>
      <c r="AV54" s="6">
        <v>6.2</v>
      </c>
      <c r="AW54" s="6">
        <v>4.7</v>
      </c>
      <c r="AX54" s="6">
        <v>7.3</v>
      </c>
      <c r="AY54" s="6">
        <v>5.9</v>
      </c>
      <c r="AZ54" s="6" t="s">
        <v>325</v>
      </c>
      <c r="BA54" s="6">
        <v>8.67</v>
      </c>
      <c r="BB54" s="6">
        <v>9.77</v>
      </c>
      <c r="BC54" s="6">
        <v>9.93</v>
      </c>
      <c r="BD54" s="6">
        <v>9.28</v>
      </c>
      <c r="BE54" s="6">
        <v>5.9</v>
      </c>
      <c r="BF54" s="6">
        <v>0</v>
      </c>
      <c r="BG54" s="6">
        <v>5.6</v>
      </c>
      <c r="BH54" s="6">
        <v>0.89</v>
      </c>
      <c r="BI54" s="6">
        <v>-0.49</v>
      </c>
      <c r="BJ54" s="6">
        <v>-0.61</v>
      </c>
      <c r="BK54" s="6">
        <v>-0.65</v>
      </c>
      <c r="BL54" s="6">
        <v>-0.132</v>
      </c>
      <c r="BM54" s="6">
        <v>3.36</v>
      </c>
      <c r="BN54" s="6" t="s">
        <v>142</v>
      </c>
      <c r="BO54" s="6" t="s">
        <v>75</v>
      </c>
      <c r="BP54" s="6" t="s">
        <v>142</v>
      </c>
      <c r="BQ54" s="6" t="s">
        <v>75</v>
      </c>
      <c r="BR54" s="6" t="s">
        <v>342</v>
      </c>
      <c r="BS54" s="66" t="str">
        <f t="shared" si="0"/>
        <v>Grey</v>
      </c>
      <c r="BT54" s="66" t="str">
        <f t="shared" si="1"/>
        <v>Grey</v>
      </c>
      <c r="BU54" s="66" t="str">
        <f t="shared" si="2"/>
        <v>No</v>
      </c>
      <c r="BV54" s="66" t="str">
        <f t="shared" si="3"/>
        <v>Squashed Pipe-Arch</v>
      </c>
      <c r="BW54" s="66" t="b">
        <f t="shared" si="4"/>
        <v>0</v>
      </c>
      <c r="BX54" s="6" t="s">
        <v>343</v>
      </c>
      <c r="BZ54" s="6" t="s">
        <v>85</v>
      </c>
      <c r="CA54" s="6" t="s">
        <v>170</v>
      </c>
      <c r="CE54" s="69" t="str">
        <f t="shared" si="5"/>
        <v>0.5</v>
      </c>
      <c r="CF54" s="69" t="str">
        <f t="shared" si="6"/>
        <v>0.5</v>
      </c>
    </row>
    <row r="55" spans="1:84" s="47" customFormat="1" ht="12.75">
      <c r="A55" s="47" t="s">
        <v>344</v>
      </c>
      <c r="B55" s="48">
        <v>4680</v>
      </c>
      <c r="C55" s="49">
        <v>9.9</v>
      </c>
      <c r="D55" s="48">
        <v>46</v>
      </c>
      <c r="E55" s="47" t="s">
        <v>74</v>
      </c>
      <c r="F55" s="47" t="s">
        <v>74</v>
      </c>
      <c r="G55" s="47" t="s">
        <v>74</v>
      </c>
      <c r="H55" s="47" t="s">
        <v>345</v>
      </c>
      <c r="I55" s="47" t="s">
        <v>77</v>
      </c>
      <c r="J55" s="50">
        <v>45.91422</v>
      </c>
      <c r="K55" s="50">
        <v>-116.95241</v>
      </c>
      <c r="L55" s="47" t="s">
        <v>78</v>
      </c>
      <c r="M55" s="47" t="s">
        <v>79</v>
      </c>
      <c r="N55" s="47" t="s">
        <v>81</v>
      </c>
      <c r="O55" s="47" t="s">
        <v>80</v>
      </c>
      <c r="P55" s="47" t="s">
        <v>170</v>
      </c>
      <c r="Q55" s="51">
        <v>38301</v>
      </c>
      <c r="R55" s="52">
        <v>0.45694444444444443</v>
      </c>
      <c r="S55" s="47" t="s">
        <v>99</v>
      </c>
      <c r="T55" s="47">
        <v>1</v>
      </c>
      <c r="U55" s="47">
        <v>1</v>
      </c>
      <c r="V55" s="47">
        <v>0</v>
      </c>
      <c r="W55" s="47">
        <v>0</v>
      </c>
      <c r="X55" s="47">
        <v>0</v>
      </c>
      <c r="Y55" s="47" t="s">
        <v>100</v>
      </c>
      <c r="Z55" s="47" t="s">
        <v>75</v>
      </c>
      <c r="AA55" s="47" t="s">
        <v>75</v>
      </c>
      <c r="AC55" s="47" t="s">
        <v>84</v>
      </c>
      <c r="AE55" s="47" t="s">
        <v>120</v>
      </c>
      <c r="AF55" s="47" t="s">
        <v>102</v>
      </c>
      <c r="AG55" s="47" t="s">
        <v>121</v>
      </c>
      <c r="AI55" s="53" t="s">
        <v>346</v>
      </c>
      <c r="AJ55" s="47" t="s">
        <v>347</v>
      </c>
      <c r="AK55" s="62" t="s">
        <v>464</v>
      </c>
      <c r="AL55" s="47">
        <v>1</v>
      </c>
      <c r="AM55" s="47">
        <v>1</v>
      </c>
      <c r="AN55" s="47">
        <v>1</v>
      </c>
      <c r="AR55" s="47">
        <v>4</v>
      </c>
      <c r="AS55" s="47">
        <v>40</v>
      </c>
      <c r="AT55" s="47">
        <v>4.1</v>
      </c>
      <c r="AU55" s="47">
        <v>5.9</v>
      </c>
      <c r="AV55" s="47">
        <v>4.7</v>
      </c>
      <c r="AW55" s="47">
        <v>4.7</v>
      </c>
      <c r="AX55" s="47">
        <v>4.1</v>
      </c>
      <c r="AY55" s="47">
        <v>4.61</v>
      </c>
      <c r="AZ55" s="47" t="s">
        <v>105</v>
      </c>
      <c r="BA55" s="47">
        <v>8.65</v>
      </c>
      <c r="BB55" s="47">
        <v>11.25</v>
      </c>
      <c r="BE55" s="47">
        <v>4.6</v>
      </c>
      <c r="BF55" s="47">
        <v>0.01</v>
      </c>
      <c r="BG55" s="47">
        <v>4.7</v>
      </c>
      <c r="BH55" s="47">
        <v>0.85</v>
      </c>
      <c r="BI55" s="47">
        <v>-11.25</v>
      </c>
      <c r="BJ55" s="47">
        <v>8.65</v>
      </c>
      <c r="BK55" s="47">
        <v>0</v>
      </c>
      <c r="BL55" s="47">
        <v>0</v>
      </c>
      <c r="BM55" s="47">
        <v>6.5</v>
      </c>
      <c r="BN55" s="47" t="s">
        <v>124</v>
      </c>
      <c r="BO55" s="47" t="s">
        <v>151</v>
      </c>
      <c r="BP55" s="47" t="s">
        <v>124</v>
      </c>
      <c r="BQ55" s="47" t="s">
        <v>152</v>
      </c>
      <c r="BR55" s="47" t="s">
        <v>348</v>
      </c>
      <c r="BS55" s="66" t="str">
        <f t="shared" si="0"/>
        <v>Red</v>
      </c>
      <c r="BT55" s="66" t="str">
        <f t="shared" si="1"/>
        <v>Red</v>
      </c>
      <c r="BU55" s="66" t="str">
        <f t="shared" si="2"/>
        <v>No</v>
      </c>
      <c r="BV55" s="66" t="str">
        <f t="shared" si="3"/>
        <v>Circular</v>
      </c>
      <c r="BW55" s="66" t="b">
        <f t="shared" si="4"/>
        <v>0</v>
      </c>
      <c r="BX55" s="47" t="s">
        <v>84</v>
      </c>
      <c r="BZ55" s="47" t="s">
        <v>85</v>
      </c>
      <c r="CA55" s="47" t="s">
        <v>170</v>
      </c>
      <c r="CE55" s="69" t="str">
        <f t="shared" si="5"/>
        <v>1</v>
      </c>
      <c r="CF55" s="69" t="str">
        <f t="shared" si="6"/>
        <v>1</v>
      </c>
    </row>
    <row r="56" spans="1:84" s="47" customFormat="1" ht="12.75">
      <c r="A56" s="47" t="s">
        <v>349</v>
      </c>
      <c r="B56" s="48">
        <v>4680</v>
      </c>
      <c r="C56" s="49">
        <v>16</v>
      </c>
      <c r="D56" s="48">
        <v>46</v>
      </c>
      <c r="E56" s="47" t="s">
        <v>115</v>
      </c>
      <c r="F56" s="47" t="s">
        <v>89</v>
      </c>
      <c r="G56" s="47" t="s">
        <v>89</v>
      </c>
      <c r="H56" s="47" t="s">
        <v>345</v>
      </c>
      <c r="I56" s="47" t="s">
        <v>77</v>
      </c>
      <c r="J56" s="50">
        <v>45.978</v>
      </c>
      <c r="K56" s="50">
        <v>-116.99484</v>
      </c>
      <c r="L56" s="54" t="s">
        <v>78</v>
      </c>
      <c r="M56" s="47" t="s">
        <v>79</v>
      </c>
      <c r="N56" s="47" t="s">
        <v>81</v>
      </c>
      <c r="O56" s="47" t="s">
        <v>160</v>
      </c>
      <c r="P56" s="47" t="s">
        <v>86</v>
      </c>
      <c r="Q56" s="51">
        <v>38301</v>
      </c>
      <c r="R56" s="52">
        <v>0.545138888888889</v>
      </c>
      <c r="S56" s="47" t="s">
        <v>91</v>
      </c>
      <c r="T56" s="47">
        <v>1</v>
      </c>
      <c r="U56" s="47">
        <v>1</v>
      </c>
      <c r="V56" s="47">
        <v>0</v>
      </c>
      <c r="W56" s="47">
        <v>0</v>
      </c>
      <c r="X56" s="47">
        <v>0</v>
      </c>
      <c r="Y56" s="47" t="s">
        <v>75</v>
      </c>
      <c r="Z56" s="47" t="s">
        <v>75</v>
      </c>
      <c r="AA56" s="47" t="s">
        <v>75</v>
      </c>
      <c r="AC56" s="47" t="s">
        <v>75</v>
      </c>
      <c r="AE56" s="47" t="s">
        <v>75</v>
      </c>
      <c r="AF56" s="47" t="s">
        <v>75</v>
      </c>
      <c r="AG56" s="47" t="s">
        <v>75</v>
      </c>
      <c r="AI56" s="47" t="s">
        <v>350</v>
      </c>
      <c r="AK56" s="62" t="s">
        <v>464</v>
      </c>
      <c r="AL56" s="47">
        <v>0</v>
      </c>
      <c r="AM56" s="47">
        <v>1</v>
      </c>
      <c r="AN56" s="47">
        <v>0</v>
      </c>
      <c r="AO56" s="47" t="s">
        <v>92</v>
      </c>
      <c r="BN56" s="47" t="s">
        <v>75</v>
      </c>
      <c r="BO56" s="47" t="s">
        <v>75</v>
      </c>
      <c r="BP56" s="47" t="s">
        <v>75</v>
      </c>
      <c r="BQ56" s="47" t="s">
        <v>75</v>
      </c>
      <c r="BS56" s="66" t="str">
        <f t="shared" si="0"/>
        <v>No Value</v>
      </c>
      <c r="BT56" s="66" t="str">
        <f t="shared" si="1"/>
        <v>Ford</v>
      </c>
      <c r="BU56" s="66" t="str">
        <f t="shared" si="2"/>
        <v>No</v>
      </c>
      <c r="BV56" s="66" t="str">
        <f t="shared" si="3"/>
        <v>Ford</v>
      </c>
      <c r="BW56" s="66" t="b">
        <f t="shared" si="4"/>
        <v>0</v>
      </c>
      <c r="BX56" s="47" t="s">
        <v>84</v>
      </c>
      <c r="BZ56" s="47" t="s">
        <v>85</v>
      </c>
      <c r="CA56" s="47" t="s">
        <v>170</v>
      </c>
      <c r="CE56" s="69" t="str">
        <f t="shared" si="5"/>
        <v>0</v>
      </c>
      <c r="CF56" s="69" t="str">
        <f t="shared" si="6"/>
        <v>0</v>
      </c>
    </row>
    <row r="57" spans="1:84" s="47" customFormat="1" ht="12.75">
      <c r="A57" s="55" t="s">
        <v>351</v>
      </c>
      <c r="B57" s="56">
        <v>4680</v>
      </c>
      <c r="C57" s="57">
        <v>21</v>
      </c>
      <c r="D57" s="56">
        <v>46</v>
      </c>
      <c r="E57" s="55" t="s">
        <v>115</v>
      </c>
      <c r="F57" s="55" t="s">
        <v>89</v>
      </c>
      <c r="G57" s="55" t="s">
        <v>89</v>
      </c>
      <c r="H57" s="55" t="s">
        <v>345</v>
      </c>
      <c r="I57" s="55" t="s">
        <v>77</v>
      </c>
      <c r="J57" s="56">
        <v>45.00604</v>
      </c>
      <c r="K57" s="58">
        <v>-117.04143</v>
      </c>
      <c r="L57" s="59" t="s">
        <v>78</v>
      </c>
      <c r="M57" s="55" t="s">
        <v>79</v>
      </c>
      <c r="N57" s="55" t="s">
        <v>80</v>
      </c>
      <c r="O57" s="55" t="s">
        <v>81</v>
      </c>
      <c r="P57" s="55" t="s">
        <v>170</v>
      </c>
      <c r="Q57" s="60">
        <v>38301</v>
      </c>
      <c r="R57" s="61">
        <v>0.5888888888888889</v>
      </c>
      <c r="S57" s="55" t="s">
        <v>82</v>
      </c>
      <c r="T57" s="55">
        <v>1</v>
      </c>
      <c r="U57" s="55">
        <v>1</v>
      </c>
      <c r="V57" s="55">
        <v>0</v>
      </c>
      <c r="W57" s="55">
        <v>0</v>
      </c>
      <c r="X57" s="55">
        <v>0</v>
      </c>
      <c r="Y57" s="55" t="s">
        <v>75</v>
      </c>
      <c r="Z57" s="55" t="s">
        <v>75</v>
      </c>
      <c r="AA57" s="55" t="s">
        <v>75</v>
      </c>
      <c r="AB57" s="55"/>
      <c r="AC57" s="55" t="s">
        <v>84</v>
      </c>
      <c r="AD57" s="55"/>
      <c r="AE57" s="55" t="s">
        <v>75</v>
      </c>
      <c r="AF57" s="55" t="s">
        <v>75</v>
      </c>
      <c r="AG57" s="55" t="s">
        <v>75</v>
      </c>
      <c r="AI57" s="55" t="s">
        <v>352</v>
      </c>
      <c r="AJ57" s="55"/>
      <c r="AK57" s="62" t="s">
        <v>464</v>
      </c>
      <c r="AL57" s="55">
        <v>0</v>
      </c>
      <c r="AM57" s="55">
        <v>1</v>
      </c>
      <c r="AN57" s="55">
        <v>0</v>
      </c>
      <c r="AO57" s="55" t="s">
        <v>92</v>
      </c>
      <c r="AP57" s="55" t="s">
        <v>353</v>
      </c>
      <c r="AQ57" s="55" t="s">
        <v>354</v>
      </c>
      <c r="BN57" s="55" t="s">
        <v>75</v>
      </c>
      <c r="BO57" s="55" t="s">
        <v>75</v>
      </c>
      <c r="BP57" s="55" t="s">
        <v>75</v>
      </c>
      <c r="BQ57" s="55" t="s">
        <v>75</v>
      </c>
      <c r="BS57" s="66" t="str">
        <f t="shared" si="0"/>
        <v>No Value</v>
      </c>
      <c r="BT57" s="66" t="str">
        <f t="shared" si="1"/>
        <v>Bridge</v>
      </c>
      <c r="BU57" s="66" t="str">
        <f t="shared" si="2"/>
        <v>No</v>
      </c>
      <c r="BV57" s="66" t="str">
        <f t="shared" si="3"/>
        <v>Bridge</v>
      </c>
      <c r="BW57" s="66" t="b">
        <f t="shared" si="4"/>
        <v>0</v>
      </c>
      <c r="BX57" s="47" t="s">
        <v>84</v>
      </c>
      <c r="BZ57" s="47" t="s">
        <v>85</v>
      </c>
      <c r="CA57" s="47" t="s">
        <v>170</v>
      </c>
      <c r="CE57" s="69" t="str">
        <f t="shared" si="5"/>
        <v>0</v>
      </c>
      <c r="CF57" s="69" t="str">
        <f t="shared" si="6"/>
        <v>0</v>
      </c>
    </row>
    <row r="58" spans="1:84" s="47" customFormat="1" ht="12.75">
      <c r="A58" s="47" t="s">
        <v>355</v>
      </c>
      <c r="B58" s="48" t="s">
        <v>356</v>
      </c>
      <c r="C58" s="49">
        <v>23.2</v>
      </c>
      <c r="D58" s="48">
        <v>46</v>
      </c>
      <c r="E58" s="47" t="s">
        <v>115</v>
      </c>
      <c r="F58" s="47" t="s">
        <v>357</v>
      </c>
      <c r="G58" s="47" t="s">
        <v>357</v>
      </c>
      <c r="H58" s="47" t="s">
        <v>77</v>
      </c>
      <c r="I58" s="47" t="s">
        <v>75</v>
      </c>
      <c r="J58" s="48">
        <v>45.03057</v>
      </c>
      <c r="K58" s="50">
        <v>-117.01657</v>
      </c>
      <c r="L58" s="54" t="s">
        <v>78</v>
      </c>
      <c r="M58" s="47" t="s">
        <v>79</v>
      </c>
      <c r="N58" s="47" t="s">
        <v>80</v>
      </c>
      <c r="O58" s="47" t="s">
        <v>81</v>
      </c>
      <c r="P58" s="47" t="s">
        <v>170</v>
      </c>
      <c r="Q58" s="51">
        <v>38301</v>
      </c>
      <c r="R58" s="52">
        <v>0.5979166666666667</v>
      </c>
      <c r="S58" s="47" t="s">
        <v>82</v>
      </c>
      <c r="T58" s="47">
        <v>1</v>
      </c>
      <c r="U58" s="47">
        <v>1</v>
      </c>
      <c r="V58" s="47">
        <v>0</v>
      </c>
      <c r="W58" s="47">
        <v>0</v>
      </c>
      <c r="X58" s="47">
        <v>0</v>
      </c>
      <c r="Y58" s="47" t="s">
        <v>75</v>
      </c>
      <c r="Z58" s="47" t="s">
        <v>75</v>
      </c>
      <c r="AA58" s="47" t="s">
        <v>75</v>
      </c>
      <c r="AC58" s="47" t="s">
        <v>84</v>
      </c>
      <c r="AE58" s="47" t="s">
        <v>75</v>
      </c>
      <c r="AF58" s="47" t="s">
        <v>75</v>
      </c>
      <c r="AG58" s="47" t="s">
        <v>75</v>
      </c>
      <c r="AI58" s="47" t="s">
        <v>358</v>
      </c>
      <c r="AK58" s="62" t="s">
        <v>464</v>
      </c>
      <c r="AL58" s="47">
        <v>0</v>
      </c>
      <c r="AM58" s="47">
        <v>1</v>
      </c>
      <c r="AN58" s="47">
        <v>0</v>
      </c>
      <c r="AO58" s="47" t="s">
        <v>92</v>
      </c>
      <c r="AP58" s="47" t="s">
        <v>359</v>
      </c>
      <c r="BN58" s="47" t="s">
        <v>75</v>
      </c>
      <c r="BO58" s="47" t="s">
        <v>75</v>
      </c>
      <c r="BP58" s="47" t="s">
        <v>75</v>
      </c>
      <c r="BQ58" s="47" t="s">
        <v>75</v>
      </c>
      <c r="BS58" s="66" t="str">
        <f t="shared" si="0"/>
        <v>No Value</v>
      </c>
      <c r="BT58" s="66" t="str">
        <f t="shared" si="1"/>
        <v>Bridge</v>
      </c>
      <c r="BU58" s="66" t="str">
        <f t="shared" si="2"/>
        <v>No</v>
      </c>
      <c r="BV58" s="66" t="str">
        <f t="shared" si="3"/>
        <v>Bridge</v>
      </c>
      <c r="BW58" s="66" t="b">
        <f t="shared" si="4"/>
        <v>0</v>
      </c>
      <c r="BX58" s="47" t="s">
        <v>84</v>
      </c>
      <c r="BZ58" s="47" t="s">
        <v>85</v>
      </c>
      <c r="CA58" s="47" t="s">
        <v>170</v>
      </c>
      <c r="CE58" s="69" t="str">
        <f t="shared" si="5"/>
        <v>0</v>
      </c>
      <c r="CF58" s="69" t="str">
        <f t="shared" si="6"/>
        <v>0</v>
      </c>
    </row>
    <row r="59" spans="1:84" s="47" customFormat="1" ht="12.75">
      <c r="A59" s="47" t="s">
        <v>360</v>
      </c>
      <c r="B59" s="48" t="s">
        <v>356</v>
      </c>
      <c r="C59" s="49">
        <v>25</v>
      </c>
      <c r="D59" s="48">
        <v>46</v>
      </c>
      <c r="E59" s="47" t="s">
        <v>89</v>
      </c>
      <c r="F59" s="47" t="s">
        <v>89</v>
      </c>
      <c r="G59" s="47" t="s">
        <v>89</v>
      </c>
      <c r="H59" s="47" t="s">
        <v>77</v>
      </c>
      <c r="I59" s="47" t="s">
        <v>75</v>
      </c>
      <c r="J59" s="48">
        <v>46.05105</v>
      </c>
      <c r="K59" s="50">
        <v>-117.00318</v>
      </c>
      <c r="L59" s="54" t="s">
        <v>78</v>
      </c>
      <c r="M59" s="47" t="s">
        <v>79</v>
      </c>
      <c r="N59" s="47" t="s">
        <v>80</v>
      </c>
      <c r="O59" s="47" t="s">
        <v>81</v>
      </c>
      <c r="P59" s="47" t="s">
        <v>170</v>
      </c>
      <c r="Q59" s="51">
        <v>38301</v>
      </c>
      <c r="R59" s="52">
        <v>0.6048611111111112</v>
      </c>
      <c r="S59" s="47" t="s">
        <v>82</v>
      </c>
      <c r="T59" s="47">
        <v>1</v>
      </c>
      <c r="U59" s="47">
        <v>1</v>
      </c>
      <c r="V59" s="47">
        <v>0</v>
      </c>
      <c r="W59" s="47">
        <v>0</v>
      </c>
      <c r="X59" s="47">
        <v>0</v>
      </c>
      <c r="Y59" s="47" t="s">
        <v>75</v>
      </c>
      <c r="Z59" s="47" t="s">
        <v>75</v>
      </c>
      <c r="AA59" s="47" t="s">
        <v>75</v>
      </c>
      <c r="AC59" s="47" t="s">
        <v>84</v>
      </c>
      <c r="AE59" s="47" t="s">
        <v>75</v>
      </c>
      <c r="AF59" s="47" t="s">
        <v>75</v>
      </c>
      <c r="AG59" s="47" t="s">
        <v>75</v>
      </c>
      <c r="AI59" s="47" t="s">
        <v>361</v>
      </c>
      <c r="AK59" s="62" t="s">
        <v>464</v>
      </c>
      <c r="AL59" s="47">
        <v>0</v>
      </c>
      <c r="AM59" s="47">
        <v>0</v>
      </c>
      <c r="AN59" s="47">
        <v>0</v>
      </c>
      <c r="AO59" s="47" t="s">
        <v>362</v>
      </c>
      <c r="AP59" s="47" t="s">
        <v>363</v>
      </c>
      <c r="BN59" s="47" t="s">
        <v>75</v>
      </c>
      <c r="BO59" s="47" t="s">
        <v>75</v>
      </c>
      <c r="BP59" s="47" t="s">
        <v>75</v>
      </c>
      <c r="BQ59" s="47" t="s">
        <v>75</v>
      </c>
      <c r="BS59" s="66" t="str">
        <f t="shared" si="0"/>
        <v>No Value</v>
      </c>
      <c r="BT59" s="66" t="str">
        <f t="shared" si="1"/>
        <v>Bridge</v>
      </c>
      <c r="BU59" s="66" t="str">
        <f t="shared" si="2"/>
        <v>No</v>
      </c>
      <c r="BV59" s="66" t="str">
        <f t="shared" si="3"/>
        <v>Bridge</v>
      </c>
      <c r="BW59" s="66" t="b">
        <f t="shared" si="4"/>
        <v>0</v>
      </c>
      <c r="BX59" s="47" t="s">
        <v>84</v>
      </c>
      <c r="BZ59" s="47" t="s">
        <v>85</v>
      </c>
      <c r="CA59" s="47" t="s">
        <v>170</v>
      </c>
      <c r="CE59" s="69" t="str">
        <f t="shared" si="5"/>
        <v>0</v>
      </c>
      <c r="CF59" s="69" t="str">
        <f t="shared" si="6"/>
        <v>0</v>
      </c>
    </row>
    <row r="60" spans="1:84" s="47" customFormat="1" ht="12.75">
      <c r="A60" s="47" t="s">
        <v>364</v>
      </c>
      <c r="B60" s="48">
        <v>990</v>
      </c>
      <c r="C60" s="49">
        <v>2.2</v>
      </c>
      <c r="D60" s="48" t="s">
        <v>365</v>
      </c>
      <c r="E60" s="47" t="s">
        <v>74</v>
      </c>
      <c r="F60" s="47" t="s">
        <v>74</v>
      </c>
      <c r="G60" s="47" t="s">
        <v>74</v>
      </c>
      <c r="H60" s="47" t="s">
        <v>366</v>
      </c>
      <c r="I60" s="47" t="s">
        <v>331</v>
      </c>
      <c r="J60" s="47">
        <v>45.69114</v>
      </c>
      <c r="K60" s="50">
        <v>-116.967</v>
      </c>
      <c r="L60" s="54" t="s">
        <v>78</v>
      </c>
      <c r="M60" s="47" t="s">
        <v>79</v>
      </c>
      <c r="N60" s="47" t="s">
        <v>159</v>
      </c>
      <c r="O60" s="47" t="s">
        <v>160</v>
      </c>
      <c r="Q60" s="51">
        <v>38306</v>
      </c>
      <c r="R60" s="52">
        <v>0.4673611111111111</v>
      </c>
      <c r="S60" s="47" t="s">
        <v>91</v>
      </c>
      <c r="T60" s="47">
        <v>1</v>
      </c>
      <c r="U60" s="47">
        <v>1</v>
      </c>
      <c r="V60" s="47">
        <v>0</v>
      </c>
      <c r="W60" s="47">
        <v>0</v>
      </c>
      <c r="X60" s="47">
        <v>0</v>
      </c>
      <c r="Y60" s="47" t="s">
        <v>75</v>
      </c>
      <c r="Z60" s="47" t="s">
        <v>75</v>
      </c>
      <c r="AA60" s="47" t="s">
        <v>75</v>
      </c>
      <c r="AC60" s="47" t="s">
        <v>75</v>
      </c>
      <c r="AE60" s="47" t="s">
        <v>75</v>
      </c>
      <c r="AF60" s="47" t="s">
        <v>75</v>
      </c>
      <c r="AG60" s="47" t="s">
        <v>75</v>
      </c>
      <c r="AI60" s="47" t="s">
        <v>367</v>
      </c>
      <c r="AK60" s="62" t="s">
        <v>464</v>
      </c>
      <c r="AL60" s="47">
        <v>0</v>
      </c>
      <c r="AM60" s="47">
        <v>1</v>
      </c>
      <c r="AN60" s="47">
        <v>0</v>
      </c>
      <c r="AO60" s="47" t="s">
        <v>92</v>
      </c>
      <c r="BN60" s="47" t="s">
        <v>75</v>
      </c>
      <c r="BO60" s="47" t="s">
        <v>75</v>
      </c>
      <c r="BP60" s="47" t="s">
        <v>75</v>
      </c>
      <c r="BQ60" s="47" t="s">
        <v>75</v>
      </c>
      <c r="BS60" s="66" t="str">
        <f t="shared" si="0"/>
        <v>No Value</v>
      </c>
      <c r="BT60" s="66" t="str">
        <f t="shared" si="1"/>
        <v>Ford</v>
      </c>
      <c r="BU60" s="66" t="str">
        <f t="shared" si="2"/>
        <v>No</v>
      </c>
      <c r="BV60" s="66" t="str">
        <f t="shared" si="3"/>
        <v>Ford</v>
      </c>
      <c r="BW60" s="66" t="b">
        <f t="shared" si="4"/>
        <v>0</v>
      </c>
      <c r="BX60" s="47" t="s">
        <v>84</v>
      </c>
      <c r="BZ60" s="47" t="s">
        <v>85</v>
      </c>
      <c r="CA60" s="47" t="s">
        <v>170</v>
      </c>
      <c r="CE60" s="69" t="str">
        <f t="shared" si="5"/>
        <v>0</v>
      </c>
      <c r="CF60" s="69" t="str">
        <f t="shared" si="6"/>
        <v>0</v>
      </c>
    </row>
    <row r="61" spans="1:84" s="47" customFormat="1" ht="12.75">
      <c r="A61" s="47" t="s">
        <v>368</v>
      </c>
      <c r="B61" s="48">
        <v>990</v>
      </c>
      <c r="C61" s="49">
        <v>4.8</v>
      </c>
      <c r="D61" s="48">
        <v>4600</v>
      </c>
      <c r="E61" s="47" t="s">
        <v>74</v>
      </c>
      <c r="F61" s="47" t="s">
        <v>74</v>
      </c>
      <c r="G61" s="47" t="s">
        <v>89</v>
      </c>
      <c r="H61" s="47" t="s">
        <v>366</v>
      </c>
      <c r="I61" s="47" t="s">
        <v>331</v>
      </c>
      <c r="J61" s="47">
        <v>45.70549</v>
      </c>
      <c r="K61" s="50">
        <v>-117.00732</v>
      </c>
      <c r="L61" s="54" t="s">
        <v>78</v>
      </c>
      <c r="M61" s="47" t="s">
        <v>79</v>
      </c>
      <c r="N61" s="47" t="s">
        <v>160</v>
      </c>
      <c r="O61" s="47" t="s">
        <v>159</v>
      </c>
      <c r="Q61" s="51">
        <v>38306</v>
      </c>
      <c r="R61" s="52">
        <v>0.49444444444444446</v>
      </c>
      <c r="S61" s="47" t="s">
        <v>91</v>
      </c>
      <c r="T61" s="47">
        <v>1</v>
      </c>
      <c r="U61" s="47">
        <v>1</v>
      </c>
      <c r="V61" s="47">
        <v>0</v>
      </c>
      <c r="W61" s="47">
        <v>0</v>
      </c>
      <c r="X61" s="47">
        <v>0</v>
      </c>
      <c r="Y61" s="47" t="s">
        <v>75</v>
      </c>
      <c r="Z61" s="47" t="s">
        <v>75</v>
      </c>
      <c r="AA61" s="47" t="s">
        <v>75</v>
      </c>
      <c r="AC61" s="47" t="s">
        <v>75</v>
      </c>
      <c r="AE61" s="47" t="s">
        <v>75</v>
      </c>
      <c r="AF61" s="47" t="s">
        <v>75</v>
      </c>
      <c r="AG61" s="47" t="s">
        <v>75</v>
      </c>
      <c r="AK61" s="62" t="s">
        <v>464</v>
      </c>
      <c r="AL61" s="47">
        <v>1</v>
      </c>
      <c r="AM61" s="47">
        <v>1</v>
      </c>
      <c r="AN61" s="47">
        <v>0</v>
      </c>
      <c r="BN61" s="47" t="s">
        <v>75</v>
      </c>
      <c r="BO61" s="47" t="s">
        <v>75</v>
      </c>
      <c r="BP61" s="47" t="s">
        <v>75</v>
      </c>
      <c r="BQ61" s="47" t="s">
        <v>75</v>
      </c>
      <c r="BS61" s="66" t="str">
        <f t="shared" si="0"/>
        <v>No Value</v>
      </c>
      <c r="BT61" s="66" t="str">
        <f t="shared" si="1"/>
        <v>Ford</v>
      </c>
      <c r="BU61" s="66" t="str">
        <f t="shared" si="2"/>
        <v>No</v>
      </c>
      <c r="BV61" s="66" t="str">
        <f t="shared" si="3"/>
        <v>Ford</v>
      </c>
      <c r="BW61" s="66" t="b">
        <f t="shared" si="4"/>
        <v>0</v>
      </c>
      <c r="BX61" s="47" t="s">
        <v>84</v>
      </c>
      <c r="BZ61" s="47" t="s">
        <v>85</v>
      </c>
      <c r="CA61" s="47" t="s">
        <v>175</v>
      </c>
      <c r="CE61" s="69" t="str">
        <f t="shared" si="5"/>
        <v>0</v>
      </c>
      <c r="CF61" s="69" t="str">
        <f t="shared" si="6"/>
        <v>0</v>
      </c>
    </row>
    <row r="62" spans="1:84" s="47" customFormat="1" ht="12.75">
      <c r="A62" s="47" t="s">
        <v>369</v>
      </c>
      <c r="B62" s="48">
        <v>990</v>
      </c>
      <c r="C62" s="49">
        <v>5.25</v>
      </c>
      <c r="D62" s="48" t="s">
        <v>370</v>
      </c>
      <c r="E62" s="47" t="s">
        <v>89</v>
      </c>
      <c r="F62" s="47" t="s">
        <v>89</v>
      </c>
      <c r="G62" s="47" t="s">
        <v>89</v>
      </c>
      <c r="H62" s="47" t="s">
        <v>371</v>
      </c>
      <c r="I62" s="47" t="s">
        <v>366</v>
      </c>
      <c r="J62" s="47">
        <v>45.70656</v>
      </c>
      <c r="K62" s="50">
        <v>-117.01655</v>
      </c>
      <c r="L62" s="54" t="s">
        <v>78</v>
      </c>
      <c r="M62" s="47" t="s">
        <v>79</v>
      </c>
      <c r="N62" s="47" t="s">
        <v>159</v>
      </c>
      <c r="O62" s="47" t="s">
        <v>160</v>
      </c>
      <c r="Q62" s="51">
        <v>38306</v>
      </c>
      <c r="R62" s="52">
        <v>0.51875</v>
      </c>
      <c r="S62" s="47" t="s">
        <v>91</v>
      </c>
      <c r="T62" s="47">
        <v>1</v>
      </c>
      <c r="U62" s="47">
        <v>1</v>
      </c>
      <c r="V62" s="47">
        <v>0</v>
      </c>
      <c r="W62" s="47">
        <v>0</v>
      </c>
      <c r="X62" s="47">
        <v>0</v>
      </c>
      <c r="Y62" s="47" t="s">
        <v>75</v>
      </c>
      <c r="Z62" s="47" t="s">
        <v>75</v>
      </c>
      <c r="AA62" s="47" t="s">
        <v>75</v>
      </c>
      <c r="AC62" s="47" t="s">
        <v>75</v>
      </c>
      <c r="AE62" s="47" t="s">
        <v>75</v>
      </c>
      <c r="AF62" s="47" t="s">
        <v>75</v>
      </c>
      <c r="AG62" s="47" t="s">
        <v>75</v>
      </c>
      <c r="AK62" s="62" t="s">
        <v>464</v>
      </c>
      <c r="AL62" s="47">
        <v>0</v>
      </c>
      <c r="AM62" s="47">
        <v>1</v>
      </c>
      <c r="AN62" s="47">
        <v>0</v>
      </c>
      <c r="AO62" s="47" t="s">
        <v>92</v>
      </c>
      <c r="BN62" s="47" t="s">
        <v>75</v>
      </c>
      <c r="BO62" s="47" t="s">
        <v>75</v>
      </c>
      <c r="BP62" s="47" t="s">
        <v>75</v>
      </c>
      <c r="BQ62" s="47" t="s">
        <v>75</v>
      </c>
      <c r="BS62" s="66" t="str">
        <f t="shared" si="0"/>
        <v>No Value</v>
      </c>
      <c r="BT62" s="66" t="str">
        <f t="shared" si="1"/>
        <v>Ford</v>
      </c>
      <c r="BU62" s="66" t="str">
        <f t="shared" si="2"/>
        <v>No</v>
      </c>
      <c r="BV62" s="66" t="str">
        <f t="shared" si="3"/>
        <v>Ford</v>
      </c>
      <c r="BW62" s="66" t="b">
        <f t="shared" si="4"/>
        <v>0</v>
      </c>
      <c r="BX62" s="47" t="s">
        <v>84</v>
      </c>
      <c r="BZ62" s="47" t="s">
        <v>85</v>
      </c>
      <c r="CA62" s="47" t="s">
        <v>170</v>
      </c>
      <c r="CE62" s="69" t="str">
        <f t="shared" si="5"/>
        <v>0</v>
      </c>
      <c r="CF62" s="69" t="str">
        <f t="shared" si="6"/>
        <v>0</v>
      </c>
    </row>
    <row r="63" spans="1:84" s="47" customFormat="1" ht="12.75">
      <c r="A63" s="47" t="s">
        <v>372</v>
      </c>
      <c r="B63" s="48">
        <v>990</v>
      </c>
      <c r="C63" s="49">
        <v>7.1</v>
      </c>
      <c r="D63" s="48" t="s">
        <v>373</v>
      </c>
      <c r="E63" s="47" t="s">
        <v>89</v>
      </c>
      <c r="F63" s="47" t="s">
        <v>89</v>
      </c>
      <c r="G63" s="47" t="s">
        <v>89</v>
      </c>
      <c r="H63" s="47" t="s">
        <v>366</v>
      </c>
      <c r="I63" s="47" t="s">
        <v>331</v>
      </c>
      <c r="J63" s="47">
        <v>45.70518</v>
      </c>
      <c r="K63" s="50">
        <v>-117.05038</v>
      </c>
      <c r="L63" s="54" t="s">
        <v>78</v>
      </c>
      <c r="M63" s="47" t="s">
        <v>79</v>
      </c>
      <c r="N63" s="47" t="s">
        <v>159</v>
      </c>
      <c r="O63" s="47" t="s">
        <v>160</v>
      </c>
      <c r="Q63" s="51">
        <v>38306</v>
      </c>
      <c r="R63" s="52">
        <v>0.5458333333333333</v>
      </c>
      <c r="S63" s="47" t="s">
        <v>91</v>
      </c>
      <c r="T63" s="47">
        <v>1</v>
      </c>
      <c r="U63" s="47">
        <v>1</v>
      </c>
      <c r="V63" s="47">
        <v>0</v>
      </c>
      <c r="W63" s="47">
        <v>0</v>
      </c>
      <c r="X63" s="47">
        <v>0</v>
      </c>
      <c r="Y63" s="47" t="s">
        <v>75</v>
      </c>
      <c r="Z63" s="47" t="s">
        <v>75</v>
      </c>
      <c r="AA63" s="47" t="s">
        <v>75</v>
      </c>
      <c r="AC63" s="47" t="s">
        <v>75</v>
      </c>
      <c r="AE63" s="47" t="s">
        <v>75</v>
      </c>
      <c r="AF63" s="47" t="s">
        <v>75</v>
      </c>
      <c r="AG63" s="47" t="s">
        <v>75</v>
      </c>
      <c r="AI63" s="47" t="s">
        <v>374</v>
      </c>
      <c r="AK63" s="62" t="s">
        <v>464</v>
      </c>
      <c r="AL63" s="47">
        <v>0</v>
      </c>
      <c r="AM63" s="47">
        <v>1</v>
      </c>
      <c r="AN63" s="47">
        <v>0</v>
      </c>
      <c r="AO63" s="47" t="s">
        <v>92</v>
      </c>
      <c r="BN63" s="47" t="s">
        <v>75</v>
      </c>
      <c r="BO63" s="47" t="s">
        <v>75</v>
      </c>
      <c r="BP63" s="47" t="s">
        <v>75</v>
      </c>
      <c r="BQ63" s="47" t="s">
        <v>75</v>
      </c>
      <c r="BS63" s="66" t="str">
        <f aca="true" t="shared" si="7" ref="BS63:BS85">IF(BN63="Red","Red",IF(BP63="Red","Red",IF(BN63="Grey","Grey",IF(BP63="Grey","Grey",IF(BN63="No Value","No Value",IF(BP63="No Value","No Value","Green"))))))</f>
        <v>No Value</v>
      </c>
      <c r="BT63" s="66" t="str">
        <f aca="true" t="shared" si="8" ref="BT63:BT85">IF(BS63="Red","Red",IF(BS63="Green","Green",IF(BS63="Grey","Grey",IF(S63="Bridge","Bridge",IF(S63="Ford","Ford",IF(S63="Open Bottom","Open Bottom",IF(S63="Other","Other","Green")))))))</f>
        <v>Ford</v>
      </c>
      <c r="BU63" s="66" t="str">
        <f aca="true" t="shared" si="9" ref="BU63:BU85">IF(BX63="Yes","Yes","No")</f>
        <v>No</v>
      </c>
      <c r="BV63" s="66" t="str">
        <f aca="true" t="shared" si="10" ref="BV63:BV85">IF(S63="Bridge","Bridge",IF(S63="Ford","Ford",IF(S63="Circular","Circular",IF(S63="Squashed Pipe-Arch","Squashed Pipe-Arch",IF(S63="Open-Bottom","Open Bottom Arch",IF(S63="Other","Other","Other"))))))</f>
        <v>Ford</v>
      </c>
      <c r="BW63" s="66" t="b">
        <f aca="true" t="shared" si="11" ref="BW63:BW85">IF(AND(BS63&lt;&gt;"Red",BU63="Yes"),"Yes")</f>
        <v>0</v>
      </c>
      <c r="BX63" s="47" t="s">
        <v>84</v>
      </c>
      <c r="BZ63" s="47" t="s">
        <v>85</v>
      </c>
      <c r="CA63" s="47" t="s">
        <v>170</v>
      </c>
      <c r="CE63" s="69" t="str">
        <f aca="true" t="shared" si="12" ref="CE63:CE85">IF(BN63="Red","1",IF(BN63="Grey","0.5","0"))</f>
        <v>0</v>
      </c>
      <c r="CF63" s="69" t="str">
        <f aca="true" t="shared" si="13" ref="CF63:CF85">IF(BP63="Red","1",IF(BP63="Grey","0.5","0"))</f>
        <v>0</v>
      </c>
    </row>
    <row r="64" spans="1:84" s="6" customFormat="1" ht="12.75">
      <c r="A64" s="6" t="s">
        <v>376</v>
      </c>
      <c r="B64" s="7" t="s">
        <v>377</v>
      </c>
      <c r="C64" s="8">
        <v>0.4</v>
      </c>
      <c r="D64" s="7" t="s">
        <v>378</v>
      </c>
      <c r="E64" s="6" t="s">
        <v>74</v>
      </c>
      <c r="F64" s="6" t="s">
        <v>74</v>
      </c>
      <c r="G64" s="6" t="s">
        <v>74</v>
      </c>
      <c r="H64" s="6" t="s">
        <v>148</v>
      </c>
      <c r="I64" s="6" t="s">
        <v>77</v>
      </c>
      <c r="J64" s="9">
        <v>45.64456</v>
      </c>
      <c r="K64" s="9">
        <v>-117.23503</v>
      </c>
      <c r="L64" s="6" t="s">
        <v>78</v>
      </c>
      <c r="M64" s="6" t="s">
        <v>79</v>
      </c>
      <c r="N64" s="6" t="s">
        <v>80</v>
      </c>
      <c r="O64" s="6" t="s">
        <v>160</v>
      </c>
      <c r="Q64" s="10">
        <v>38524</v>
      </c>
      <c r="R64" s="11">
        <v>0.4270833333333333</v>
      </c>
      <c r="S64" s="6" t="s">
        <v>91</v>
      </c>
      <c r="T64" s="6">
        <v>1</v>
      </c>
      <c r="U64" s="6">
        <v>1</v>
      </c>
      <c r="V64" s="6">
        <v>0</v>
      </c>
      <c r="W64" s="6">
        <v>0</v>
      </c>
      <c r="X64" s="6">
        <v>0</v>
      </c>
      <c r="Y64" s="6" t="s">
        <v>75</v>
      </c>
      <c r="Z64" s="6" t="s">
        <v>75</v>
      </c>
      <c r="AA64" s="6" t="s">
        <v>75</v>
      </c>
      <c r="AC64" s="6" t="s">
        <v>75</v>
      </c>
      <c r="AE64" s="6" t="s">
        <v>75</v>
      </c>
      <c r="AF64" s="6" t="s">
        <v>75</v>
      </c>
      <c r="AG64" s="6" t="s">
        <v>75</v>
      </c>
      <c r="AH64" s="6" t="s">
        <v>75</v>
      </c>
      <c r="AI64" s="12"/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 t="s">
        <v>75</v>
      </c>
      <c r="BO64" s="6" t="s">
        <v>75</v>
      </c>
      <c r="BP64" s="6" t="s">
        <v>75</v>
      </c>
      <c r="BQ64" s="6" t="s">
        <v>75</v>
      </c>
      <c r="BR64" s="6" t="s">
        <v>379</v>
      </c>
      <c r="BS64" s="66" t="str">
        <f t="shared" si="7"/>
        <v>No Value</v>
      </c>
      <c r="BT64" s="66" t="str">
        <f t="shared" si="8"/>
        <v>Ford</v>
      </c>
      <c r="BU64" s="66" t="str">
        <f t="shared" si="9"/>
        <v>No</v>
      </c>
      <c r="BV64" s="66" t="str">
        <f t="shared" si="10"/>
        <v>Ford</v>
      </c>
      <c r="BW64" s="66" t="b">
        <f t="shared" si="11"/>
        <v>0</v>
      </c>
      <c r="CE64" s="69" t="str">
        <f t="shared" si="12"/>
        <v>0</v>
      </c>
      <c r="CF64" s="69" t="str">
        <f t="shared" si="13"/>
        <v>0</v>
      </c>
    </row>
    <row r="65" spans="1:84" s="6" customFormat="1" ht="12.75">
      <c r="A65" s="6" t="s">
        <v>380</v>
      </c>
      <c r="B65" s="7" t="s">
        <v>377</v>
      </c>
      <c r="C65" s="8">
        <v>0.9</v>
      </c>
      <c r="D65" s="7" t="s">
        <v>378</v>
      </c>
      <c r="E65" s="6" t="s">
        <v>74</v>
      </c>
      <c r="F65" s="6" t="s">
        <v>74</v>
      </c>
      <c r="G65" s="6" t="s">
        <v>74</v>
      </c>
      <c r="H65" s="6" t="s">
        <v>148</v>
      </c>
      <c r="I65" s="6" t="s">
        <v>77</v>
      </c>
      <c r="J65" s="9">
        <v>46.64456</v>
      </c>
      <c r="K65" s="9">
        <v>-116.23503</v>
      </c>
      <c r="L65" s="6" t="s">
        <v>78</v>
      </c>
      <c r="M65" s="6" t="s">
        <v>264</v>
      </c>
      <c r="N65" s="6" t="s">
        <v>80</v>
      </c>
      <c r="O65" s="6" t="s">
        <v>160</v>
      </c>
      <c r="Q65" s="10">
        <v>38525</v>
      </c>
      <c r="R65" s="11">
        <v>0.46875</v>
      </c>
      <c r="S65" s="6" t="s">
        <v>91</v>
      </c>
      <c r="T65" s="6">
        <v>2</v>
      </c>
      <c r="U65" s="6">
        <v>2</v>
      </c>
      <c r="V65" s="6">
        <v>1</v>
      </c>
      <c r="W65" s="6">
        <v>1</v>
      </c>
      <c r="X65" s="6">
        <v>1</v>
      </c>
      <c r="Y65" s="6" t="s">
        <v>75</v>
      </c>
      <c r="Z65" s="6" t="s">
        <v>75</v>
      </c>
      <c r="AA65" s="6" t="s">
        <v>75</v>
      </c>
      <c r="AC65" s="6" t="s">
        <v>75</v>
      </c>
      <c r="AE65" s="6" t="s">
        <v>75</v>
      </c>
      <c r="AF65" s="6" t="s">
        <v>75</v>
      </c>
      <c r="AG65" s="6" t="s">
        <v>75</v>
      </c>
      <c r="AH65" s="6" t="s">
        <v>75</v>
      </c>
      <c r="AI65" s="12"/>
      <c r="BF65" s="6">
        <v>1</v>
      </c>
      <c r="BG65" s="6">
        <v>1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 t="s">
        <v>75</v>
      </c>
      <c r="BO65" s="6" t="s">
        <v>75</v>
      </c>
      <c r="BP65" s="6" t="s">
        <v>75</v>
      </c>
      <c r="BQ65" s="6" t="s">
        <v>75</v>
      </c>
      <c r="BR65" s="6" t="s">
        <v>379</v>
      </c>
      <c r="BS65" s="66" t="str">
        <f t="shared" si="7"/>
        <v>No Value</v>
      </c>
      <c r="BT65" s="66" t="str">
        <f t="shared" si="8"/>
        <v>Ford</v>
      </c>
      <c r="BU65" s="66" t="str">
        <f t="shared" si="9"/>
        <v>No</v>
      </c>
      <c r="BV65" s="66" t="str">
        <f t="shared" si="10"/>
        <v>Ford</v>
      </c>
      <c r="BW65" s="66" t="b">
        <f t="shared" si="11"/>
        <v>0</v>
      </c>
      <c r="CE65" s="69" t="str">
        <f t="shared" si="12"/>
        <v>0</v>
      </c>
      <c r="CF65" s="69" t="str">
        <f t="shared" si="13"/>
        <v>0</v>
      </c>
    </row>
    <row r="66" spans="1:84" s="6" customFormat="1" ht="12.75">
      <c r="A66" s="6" t="s">
        <v>381</v>
      </c>
      <c r="B66" s="7" t="s">
        <v>377</v>
      </c>
      <c r="C66" s="8">
        <v>6.8</v>
      </c>
      <c r="D66" s="7" t="s">
        <v>378</v>
      </c>
      <c r="E66" s="6" t="s">
        <v>74</v>
      </c>
      <c r="F66" s="6" t="s">
        <v>74</v>
      </c>
      <c r="G66" s="6" t="s">
        <v>74</v>
      </c>
      <c r="H66" s="6" t="s">
        <v>148</v>
      </c>
      <c r="I66" s="6" t="s">
        <v>77</v>
      </c>
      <c r="J66" s="9">
        <v>47.64456</v>
      </c>
      <c r="K66" s="9">
        <v>-115.23503</v>
      </c>
      <c r="L66" s="6" t="s">
        <v>78</v>
      </c>
      <c r="M66" s="6" t="s">
        <v>271</v>
      </c>
      <c r="N66" s="6" t="s">
        <v>80</v>
      </c>
      <c r="O66" s="6" t="s">
        <v>160</v>
      </c>
      <c r="Q66" s="10">
        <v>38526</v>
      </c>
      <c r="R66" s="11">
        <v>0.510416666666667</v>
      </c>
      <c r="S66" s="6" t="s">
        <v>91</v>
      </c>
      <c r="T66" s="6">
        <v>3</v>
      </c>
      <c r="U66" s="6">
        <v>3</v>
      </c>
      <c r="V66" s="6">
        <v>2</v>
      </c>
      <c r="W66" s="6">
        <v>2</v>
      </c>
      <c r="X66" s="6">
        <v>2</v>
      </c>
      <c r="Y66" s="6" t="s">
        <v>75</v>
      </c>
      <c r="Z66" s="6" t="s">
        <v>75</v>
      </c>
      <c r="AA66" s="6" t="s">
        <v>75</v>
      </c>
      <c r="AC66" s="6" t="s">
        <v>75</v>
      </c>
      <c r="AE66" s="6" t="s">
        <v>75</v>
      </c>
      <c r="AF66" s="6" t="s">
        <v>75</v>
      </c>
      <c r="AG66" s="6" t="s">
        <v>75</v>
      </c>
      <c r="AH66" s="6" t="s">
        <v>75</v>
      </c>
      <c r="AI66" s="12"/>
      <c r="BF66" s="6">
        <v>2</v>
      </c>
      <c r="BG66" s="6">
        <v>2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 t="s">
        <v>75</v>
      </c>
      <c r="BO66" s="6" t="s">
        <v>75</v>
      </c>
      <c r="BP66" s="6" t="s">
        <v>75</v>
      </c>
      <c r="BQ66" s="6" t="s">
        <v>75</v>
      </c>
      <c r="BR66" s="6" t="s">
        <v>379</v>
      </c>
      <c r="BS66" s="66" t="str">
        <f t="shared" si="7"/>
        <v>No Value</v>
      </c>
      <c r="BT66" s="66" t="str">
        <f t="shared" si="8"/>
        <v>Ford</v>
      </c>
      <c r="BU66" s="66" t="str">
        <f t="shared" si="9"/>
        <v>No</v>
      </c>
      <c r="BV66" s="66" t="str">
        <f t="shared" si="10"/>
        <v>Ford</v>
      </c>
      <c r="BW66" s="66" t="b">
        <f t="shared" si="11"/>
        <v>0</v>
      </c>
      <c r="CE66" s="69" t="str">
        <f t="shared" si="12"/>
        <v>0</v>
      </c>
      <c r="CF66" s="69" t="str">
        <f t="shared" si="13"/>
        <v>0</v>
      </c>
    </row>
    <row r="67" spans="1:84" s="6" customFormat="1" ht="12.75">
      <c r="A67" s="6" t="s">
        <v>382</v>
      </c>
      <c r="B67" s="7" t="s">
        <v>377</v>
      </c>
      <c r="C67" s="8">
        <v>7</v>
      </c>
      <c r="D67" s="7" t="s">
        <v>378</v>
      </c>
      <c r="E67" s="6" t="s">
        <v>74</v>
      </c>
      <c r="F67" s="6" t="s">
        <v>74</v>
      </c>
      <c r="G67" s="6" t="s">
        <v>74</v>
      </c>
      <c r="H67" s="6" t="s">
        <v>148</v>
      </c>
      <c r="I67" s="6" t="s">
        <v>77</v>
      </c>
      <c r="J67" s="9">
        <v>48.64456</v>
      </c>
      <c r="K67" s="9">
        <v>-114.23503</v>
      </c>
      <c r="L67" s="6" t="s">
        <v>78</v>
      </c>
      <c r="M67" s="6" t="s">
        <v>383</v>
      </c>
      <c r="N67" s="6" t="s">
        <v>80</v>
      </c>
      <c r="O67" s="6" t="s">
        <v>160</v>
      </c>
      <c r="Q67" s="10">
        <v>38527</v>
      </c>
      <c r="R67" s="11">
        <v>0.552083333333333</v>
      </c>
      <c r="S67" s="6" t="s">
        <v>91</v>
      </c>
      <c r="T67" s="6">
        <v>4</v>
      </c>
      <c r="U67" s="6">
        <v>4</v>
      </c>
      <c r="V67" s="6">
        <v>3</v>
      </c>
      <c r="W67" s="6">
        <v>3</v>
      </c>
      <c r="X67" s="6">
        <v>3</v>
      </c>
      <c r="Y67" s="6" t="s">
        <v>75</v>
      </c>
      <c r="Z67" s="6" t="s">
        <v>75</v>
      </c>
      <c r="AA67" s="6" t="s">
        <v>75</v>
      </c>
      <c r="AC67" s="6" t="s">
        <v>75</v>
      </c>
      <c r="AE67" s="6" t="s">
        <v>75</v>
      </c>
      <c r="AF67" s="6" t="s">
        <v>75</v>
      </c>
      <c r="AG67" s="6" t="s">
        <v>75</v>
      </c>
      <c r="AH67" s="6" t="s">
        <v>75</v>
      </c>
      <c r="AI67" s="12"/>
      <c r="BF67" s="6">
        <v>3</v>
      </c>
      <c r="BG67" s="6">
        <v>3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 t="s">
        <v>75</v>
      </c>
      <c r="BO67" s="6" t="s">
        <v>75</v>
      </c>
      <c r="BP67" s="6" t="s">
        <v>75</v>
      </c>
      <c r="BQ67" s="6" t="s">
        <v>75</v>
      </c>
      <c r="BR67" s="6" t="s">
        <v>379</v>
      </c>
      <c r="BS67" s="66" t="str">
        <f t="shared" si="7"/>
        <v>No Value</v>
      </c>
      <c r="BT67" s="66" t="str">
        <f t="shared" si="8"/>
        <v>Ford</v>
      </c>
      <c r="BU67" s="66" t="str">
        <f t="shared" si="9"/>
        <v>No</v>
      </c>
      <c r="BV67" s="66" t="str">
        <f t="shared" si="10"/>
        <v>Ford</v>
      </c>
      <c r="BW67" s="66" t="b">
        <f t="shared" si="11"/>
        <v>0</v>
      </c>
      <c r="CE67" s="69" t="str">
        <f t="shared" si="12"/>
        <v>0</v>
      </c>
      <c r="CF67" s="69" t="str">
        <f t="shared" si="13"/>
        <v>0</v>
      </c>
    </row>
    <row r="68" spans="1:84" s="6" customFormat="1" ht="12.75">
      <c r="A68" s="6" t="s">
        <v>384</v>
      </c>
      <c r="B68" s="7">
        <v>4655</v>
      </c>
      <c r="C68" s="8">
        <v>11.1</v>
      </c>
      <c r="D68" s="7">
        <v>4600</v>
      </c>
      <c r="E68" s="6" t="s">
        <v>385</v>
      </c>
      <c r="F68" s="6" t="s">
        <v>385</v>
      </c>
      <c r="G68" s="6" t="s">
        <v>385</v>
      </c>
      <c r="H68" s="6" t="s">
        <v>109</v>
      </c>
      <c r="I68" s="6" t="s">
        <v>77</v>
      </c>
      <c r="J68" s="9">
        <v>45.95503</v>
      </c>
      <c r="K68" s="9">
        <v>-117.12976</v>
      </c>
      <c r="L68" s="6" t="s">
        <v>78</v>
      </c>
      <c r="M68" s="6" t="s">
        <v>79</v>
      </c>
      <c r="N68" s="6" t="s">
        <v>80</v>
      </c>
      <c r="O68" s="6" t="s">
        <v>160</v>
      </c>
      <c r="Q68" s="10">
        <v>38566</v>
      </c>
      <c r="R68" s="11">
        <v>0.5104166666666666</v>
      </c>
      <c r="S68" s="6" t="s">
        <v>99</v>
      </c>
      <c r="T68" s="6">
        <v>1</v>
      </c>
      <c r="U68" s="6">
        <v>1</v>
      </c>
      <c r="V68" s="6">
        <v>0</v>
      </c>
      <c r="W68" s="6">
        <v>0</v>
      </c>
      <c r="X68" s="6">
        <v>0</v>
      </c>
      <c r="Y68" s="6" t="s">
        <v>137</v>
      </c>
      <c r="Z68" s="6" t="s">
        <v>119</v>
      </c>
      <c r="AA68" s="6" t="s">
        <v>75</v>
      </c>
      <c r="AB68" s="6" t="s">
        <v>386</v>
      </c>
      <c r="AC68" s="6" t="s">
        <v>84</v>
      </c>
      <c r="AE68" s="6" t="s">
        <v>120</v>
      </c>
      <c r="AF68" s="6" t="s">
        <v>140</v>
      </c>
      <c r="AG68" s="6" t="s">
        <v>75</v>
      </c>
      <c r="AH68" s="6" t="s">
        <v>75</v>
      </c>
      <c r="AI68" s="12"/>
      <c r="AJ68" s="6" t="s">
        <v>387</v>
      </c>
      <c r="AR68" s="6">
        <v>2</v>
      </c>
      <c r="AS68" s="6">
        <v>20</v>
      </c>
      <c r="AT68" s="6">
        <v>7.5</v>
      </c>
      <c r="AU68" s="6">
        <v>9.5</v>
      </c>
      <c r="AV68" s="6">
        <v>7</v>
      </c>
      <c r="AW68" s="6">
        <v>6.4</v>
      </c>
      <c r="AX68" s="6">
        <v>5.3</v>
      </c>
      <c r="AY68" s="6">
        <v>3.03</v>
      </c>
      <c r="AZ68" s="6" t="s">
        <v>388</v>
      </c>
      <c r="BA68" s="6">
        <v>5.08</v>
      </c>
      <c r="BB68" s="6">
        <v>5.5</v>
      </c>
      <c r="BC68" s="6">
        <v>8.31</v>
      </c>
      <c r="BD68" s="6">
        <v>7.74</v>
      </c>
      <c r="BE68" s="6">
        <v>3.03</v>
      </c>
      <c r="BF68" s="6">
        <v>0</v>
      </c>
      <c r="BG68" s="6">
        <v>7.14</v>
      </c>
      <c r="BH68" s="6">
        <v>0.28</v>
      </c>
      <c r="BI68" s="6">
        <v>2.24</v>
      </c>
      <c r="BJ68" s="6">
        <v>-2.66</v>
      </c>
      <c r="BK68" s="6">
        <v>0.57</v>
      </c>
      <c r="BL68" s="6">
        <v>0.25</v>
      </c>
      <c r="BM68" s="6">
        <v>2.1</v>
      </c>
      <c r="BN68" s="6" t="s">
        <v>124</v>
      </c>
      <c r="BO68" s="6" t="s">
        <v>167</v>
      </c>
      <c r="BP68" s="6" t="s">
        <v>124</v>
      </c>
      <c r="BQ68" s="6" t="s">
        <v>168</v>
      </c>
      <c r="BS68" s="66" t="str">
        <f t="shared" si="7"/>
        <v>Red</v>
      </c>
      <c r="BT68" s="66" t="str">
        <f t="shared" si="8"/>
        <v>Red</v>
      </c>
      <c r="BU68" s="66" t="str">
        <f t="shared" si="9"/>
        <v>No</v>
      </c>
      <c r="BV68" s="66" t="str">
        <f t="shared" si="10"/>
        <v>Circular</v>
      </c>
      <c r="BW68" s="66" t="b">
        <f t="shared" si="11"/>
        <v>0</v>
      </c>
      <c r="CE68" s="69" t="str">
        <f t="shared" si="12"/>
        <v>1</v>
      </c>
      <c r="CF68" s="69" t="str">
        <f t="shared" si="13"/>
        <v>1</v>
      </c>
    </row>
    <row r="69" spans="1:84" s="6" customFormat="1" ht="12.75">
      <c r="A69" s="7" t="s">
        <v>389</v>
      </c>
      <c r="B69" s="7" t="s">
        <v>390</v>
      </c>
      <c r="C69" s="8">
        <v>0.2</v>
      </c>
      <c r="D69" s="7">
        <v>4600</v>
      </c>
      <c r="E69" s="7" t="s">
        <v>74</v>
      </c>
      <c r="F69" s="7" t="s">
        <v>74</v>
      </c>
      <c r="G69" s="7" t="s">
        <v>74</v>
      </c>
      <c r="H69" s="6" t="s">
        <v>109</v>
      </c>
      <c r="I69" s="6" t="s">
        <v>75</v>
      </c>
      <c r="J69" s="9">
        <v>45.69565</v>
      </c>
      <c r="K69" s="9">
        <v>-117.19001</v>
      </c>
      <c r="L69" s="6" t="s">
        <v>78</v>
      </c>
      <c r="N69" s="6" t="s">
        <v>80</v>
      </c>
      <c r="O69" s="6" t="s">
        <v>160</v>
      </c>
      <c r="Q69" s="10">
        <v>38916</v>
      </c>
      <c r="R69" s="11">
        <v>0.7076388888888889</v>
      </c>
      <c r="S69" s="6" t="s">
        <v>99</v>
      </c>
      <c r="T69" s="6">
        <v>1</v>
      </c>
      <c r="U69" s="6">
        <v>1</v>
      </c>
      <c r="V69" s="6">
        <v>0</v>
      </c>
      <c r="W69" s="6">
        <v>0</v>
      </c>
      <c r="Y69" s="6" t="s">
        <v>137</v>
      </c>
      <c r="Z69" s="6" t="s">
        <v>75</v>
      </c>
      <c r="AA69" s="6" t="s">
        <v>75</v>
      </c>
      <c r="AC69" s="6" t="s">
        <v>84</v>
      </c>
      <c r="AE69" s="6" t="s">
        <v>120</v>
      </c>
      <c r="AF69" s="6" t="s">
        <v>102</v>
      </c>
      <c r="AG69" s="6" t="s">
        <v>75</v>
      </c>
      <c r="AI69" s="12" t="s">
        <v>391</v>
      </c>
      <c r="AJ69" s="6" t="s">
        <v>392</v>
      </c>
      <c r="AR69" s="6">
        <v>4</v>
      </c>
      <c r="AS69" s="6">
        <v>56.4</v>
      </c>
      <c r="AT69" s="6">
        <v>5.7</v>
      </c>
      <c r="AU69" s="6">
        <v>6</v>
      </c>
      <c r="AV69" s="6">
        <v>6.2</v>
      </c>
      <c r="AW69" s="6">
        <v>3.6</v>
      </c>
      <c r="AX69" s="6">
        <v>4.7</v>
      </c>
      <c r="AY69" s="6">
        <v>13.06</v>
      </c>
      <c r="AZ69" s="6" t="s">
        <v>166</v>
      </c>
      <c r="BA69" s="6">
        <v>12.47</v>
      </c>
      <c r="BB69" s="6">
        <v>17.25</v>
      </c>
      <c r="BC69" s="6">
        <v>19.18</v>
      </c>
      <c r="BD69" s="6">
        <v>18.24</v>
      </c>
      <c r="BE69" s="6">
        <v>13.06</v>
      </c>
      <c r="BF69" s="6">
        <v>0</v>
      </c>
      <c r="BG69" s="6">
        <v>5.24</v>
      </c>
      <c r="BH69" s="6">
        <v>0.76</v>
      </c>
      <c r="BI69" s="6">
        <v>0.99</v>
      </c>
      <c r="BJ69" s="6">
        <v>-5.77</v>
      </c>
      <c r="BK69" s="6">
        <v>0.94</v>
      </c>
      <c r="BL69" s="6">
        <v>0.95</v>
      </c>
      <c r="BM69" s="6">
        <v>8.48</v>
      </c>
      <c r="BN69" s="6" t="s">
        <v>124</v>
      </c>
      <c r="BO69" s="6" t="s">
        <v>167</v>
      </c>
      <c r="BP69" s="6" t="s">
        <v>124</v>
      </c>
      <c r="BQ69" s="6" t="s">
        <v>168</v>
      </c>
      <c r="BR69" s="6" t="s">
        <v>393</v>
      </c>
      <c r="BS69" s="66" t="str">
        <f t="shared" si="7"/>
        <v>Red</v>
      </c>
      <c r="BT69" s="66" t="str">
        <f t="shared" si="8"/>
        <v>Red</v>
      </c>
      <c r="BU69" s="66" t="str">
        <f t="shared" si="9"/>
        <v>No</v>
      </c>
      <c r="BV69" s="66" t="str">
        <f t="shared" si="10"/>
        <v>Circular</v>
      </c>
      <c r="BW69" s="66" t="b">
        <f t="shared" si="11"/>
        <v>0</v>
      </c>
      <c r="BX69" s="6" t="s">
        <v>84</v>
      </c>
      <c r="BZ69" s="6" t="s">
        <v>85</v>
      </c>
      <c r="CA69" s="6" t="s">
        <v>86</v>
      </c>
      <c r="CE69" s="69" t="str">
        <f t="shared" si="12"/>
        <v>1</v>
      </c>
      <c r="CF69" s="69" t="str">
        <f t="shared" si="13"/>
        <v>1</v>
      </c>
    </row>
    <row r="70" spans="1:84" s="6" customFormat="1" ht="12.75">
      <c r="A70" s="7" t="s">
        <v>394</v>
      </c>
      <c r="B70" s="7" t="s">
        <v>395</v>
      </c>
      <c r="C70" s="8">
        <v>0.08</v>
      </c>
      <c r="D70" s="7" t="s">
        <v>396</v>
      </c>
      <c r="E70" s="7" t="s">
        <v>74</v>
      </c>
      <c r="F70" s="7" t="s">
        <v>74</v>
      </c>
      <c r="G70" s="7" t="s">
        <v>74</v>
      </c>
      <c r="H70" s="6" t="s">
        <v>109</v>
      </c>
      <c r="I70" s="6" t="s">
        <v>397</v>
      </c>
      <c r="J70" s="9">
        <v>45.69839</v>
      </c>
      <c r="K70" s="9">
        <v>-117.20094</v>
      </c>
      <c r="L70" s="6" t="s">
        <v>78</v>
      </c>
      <c r="N70" s="6" t="s">
        <v>80</v>
      </c>
      <c r="O70" s="6" t="s">
        <v>160</v>
      </c>
      <c r="Q70" s="10">
        <v>38916</v>
      </c>
      <c r="R70" s="11">
        <v>0.7229166666666668</v>
      </c>
      <c r="S70" s="6" t="s">
        <v>99</v>
      </c>
      <c r="T70" s="6">
        <v>1</v>
      </c>
      <c r="U70" s="6">
        <v>1</v>
      </c>
      <c r="V70" s="6">
        <v>0</v>
      </c>
      <c r="W70" s="6">
        <v>0</v>
      </c>
      <c r="Y70" s="6" t="s">
        <v>100</v>
      </c>
      <c r="Z70" s="6" t="s">
        <v>75</v>
      </c>
      <c r="AA70" s="6" t="s">
        <v>75</v>
      </c>
      <c r="AC70" s="6" t="s">
        <v>84</v>
      </c>
      <c r="AE70" s="6" t="s">
        <v>120</v>
      </c>
      <c r="AF70" s="6" t="s">
        <v>398</v>
      </c>
      <c r="AG70" s="6" t="s">
        <v>75</v>
      </c>
      <c r="AI70" s="12" t="s">
        <v>391</v>
      </c>
      <c r="AJ70" s="6" t="s">
        <v>483</v>
      </c>
      <c r="AR70" s="6">
        <v>2</v>
      </c>
      <c r="AS70" s="6">
        <v>39.3</v>
      </c>
      <c r="AT70" s="6">
        <v>2</v>
      </c>
      <c r="AU70" s="6">
        <v>1.9</v>
      </c>
      <c r="AV70" s="6">
        <v>1.3</v>
      </c>
      <c r="AW70" s="6">
        <v>3.2</v>
      </c>
      <c r="AX70" s="6">
        <v>1.9</v>
      </c>
      <c r="AY70" s="6">
        <v>6.28</v>
      </c>
      <c r="AZ70" s="6" t="s">
        <v>401</v>
      </c>
      <c r="BA70" s="6">
        <v>8.33</v>
      </c>
      <c r="BB70" s="6">
        <v>11.17</v>
      </c>
      <c r="BC70" s="6">
        <v>11.17</v>
      </c>
      <c r="BD70" s="6">
        <v>11.17</v>
      </c>
      <c r="BE70" s="6">
        <v>6.28</v>
      </c>
      <c r="BF70" s="6">
        <v>0</v>
      </c>
      <c r="BG70" s="6">
        <v>2.06</v>
      </c>
      <c r="BH70" s="6">
        <v>0.97</v>
      </c>
      <c r="BI70" s="6">
        <v>0</v>
      </c>
      <c r="BJ70" s="6">
        <v>-2.84</v>
      </c>
      <c r="BK70" s="6">
        <v>0</v>
      </c>
      <c r="BL70" s="6">
        <v>0</v>
      </c>
      <c r="BM70" s="6">
        <v>7.23</v>
      </c>
      <c r="BN70" s="6" t="s">
        <v>124</v>
      </c>
      <c r="BO70" s="6" t="s">
        <v>151</v>
      </c>
      <c r="BP70" s="6" t="s">
        <v>124</v>
      </c>
      <c r="BQ70" s="6" t="s">
        <v>152</v>
      </c>
      <c r="BR70" s="6" t="s">
        <v>402</v>
      </c>
      <c r="BS70" s="66" t="str">
        <f t="shared" si="7"/>
        <v>Red</v>
      </c>
      <c r="BT70" s="66" t="str">
        <f t="shared" si="8"/>
        <v>Red</v>
      </c>
      <c r="BU70" s="66" t="str">
        <f t="shared" si="9"/>
        <v>No</v>
      </c>
      <c r="BV70" s="66" t="str">
        <f t="shared" si="10"/>
        <v>Circular</v>
      </c>
      <c r="BW70" s="66" t="b">
        <f t="shared" si="11"/>
        <v>0</v>
      </c>
      <c r="BX70" s="6" t="s">
        <v>84</v>
      </c>
      <c r="BZ70" s="6" t="s">
        <v>85</v>
      </c>
      <c r="CA70" s="6" t="s">
        <v>86</v>
      </c>
      <c r="CE70" s="69" t="str">
        <f t="shared" si="12"/>
        <v>1</v>
      </c>
      <c r="CF70" s="69" t="str">
        <f t="shared" si="13"/>
        <v>1</v>
      </c>
    </row>
    <row r="71" spans="1:84" s="6" customFormat="1" ht="12.75">
      <c r="A71" s="7" t="s">
        <v>403</v>
      </c>
      <c r="B71" s="7" t="s">
        <v>395</v>
      </c>
      <c r="C71" s="8">
        <v>0.2</v>
      </c>
      <c r="D71" s="7" t="s">
        <v>396</v>
      </c>
      <c r="E71" s="7" t="s">
        <v>74</v>
      </c>
      <c r="F71" s="7" t="s">
        <v>74</v>
      </c>
      <c r="G71" s="7" t="s">
        <v>74</v>
      </c>
      <c r="H71" s="6" t="s">
        <v>109</v>
      </c>
      <c r="I71" s="6" t="s">
        <v>397</v>
      </c>
      <c r="J71" s="9">
        <v>45.70015</v>
      </c>
      <c r="K71" s="9">
        <v>-117.20013</v>
      </c>
      <c r="L71" s="6" t="s">
        <v>78</v>
      </c>
      <c r="N71" s="6" t="s">
        <v>80</v>
      </c>
      <c r="O71" s="6" t="s">
        <v>160</v>
      </c>
      <c r="Q71" s="10">
        <v>38917</v>
      </c>
      <c r="R71" s="11">
        <v>0.32083333333333336</v>
      </c>
      <c r="S71" s="6" t="s">
        <v>99</v>
      </c>
      <c r="T71" s="6">
        <v>1</v>
      </c>
      <c r="U71" s="6">
        <v>1</v>
      </c>
      <c r="V71" s="6">
        <v>0</v>
      </c>
      <c r="W71" s="6">
        <v>0</v>
      </c>
      <c r="Y71" s="6" t="s">
        <v>137</v>
      </c>
      <c r="Z71" s="6" t="s">
        <v>75</v>
      </c>
      <c r="AA71" s="6" t="s">
        <v>75</v>
      </c>
      <c r="AC71" s="6" t="s">
        <v>84</v>
      </c>
      <c r="AE71" s="6" t="s">
        <v>120</v>
      </c>
      <c r="AF71" s="6" t="s">
        <v>398</v>
      </c>
      <c r="AG71" s="6" t="s">
        <v>179</v>
      </c>
      <c r="AI71" s="12" t="s">
        <v>391</v>
      </c>
      <c r="AJ71" s="6" t="s">
        <v>484</v>
      </c>
      <c r="AR71" s="6">
        <v>3</v>
      </c>
      <c r="AS71" s="6">
        <v>60</v>
      </c>
      <c r="AT71" s="6">
        <v>2.9</v>
      </c>
      <c r="AU71" s="6">
        <v>3.4</v>
      </c>
      <c r="AV71" s="6">
        <v>3</v>
      </c>
      <c r="AW71" s="6">
        <v>4.5</v>
      </c>
      <c r="AX71" s="6">
        <v>3.6</v>
      </c>
      <c r="AY71" s="6">
        <v>7.41</v>
      </c>
      <c r="AZ71" s="6" t="s">
        <v>401</v>
      </c>
      <c r="BA71" s="6">
        <v>10.5</v>
      </c>
      <c r="BB71" s="6">
        <v>15.06</v>
      </c>
      <c r="BC71" s="6">
        <v>17.47</v>
      </c>
      <c r="BD71" s="6">
        <v>16.52</v>
      </c>
      <c r="BE71" s="6">
        <v>7.42</v>
      </c>
      <c r="BF71" s="6">
        <v>-0.01</v>
      </c>
      <c r="BG71" s="6">
        <v>3.48</v>
      </c>
      <c r="BH71" s="6">
        <v>0.86</v>
      </c>
      <c r="BI71" s="6">
        <v>1.46</v>
      </c>
      <c r="BJ71" s="6">
        <v>-6.02</v>
      </c>
      <c r="BK71" s="6">
        <v>0.95</v>
      </c>
      <c r="BL71" s="6">
        <v>0.65</v>
      </c>
      <c r="BM71" s="6">
        <v>7.6</v>
      </c>
      <c r="BN71" s="6" t="s">
        <v>124</v>
      </c>
      <c r="BO71" s="6" t="s">
        <v>151</v>
      </c>
      <c r="BP71" s="6" t="s">
        <v>124</v>
      </c>
      <c r="BQ71" s="6" t="s">
        <v>152</v>
      </c>
      <c r="BR71" s="6" t="s">
        <v>406</v>
      </c>
      <c r="BS71" s="66" t="str">
        <f t="shared" si="7"/>
        <v>Red</v>
      </c>
      <c r="BT71" s="66" t="str">
        <f t="shared" si="8"/>
        <v>Red</v>
      </c>
      <c r="BU71" s="66" t="str">
        <f t="shared" si="9"/>
        <v>No</v>
      </c>
      <c r="BV71" s="66" t="str">
        <f t="shared" si="10"/>
        <v>Circular</v>
      </c>
      <c r="BW71" s="66" t="b">
        <f t="shared" si="11"/>
        <v>0</v>
      </c>
      <c r="BX71" s="6" t="s">
        <v>84</v>
      </c>
      <c r="BZ71" s="6" t="s">
        <v>85</v>
      </c>
      <c r="CA71" s="6" t="s">
        <v>86</v>
      </c>
      <c r="CE71" s="69" t="str">
        <f t="shared" si="12"/>
        <v>1</v>
      </c>
      <c r="CF71" s="69" t="str">
        <f t="shared" si="13"/>
        <v>1</v>
      </c>
    </row>
    <row r="72" spans="1:84" s="6" customFormat="1" ht="12.75">
      <c r="A72" s="7" t="s">
        <v>407</v>
      </c>
      <c r="B72" s="7" t="s">
        <v>408</v>
      </c>
      <c r="C72" s="8">
        <v>0.08</v>
      </c>
      <c r="D72" s="7" t="s">
        <v>409</v>
      </c>
      <c r="E72" s="7" t="s">
        <v>74</v>
      </c>
      <c r="F72" s="7" t="s">
        <v>74</v>
      </c>
      <c r="G72" s="7" t="s">
        <v>74</v>
      </c>
      <c r="H72" s="6" t="s">
        <v>109</v>
      </c>
      <c r="I72" s="6" t="s">
        <v>90</v>
      </c>
      <c r="J72" s="9">
        <v>45.70556</v>
      </c>
      <c r="K72" s="9">
        <v>-117.18269</v>
      </c>
      <c r="L72" s="6" t="s">
        <v>78</v>
      </c>
      <c r="N72" s="6" t="s">
        <v>80</v>
      </c>
      <c r="O72" s="6" t="s">
        <v>160</v>
      </c>
      <c r="Q72" s="10">
        <v>38917</v>
      </c>
      <c r="R72" s="11">
        <v>0.33055555555555555</v>
      </c>
      <c r="S72" s="6" t="s">
        <v>99</v>
      </c>
      <c r="T72" s="6">
        <v>1</v>
      </c>
      <c r="U72" s="6">
        <v>1</v>
      </c>
      <c r="V72" s="6">
        <v>0</v>
      </c>
      <c r="W72" s="6">
        <v>0</v>
      </c>
      <c r="X72" s="6">
        <v>0</v>
      </c>
      <c r="Y72" s="6" t="s">
        <v>119</v>
      </c>
      <c r="Z72" s="6" t="s">
        <v>75</v>
      </c>
      <c r="AA72" s="6" t="s">
        <v>75</v>
      </c>
      <c r="AC72" s="6" t="s">
        <v>84</v>
      </c>
      <c r="AE72" s="6" t="s">
        <v>120</v>
      </c>
      <c r="AF72" s="6" t="s">
        <v>102</v>
      </c>
      <c r="AG72" s="6" t="s">
        <v>75</v>
      </c>
      <c r="AI72" s="12" t="s">
        <v>410</v>
      </c>
      <c r="AR72" s="6">
        <v>3</v>
      </c>
      <c r="AS72" s="6">
        <v>60</v>
      </c>
      <c r="AT72" s="6">
        <v>6</v>
      </c>
      <c r="AU72" s="6">
        <v>5.6</v>
      </c>
      <c r="AV72" s="6">
        <v>7</v>
      </c>
      <c r="AW72" s="6">
        <v>7.1</v>
      </c>
      <c r="AX72" s="6">
        <v>5.2</v>
      </c>
      <c r="AY72" s="6">
        <v>14</v>
      </c>
      <c r="AZ72" s="6" t="s">
        <v>411</v>
      </c>
      <c r="BA72" s="6">
        <v>14.58</v>
      </c>
      <c r="BB72" s="6">
        <v>18.16</v>
      </c>
      <c r="BC72" s="6">
        <v>19.79</v>
      </c>
      <c r="BD72" s="6">
        <v>19.43</v>
      </c>
      <c r="BE72" s="6">
        <v>14</v>
      </c>
      <c r="BF72" s="6">
        <v>0</v>
      </c>
      <c r="BG72" s="6">
        <v>6.18</v>
      </c>
      <c r="BH72" s="6">
        <v>0.49</v>
      </c>
      <c r="BI72" s="6">
        <v>1.27</v>
      </c>
      <c r="BJ72" s="6">
        <v>-4.85</v>
      </c>
      <c r="BK72" s="6">
        <v>0.36</v>
      </c>
      <c r="BL72" s="6">
        <v>0.28</v>
      </c>
      <c r="BM72" s="6">
        <v>5.97</v>
      </c>
      <c r="BN72" s="6" t="s">
        <v>124</v>
      </c>
      <c r="BO72" s="6" t="s">
        <v>151</v>
      </c>
      <c r="BP72" s="6" t="s">
        <v>124</v>
      </c>
      <c r="BQ72" s="6" t="s">
        <v>152</v>
      </c>
      <c r="BR72" s="6" t="s">
        <v>406</v>
      </c>
      <c r="BS72" s="66" t="str">
        <f t="shared" si="7"/>
        <v>Red</v>
      </c>
      <c r="BT72" s="66" t="str">
        <f t="shared" si="8"/>
        <v>Red</v>
      </c>
      <c r="BU72" s="66" t="str">
        <f t="shared" si="9"/>
        <v>No</v>
      </c>
      <c r="BV72" s="66" t="str">
        <f t="shared" si="10"/>
        <v>Circular</v>
      </c>
      <c r="BW72" s="66" t="b">
        <f t="shared" si="11"/>
        <v>0</v>
      </c>
      <c r="BX72" s="6" t="s">
        <v>84</v>
      </c>
      <c r="BZ72" s="6" t="s">
        <v>85</v>
      </c>
      <c r="CA72" s="6" t="s">
        <v>86</v>
      </c>
      <c r="CE72" s="69" t="str">
        <f t="shared" si="12"/>
        <v>1</v>
      </c>
      <c r="CF72" s="69" t="str">
        <f t="shared" si="13"/>
        <v>1</v>
      </c>
    </row>
    <row r="73" spans="1:84" s="6" customFormat="1" ht="12.75">
      <c r="A73" s="7" t="s">
        <v>412</v>
      </c>
      <c r="B73" s="7" t="s">
        <v>413</v>
      </c>
      <c r="C73" s="8">
        <v>0.05</v>
      </c>
      <c r="D73" s="7">
        <v>4665</v>
      </c>
      <c r="E73" s="7" t="s">
        <v>74</v>
      </c>
      <c r="F73" s="7" t="s">
        <v>74</v>
      </c>
      <c r="G73" s="7" t="s">
        <v>74</v>
      </c>
      <c r="H73" s="6" t="s">
        <v>109</v>
      </c>
      <c r="I73" s="6" t="s">
        <v>179</v>
      </c>
      <c r="J73" s="9">
        <v>45.83532</v>
      </c>
      <c r="K73" s="9">
        <v>-117.07174</v>
      </c>
      <c r="L73" s="6" t="s">
        <v>78</v>
      </c>
      <c r="N73" s="6" t="s">
        <v>80</v>
      </c>
      <c r="O73" s="6" t="s">
        <v>160</v>
      </c>
      <c r="Q73" s="10">
        <v>38932</v>
      </c>
      <c r="R73" s="11">
        <v>0.7270833333333333</v>
      </c>
      <c r="S73" s="6" t="s">
        <v>99</v>
      </c>
      <c r="T73" s="6">
        <v>1</v>
      </c>
      <c r="U73" s="6">
        <v>1</v>
      </c>
      <c r="V73" s="6">
        <v>0</v>
      </c>
      <c r="W73" s="6">
        <v>0</v>
      </c>
      <c r="X73" s="6">
        <v>0</v>
      </c>
      <c r="Y73" s="6" t="s">
        <v>137</v>
      </c>
      <c r="Z73" s="6" t="s">
        <v>75</v>
      </c>
      <c r="AA73" s="6" t="s">
        <v>75</v>
      </c>
      <c r="AC73" s="6" t="s">
        <v>84</v>
      </c>
      <c r="AE73" s="6" t="s">
        <v>120</v>
      </c>
      <c r="AF73" s="6" t="s">
        <v>102</v>
      </c>
      <c r="AG73" s="6" t="s">
        <v>75</v>
      </c>
      <c r="AI73" s="12" t="s">
        <v>414</v>
      </c>
      <c r="AR73" s="6">
        <v>2</v>
      </c>
      <c r="AS73" s="6">
        <v>26</v>
      </c>
      <c r="AT73" s="6">
        <v>5</v>
      </c>
      <c r="AU73" s="6">
        <v>6.9</v>
      </c>
      <c r="AV73" s="6">
        <v>9.8</v>
      </c>
      <c r="AW73" s="6">
        <v>6.7</v>
      </c>
      <c r="AX73" s="6">
        <v>6.5</v>
      </c>
      <c r="AY73" s="6">
        <v>5.29</v>
      </c>
      <c r="AZ73" s="6" t="s">
        <v>105</v>
      </c>
      <c r="BA73" s="6">
        <v>7.26</v>
      </c>
      <c r="BB73" s="6">
        <v>7.88</v>
      </c>
      <c r="BC73" s="6">
        <v>9.36</v>
      </c>
      <c r="BD73" s="6">
        <v>8.05</v>
      </c>
      <c r="BE73" s="6">
        <v>5.29</v>
      </c>
      <c r="BF73" s="6">
        <v>0</v>
      </c>
      <c r="BG73" s="6">
        <v>6.98</v>
      </c>
      <c r="BH73" s="6">
        <v>0.29</v>
      </c>
      <c r="BI73" s="6">
        <v>0.17</v>
      </c>
      <c r="BJ73" s="6">
        <v>-0.79</v>
      </c>
      <c r="BK73" s="6">
        <v>1.31</v>
      </c>
      <c r="BL73" s="6">
        <v>7.71</v>
      </c>
      <c r="BM73" s="6">
        <v>2.38</v>
      </c>
      <c r="BN73" s="6" t="s">
        <v>124</v>
      </c>
      <c r="BO73" s="6" t="s">
        <v>151</v>
      </c>
      <c r="BP73" s="6" t="s">
        <v>124</v>
      </c>
      <c r="BQ73" s="6" t="s">
        <v>152</v>
      </c>
      <c r="BR73" s="6" t="s">
        <v>415</v>
      </c>
      <c r="BS73" s="66" t="str">
        <f t="shared" si="7"/>
        <v>Red</v>
      </c>
      <c r="BT73" s="66" t="str">
        <f t="shared" si="8"/>
        <v>Red</v>
      </c>
      <c r="BU73" s="66" t="str">
        <f t="shared" si="9"/>
        <v>Yes</v>
      </c>
      <c r="BV73" s="66" t="str">
        <f t="shared" si="10"/>
        <v>Circular</v>
      </c>
      <c r="BW73" s="66" t="b">
        <f t="shared" si="11"/>
        <v>0</v>
      </c>
      <c r="BX73" s="6" t="s">
        <v>85</v>
      </c>
      <c r="BY73" s="6" t="s">
        <v>416</v>
      </c>
      <c r="BZ73" s="6" t="s">
        <v>85</v>
      </c>
      <c r="CA73" s="6" t="s">
        <v>170</v>
      </c>
      <c r="CE73" s="69" t="str">
        <f t="shared" si="12"/>
        <v>1</v>
      </c>
      <c r="CF73" s="69" t="str">
        <f t="shared" si="13"/>
        <v>1</v>
      </c>
    </row>
    <row r="74" spans="1:84" s="6" customFormat="1" ht="12.75">
      <c r="A74" s="7" t="s">
        <v>417</v>
      </c>
      <c r="B74" s="7" t="s">
        <v>113</v>
      </c>
      <c r="C74" s="8">
        <v>1</v>
      </c>
      <c r="D74" s="7" t="s">
        <v>418</v>
      </c>
      <c r="E74" s="7" t="s">
        <v>115</v>
      </c>
      <c r="F74" s="7" t="s">
        <v>89</v>
      </c>
      <c r="G74" s="7" t="s">
        <v>89</v>
      </c>
      <c r="H74" s="6" t="s">
        <v>179</v>
      </c>
      <c r="I74" s="6" t="s">
        <v>331</v>
      </c>
      <c r="J74" s="9">
        <v>45.64327</v>
      </c>
      <c r="K74" s="9">
        <v>-116.97899</v>
      </c>
      <c r="L74" s="6" t="s">
        <v>78</v>
      </c>
      <c r="N74" s="6" t="s">
        <v>160</v>
      </c>
      <c r="O74" s="6" t="s">
        <v>179</v>
      </c>
      <c r="Q74" s="10">
        <v>38946</v>
      </c>
      <c r="R74" s="11">
        <v>0.3625</v>
      </c>
      <c r="S74" s="6" t="s">
        <v>99</v>
      </c>
      <c r="T74" s="6">
        <v>1</v>
      </c>
      <c r="U74" s="6">
        <v>1</v>
      </c>
      <c r="V74" s="6">
        <v>0</v>
      </c>
      <c r="W74" s="6">
        <v>0</v>
      </c>
      <c r="X74" s="6">
        <v>0</v>
      </c>
      <c r="Y74" s="6" t="s">
        <v>119</v>
      </c>
      <c r="Z74" s="6" t="s">
        <v>75</v>
      </c>
      <c r="AA74" s="6" t="s">
        <v>75</v>
      </c>
      <c r="AC74" s="6" t="s">
        <v>84</v>
      </c>
      <c r="AE74" s="6" t="s">
        <v>120</v>
      </c>
      <c r="AF74" s="6" t="s">
        <v>140</v>
      </c>
      <c r="AG74" s="6" t="s">
        <v>121</v>
      </c>
      <c r="AI74" s="12" t="s">
        <v>366</v>
      </c>
      <c r="AJ74" s="6" t="s">
        <v>419</v>
      </c>
      <c r="AR74" s="6">
        <v>1.5</v>
      </c>
      <c r="AS74" s="6">
        <v>39.6</v>
      </c>
      <c r="AT74" s="6">
        <v>2</v>
      </c>
      <c r="AU74" s="6">
        <v>1.6</v>
      </c>
      <c r="AV74" s="6">
        <v>3.9</v>
      </c>
      <c r="AW74" s="6">
        <v>2</v>
      </c>
      <c r="AX74" s="6">
        <v>2.2</v>
      </c>
      <c r="AY74" s="6">
        <v>5.54</v>
      </c>
      <c r="AZ74" s="6" t="s">
        <v>111</v>
      </c>
      <c r="BA74" s="6">
        <v>5.41</v>
      </c>
      <c r="BB74" s="6">
        <v>7.08</v>
      </c>
      <c r="BC74" s="6">
        <v>8.17</v>
      </c>
      <c r="BD74" s="6">
        <v>7.47</v>
      </c>
      <c r="BE74" s="6">
        <v>5.54</v>
      </c>
      <c r="BF74" s="6">
        <v>0</v>
      </c>
      <c r="BG74" s="6">
        <v>2.34</v>
      </c>
      <c r="BH74" s="6">
        <v>0.64</v>
      </c>
      <c r="BI74" s="6">
        <v>0.39</v>
      </c>
      <c r="BJ74" s="6">
        <v>-2.06</v>
      </c>
      <c r="BK74" s="6">
        <v>0.7</v>
      </c>
      <c r="BL74" s="6">
        <v>1.79</v>
      </c>
      <c r="BM74" s="6">
        <v>4.22</v>
      </c>
      <c r="BN74" s="6" t="s">
        <v>124</v>
      </c>
      <c r="BO74" s="6" t="s">
        <v>151</v>
      </c>
      <c r="BP74" s="6" t="s">
        <v>124</v>
      </c>
      <c r="BQ74" s="6" t="s">
        <v>152</v>
      </c>
      <c r="BS74" s="66" t="str">
        <f t="shared" si="7"/>
        <v>Red</v>
      </c>
      <c r="BT74" s="66" t="str">
        <f t="shared" si="8"/>
        <v>Red</v>
      </c>
      <c r="BU74" s="66" t="str">
        <f t="shared" si="9"/>
        <v>Yes</v>
      </c>
      <c r="BV74" s="66" t="str">
        <f t="shared" si="10"/>
        <v>Circular</v>
      </c>
      <c r="BW74" s="66" t="b">
        <f t="shared" si="11"/>
        <v>0</v>
      </c>
      <c r="BX74" s="6" t="s">
        <v>85</v>
      </c>
      <c r="BY74" s="6" t="s">
        <v>420</v>
      </c>
      <c r="BZ74" s="6" t="s">
        <v>85</v>
      </c>
      <c r="CA74" s="6" t="s">
        <v>170</v>
      </c>
      <c r="CE74" s="69" t="str">
        <f t="shared" si="12"/>
        <v>1</v>
      </c>
      <c r="CF74" s="69" t="str">
        <f t="shared" si="13"/>
        <v>1</v>
      </c>
    </row>
    <row r="75" spans="1:84" s="6" customFormat="1" ht="12.75">
      <c r="A75" s="7" t="s">
        <v>421</v>
      </c>
      <c r="B75" s="7" t="s">
        <v>145</v>
      </c>
      <c r="C75" s="8">
        <v>14.3</v>
      </c>
      <c r="D75" s="7" t="s">
        <v>422</v>
      </c>
      <c r="E75" s="7" t="s">
        <v>115</v>
      </c>
      <c r="F75" s="7" t="s">
        <v>89</v>
      </c>
      <c r="G75" s="7" t="s">
        <v>89</v>
      </c>
      <c r="H75" s="6" t="s">
        <v>90</v>
      </c>
      <c r="I75" s="6" t="s">
        <v>76</v>
      </c>
      <c r="J75" s="9">
        <v>45.58976</v>
      </c>
      <c r="K75" s="9">
        <v>-117.16798</v>
      </c>
      <c r="L75" s="6" t="s">
        <v>78</v>
      </c>
      <c r="N75" s="6" t="s">
        <v>160</v>
      </c>
      <c r="O75" s="6" t="s">
        <v>423</v>
      </c>
      <c r="Q75" s="10">
        <v>38946</v>
      </c>
      <c r="R75" s="11">
        <v>0.4875</v>
      </c>
      <c r="S75" s="6" t="s">
        <v>118</v>
      </c>
      <c r="T75" s="6">
        <v>1</v>
      </c>
      <c r="U75" s="6">
        <v>1</v>
      </c>
      <c r="V75" s="6">
        <v>0</v>
      </c>
      <c r="W75" s="6">
        <v>0</v>
      </c>
      <c r="X75" s="6">
        <v>0</v>
      </c>
      <c r="Y75" s="6" t="s">
        <v>100</v>
      </c>
      <c r="Z75" s="6" t="s">
        <v>75</v>
      </c>
      <c r="AA75" s="6" t="s">
        <v>75</v>
      </c>
      <c r="AC75" s="6" t="s">
        <v>84</v>
      </c>
      <c r="AE75" s="6" t="s">
        <v>120</v>
      </c>
      <c r="AF75" s="6" t="s">
        <v>121</v>
      </c>
      <c r="AG75" s="6" t="s">
        <v>139</v>
      </c>
      <c r="AI75" s="12" t="s">
        <v>424</v>
      </c>
      <c r="AJ75" s="6" t="s">
        <v>419</v>
      </c>
      <c r="AR75" s="6">
        <v>5.6</v>
      </c>
      <c r="AS75" s="6">
        <v>38.45</v>
      </c>
      <c r="AT75" s="6">
        <v>8.1</v>
      </c>
      <c r="AU75" s="6">
        <v>9.2</v>
      </c>
      <c r="AV75" s="6">
        <v>8</v>
      </c>
      <c r="AW75" s="6">
        <v>7.9</v>
      </c>
      <c r="AX75" s="6">
        <v>8.9</v>
      </c>
      <c r="AY75" s="6">
        <v>8.08</v>
      </c>
      <c r="AZ75" s="6" t="s">
        <v>105</v>
      </c>
      <c r="BA75" s="6">
        <v>11.74</v>
      </c>
      <c r="BB75" s="6">
        <v>11.38</v>
      </c>
      <c r="BC75" s="6">
        <v>11.38</v>
      </c>
      <c r="BD75" s="6">
        <v>11.38</v>
      </c>
      <c r="BE75" s="6">
        <v>8.07</v>
      </c>
      <c r="BF75" s="6">
        <v>0.01</v>
      </c>
      <c r="BG75" s="6">
        <v>8.42</v>
      </c>
      <c r="BH75" s="6">
        <v>0.67</v>
      </c>
      <c r="BI75" s="6">
        <v>0</v>
      </c>
      <c r="BJ75" s="6">
        <v>0.36</v>
      </c>
      <c r="BK75" s="6">
        <v>0</v>
      </c>
      <c r="BL75" s="6">
        <v>0</v>
      </c>
      <c r="BM75" s="6">
        <v>-0.94</v>
      </c>
      <c r="BN75" s="6" t="s">
        <v>107</v>
      </c>
      <c r="BO75" s="6" t="s">
        <v>204</v>
      </c>
      <c r="BP75" s="6" t="s">
        <v>107</v>
      </c>
      <c r="BQ75" s="6" t="s">
        <v>75</v>
      </c>
      <c r="BS75" s="66" t="str">
        <f t="shared" si="7"/>
        <v>Green</v>
      </c>
      <c r="BT75" s="66" t="str">
        <f t="shared" si="8"/>
        <v>Green</v>
      </c>
      <c r="BU75" s="66" t="str">
        <f t="shared" si="9"/>
        <v>No</v>
      </c>
      <c r="BV75" s="66" t="str">
        <f t="shared" si="10"/>
        <v>Squashed Pipe-Arch</v>
      </c>
      <c r="BW75" s="66" t="b">
        <f t="shared" si="11"/>
        <v>0</v>
      </c>
      <c r="BX75" s="6" t="s">
        <v>84</v>
      </c>
      <c r="BZ75" s="6" t="s">
        <v>85</v>
      </c>
      <c r="CA75" s="6" t="s">
        <v>170</v>
      </c>
      <c r="CE75" s="69" t="str">
        <f t="shared" si="12"/>
        <v>0</v>
      </c>
      <c r="CF75" s="69" t="str">
        <f t="shared" si="13"/>
        <v>0</v>
      </c>
    </row>
    <row r="76" spans="1:84" s="6" customFormat="1" ht="12.75">
      <c r="A76" s="7" t="s">
        <v>425</v>
      </c>
      <c r="B76" s="7" t="s">
        <v>426</v>
      </c>
      <c r="C76" s="8">
        <v>0.4</v>
      </c>
      <c r="D76" s="7" t="s">
        <v>145</v>
      </c>
      <c r="E76" s="7" t="s">
        <v>115</v>
      </c>
      <c r="F76" s="7" t="s">
        <v>89</v>
      </c>
      <c r="G76" s="7" t="s">
        <v>89</v>
      </c>
      <c r="H76" s="6" t="s">
        <v>90</v>
      </c>
      <c r="I76" s="6" t="s">
        <v>76</v>
      </c>
      <c r="J76" s="9">
        <v>45.60002</v>
      </c>
      <c r="K76" s="9">
        <v>-117.17107</v>
      </c>
      <c r="L76" s="6" t="s">
        <v>78</v>
      </c>
      <c r="N76" s="6" t="s">
        <v>80</v>
      </c>
      <c r="O76" s="6" t="s">
        <v>160</v>
      </c>
      <c r="Q76" s="10">
        <v>38946</v>
      </c>
      <c r="R76" s="11">
        <v>0.5236111111111111</v>
      </c>
      <c r="S76" s="6" t="s">
        <v>118</v>
      </c>
      <c r="T76" s="6">
        <v>1</v>
      </c>
      <c r="U76" s="6">
        <v>1</v>
      </c>
      <c r="V76" s="6">
        <v>0</v>
      </c>
      <c r="W76" s="6">
        <v>0</v>
      </c>
      <c r="X76" s="6">
        <v>0</v>
      </c>
      <c r="Y76" s="6" t="s">
        <v>137</v>
      </c>
      <c r="Z76" s="6" t="s">
        <v>75</v>
      </c>
      <c r="AA76" s="6" t="s">
        <v>75</v>
      </c>
      <c r="AC76" s="6" t="s">
        <v>84</v>
      </c>
      <c r="AE76" s="6" t="s">
        <v>120</v>
      </c>
      <c r="AF76" s="6" t="s">
        <v>139</v>
      </c>
      <c r="AG76" s="6" t="s">
        <v>75</v>
      </c>
      <c r="AI76" s="12"/>
      <c r="AR76" s="6">
        <v>4.6</v>
      </c>
      <c r="AS76" s="6">
        <v>30</v>
      </c>
      <c r="AT76" s="6">
        <v>7</v>
      </c>
      <c r="AU76" s="6">
        <v>7.2</v>
      </c>
      <c r="AV76" s="6">
        <v>6.2</v>
      </c>
      <c r="AW76" s="6">
        <v>9.9</v>
      </c>
      <c r="AX76" s="6">
        <v>12.1</v>
      </c>
      <c r="AY76" s="6">
        <v>5.1</v>
      </c>
      <c r="AZ76" s="6" t="s">
        <v>427</v>
      </c>
      <c r="BA76" s="6">
        <v>8.4</v>
      </c>
      <c r="BB76" s="6">
        <v>8.74</v>
      </c>
      <c r="BC76" s="6">
        <v>11.71</v>
      </c>
      <c r="BD76" s="6">
        <v>9.52</v>
      </c>
      <c r="BE76" s="6">
        <v>5.1</v>
      </c>
      <c r="BF76" s="6">
        <v>0</v>
      </c>
      <c r="BG76" s="6">
        <v>8.48</v>
      </c>
      <c r="BH76" s="6">
        <v>0.54</v>
      </c>
      <c r="BI76" s="6">
        <v>0.78</v>
      </c>
      <c r="BJ76" s="6">
        <v>-1.12</v>
      </c>
      <c r="BK76" s="6">
        <v>2.19</v>
      </c>
      <c r="BL76" s="6">
        <v>2.81</v>
      </c>
      <c r="BM76" s="6">
        <v>1.13</v>
      </c>
      <c r="BN76" s="6" t="s">
        <v>124</v>
      </c>
      <c r="BO76" s="6" t="s">
        <v>167</v>
      </c>
      <c r="BP76" s="6" t="s">
        <v>142</v>
      </c>
      <c r="BQ76" s="6" t="s">
        <v>75</v>
      </c>
      <c r="BS76" s="66" t="str">
        <f t="shared" si="7"/>
        <v>Red</v>
      </c>
      <c r="BT76" s="66" t="str">
        <f t="shared" si="8"/>
        <v>Red</v>
      </c>
      <c r="BU76" s="66" t="str">
        <f t="shared" si="9"/>
        <v>No</v>
      </c>
      <c r="BV76" s="66" t="str">
        <f t="shared" si="10"/>
        <v>Squashed Pipe-Arch</v>
      </c>
      <c r="BW76" s="66" t="b">
        <f t="shared" si="11"/>
        <v>0</v>
      </c>
      <c r="BX76" s="6" t="s">
        <v>84</v>
      </c>
      <c r="BZ76" s="6" t="s">
        <v>75</v>
      </c>
      <c r="CA76" s="6" t="s">
        <v>170</v>
      </c>
      <c r="CE76" s="69" t="str">
        <f t="shared" si="12"/>
        <v>1</v>
      </c>
      <c r="CF76" s="69" t="str">
        <f t="shared" si="13"/>
        <v>0.5</v>
      </c>
    </row>
    <row r="77" spans="1:84" s="6" customFormat="1" ht="12.75">
      <c r="A77" s="7" t="s">
        <v>428</v>
      </c>
      <c r="B77" s="7" t="s">
        <v>426</v>
      </c>
      <c r="C77" s="8">
        <v>1.1</v>
      </c>
      <c r="D77" s="7" t="s">
        <v>145</v>
      </c>
      <c r="E77" s="7" t="s">
        <v>115</v>
      </c>
      <c r="F77" s="7" t="s">
        <v>89</v>
      </c>
      <c r="G77" s="7" t="s">
        <v>89</v>
      </c>
      <c r="H77" s="6" t="s">
        <v>90</v>
      </c>
      <c r="I77" s="6" t="s">
        <v>76</v>
      </c>
      <c r="J77" s="9">
        <v>45.60875</v>
      </c>
      <c r="K77" s="9">
        <v>-117.17907</v>
      </c>
      <c r="L77" s="6" t="s">
        <v>78</v>
      </c>
      <c r="N77" s="6" t="s">
        <v>160</v>
      </c>
      <c r="O77" s="6" t="s">
        <v>423</v>
      </c>
      <c r="Q77" s="10">
        <v>38946</v>
      </c>
      <c r="R77" s="11">
        <v>0.6826388888888889</v>
      </c>
      <c r="S77" s="6" t="s">
        <v>118</v>
      </c>
      <c r="T77" s="6">
        <v>1</v>
      </c>
      <c r="U77" s="6">
        <v>1</v>
      </c>
      <c r="V77" s="6">
        <v>0</v>
      </c>
      <c r="W77" s="6">
        <v>0</v>
      </c>
      <c r="X77" s="6">
        <v>0</v>
      </c>
      <c r="Y77" s="6" t="s">
        <v>137</v>
      </c>
      <c r="Z77" s="6" t="s">
        <v>75</v>
      </c>
      <c r="AA77" s="6" t="s">
        <v>75</v>
      </c>
      <c r="AC77" s="6" t="s">
        <v>84</v>
      </c>
      <c r="AE77" s="6" t="s">
        <v>120</v>
      </c>
      <c r="AF77" s="6" t="s">
        <v>75</v>
      </c>
      <c r="AG77" s="6" t="s">
        <v>75</v>
      </c>
      <c r="AI77" s="12"/>
      <c r="AR77" s="6">
        <v>5.8</v>
      </c>
      <c r="AS77" s="6">
        <v>32.5</v>
      </c>
      <c r="AT77" s="6">
        <v>8.1</v>
      </c>
      <c r="AU77" s="6">
        <v>8.2</v>
      </c>
      <c r="AV77" s="6">
        <v>8.7</v>
      </c>
      <c r="AW77" s="6">
        <v>6.7</v>
      </c>
      <c r="AX77" s="6">
        <v>11.8</v>
      </c>
      <c r="AY77" s="6">
        <v>5</v>
      </c>
      <c r="AZ77" s="6" t="s">
        <v>105</v>
      </c>
      <c r="BA77" s="6">
        <v>8.75</v>
      </c>
      <c r="BB77" s="6">
        <v>8.93</v>
      </c>
      <c r="BC77" s="6">
        <v>10.6</v>
      </c>
      <c r="BD77" s="6">
        <v>10.1</v>
      </c>
      <c r="BE77" s="6">
        <v>5</v>
      </c>
      <c r="BF77" s="6">
        <v>0</v>
      </c>
      <c r="BG77" s="6">
        <v>8.7</v>
      </c>
      <c r="BH77" s="6">
        <v>0.67</v>
      </c>
      <c r="BI77" s="6">
        <v>1.17</v>
      </c>
      <c r="BJ77" s="6">
        <v>-1.35</v>
      </c>
      <c r="BK77" s="6">
        <v>0.5</v>
      </c>
      <c r="BL77" s="6">
        <v>0.43</v>
      </c>
      <c r="BM77" s="6">
        <v>0.55</v>
      </c>
      <c r="BN77" s="6" t="s">
        <v>124</v>
      </c>
      <c r="BO77" s="6" t="s">
        <v>167</v>
      </c>
      <c r="BP77" s="6" t="s">
        <v>124</v>
      </c>
      <c r="BQ77" s="6" t="s">
        <v>168</v>
      </c>
      <c r="BS77" s="66" t="str">
        <f t="shared" si="7"/>
        <v>Red</v>
      </c>
      <c r="BT77" s="66" t="str">
        <f t="shared" si="8"/>
        <v>Red</v>
      </c>
      <c r="BU77" s="66" t="str">
        <f t="shared" si="9"/>
        <v>Yes</v>
      </c>
      <c r="BV77" s="66" t="str">
        <f t="shared" si="10"/>
        <v>Squashed Pipe-Arch</v>
      </c>
      <c r="BW77" s="66" t="b">
        <f t="shared" si="11"/>
        <v>0</v>
      </c>
      <c r="BX77" s="6" t="s">
        <v>85</v>
      </c>
      <c r="BY77" s="6" t="s">
        <v>429</v>
      </c>
      <c r="BZ77" s="6" t="s">
        <v>85</v>
      </c>
      <c r="CA77" s="6" t="s">
        <v>170</v>
      </c>
      <c r="CE77" s="69" t="str">
        <f t="shared" si="12"/>
        <v>1</v>
      </c>
      <c r="CF77" s="69" t="str">
        <f t="shared" si="13"/>
        <v>1</v>
      </c>
    </row>
    <row r="78" spans="1:84" s="6" customFormat="1" ht="12.75">
      <c r="A78" s="7" t="s">
        <v>430</v>
      </c>
      <c r="B78" s="7" t="s">
        <v>426</v>
      </c>
      <c r="C78" s="8">
        <v>1.2</v>
      </c>
      <c r="D78" s="7" t="s">
        <v>145</v>
      </c>
      <c r="E78" s="7" t="s">
        <v>115</v>
      </c>
      <c r="F78" s="7" t="s">
        <v>89</v>
      </c>
      <c r="G78" s="7" t="s">
        <v>89</v>
      </c>
      <c r="H78" s="6" t="s">
        <v>90</v>
      </c>
      <c r="I78" s="6" t="s">
        <v>76</v>
      </c>
      <c r="J78" s="9">
        <v>45.60887</v>
      </c>
      <c r="K78" s="9">
        <v>-117.18065</v>
      </c>
      <c r="L78" s="6" t="s">
        <v>78</v>
      </c>
      <c r="N78" s="6" t="s">
        <v>160</v>
      </c>
      <c r="O78" s="6" t="s">
        <v>423</v>
      </c>
      <c r="Q78" s="10">
        <v>38946</v>
      </c>
      <c r="R78" s="11">
        <v>0.6875</v>
      </c>
      <c r="S78" s="6" t="s">
        <v>99</v>
      </c>
      <c r="T78" s="6">
        <v>1</v>
      </c>
      <c r="U78" s="6">
        <v>1</v>
      </c>
      <c r="V78" s="6">
        <v>0</v>
      </c>
      <c r="W78" s="6">
        <v>0</v>
      </c>
      <c r="X78" s="6">
        <v>0</v>
      </c>
      <c r="Y78" s="6" t="s">
        <v>100</v>
      </c>
      <c r="Z78" s="6" t="s">
        <v>75</v>
      </c>
      <c r="AA78" s="6" t="s">
        <v>75</v>
      </c>
      <c r="AC78" s="6" t="s">
        <v>84</v>
      </c>
      <c r="AE78" s="6" t="s">
        <v>131</v>
      </c>
      <c r="AF78" s="6" t="s">
        <v>140</v>
      </c>
      <c r="AG78" s="6" t="s">
        <v>121</v>
      </c>
      <c r="AI78" s="12" t="s">
        <v>431</v>
      </c>
      <c r="AR78" s="6">
        <v>6.9</v>
      </c>
      <c r="AS78" s="6">
        <v>18.1</v>
      </c>
      <c r="AT78" s="6">
        <v>10.3</v>
      </c>
      <c r="AU78" s="6">
        <v>11.1</v>
      </c>
      <c r="AV78" s="6">
        <v>10</v>
      </c>
      <c r="AW78" s="6">
        <v>10.5</v>
      </c>
      <c r="AX78" s="6">
        <v>11.2</v>
      </c>
      <c r="AY78" s="6">
        <v>4.93</v>
      </c>
      <c r="AZ78" s="6" t="s">
        <v>105</v>
      </c>
      <c r="BA78" s="6">
        <v>10.83</v>
      </c>
      <c r="BB78" s="6">
        <v>11.08</v>
      </c>
      <c r="BC78" s="6">
        <v>11.08</v>
      </c>
      <c r="BD78" s="6">
        <v>10.63</v>
      </c>
      <c r="BE78" s="6">
        <v>4.93</v>
      </c>
      <c r="BF78" s="6">
        <v>0</v>
      </c>
      <c r="BG78" s="6">
        <v>10.62</v>
      </c>
      <c r="BH78" s="6">
        <v>0.65</v>
      </c>
      <c r="BI78" s="6">
        <v>-0.45</v>
      </c>
      <c r="BJ78" s="6">
        <v>0.2</v>
      </c>
      <c r="BK78" s="6">
        <v>0.45</v>
      </c>
      <c r="BL78" s="6">
        <v>-1</v>
      </c>
      <c r="BM78" s="6">
        <v>1.38</v>
      </c>
      <c r="BN78" s="6" t="s">
        <v>107</v>
      </c>
      <c r="BO78" s="6" t="s">
        <v>75</v>
      </c>
      <c r="BP78" s="6" t="s">
        <v>107</v>
      </c>
      <c r="BQ78" s="6" t="s">
        <v>75</v>
      </c>
      <c r="BS78" s="66" t="str">
        <f t="shared" si="7"/>
        <v>Green</v>
      </c>
      <c r="BT78" s="66" t="str">
        <f t="shared" si="8"/>
        <v>Green</v>
      </c>
      <c r="BU78" s="66" t="str">
        <f t="shared" si="9"/>
        <v>Yes</v>
      </c>
      <c r="BV78" s="66" t="str">
        <f t="shared" si="10"/>
        <v>Circular</v>
      </c>
      <c r="BW78" s="66" t="str">
        <f t="shared" si="11"/>
        <v>Yes</v>
      </c>
      <c r="BX78" s="6" t="s">
        <v>85</v>
      </c>
      <c r="BY78" s="6" t="s">
        <v>432</v>
      </c>
      <c r="BZ78" s="6" t="s">
        <v>85</v>
      </c>
      <c r="CA78" s="6" t="s">
        <v>170</v>
      </c>
      <c r="CE78" s="69" t="str">
        <f t="shared" si="12"/>
        <v>0</v>
      </c>
      <c r="CF78" s="69" t="str">
        <f t="shared" si="13"/>
        <v>0</v>
      </c>
    </row>
    <row r="79" spans="1:84" s="6" customFormat="1" ht="12.75">
      <c r="A79" s="7" t="s">
        <v>433</v>
      </c>
      <c r="B79" s="7">
        <v>4625</v>
      </c>
      <c r="C79" s="8">
        <v>15.1</v>
      </c>
      <c r="D79" s="7" t="s">
        <v>434</v>
      </c>
      <c r="E79" s="7" t="s">
        <v>74</v>
      </c>
      <c r="F79" s="7" t="s">
        <v>74</v>
      </c>
      <c r="G79" s="7" t="s">
        <v>74</v>
      </c>
      <c r="H79" s="6" t="s">
        <v>109</v>
      </c>
      <c r="I79" s="6" t="s">
        <v>97</v>
      </c>
      <c r="J79" s="9">
        <v>45.77877</v>
      </c>
      <c r="K79" s="9">
        <v>-116.99015</v>
      </c>
      <c r="L79" s="6" t="s">
        <v>78</v>
      </c>
      <c r="N79" s="6" t="s">
        <v>80</v>
      </c>
      <c r="O79" s="6" t="s">
        <v>160</v>
      </c>
      <c r="Q79" s="10">
        <v>38957</v>
      </c>
      <c r="R79" s="11">
        <v>0.5118055555555555</v>
      </c>
      <c r="S79" s="6" t="s">
        <v>118</v>
      </c>
      <c r="T79" s="6">
        <v>1</v>
      </c>
      <c r="U79" s="6">
        <v>1</v>
      </c>
      <c r="V79" s="6">
        <v>0</v>
      </c>
      <c r="W79" s="6">
        <v>0</v>
      </c>
      <c r="X79" s="6">
        <v>0</v>
      </c>
      <c r="Y79" s="6" t="s">
        <v>119</v>
      </c>
      <c r="Z79" s="6" t="s">
        <v>75</v>
      </c>
      <c r="AA79" s="6" t="s">
        <v>75</v>
      </c>
      <c r="AC79" s="6" t="s">
        <v>84</v>
      </c>
      <c r="AE79" s="6" t="s">
        <v>120</v>
      </c>
      <c r="AF79" s="6" t="s">
        <v>139</v>
      </c>
      <c r="AG79" s="6" t="s">
        <v>138</v>
      </c>
      <c r="AH79" s="6" t="s">
        <v>435</v>
      </c>
      <c r="AI79" s="12" t="s">
        <v>436</v>
      </c>
      <c r="AJ79" s="6" t="s">
        <v>437</v>
      </c>
      <c r="AR79" s="6">
        <v>5.3</v>
      </c>
      <c r="AS79" s="6">
        <v>93.5</v>
      </c>
      <c r="AT79" s="6">
        <v>7.9</v>
      </c>
      <c r="AU79" s="6">
        <v>9.6</v>
      </c>
      <c r="AV79" s="6">
        <v>6.4</v>
      </c>
      <c r="AW79" s="6">
        <v>5.9</v>
      </c>
      <c r="AX79" s="6">
        <v>9.9</v>
      </c>
      <c r="AY79" s="6">
        <v>3.14</v>
      </c>
      <c r="AZ79" s="6" t="s">
        <v>438</v>
      </c>
      <c r="BA79" s="6">
        <v>20.88</v>
      </c>
      <c r="BB79" s="6">
        <v>29.46</v>
      </c>
      <c r="BC79" s="6">
        <v>29.88</v>
      </c>
      <c r="BD79" s="6">
        <v>29.88</v>
      </c>
      <c r="BE79" s="6">
        <v>3.15</v>
      </c>
      <c r="BF79" s="6">
        <v>-0.01</v>
      </c>
      <c r="BG79" s="6">
        <v>7.94</v>
      </c>
      <c r="BH79" s="6">
        <v>0.67</v>
      </c>
      <c r="BI79" s="6">
        <v>0.42</v>
      </c>
      <c r="BJ79" s="6">
        <v>-9</v>
      </c>
      <c r="BK79" s="6">
        <v>0</v>
      </c>
      <c r="BL79" s="6">
        <v>0</v>
      </c>
      <c r="BM79" s="6">
        <v>9.18</v>
      </c>
      <c r="BN79" s="6" t="s">
        <v>124</v>
      </c>
      <c r="BO79" s="6" t="s">
        <v>151</v>
      </c>
      <c r="BP79" s="6" t="s">
        <v>124</v>
      </c>
      <c r="BQ79" s="6" t="s">
        <v>152</v>
      </c>
      <c r="BS79" s="66" t="str">
        <f t="shared" si="7"/>
        <v>Red</v>
      </c>
      <c r="BT79" s="66" t="str">
        <f t="shared" si="8"/>
        <v>Red</v>
      </c>
      <c r="BU79" s="66" t="str">
        <f t="shared" si="9"/>
        <v>No</v>
      </c>
      <c r="BV79" s="66" t="str">
        <f t="shared" si="10"/>
        <v>Squashed Pipe-Arch</v>
      </c>
      <c r="BW79" s="66" t="b">
        <f t="shared" si="11"/>
        <v>0</v>
      </c>
      <c r="BX79" s="6" t="s">
        <v>84</v>
      </c>
      <c r="BZ79" s="6" t="s">
        <v>85</v>
      </c>
      <c r="CA79" s="6" t="s">
        <v>170</v>
      </c>
      <c r="CE79" s="69" t="str">
        <f t="shared" si="12"/>
        <v>1</v>
      </c>
      <c r="CF79" s="69" t="str">
        <f t="shared" si="13"/>
        <v>1</v>
      </c>
    </row>
    <row r="80" spans="1:84" s="6" customFormat="1" ht="12.75">
      <c r="A80" s="7" t="s">
        <v>439</v>
      </c>
      <c r="B80" s="7">
        <v>4625</v>
      </c>
      <c r="C80" s="8">
        <v>16.2</v>
      </c>
      <c r="D80" s="7" t="s">
        <v>434</v>
      </c>
      <c r="E80" s="7" t="s">
        <v>74</v>
      </c>
      <c r="F80" s="7" t="s">
        <v>74</v>
      </c>
      <c r="G80" s="7" t="s">
        <v>74</v>
      </c>
      <c r="H80" s="6" t="s">
        <v>179</v>
      </c>
      <c r="I80" s="6" t="s">
        <v>179</v>
      </c>
      <c r="J80" s="9">
        <v>45.78676</v>
      </c>
      <c r="K80" s="9">
        <v>-116.97803</v>
      </c>
      <c r="L80" s="6" t="s">
        <v>78</v>
      </c>
      <c r="N80" s="6" t="s">
        <v>80</v>
      </c>
      <c r="O80" s="6" t="s">
        <v>160</v>
      </c>
      <c r="Q80" s="10">
        <v>38957</v>
      </c>
      <c r="R80" s="11">
        <v>0.576388888888889</v>
      </c>
      <c r="S80" s="6" t="s">
        <v>118</v>
      </c>
      <c r="T80" s="6">
        <v>1</v>
      </c>
      <c r="U80" s="6">
        <v>1</v>
      </c>
      <c r="V80" s="6">
        <v>0</v>
      </c>
      <c r="W80" s="6">
        <v>0</v>
      </c>
      <c r="X80" s="6">
        <v>0</v>
      </c>
      <c r="Y80" s="6" t="s">
        <v>75</v>
      </c>
      <c r="Z80" s="6" t="s">
        <v>75</v>
      </c>
      <c r="AA80" s="6" t="s">
        <v>75</v>
      </c>
      <c r="AC80" s="6" t="s">
        <v>84</v>
      </c>
      <c r="AE80" s="6" t="s">
        <v>120</v>
      </c>
      <c r="AF80" s="6" t="s">
        <v>102</v>
      </c>
      <c r="AG80" s="6" t="s">
        <v>75</v>
      </c>
      <c r="AI80" s="12" t="s">
        <v>440</v>
      </c>
      <c r="AR80" s="6">
        <v>5</v>
      </c>
      <c r="AS80" s="6">
        <v>50</v>
      </c>
      <c r="AT80" s="6">
        <v>8.6</v>
      </c>
      <c r="AU80" s="6">
        <v>10.1</v>
      </c>
      <c r="AV80" s="6">
        <v>9</v>
      </c>
      <c r="AW80" s="6">
        <v>9.9</v>
      </c>
      <c r="AX80" s="6">
        <v>8.6</v>
      </c>
      <c r="AY80" s="6">
        <v>11.17</v>
      </c>
      <c r="AZ80" s="6" t="s">
        <v>441</v>
      </c>
      <c r="BA80" s="6">
        <v>11.17</v>
      </c>
      <c r="BB80" s="6">
        <v>14.01</v>
      </c>
      <c r="BC80" s="6">
        <v>14.7</v>
      </c>
      <c r="BD80" s="6">
        <v>14.52</v>
      </c>
      <c r="BE80" s="6">
        <v>11.17</v>
      </c>
      <c r="BF80" s="6">
        <v>0</v>
      </c>
      <c r="BG80" s="6">
        <v>9.24</v>
      </c>
      <c r="BH80" s="6">
        <v>0.54</v>
      </c>
      <c r="BI80" s="6">
        <v>0.51</v>
      </c>
      <c r="BJ80" s="6">
        <v>-3.35</v>
      </c>
      <c r="BK80" s="6">
        <v>0.18</v>
      </c>
      <c r="BL80" s="6">
        <v>0.35</v>
      </c>
      <c r="BM80" s="6">
        <v>5.68</v>
      </c>
      <c r="BN80" s="6" t="s">
        <v>124</v>
      </c>
      <c r="BO80" s="6" t="s">
        <v>151</v>
      </c>
      <c r="BP80" s="6" t="s">
        <v>124</v>
      </c>
      <c r="BQ80" s="6" t="s">
        <v>152</v>
      </c>
      <c r="BS80" s="66" t="str">
        <f t="shared" si="7"/>
        <v>Red</v>
      </c>
      <c r="BT80" s="66" t="str">
        <f t="shared" si="8"/>
        <v>Red</v>
      </c>
      <c r="BU80" s="66" t="str">
        <f t="shared" si="9"/>
        <v>Yes</v>
      </c>
      <c r="BV80" s="66" t="str">
        <f t="shared" si="10"/>
        <v>Squashed Pipe-Arch</v>
      </c>
      <c r="BW80" s="66" t="b">
        <f t="shared" si="11"/>
        <v>0</v>
      </c>
      <c r="BX80" s="6" t="s">
        <v>85</v>
      </c>
      <c r="BY80" s="6" t="s">
        <v>419</v>
      </c>
      <c r="BZ80" s="6" t="s">
        <v>85</v>
      </c>
      <c r="CA80" s="6" t="s">
        <v>170</v>
      </c>
      <c r="CE80" s="69" t="str">
        <f t="shared" si="12"/>
        <v>1</v>
      </c>
      <c r="CF80" s="69" t="str">
        <f t="shared" si="13"/>
        <v>1</v>
      </c>
    </row>
    <row r="81" spans="1:84" s="6" customFormat="1" ht="12.75">
      <c r="A81" s="7" t="s">
        <v>442</v>
      </c>
      <c r="B81" s="7">
        <v>4625</v>
      </c>
      <c r="C81" s="8">
        <v>18.5</v>
      </c>
      <c r="D81" s="7" t="s">
        <v>434</v>
      </c>
      <c r="E81" s="7" t="s">
        <v>74</v>
      </c>
      <c r="F81" s="7" t="s">
        <v>74</v>
      </c>
      <c r="G81" s="7" t="s">
        <v>74</v>
      </c>
      <c r="H81" s="6" t="s">
        <v>179</v>
      </c>
      <c r="I81" s="6" t="s">
        <v>179</v>
      </c>
      <c r="J81" s="9">
        <v>45.79504</v>
      </c>
      <c r="K81" s="9">
        <v>-116.94553</v>
      </c>
      <c r="L81" s="6" t="s">
        <v>78</v>
      </c>
      <c r="N81" s="6" t="s">
        <v>160</v>
      </c>
      <c r="O81" s="6" t="s">
        <v>423</v>
      </c>
      <c r="Q81" s="10">
        <v>38957</v>
      </c>
      <c r="R81" s="11">
        <v>0.6270833333333333</v>
      </c>
      <c r="S81" s="6" t="s">
        <v>99</v>
      </c>
      <c r="T81" s="6">
        <v>1</v>
      </c>
      <c r="U81" s="6">
        <v>1</v>
      </c>
      <c r="V81" s="6">
        <v>0</v>
      </c>
      <c r="W81" s="6">
        <v>0</v>
      </c>
      <c r="X81" s="6">
        <v>0</v>
      </c>
      <c r="Y81" s="6" t="s">
        <v>137</v>
      </c>
      <c r="Z81" s="6" t="s">
        <v>75</v>
      </c>
      <c r="AA81" s="6" t="s">
        <v>75</v>
      </c>
      <c r="AC81" s="6" t="s">
        <v>84</v>
      </c>
      <c r="AE81" s="6" t="s">
        <v>120</v>
      </c>
      <c r="AF81" s="6" t="s">
        <v>121</v>
      </c>
      <c r="AG81" s="6" t="s">
        <v>139</v>
      </c>
      <c r="AI81" s="12" t="s">
        <v>443</v>
      </c>
      <c r="AR81" s="6">
        <v>5</v>
      </c>
      <c r="AS81" s="6">
        <v>111</v>
      </c>
      <c r="AT81" s="6">
        <v>6.5</v>
      </c>
      <c r="AU81" s="6">
        <v>8.7</v>
      </c>
      <c r="AV81" s="6">
        <v>6.8</v>
      </c>
      <c r="AW81" s="6">
        <v>10.1</v>
      </c>
      <c r="AX81" s="6">
        <v>8.4</v>
      </c>
      <c r="AY81" s="6">
        <v>1.48</v>
      </c>
      <c r="AZ81" s="6" t="s">
        <v>444</v>
      </c>
      <c r="BA81" s="6">
        <v>24.47</v>
      </c>
      <c r="BB81" s="6">
        <v>30.4</v>
      </c>
      <c r="BC81" s="6">
        <v>32.54</v>
      </c>
      <c r="BD81" s="6">
        <v>31.84</v>
      </c>
      <c r="BE81" s="6">
        <v>1.48</v>
      </c>
      <c r="BF81" s="6">
        <v>0</v>
      </c>
      <c r="BG81" s="6">
        <v>8.1</v>
      </c>
      <c r="BH81" s="6">
        <v>0.62</v>
      </c>
      <c r="BI81" s="6">
        <v>1.44</v>
      </c>
      <c r="BJ81" s="6">
        <v>-7.37</v>
      </c>
      <c r="BK81" s="6">
        <v>0.7</v>
      </c>
      <c r="BL81" s="6">
        <v>0.49</v>
      </c>
      <c r="BM81" s="6">
        <v>5.34</v>
      </c>
      <c r="BN81" s="6" t="s">
        <v>124</v>
      </c>
      <c r="BO81" s="6" t="s">
        <v>151</v>
      </c>
      <c r="BP81" s="6" t="s">
        <v>124</v>
      </c>
      <c r="BQ81" s="6" t="s">
        <v>152</v>
      </c>
      <c r="BR81" s="6" t="s">
        <v>445</v>
      </c>
      <c r="BS81" s="66" t="str">
        <f t="shared" si="7"/>
        <v>Red</v>
      </c>
      <c r="BT81" s="66" t="str">
        <f t="shared" si="8"/>
        <v>Red</v>
      </c>
      <c r="BU81" s="66" t="str">
        <f t="shared" si="9"/>
        <v>Yes</v>
      </c>
      <c r="BV81" s="66" t="str">
        <f t="shared" si="10"/>
        <v>Circular</v>
      </c>
      <c r="BW81" s="66" t="b">
        <f t="shared" si="11"/>
        <v>0</v>
      </c>
      <c r="BX81" s="6" t="s">
        <v>85</v>
      </c>
      <c r="BY81" s="6" t="s">
        <v>446</v>
      </c>
      <c r="BZ81" s="6" t="s">
        <v>85</v>
      </c>
      <c r="CA81" s="6" t="s">
        <v>170</v>
      </c>
      <c r="CE81" s="69" t="str">
        <f t="shared" si="12"/>
        <v>1</v>
      </c>
      <c r="CF81" s="69" t="str">
        <f t="shared" si="13"/>
        <v>1</v>
      </c>
    </row>
    <row r="82" spans="1:84" s="6" customFormat="1" ht="12.75">
      <c r="A82" s="7" t="s">
        <v>447</v>
      </c>
      <c r="B82" s="7">
        <v>4695</v>
      </c>
      <c r="C82" s="8">
        <v>2.9</v>
      </c>
      <c r="D82" s="7" t="s">
        <v>448</v>
      </c>
      <c r="E82" s="7" t="s">
        <v>74</v>
      </c>
      <c r="F82" s="7" t="s">
        <v>74</v>
      </c>
      <c r="G82" s="7" t="s">
        <v>74</v>
      </c>
      <c r="H82" s="6" t="s">
        <v>109</v>
      </c>
      <c r="I82" s="6" t="s">
        <v>97</v>
      </c>
      <c r="J82" s="9">
        <v>45.71625</v>
      </c>
      <c r="K82" s="9">
        <v>-116.95911</v>
      </c>
      <c r="L82" s="6" t="s">
        <v>78</v>
      </c>
      <c r="N82" s="6" t="s">
        <v>160</v>
      </c>
      <c r="O82" s="6" t="s">
        <v>423</v>
      </c>
      <c r="Q82" s="10">
        <v>38958</v>
      </c>
      <c r="R82" s="11">
        <v>0.4048611111111111</v>
      </c>
      <c r="S82" s="6" t="s">
        <v>99</v>
      </c>
      <c r="T82" s="6">
        <v>1</v>
      </c>
      <c r="U82" s="6">
        <v>1</v>
      </c>
      <c r="V82" s="6">
        <v>0</v>
      </c>
      <c r="W82" s="6">
        <v>0</v>
      </c>
      <c r="X82" s="6">
        <v>0</v>
      </c>
      <c r="Y82" s="6" t="s">
        <v>137</v>
      </c>
      <c r="Z82" s="6" t="s">
        <v>75</v>
      </c>
      <c r="AA82" s="6" t="s">
        <v>75</v>
      </c>
      <c r="AC82" s="6" t="s">
        <v>84</v>
      </c>
      <c r="AE82" s="6" t="s">
        <v>120</v>
      </c>
      <c r="AF82" s="6" t="s">
        <v>398</v>
      </c>
      <c r="AG82" s="6" t="s">
        <v>121</v>
      </c>
      <c r="AH82" s="6" t="s">
        <v>449</v>
      </c>
      <c r="AI82" s="12"/>
      <c r="AR82" s="6">
        <v>2.4</v>
      </c>
      <c r="AS82" s="6">
        <v>40.5</v>
      </c>
      <c r="AT82" s="6">
        <v>8.4</v>
      </c>
      <c r="AU82" s="6">
        <v>8</v>
      </c>
      <c r="AV82" s="6">
        <v>9.4</v>
      </c>
      <c r="AW82" s="6">
        <v>6.1</v>
      </c>
      <c r="AX82" s="6">
        <v>7.2</v>
      </c>
      <c r="AY82" s="6">
        <v>9.26</v>
      </c>
      <c r="AZ82" s="6" t="s">
        <v>105</v>
      </c>
      <c r="BA82" s="6">
        <v>11.64</v>
      </c>
      <c r="BB82" s="6">
        <v>13.12</v>
      </c>
      <c r="BC82" s="6">
        <v>15.39</v>
      </c>
      <c r="BD82" s="6">
        <v>13.22</v>
      </c>
      <c r="BE82" s="6">
        <v>9.26</v>
      </c>
      <c r="BF82" s="6">
        <v>0</v>
      </c>
      <c r="BG82" s="6">
        <v>7.82</v>
      </c>
      <c r="BH82" s="6">
        <v>0.31</v>
      </c>
      <c r="BI82" s="6">
        <v>0.1</v>
      </c>
      <c r="BJ82" s="6">
        <v>-1.58</v>
      </c>
      <c r="BK82" s="6">
        <v>2.17</v>
      </c>
      <c r="BL82" s="6">
        <v>21.7</v>
      </c>
      <c r="BM82" s="6">
        <v>3.65</v>
      </c>
      <c r="BN82" s="6" t="s">
        <v>124</v>
      </c>
      <c r="BO82" s="6" t="s">
        <v>151</v>
      </c>
      <c r="BP82" s="6" t="s">
        <v>124</v>
      </c>
      <c r="BQ82" s="6" t="s">
        <v>152</v>
      </c>
      <c r="BS82" s="66" t="str">
        <f t="shared" si="7"/>
        <v>Red</v>
      </c>
      <c r="BT82" s="66" t="str">
        <f t="shared" si="8"/>
        <v>Red</v>
      </c>
      <c r="BU82" s="66" t="str">
        <f t="shared" si="9"/>
        <v>Yes</v>
      </c>
      <c r="BV82" s="66" t="str">
        <f t="shared" si="10"/>
        <v>Circular</v>
      </c>
      <c r="BW82" s="66" t="b">
        <f t="shared" si="11"/>
        <v>0</v>
      </c>
      <c r="BX82" s="6" t="s">
        <v>85</v>
      </c>
      <c r="BY82" s="6" t="s">
        <v>419</v>
      </c>
      <c r="BZ82" s="6" t="s">
        <v>85</v>
      </c>
      <c r="CA82" s="6" t="s">
        <v>170</v>
      </c>
      <c r="CE82" s="69" t="str">
        <f t="shared" si="12"/>
        <v>1</v>
      </c>
      <c r="CF82" s="69" t="str">
        <f t="shared" si="13"/>
        <v>1</v>
      </c>
    </row>
    <row r="83" spans="1:84" s="6" customFormat="1" ht="12.75">
      <c r="A83" s="7" t="s">
        <v>450</v>
      </c>
      <c r="B83" s="7" t="s">
        <v>451</v>
      </c>
      <c r="C83" s="8">
        <v>3.6</v>
      </c>
      <c r="D83" s="7" t="s">
        <v>452</v>
      </c>
      <c r="E83" s="7" t="s">
        <v>74</v>
      </c>
      <c r="F83" s="7" t="s">
        <v>74</v>
      </c>
      <c r="G83" s="7" t="s">
        <v>74</v>
      </c>
      <c r="H83" s="6" t="s">
        <v>109</v>
      </c>
      <c r="I83" s="6" t="s">
        <v>97</v>
      </c>
      <c r="J83" s="9">
        <v>45.72511</v>
      </c>
      <c r="K83" s="9">
        <v>-116.95316</v>
      </c>
      <c r="L83" s="6" t="s">
        <v>78</v>
      </c>
      <c r="N83" s="6" t="s">
        <v>160</v>
      </c>
      <c r="O83" s="6" t="s">
        <v>423</v>
      </c>
      <c r="Q83" s="10">
        <v>38958</v>
      </c>
      <c r="R83" s="11">
        <v>0.4395833333333334</v>
      </c>
      <c r="S83" s="6" t="s">
        <v>99</v>
      </c>
      <c r="T83" s="6">
        <v>1</v>
      </c>
      <c r="U83" s="6">
        <v>2</v>
      </c>
      <c r="V83" s="6">
        <v>0</v>
      </c>
      <c r="W83" s="6">
        <v>0</v>
      </c>
      <c r="X83" s="6">
        <v>0</v>
      </c>
      <c r="Y83" s="6" t="s">
        <v>137</v>
      </c>
      <c r="Z83" s="6" t="s">
        <v>75</v>
      </c>
      <c r="AA83" s="6" t="s">
        <v>75</v>
      </c>
      <c r="AB83" s="6" t="s">
        <v>453</v>
      </c>
      <c r="AC83" s="6" t="s">
        <v>84</v>
      </c>
      <c r="AE83" s="6" t="s">
        <v>120</v>
      </c>
      <c r="AF83" s="6" t="s">
        <v>121</v>
      </c>
      <c r="AG83" s="6" t="s">
        <v>75</v>
      </c>
      <c r="AI83" s="12" t="s">
        <v>454</v>
      </c>
      <c r="AJ83" s="6" t="s">
        <v>419</v>
      </c>
      <c r="AR83" s="6">
        <v>2</v>
      </c>
      <c r="AS83" s="6">
        <v>46</v>
      </c>
      <c r="AT83" s="6">
        <v>11.1</v>
      </c>
      <c r="AU83" s="6">
        <v>7.4</v>
      </c>
      <c r="AV83" s="6">
        <v>8.5</v>
      </c>
      <c r="AW83" s="6">
        <v>8.3</v>
      </c>
      <c r="AX83" s="6">
        <v>9.9</v>
      </c>
      <c r="AY83" s="6">
        <v>12.03</v>
      </c>
      <c r="AZ83" s="6" t="s">
        <v>105</v>
      </c>
      <c r="BA83" s="6">
        <v>14.08</v>
      </c>
      <c r="BB83" s="6">
        <v>15.22</v>
      </c>
      <c r="BC83" s="6">
        <v>17.52</v>
      </c>
      <c r="BD83" s="6">
        <v>15.1</v>
      </c>
      <c r="BE83" s="6">
        <v>12.02</v>
      </c>
      <c r="BF83" s="6">
        <v>0.01</v>
      </c>
      <c r="BG83" s="6">
        <v>9.04</v>
      </c>
      <c r="BH83" s="6">
        <v>0.22</v>
      </c>
      <c r="BI83" s="6">
        <v>-0.12</v>
      </c>
      <c r="BJ83" s="6">
        <v>-1.02</v>
      </c>
      <c r="BK83" s="6">
        <v>2.42</v>
      </c>
      <c r="BL83" s="6">
        <v>-20.17</v>
      </c>
      <c r="BM83" s="6">
        <v>2.48</v>
      </c>
      <c r="BN83" s="6" t="s">
        <v>124</v>
      </c>
      <c r="BO83" s="6" t="s">
        <v>151</v>
      </c>
      <c r="BP83" s="6" t="s">
        <v>124</v>
      </c>
      <c r="BQ83" s="6" t="s">
        <v>152</v>
      </c>
      <c r="BR83" s="6" t="s">
        <v>455</v>
      </c>
      <c r="BS83" s="66" t="str">
        <f t="shared" si="7"/>
        <v>Red</v>
      </c>
      <c r="BT83" s="66" t="str">
        <f t="shared" si="8"/>
        <v>Red</v>
      </c>
      <c r="BU83" s="66" t="str">
        <f t="shared" si="9"/>
        <v>Yes</v>
      </c>
      <c r="BV83" s="66" t="str">
        <f t="shared" si="10"/>
        <v>Circular</v>
      </c>
      <c r="BW83" s="66" t="b">
        <f t="shared" si="11"/>
        <v>0</v>
      </c>
      <c r="BX83" s="6" t="s">
        <v>85</v>
      </c>
      <c r="BY83" s="6" t="s">
        <v>419</v>
      </c>
      <c r="BZ83" s="6" t="s">
        <v>85</v>
      </c>
      <c r="CA83" s="6" t="s">
        <v>170</v>
      </c>
      <c r="CE83" s="69" t="str">
        <f t="shared" si="12"/>
        <v>1</v>
      </c>
      <c r="CF83" s="69" t="str">
        <f t="shared" si="13"/>
        <v>1</v>
      </c>
    </row>
    <row r="84" spans="1:84" s="6" customFormat="1" ht="12.75">
      <c r="A84" s="7" t="s">
        <v>456</v>
      </c>
      <c r="B84" s="7" t="s">
        <v>457</v>
      </c>
      <c r="C84" s="8">
        <v>3.6</v>
      </c>
      <c r="D84" s="7" t="s">
        <v>452</v>
      </c>
      <c r="E84" s="7" t="s">
        <v>74</v>
      </c>
      <c r="F84" s="7" t="s">
        <v>74</v>
      </c>
      <c r="G84" s="7" t="s">
        <v>74</v>
      </c>
      <c r="H84" s="6" t="s">
        <v>109</v>
      </c>
      <c r="I84" s="6" t="s">
        <v>97</v>
      </c>
      <c r="J84" s="9">
        <v>45.72511</v>
      </c>
      <c r="K84" s="9">
        <v>-116.95316</v>
      </c>
      <c r="L84" s="6" t="s">
        <v>78</v>
      </c>
      <c r="N84" s="6" t="s">
        <v>160</v>
      </c>
      <c r="O84" s="6" t="s">
        <v>423</v>
      </c>
      <c r="Q84" s="10">
        <v>38958</v>
      </c>
      <c r="R84" s="11">
        <v>0.4451388888888889</v>
      </c>
      <c r="S84" s="6" t="s">
        <v>99</v>
      </c>
      <c r="T84" s="6">
        <v>2</v>
      </c>
      <c r="U84" s="6">
        <v>2</v>
      </c>
      <c r="V84" s="6">
        <v>0</v>
      </c>
      <c r="W84" s="6">
        <v>0</v>
      </c>
      <c r="X84" s="6">
        <v>0</v>
      </c>
      <c r="Y84" s="6" t="s">
        <v>137</v>
      </c>
      <c r="Z84" s="6" t="s">
        <v>75</v>
      </c>
      <c r="AA84" s="6" t="s">
        <v>75</v>
      </c>
      <c r="AC84" s="6" t="s">
        <v>84</v>
      </c>
      <c r="AE84" s="6" t="s">
        <v>120</v>
      </c>
      <c r="AF84" s="6" t="s">
        <v>398</v>
      </c>
      <c r="AG84" s="6" t="s">
        <v>121</v>
      </c>
      <c r="AI84" s="12"/>
      <c r="AR84" s="6">
        <v>3.2</v>
      </c>
      <c r="AS84" s="6">
        <v>48</v>
      </c>
      <c r="AT84" s="6">
        <v>10.5</v>
      </c>
      <c r="AU84" s="6">
        <v>7.2</v>
      </c>
      <c r="AV84" s="6">
        <v>6.5</v>
      </c>
      <c r="AW84" s="6">
        <v>6.7</v>
      </c>
      <c r="AX84" s="6">
        <v>6.6</v>
      </c>
      <c r="AY84" s="6">
        <v>12.03</v>
      </c>
      <c r="AZ84" s="6" t="s">
        <v>458</v>
      </c>
      <c r="BA84" s="6">
        <v>14.86</v>
      </c>
      <c r="BB84" s="6">
        <v>15.86</v>
      </c>
      <c r="BC84" s="6">
        <v>17.52</v>
      </c>
      <c r="BD84" s="6">
        <v>15.51</v>
      </c>
      <c r="BE84" s="6">
        <v>12.02</v>
      </c>
      <c r="BF84" s="6">
        <v>0.01</v>
      </c>
      <c r="BG84" s="6">
        <v>7.5</v>
      </c>
      <c r="BH84" s="6">
        <v>0.43</v>
      </c>
      <c r="BI84" s="6">
        <v>-0.35</v>
      </c>
      <c r="BJ84" s="6">
        <v>-0.65</v>
      </c>
      <c r="BK84" s="6">
        <v>2.01</v>
      </c>
      <c r="BL84" s="6">
        <v>-5.74</v>
      </c>
      <c r="BM84" s="6">
        <v>2.08</v>
      </c>
      <c r="BN84" s="6" t="s">
        <v>124</v>
      </c>
      <c r="BO84" s="6" t="s">
        <v>151</v>
      </c>
      <c r="BP84" s="6" t="s">
        <v>124</v>
      </c>
      <c r="BQ84" s="6" t="s">
        <v>152</v>
      </c>
      <c r="BS84" s="66" t="str">
        <f t="shared" si="7"/>
        <v>Red</v>
      </c>
      <c r="BT84" s="66" t="str">
        <f t="shared" si="8"/>
        <v>Red</v>
      </c>
      <c r="BU84" s="66" t="str">
        <f t="shared" si="9"/>
        <v>Yes</v>
      </c>
      <c r="BV84" s="66" t="str">
        <f t="shared" si="10"/>
        <v>Circular</v>
      </c>
      <c r="BW84" s="66" t="b">
        <f t="shared" si="11"/>
        <v>0</v>
      </c>
      <c r="BX84" s="6" t="s">
        <v>85</v>
      </c>
      <c r="BY84" s="6" t="s">
        <v>419</v>
      </c>
      <c r="BZ84" s="6" t="s">
        <v>85</v>
      </c>
      <c r="CA84" s="6" t="s">
        <v>170</v>
      </c>
      <c r="CE84" s="69" t="str">
        <f t="shared" si="12"/>
        <v>1</v>
      </c>
      <c r="CF84" s="69" t="str">
        <f t="shared" si="13"/>
        <v>1</v>
      </c>
    </row>
    <row r="85" spans="1:84" s="6" customFormat="1" ht="12.75">
      <c r="A85" s="7" t="s">
        <v>459</v>
      </c>
      <c r="B85" s="7" t="s">
        <v>460</v>
      </c>
      <c r="C85" s="8">
        <v>1.3</v>
      </c>
      <c r="D85" s="7">
        <v>4635</v>
      </c>
      <c r="E85" s="7" t="s">
        <v>89</v>
      </c>
      <c r="F85" s="7" t="s">
        <v>89</v>
      </c>
      <c r="G85" s="7" t="s">
        <v>89</v>
      </c>
      <c r="H85" s="6" t="s">
        <v>109</v>
      </c>
      <c r="I85" s="6" t="s">
        <v>179</v>
      </c>
      <c r="J85" s="9">
        <v>45.74534</v>
      </c>
      <c r="K85" s="9">
        <v>-117.09808</v>
      </c>
      <c r="L85" s="6" t="s">
        <v>78</v>
      </c>
      <c r="N85" s="6" t="s">
        <v>160</v>
      </c>
      <c r="O85" s="6" t="s">
        <v>80</v>
      </c>
      <c r="Q85" s="10">
        <v>38979</v>
      </c>
      <c r="R85" s="11">
        <v>0.4930555555555556</v>
      </c>
      <c r="S85" s="6" t="s">
        <v>99</v>
      </c>
      <c r="T85" s="6">
        <v>1</v>
      </c>
      <c r="U85" s="6">
        <v>1</v>
      </c>
      <c r="V85" s="6">
        <v>0</v>
      </c>
      <c r="W85" s="6">
        <v>0</v>
      </c>
      <c r="X85" s="6">
        <v>0</v>
      </c>
      <c r="Y85" s="6" t="s">
        <v>137</v>
      </c>
      <c r="Z85" s="6" t="s">
        <v>75</v>
      </c>
      <c r="AA85" s="6" t="s">
        <v>75</v>
      </c>
      <c r="AC85" s="6" t="s">
        <v>84</v>
      </c>
      <c r="AE85" s="6" t="s">
        <v>120</v>
      </c>
      <c r="AF85" s="6" t="s">
        <v>121</v>
      </c>
      <c r="AG85" s="6" t="s">
        <v>75</v>
      </c>
      <c r="AI85" s="12" t="s">
        <v>461</v>
      </c>
      <c r="AR85" s="6">
        <v>2</v>
      </c>
      <c r="AS85" s="6">
        <v>34</v>
      </c>
      <c r="AT85" s="6">
        <v>7.5</v>
      </c>
      <c r="AU85" s="6">
        <v>7.5</v>
      </c>
      <c r="AV85" s="6">
        <v>8.3</v>
      </c>
      <c r="AW85" s="6">
        <v>6.2</v>
      </c>
      <c r="AX85" s="6">
        <v>6.4</v>
      </c>
      <c r="AY85" s="6">
        <v>4.69</v>
      </c>
      <c r="AZ85" s="6" t="s">
        <v>105</v>
      </c>
      <c r="BA85" s="6">
        <v>6.62</v>
      </c>
      <c r="BB85" s="6">
        <v>8.21</v>
      </c>
      <c r="BC85" s="6">
        <v>9.59</v>
      </c>
      <c r="BD85" s="6">
        <v>8.85</v>
      </c>
      <c r="BE85" s="6">
        <v>4.69</v>
      </c>
      <c r="BF85" s="6">
        <v>0</v>
      </c>
      <c r="BG85" s="6">
        <v>7.18</v>
      </c>
      <c r="BH85" s="6">
        <v>0.28</v>
      </c>
      <c r="BI85" s="6">
        <v>0.64</v>
      </c>
      <c r="BJ85" s="6">
        <v>-2.23</v>
      </c>
      <c r="BK85" s="6">
        <v>0.74</v>
      </c>
      <c r="BL85" s="6">
        <v>1.16</v>
      </c>
      <c r="BM85" s="6">
        <v>4.68</v>
      </c>
      <c r="BN85" s="6" t="s">
        <v>124</v>
      </c>
      <c r="BO85" s="6" t="s">
        <v>167</v>
      </c>
      <c r="BP85" s="6" t="s">
        <v>124</v>
      </c>
      <c r="BQ85" s="6" t="s">
        <v>152</v>
      </c>
      <c r="BS85" s="66" t="str">
        <f t="shared" si="7"/>
        <v>Red</v>
      </c>
      <c r="BT85" s="66" t="str">
        <f t="shared" si="8"/>
        <v>Red</v>
      </c>
      <c r="BU85" s="66" t="str">
        <f t="shared" si="9"/>
        <v>No</v>
      </c>
      <c r="BV85" s="66" t="str">
        <f t="shared" si="10"/>
        <v>Circular</v>
      </c>
      <c r="BW85" s="66" t="b">
        <f t="shared" si="11"/>
        <v>0</v>
      </c>
      <c r="BX85" s="6" t="s">
        <v>84</v>
      </c>
      <c r="BZ85" s="6" t="s">
        <v>85</v>
      </c>
      <c r="CA85" s="6" t="s">
        <v>170</v>
      </c>
      <c r="CE85" s="69" t="str">
        <f t="shared" si="12"/>
        <v>1</v>
      </c>
      <c r="CF85" s="69" t="str">
        <f t="shared" si="13"/>
        <v>1</v>
      </c>
    </row>
    <row r="87" ht="12.75">
      <c r="BX87">
        <f>COUNTIF(BX2:BX85,"Yes")</f>
        <v>14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N90"/>
  <sheetViews>
    <sheetView workbookViewId="0" topLeftCell="A1">
      <pane xSplit="1" ySplit="1" topLeftCell="BM6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Y83" sqref="BY83"/>
    </sheetView>
  </sheetViews>
  <sheetFormatPr defaultColWidth="9.140625" defaultRowHeight="12.75"/>
  <cols>
    <col min="11" max="11" width="10.140625" style="0" customWidth="1"/>
    <col min="81" max="81" width="11.28125" style="0" customWidth="1"/>
    <col min="82" max="82" width="9.421875" style="0" customWidth="1"/>
  </cols>
  <sheetData>
    <row r="1" spans="1:92" ht="54" customHeight="1">
      <c r="A1" s="1" t="s">
        <v>0</v>
      </c>
      <c r="B1" s="2" t="s">
        <v>1</v>
      </c>
      <c r="C1" s="3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27</v>
      </c>
      <c r="AE1" s="1" t="s">
        <v>29</v>
      </c>
      <c r="AF1" s="1" t="s">
        <v>30</v>
      </c>
      <c r="AG1" s="1" t="s">
        <v>31</v>
      </c>
      <c r="AH1" s="1" t="s">
        <v>482</v>
      </c>
      <c r="AI1" s="1" t="s">
        <v>27</v>
      </c>
      <c r="AJ1" s="5" t="s">
        <v>32</v>
      </c>
      <c r="AK1" s="1" t="s">
        <v>33</v>
      </c>
      <c r="AL1" t="s">
        <v>462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  <c r="AR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32</v>
      </c>
      <c r="BT1" s="64" t="s">
        <v>465</v>
      </c>
      <c r="BU1" s="65" t="s">
        <v>66</v>
      </c>
      <c r="BV1" s="65" t="s">
        <v>466</v>
      </c>
      <c r="BW1" s="64" t="s">
        <v>67</v>
      </c>
      <c r="BX1" s="64" t="s">
        <v>467</v>
      </c>
      <c r="BY1" s="1" t="s">
        <v>68</v>
      </c>
      <c r="BZ1" s="1" t="s">
        <v>27</v>
      </c>
      <c r="CA1" s="1" t="s">
        <v>69</v>
      </c>
      <c r="CB1" s="1" t="s">
        <v>70</v>
      </c>
      <c r="CC1" s="67" t="s">
        <v>468</v>
      </c>
      <c r="CD1" s="67" t="s">
        <v>469</v>
      </c>
      <c r="CE1" s="68" t="s">
        <v>470</v>
      </c>
      <c r="CF1" s="68" t="s">
        <v>471</v>
      </c>
      <c r="CG1" s="68" t="s">
        <v>472</v>
      </c>
      <c r="CH1" s="67" t="s">
        <v>473</v>
      </c>
      <c r="CI1" s="67" t="s">
        <v>474</v>
      </c>
      <c r="CJ1" s="67" t="s">
        <v>475</v>
      </c>
      <c r="CK1" s="67" t="s">
        <v>476</v>
      </c>
      <c r="CL1" s="68" t="s">
        <v>477</v>
      </c>
      <c r="CM1" s="68" t="s">
        <v>478</v>
      </c>
      <c r="CN1" s="68" t="s">
        <v>479</v>
      </c>
    </row>
    <row r="2" spans="1:91" s="6" customFormat="1" ht="12.75">
      <c r="A2" s="6" t="s">
        <v>71</v>
      </c>
      <c r="B2" s="7" t="s">
        <v>72</v>
      </c>
      <c r="C2" s="8">
        <v>0.05</v>
      </c>
      <c r="D2" s="7" t="s">
        <v>73</v>
      </c>
      <c r="E2" s="6" t="s">
        <v>74</v>
      </c>
      <c r="F2" s="6" t="s">
        <v>74</v>
      </c>
      <c r="G2" s="6" t="s">
        <v>74</v>
      </c>
      <c r="H2" s="6" t="s">
        <v>76</v>
      </c>
      <c r="I2" s="6" t="s">
        <v>77</v>
      </c>
      <c r="J2" s="9">
        <v>45.67727</v>
      </c>
      <c r="K2" s="9">
        <v>-117.14121</v>
      </c>
      <c r="L2" s="6" t="s">
        <v>78</v>
      </c>
      <c r="M2" s="6" t="s">
        <v>79</v>
      </c>
      <c r="N2" s="6" t="s">
        <v>80</v>
      </c>
      <c r="O2" s="6" t="s">
        <v>81</v>
      </c>
      <c r="Q2" s="10">
        <v>38176</v>
      </c>
      <c r="R2" s="11">
        <v>0.5708333333333333</v>
      </c>
      <c r="S2" s="6" t="s">
        <v>82</v>
      </c>
      <c r="T2" s="6">
        <v>1</v>
      </c>
      <c r="U2" s="6">
        <v>1</v>
      </c>
      <c r="V2" s="6">
        <v>0</v>
      </c>
      <c r="W2" s="6">
        <v>0</v>
      </c>
      <c r="X2" s="6">
        <v>0</v>
      </c>
      <c r="Y2" s="6" t="s">
        <v>75</v>
      </c>
      <c r="Z2" s="6" t="s">
        <v>75</v>
      </c>
      <c r="AA2" s="6" t="s">
        <v>75</v>
      </c>
      <c r="AC2" s="6" t="s">
        <v>75</v>
      </c>
      <c r="AE2" s="6" t="s">
        <v>75</v>
      </c>
      <c r="AF2" s="6" t="s">
        <v>75</v>
      </c>
      <c r="AG2" s="6" t="s">
        <v>75</v>
      </c>
      <c r="AH2" s="6" t="s">
        <v>75</v>
      </c>
      <c r="AI2" s="12"/>
      <c r="AK2" s="6">
        <v>1</v>
      </c>
      <c r="AL2" s="6">
        <v>1</v>
      </c>
      <c r="AM2" s="6">
        <v>1</v>
      </c>
      <c r="AN2" s="6">
        <v>1</v>
      </c>
      <c r="AO2" s="6" t="s">
        <v>83</v>
      </c>
      <c r="AR2" s="6">
        <v>0</v>
      </c>
      <c r="AS2" s="6">
        <v>0</v>
      </c>
      <c r="AT2" s="6">
        <v>0</v>
      </c>
      <c r="AU2" s="6">
        <v>0</v>
      </c>
      <c r="AV2" s="6">
        <v>0</v>
      </c>
      <c r="AW2" s="6">
        <v>0</v>
      </c>
      <c r="AX2" s="6">
        <v>0</v>
      </c>
      <c r="AY2" s="6">
        <v>0</v>
      </c>
      <c r="BA2" s="6">
        <v>0</v>
      </c>
      <c r="BB2" s="6">
        <v>0</v>
      </c>
      <c r="BC2" s="6">
        <v>0</v>
      </c>
      <c r="BD2" s="6">
        <v>0</v>
      </c>
      <c r="BE2" s="6">
        <v>0</v>
      </c>
      <c r="BF2" s="6">
        <v>0</v>
      </c>
      <c r="BG2" s="6">
        <v>0</v>
      </c>
      <c r="BH2" s="6">
        <v>0</v>
      </c>
      <c r="BI2" s="6">
        <v>0</v>
      </c>
      <c r="BJ2" s="6">
        <v>0</v>
      </c>
      <c r="BK2" s="6">
        <v>0</v>
      </c>
      <c r="BL2" s="6">
        <v>0</v>
      </c>
      <c r="BM2" s="6">
        <v>0</v>
      </c>
      <c r="BN2" s="6" t="s">
        <v>75</v>
      </c>
      <c r="BO2" s="6" t="s">
        <v>75</v>
      </c>
      <c r="BP2" s="6" t="s">
        <v>75</v>
      </c>
      <c r="BQ2" s="6" t="s">
        <v>75</v>
      </c>
      <c r="BS2" s="66" t="str">
        <f>IF(BN2="Red","Red",IF(BP2="Red","Red",IF(BN2="Grey","Grey",IF(BP2="Grey","Grey",IF(BN2="No Value","No Value",IF(BP2="No Value","No Value","Green"))))))</f>
        <v>No Value</v>
      </c>
      <c r="BT2" s="66" t="str">
        <f>IF(BS2="Red","Red",IF(BS2="Green","Green",IF(BS2="Grey","Grey",IF(S2="Bridge","Bridge",IF(S2="Ford","Ford",IF(S2="Open Bottom","Open Bottom",IF(S2="Other","Other","Green")))))))</f>
        <v>Bridge</v>
      </c>
      <c r="BU2" s="66" t="str">
        <f>IF(BX2="Yes","Yes","No")</f>
        <v>No</v>
      </c>
      <c r="BV2" s="66" t="str">
        <f>IF(S2="Bridge","Bridge",IF(S2="Ford","Ford",IF(S2="Circular","Circular",IF(S2="Squashed Pipe-Arch","Squashed Pipe-Arch",IF(S2="Open-Bottom","Open Bottom Arch",IF(S2="Other","Other","Other"))))))</f>
        <v>Bridge</v>
      </c>
      <c r="BW2" s="66" t="b">
        <f>IF(AND(BS2&lt;&gt;"Red",BU2="Yes"),"Yes")</f>
        <v>0</v>
      </c>
      <c r="BX2" s="6" t="s">
        <v>84</v>
      </c>
      <c r="BZ2" s="6" t="s">
        <v>85</v>
      </c>
      <c r="CA2" s="6" t="s">
        <v>86</v>
      </c>
      <c r="CB2" s="6">
        <v>5</v>
      </c>
      <c r="CC2" s="69">
        <f>IF(AND(CB2&gt;0,CB2&lt;=2),1,IF(AND(CB2&gt;2,CB2&lt;=4),2,IF(AND(CB2&gt;4,CB2&lt;=6),3,IF(AND(CB2&gt;6,CB2&lt;=8),4,IF(AND(CB2&gt;8,CB2&lt;=10),5,IF(AND(CB2&gt;10),6,))))))</f>
        <v>3</v>
      </c>
      <c r="CD2" s="70">
        <f>(CB2/$B$4)*20</f>
        <v>0.021436227224008574</v>
      </c>
      <c r="CE2" s="69" t="str">
        <f>IF(BN2="Red","1",IF(BN2="Grey","0.5","0"))</f>
        <v>0</v>
      </c>
      <c r="CF2" s="69" t="str">
        <f>IF(BP2="Red","1",IF(BP2="Grey","0.5","0"))</f>
        <v>0</v>
      </c>
      <c r="CG2" s="6">
        <v>1</v>
      </c>
      <c r="CH2" s="6">
        <v>1.05</v>
      </c>
      <c r="CJ2" s="6">
        <v>3</v>
      </c>
      <c r="CK2" s="71">
        <f>CD2+(5*(CE2+CF2))+(5*CH2)+CI2</f>
        <v>5.271436227224009</v>
      </c>
      <c r="CL2" s="72">
        <v>1</v>
      </c>
      <c r="CM2" s="73">
        <f>CC2*((CE2*1.5)+(1.5*CF2))*CJ2*CH2</f>
        <v>0</v>
      </c>
    </row>
    <row r="3" spans="1:84" ht="12.75">
      <c r="A3" t="s">
        <v>87</v>
      </c>
      <c r="B3" s="13" t="s">
        <v>72</v>
      </c>
      <c r="C3" s="14">
        <v>0.05</v>
      </c>
      <c r="D3" s="13" t="s">
        <v>88</v>
      </c>
      <c r="E3" t="s">
        <v>89</v>
      </c>
      <c r="F3" t="s">
        <v>89</v>
      </c>
      <c r="G3" t="s">
        <v>89</v>
      </c>
      <c r="H3" t="s">
        <v>90</v>
      </c>
      <c r="I3" t="s">
        <v>76</v>
      </c>
      <c r="J3" s="15">
        <v>45.69479</v>
      </c>
      <c r="K3" s="15">
        <v>-117.18509</v>
      </c>
      <c r="L3" t="s">
        <v>78</v>
      </c>
      <c r="M3" t="s">
        <v>79</v>
      </c>
      <c r="N3" t="s">
        <v>80</v>
      </c>
      <c r="O3" t="s">
        <v>81</v>
      </c>
      <c r="Q3" s="16">
        <v>38176</v>
      </c>
      <c r="R3" s="17">
        <v>0.5979166666666667</v>
      </c>
      <c r="S3" t="s">
        <v>91</v>
      </c>
      <c r="T3">
        <v>1</v>
      </c>
      <c r="U3">
        <v>1</v>
      </c>
      <c r="V3">
        <v>0</v>
      </c>
      <c r="W3">
        <v>0</v>
      </c>
      <c r="X3">
        <v>0</v>
      </c>
      <c r="Y3" t="s">
        <v>75</v>
      </c>
      <c r="Z3" t="s">
        <v>75</v>
      </c>
      <c r="AA3" t="s">
        <v>75</v>
      </c>
      <c r="AC3" t="s">
        <v>75</v>
      </c>
      <c r="AE3" t="s">
        <v>75</v>
      </c>
      <c r="AF3" t="s">
        <v>75</v>
      </c>
      <c r="AG3" t="s">
        <v>75</v>
      </c>
      <c r="AH3" t="s">
        <v>75</v>
      </c>
      <c r="AI3" s="18"/>
      <c r="AK3">
        <v>1</v>
      </c>
      <c r="AL3">
        <v>0</v>
      </c>
      <c r="AM3">
        <v>0</v>
      </c>
      <c r="AN3">
        <v>1</v>
      </c>
      <c r="AO3" t="s">
        <v>92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 t="s">
        <v>75</v>
      </c>
      <c r="BO3" t="s">
        <v>75</v>
      </c>
      <c r="BP3" t="s">
        <v>75</v>
      </c>
      <c r="BQ3" t="s">
        <v>75</v>
      </c>
      <c r="BS3" s="66" t="str">
        <f aca="true" t="shared" si="0" ref="BS3:BS66">IF(BN3="Red","Red",IF(BP3="Red","Red",IF(BN3="Grey","Grey",IF(BP3="Grey","Grey",IF(BN3="No Value","No Value",IF(BP3="No Value","No Value","Green"))))))</f>
        <v>No Value</v>
      </c>
      <c r="BT3" s="66" t="str">
        <f aca="true" t="shared" si="1" ref="BT3:BT66">IF(BS3="Red","Red",IF(BS3="Green","Green",IF(BS3="Grey","Grey",IF(S3="Bridge","Bridge",IF(S3="Ford","Ford",IF(S3="Open Bottom","Open Bottom",IF(S3="Other","Other","Green")))))))</f>
        <v>Ford</v>
      </c>
      <c r="BU3" s="66" t="str">
        <f aca="true" t="shared" si="2" ref="BU3:BU66">IF(BX3="Yes","Yes","No")</f>
        <v>Yes</v>
      </c>
      <c r="BV3" s="66" t="str">
        <f aca="true" t="shared" si="3" ref="BV3:BV66">IF(S3="Bridge","Bridge",IF(S3="Ford","Ford",IF(S3="Circular","Circular",IF(S3="Squashed Pipe-Arch","Squashed Pipe-Arch",IF(S3="Open-Bottom","Open Bottom Arch",IF(S3="Other","Other","Other"))))))</f>
        <v>Ford</v>
      </c>
      <c r="BW3" s="66" t="str">
        <f aca="true" t="shared" si="4" ref="BW3:BW8">IF(AND(BS3&lt;&gt;"Red",BU3="Yes"),"Yes")</f>
        <v>Yes</v>
      </c>
      <c r="BX3" t="s">
        <v>85</v>
      </c>
      <c r="BY3" t="s">
        <v>93</v>
      </c>
      <c r="BZ3" t="s">
        <v>85</v>
      </c>
      <c r="CA3" t="s">
        <v>86</v>
      </c>
      <c r="CE3" s="69" t="str">
        <f aca="true" t="shared" si="5" ref="CE3:CE8">IF(BN3="Red","1",IF(BN3="Grey","0.5","0"))</f>
        <v>0</v>
      </c>
      <c r="CF3" s="69" t="str">
        <f aca="true" t="shared" si="6" ref="CF3:CF8">IF(BP3="Red","1",IF(BP3="Grey","0.5","0"))</f>
        <v>0</v>
      </c>
    </row>
    <row r="4" spans="1:84" s="6" customFormat="1" ht="12.75">
      <c r="A4" s="6" t="s">
        <v>94</v>
      </c>
      <c r="B4" s="7">
        <v>4665</v>
      </c>
      <c r="C4" s="8">
        <v>3.7</v>
      </c>
      <c r="D4" s="7" t="s">
        <v>95</v>
      </c>
      <c r="E4" s="6" t="s">
        <v>74</v>
      </c>
      <c r="F4" s="6" t="s">
        <v>74</v>
      </c>
      <c r="G4" s="6" t="s">
        <v>74</v>
      </c>
      <c r="H4" s="6" t="s">
        <v>96</v>
      </c>
      <c r="I4" s="6" t="s">
        <v>97</v>
      </c>
      <c r="J4" s="9">
        <v>45.80042</v>
      </c>
      <c r="K4" s="9">
        <v>-117.07776</v>
      </c>
      <c r="L4" s="6" t="s">
        <v>78</v>
      </c>
      <c r="M4" s="6" t="s">
        <v>79</v>
      </c>
      <c r="N4" s="6" t="s">
        <v>80</v>
      </c>
      <c r="O4" s="6" t="s">
        <v>81</v>
      </c>
      <c r="P4" s="6" t="s">
        <v>98</v>
      </c>
      <c r="Q4" s="10">
        <v>38181</v>
      </c>
      <c r="R4" s="11">
        <v>0.5583333333333333</v>
      </c>
      <c r="S4" s="6" t="s">
        <v>99</v>
      </c>
      <c r="T4" s="6">
        <v>1</v>
      </c>
      <c r="U4" s="6">
        <v>1</v>
      </c>
      <c r="V4" s="6">
        <v>0</v>
      </c>
      <c r="W4" s="6">
        <v>0</v>
      </c>
      <c r="X4" s="6">
        <v>0</v>
      </c>
      <c r="Y4" s="6" t="s">
        <v>100</v>
      </c>
      <c r="Z4" s="6" t="s">
        <v>75</v>
      </c>
      <c r="AA4" s="6" t="s">
        <v>75</v>
      </c>
      <c r="AC4" s="6" t="s">
        <v>84</v>
      </c>
      <c r="AE4" s="6" t="s">
        <v>101</v>
      </c>
      <c r="AF4" s="6" t="s">
        <v>102</v>
      </c>
      <c r="AG4" s="6" t="s">
        <v>75</v>
      </c>
      <c r="AH4" s="6" t="s">
        <v>75</v>
      </c>
      <c r="AI4" s="6" t="s">
        <v>103</v>
      </c>
      <c r="AJ4" s="6" t="s">
        <v>104</v>
      </c>
      <c r="AK4" s="6">
        <v>1</v>
      </c>
      <c r="AL4" s="6">
        <v>1</v>
      </c>
      <c r="AM4" s="6">
        <v>1</v>
      </c>
      <c r="AN4" s="6">
        <v>1</v>
      </c>
      <c r="AR4" s="6">
        <v>6</v>
      </c>
      <c r="AS4" s="6">
        <v>37.4</v>
      </c>
      <c r="AT4" s="6">
        <v>5.3</v>
      </c>
      <c r="AU4" s="6">
        <v>5.4</v>
      </c>
      <c r="AV4" s="6">
        <v>3.9</v>
      </c>
      <c r="AW4" s="6">
        <v>4.1</v>
      </c>
      <c r="AX4" s="6">
        <v>4</v>
      </c>
      <c r="AY4" s="6">
        <v>6.08</v>
      </c>
      <c r="AZ4" s="6" t="s">
        <v>105</v>
      </c>
      <c r="BA4" s="6">
        <v>10.96</v>
      </c>
      <c r="BB4" s="6">
        <v>12.74</v>
      </c>
      <c r="BC4" s="6" t="s">
        <v>106</v>
      </c>
      <c r="BE4" s="6">
        <v>6.08</v>
      </c>
      <c r="BF4" s="6">
        <v>0</v>
      </c>
      <c r="BG4" s="6">
        <v>4.54</v>
      </c>
      <c r="BH4" s="6">
        <v>1.32</v>
      </c>
      <c r="BI4" s="6">
        <v>0</v>
      </c>
      <c r="BJ4" s="6">
        <v>0</v>
      </c>
      <c r="BK4" s="6">
        <v>0</v>
      </c>
      <c r="BL4" s="6">
        <v>0</v>
      </c>
      <c r="BM4" s="6">
        <v>4.76</v>
      </c>
      <c r="BN4" s="6" t="s">
        <v>107</v>
      </c>
      <c r="BO4" s="6" t="s">
        <v>75</v>
      </c>
      <c r="BP4" s="6" t="s">
        <v>107</v>
      </c>
      <c r="BQ4" s="6" t="s">
        <v>75</v>
      </c>
      <c r="BS4" s="66" t="str">
        <f t="shared" si="0"/>
        <v>Green</v>
      </c>
      <c r="BT4" s="66" t="str">
        <f t="shared" si="1"/>
        <v>Green</v>
      </c>
      <c r="BU4" s="66" t="str">
        <f t="shared" si="2"/>
        <v>No</v>
      </c>
      <c r="BV4" s="66" t="str">
        <f t="shared" si="3"/>
        <v>Circular</v>
      </c>
      <c r="BW4" s="66" t="b">
        <f t="shared" si="4"/>
        <v>0</v>
      </c>
      <c r="BX4" s="6" t="s">
        <v>84</v>
      </c>
      <c r="BZ4" s="6" t="s">
        <v>85</v>
      </c>
      <c r="CA4" s="6" t="s">
        <v>86</v>
      </c>
      <c r="CE4" s="69" t="str">
        <f t="shared" si="5"/>
        <v>0</v>
      </c>
      <c r="CF4" s="69" t="str">
        <f t="shared" si="6"/>
        <v>0</v>
      </c>
    </row>
    <row r="5" spans="1:84" s="6" customFormat="1" ht="12.75">
      <c r="A5" s="6" t="s">
        <v>108</v>
      </c>
      <c r="B5" s="7">
        <v>4670</v>
      </c>
      <c r="C5" s="8">
        <v>1.1</v>
      </c>
      <c r="D5" s="7">
        <v>4625</v>
      </c>
      <c r="E5" s="6" t="s">
        <v>74</v>
      </c>
      <c r="F5" s="6" t="s">
        <v>74</v>
      </c>
      <c r="G5" s="6" t="s">
        <v>74</v>
      </c>
      <c r="H5" s="6" t="s">
        <v>109</v>
      </c>
      <c r="I5" s="6" t="s">
        <v>96</v>
      </c>
      <c r="J5" s="9">
        <v>45.7361</v>
      </c>
      <c r="K5" s="9">
        <v>-117.08416</v>
      </c>
      <c r="L5" s="6" t="s">
        <v>78</v>
      </c>
      <c r="M5" s="6" t="s">
        <v>79</v>
      </c>
      <c r="N5" s="6" t="s">
        <v>80</v>
      </c>
      <c r="O5" s="6" t="s">
        <v>81</v>
      </c>
      <c r="P5" s="6" t="s">
        <v>98</v>
      </c>
      <c r="Q5" s="10">
        <v>38181</v>
      </c>
      <c r="R5" s="11">
        <v>0.63125</v>
      </c>
      <c r="S5" s="6" t="s">
        <v>99</v>
      </c>
      <c r="T5" s="6">
        <v>1</v>
      </c>
      <c r="U5" s="6">
        <v>1</v>
      </c>
      <c r="V5" s="6">
        <v>0</v>
      </c>
      <c r="W5" s="6">
        <v>0</v>
      </c>
      <c r="X5" s="6">
        <v>0</v>
      </c>
      <c r="Y5" s="6" t="s">
        <v>100</v>
      </c>
      <c r="Z5" s="6" t="s">
        <v>75</v>
      </c>
      <c r="AA5" s="6" t="s">
        <v>75</v>
      </c>
      <c r="AC5" s="6" t="s">
        <v>84</v>
      </c>
      <c r="AE5" s="6" t="s">
        <v>101</v>
      </c>
      <c r="AF5" s="6" t="s">
        <v>102</v>
      </c>
      <c r="AG5" s="6" t="s">
        <v>75</v>
      </c>
      <c r="AH5" s="6" t="s">
        <v>75</v>
      </c>
      <c r="AI5" s="12" t="s">
        <v>110</v>
      </c>
      <c r="AK5" s="6">
        <v>1</v>
      </c>
      <c r="AL5" s="6">
        <v>1</v>
      </c>
      <c r="AM5" s="6">
        <v>1</v>
      </c>
      <c r="AN5" s="6">
        <v>1</v>
      </c>
      <c r="AR5" s="6">
        <v>5.7</v>
      </c>
      <c r="AS5" s="6">
        <v>36.6</v>
      </c>
      <c r="AT5" s="6">
        <v>3.8</v>
      </c>
      <c r="AU5" s="6">
        <v>4.4</v>
      </c>
      <c r="AV5" s="6">
        <v>5.5</v>
      </c>
      <c r="AW5" s="6">
        <v>4.5</v>
      </c>
      <c r="AX5" s="6">
        <v>3.8</v>
      </c>
      <c r="AY5" s="6">
        <v>6.92</v>
      </c>
      <c r="AZ5" s="6" t="s">
        <v>111</v>
      </c>
      <c r="BA5" s="6">
        <v>8.43</v>
      </c>
      <c r="BB5" s="6">
        <v>9.29</v>
      </c>
      <c r="BC5" s="6">
        <v>9.39</v>
      </c>
      <c r="BD5" s="6">
        <v>9.21</v>
      </c>
      <c r="BE5" s="6">
        <v>6.92</v>
      </c>
      <c r="BF5" s="6">
        <v>0</v>
      </c>
      <c r="BG5" s="6">
        <v>4.4</v>
      </c>
      <c r="BH5" s="6">
        <v>1.3</v>
      </c>
      <c r="BI5" s="6">
        <v>-0.08</v>
      </c>
      <c r="BJ5" s="6">
        <v>-0.78</v>
      </c>
      <c r="BK5" s="6">
        <v>0.18</v>
      </c>
      <c r="BL5" s="6">
        <v>-2.25</v>
      </c>
      <c r="BM5" s="6">
        <v>2.35</v>
      </c>
      <c r="BN5" s="6" t="s">
        <v>107</v>
      </c>
      <c r="BO5" s="6" t="s">
        <v>75</v>
      </c>
      <c r="BP5" s="6" t="s">
        <v>107</v>
      </c>
      <c r="BQ5" s="6" t="s">
        <v>75</v>
      </c>
      <c r="BS5" s="66" t="str">
        <f t="shared" si="0"/>
        <v>Green</v>
      </c>
      <c r="BT5" s="66" t="str">
        <f t="shared" si="1"/>
        <v>Green</v>
      </c>
      <c r="BU5" s="66" t="str">
        <f t="shared" si="2"/>
        <v>No</v>
      </c>
      <c r="BV5" s="66" t="str">
        <f t="shared" si="3"/>
        <v>Circular</v>
      </c>
      <c r="BW5" s="66" t="b">
        <f t="shared" si="4"/>
        <v>0</v>
      </c>
      <c r="BX5" s="6" t="s">
        <v>84</v>
      </c>
      <c r="BZ5" s="6" t="s">
        <v>85</v>
      </c>
      <c r="CA5" s="6" t="s">
        <v>86</v>
      </c>
      <c r="CE5" s="69" t="str">
        <f t="shared" si="5"/>
        <v>0</v>
      </c>
      <c r="CF5" s="69" t="str">
        <f t="shared" si="6"/>
        <v>0</v>
      </c>
    </row>
    <row r="6" spans="1:84" s="55" customFormat="1" ht="12.75">
      <c r="A6" s="55" t="s">
        <v>112</v>
      </c>
      <c r="B6" s="56" t="s">
        <v>113</v>
      </c>
      <c r="C6" s="57">
        <v>0.1</v>
      </c>
      <c r="D6" s="56" t="s">
        <v>114</v>
      </c>
      <c r="E6" s="55" t="s">
        <v>115</v>
      </c>
      <c r="F6" s="55" t="s">
        <v>89</v>
      </c>
      <c r="G6" s="55" t="s">
        <v>89</v>
      </c>
      <c r="H6" s="55" t="s">
        <v>116</v>
      </c>
      <c r="I6" s="55" t="s">
        <v>117</v>
      </c>
      <c r="J6" s="58">
        <v>45.62118</v>
      </c>
      <c r="K6" s="58">
        <v>-117.08447</v>
      </c>
      <c r="L6" s="55" t="s">
        <v>78</v>
      </c>
      <c r="M6" s="55" t="s">
        <v>79</v>
      </c>
      <c r="N6" s="55" t="s">
        <v>80</v>
      </c>
      <c r="O6" s="55" t="s">
        <v>81</v>
      </c>
      <c r="P6" s="55" t="s">
        <v>98</v>
      </c>
      <c r="Q6" s="60">
        <v>38183</v>
      </c>
      <c r="R6" s="61">
        <v>0.4756944444444444</v>
      </c>
      <c r="S6" s="55" t="s">
        <v>118</v>
      </c>
      <c r="T6" s="55">
        <v>1</v>
      </c>
      <c r="U6" s="55">
        <v>1</v>
      </c>
      <c r="V6" s="55">
        <v>0</v>
      </c>
      <c r="W6" s="55">
        <v>0</v>
      </c>
      <c r="X6" s="55">
        <v>0</v>
      </c>
      <c r="Y6" s="55" t="s">
        <v>119</v>
      </c>
      <c r="Z6" s="55" t="s">
        <v>75</v>
      </c>
      <c r="AA6" s="55" t="s">
        <v>75</v>
      </c>
      <c r="AC6" s="55" t="s">
        <v>84</v>
      </c>
      <c r="AE6" s="55" t="s">
        <v>120</v>
      </c>
      <c r="AF6" s="55" t="s">
        <v>121</v>
      </c>
      <c r="AG6" s="55" t="s">
        <v>75</v>
      </c>
      <c r="AH6" s="55" t="s">
        <v>75</v>
      </c>
      <c r="AI6" s="47" t="s">
        <v>122</v>
      </c>
      <c r="AJ6" s="47" t="s">
        <v>123</v>
      </c>
      <c r="AK6" s="63">
        <v>1</v>
      </c>
      <c r="AL6" s="63">
        <v>1</v>
      </c>
      <c r="AM6" s="63">
        <v>1</v>
      </c>
      <c r="AN6" s="63">
        <v>1</v>
      </c>
      <c r="AR6" s="55">
        <v>4.8</v>
      </c>
      <c r="AS6" s="55">
        <v>30.5</v>
      </c>
      <c r="AT6" s="55">
        <v>9.6</v>
      </c>
      <c r="AU6" s="55">
        <v>10.8</v>
      </c>
      <c r="AV6" s="55">
        <v>9.1</v>
      </c>
      <c r="AW6" s="55">
        <v>10.9</v>
      </c>
      <c r="AX6" s="55">
        <v>11.8</v>
      </c>
      <c r="AY6" s="55">
        <v>6.32</v>
      </c>
      <c r="AZ6" s="55" t="s">
        <v>105</v>
      </c>
      <c r="BA6" s="55">
        <v>9.24</v>
      </c>
      <c r="BB6" s="55">
        <v>10.05</v>
      </c>
      <c r="BC6" s="55">
        <v>11.54</v>
      </c>
      <c r="BD6" s="55">
        <v>9.88</v>
      </c>
      <c r="BE6" s="55">
        <v>6.31</v>
      </c>
      <c r="BF6" s="55">
        <v>0.01</v>
      </c>
      <c r="BG6" s="55">
        <v>10.44</v>
      </c>
      <c r="BH6" s="55">
        <v>0.46</v>
      </c>
      <c r="BI6" s="55">
        <v>-0.17</v>
      </c>
      <c r="BJ6" s="55">
        <v>-0.64</v>
      </c>
      <c r="BK6" s="55">
        <v>1.66</v>
      </c>
      <c r="BL6" s="55">
        <v>-9.76</v>
      </c>
      <c r="BM6" s="55">
        <v>2.66</v>
      </c>
      <c r="BN6" s="55" t="s">
        <v>124</v>
      </c>
      <c r="BO6" s="55" t="s">
        <v>125</v>
      </c>
      <c r="BP6" s="55" t="s">
        <v>124</v>
      </c>
      <c r="BQ6" s="55" t="s">
        <v>125</v>
      </c>
      <c r="BS6" s="66" t="str">
        <f t="shared" si="0"/>
        <v>Red</v>
      </c>
      <c r="BT6" s="66" t="str">
        <f t="shared" si="1"/>
        <v>Red</v>
      </c>
      <c r="BU6" s="66" t="str">
        <f t="shared" si="2"/>
        <v>No</v>
      </c>
      <c r="BV6" s="66" t="str">
        <f t="shared" si="3"/>
        <v>Squashed Pipe-Arch</v>
      </c>
      <c r="BW6" s="66" t="b">
        <f t="shared" si="4"/>
        <v>0</v>
      </c>
      <c r="BX6" s="55" t="s">
        <v>84</v>
      </c>
      <c r="BZ6" s="55" t="s">
        <v>85</v>
      </c>
      <c r="CA6" s="55" t="s">
        <v>86</v>
      </c>
      <c r="CE6" s="69" t="str">
        <f t="shared" si="5"/>
        <v>1</v>
      </c>
      <c r="CF6" s="69" t="str">
        <f t="shared" si="6"/>
        <v>1</v>
      </c>
    </row>
    <row r="7" spans="1:84" s="6" customFormat="1" ht="12.75">
      <c r="A7" s="6" t="s">
        <v>126</v>
      </c>
      <c r="B7" s="7" t="s">
        <v>127</v>
      </c>
      <c r="C7" s="8">
        <v>1.2</v>
      </c>
      <c r="D7" s="7" t="s">
        <v>128</v>
      </c>
      <c r="E7" s="6" t="s">
        <v>115</v>
      </c>
      <c r="F7" s="6" t="s">
        <v>89</v>
      </c>
      <c r="G7" s="6" t="s">
        <v>89</v>
      </c>
      <c r="H7" s="6" t="s">
        <v>129</v>
      </c>
      <c r="I7" s="6" t="s">
        <v>117</v>
      </c>
      <c r="J7" s="9">
        <v>45.92789</v>
      </c>
      <c r="K7" s="9">
        <v>-117.0618</v>
      </c>
      <c r="L7" s="6" t="s">
        <v>78</v>
      </c>
      <c r="M7" s="6" t="s">
        <v>79</v>
      </c>
      <c r="N7" s="6" t="s">
        <v>80</v>
      </c>
      <c r="O7" s="6" t="s">
        <v>81</v>
      </c>
      <c r="P7" s="6" t="s">
        <v>130</v>
      </c>
      <c r="Q7" s="10">
        <v>38183</v>
      </c>
      <c r="R7" s="11">
        <v>0.5354166666666667</v>
      </c>
      <c r="S7" s="6" t="s">
        <v>99</v>
      </c>
      <c r="T7" s="6">
        <v>1</v>
      </c>
      <c r="U7" s="6">
        <v>1</v>
      </c>
      <c r="V7" s="6">
        <v>0</v>
      </c>
      <c r="W7" s="6">
        <v>0</v>
      </c>
      <c r="X7" s="6">
        <v>0</v>
      </c>
      <c r="Y7" s="6" t="s">
        <v>75</v>
      </c>
      <c r="Z7" s="6" t="s">
        <v>100</v>
      </c>
      <c r="AA7" s="6" t="s">
        <v>75</v>
      </c>
      <c r="AC7" s="6" t="s">
        <v>84</v>
      </c>
      <c r="AE7" s="6" t="s">
        <v>131</v>
      </c>
      <c r="AF7" s="6" t="s">
        <v>121</v>
      </c>
      <c r="AG7" s="6" t="s">
        <v>75</v>
      </c>
      <c r="AH7" s="6" t="s">
        <v>75</v>
      </c>
      <c r="AI7" s="6" t="s">
        <v>132</v>
      </c>
      <c r="AK7" s="6">
        <v>1</v>
      </c>
      <c r="AL7" s="6">
        <v>1</v>
      </c>
      <c r="AM7" s="6">
        <v>1</v>
      </c>
      <c r="AN7" s="6">
        <v>1</v>
      </c>
      <c r="AR7" s="6">
        <v>7.1</v>
      </c>
      <c r="AS7" s="6">
        <v>24.1</v>
      </c>
      <c r="AT7" s="6">
        <v>6</v>
      </c>
      <c r="AU7" s="6">
        <v>7.7</v>
      </c>
      <c r="AV7" s="6">
        <v>6.4</v>
      </c>
      <c r="AW7" s="6">
        <v>6.7</v>
      </c>
      <c r="AX7" s="6">
        <v>9</v>
      </c>
      <c r="AY7" s="6">
        <v>6.16</v>
      </c>
      <c r="AZ7" s="6" t="s">
        <v>105</v>
      </c>
      <c r="BA7" s="6">
        <v>12.88</v>
      </c>
      <c r="BB7" s="6">
        <v>12.32</v>
      </c>
      <c r="BC7" s="6" t="s">
        <v>106</v>
      </c>
      <c r="BD7" s="6">
        <v>0</v>
      </c>
      <c r="BE7" s="6">
        <v>6.16</v>
      </c>
      <c r="BF7" s="6">
        <v>0</v>
      </c>
      <c r="BG7" s="6">
        <v>7.16</v>
      </c>
      <c r="BH7" s="25">
        <f>AR7/BG7</f>
        <v>0.9916201117318435</v>
      </c>
      <c r="BI7" s="6">
        <v>0</v>
      </c>
      <c r="BJ7" s="6">
        <v>0</v>
      </c>
      <c r="BK7" s="6">
        <v>0</v>
      </c>
      <c r="BL7" s="6">
        <v>0</v>
      </c>
      <c r="BM7" s="25">
        <v>-2.4</v>
      </c>
      <c r="BN7" s="6" t="s">
        <v>107</v>
      </c>
      <c r="BO7" s="6" t="s">
        <v>75</v>
      </c>
      <c r="BP7" s="6" t="s">
        <v>107</v>
      </c>
      <c r="BQ7" s="6" t="s">
        <v>75</v>
      </c>
      <c r="BR7" s="6" t="s">
        <v>133</v>
      </c>
      <c r="BS7" s="66" t="str">
        <f t="shared" si="0"/>
        <v>Green</v>
      </c>
      <c r="BT7" s="66" t="str">
        <f t="shared" si="1"/>
        <v>Green</v>
      </c>
      <c r="BU7" s="66" t="str">
        <f t="shared" si="2"/>
        <v>No</v>
      </c>
      <c r="BV7" s="66" t="str">
        <f t="shared" si="3"/>
        <v>Circular</v>
      </c>
      <c r="BW7" s="66" t="b">
        <f t="shared" si="4"/>
        <v>0</v>
      </c>
      <c r="BX7" s="6" t="s">
        <v>84</v>
      </c>
      <c r="BZ7" s="6" t="s">
        <v>85</v>
      </c>
      <c r="CA7" s="6" t="s">
        <v>86</v>
      </c>
      <c r="CE7" s="69" t="str">
        <f t="shared" si="5"/>
        <v>0</v>
      </c>
      <c r="CF7" s="69" t="str">
        <f t="shared" si="6"/>
        <v>0</v>
      </c>
    </row>
    <row r="8" spans="1:84" s="6" customFormat="1" ht="12.75">
      <c r="A8" s="6" t="s">
        <v>134</v>
      </c>
      <c r="B8" s="7" t="s">
        <v>113</v>
      </c>
      <c r="C8" s="8">
        <v>2.65</v>
      </c>
      <c r="D8" s="7" t="s">
        <v>135</v>
      </c>
      <c r="E8" s="6" t="s">
        <v>115</v>
      </c>
      <c r="F8" s="6" t="s">
        <v>89</v>
      </c>
      <c r="G8" s="6" t="s">
        <v>89</v>
      </c>
      <c r="H8" s="6" t="s">
        <v>117</v>
      </c>
      <c r="I8" s="6" t="s">
        <v>97</v>
      </c>
      <c r="J8" s="9">
        <v>45.6339</v>
      </c>
      <c r="K8" s="9">
        <v>-117.03928</v>
      </c>
      <c r="L8" s="6" t="s">
        <v>78</v>
      </c>
      <c r="M8" s="6" t="s">
        <v>79</v>
      </c>
      <c r="N8" s="6" t="s">
        <v>80</v>
      </c>
      <c r="O8" s="6" t="s">
        <v>81</v>
      </c>
      <c r="P8" s="6" t="s">
        <v>136</v>
      </c>
      <c r="Q8" s="10">
        <v>38183</v>
      </c>
      <c r="R8" s="11">
        <v>0.5986111111111111</v>
      </c>
      <c r="S8" s="6" t="s">
        <v>118</v>
      </c>
      <c r="T8" s="6">
        <v>1</v>
      </c>
      <c r="U8" s="6">
        <v>1</v>
      </c>
      <c r="V8" s="6">
        <v>0</v>
      </c>
      <c r="W8" s="6">
        <v>0</v>
      </c>
      <c r="X8" s="6">
        <v>0</v>
      </c>
      <c r="Y8" s="6" t="s">
        <v>137</v>
      </c>
      <c r="Z8" s="6" t="s">
        <v>75</v>
      </c>
      <c r="AA8" s="6" t="s">
        <v>75</v>
      </c>
      <c r="AC8" s="6" t="s">
        <v>84</v>
      </c>
      <c r="AE8" s="6" t="s">
        <v>120</v>
      </c>
      <c r="AF8" s="6" t="s">
        <v>138</v>
      </c>
      <c r="AG8" s="6" t="s">
        <v>139</v>
      </c>
      <c r="AH8" s="6" t="s">
        <v>140</v>
      </c>
      <c r="AI8" s="12"/>
      <c r="AJ8" s="6" t="s">
        <v>141</v>
      </c>
      <c r="AK8" s="6">
        <v>1</v>
      </c>
      <c r="AL8" s="6">
        <v>1</v>
      </c>
      <c r="AM8" s="6">
        <v>1</v>
      </c>
      <c r="AN8" s="6">
        <v>1</v>
      </c>
      <c r="AR8" s="6">
        <v>5.4</v>
      </c>
      <c r="AS8" s="6">
        <v>42.4</v>
      </c>
      <c r="AT8" s="6">
        <v>7.6</v>
      </c>
      <c r="AU8" s="6">
        <v>8.9</v>
      </c>
      <c r="AV8" s="6">
        <v>9.6</v>
      </c>
      <c r="AW8" s="6">
        <v>10.5</v>
      </c>
      <c r="AX8" s="6">
        <v>9.4</v>
      </c>
      <c r="AY8" s="6">
        <v>7.8</v>
      </c>
      <c r="AZ8" s="6" t="s">
        <v>105</v>
      </c>
      <c r="BA8" s="6">
        <v>11.14</v>
      </c>
      <c r="BB8" s="6">
        <v>11.02</v>
      </c>
      <c r="BC8" s="6">
        <v>12.36</v>
      </c>
      <c r="BD8" s="6">
        <v>10.93</v>
      </c>
      <c r="BE8" s="6">
        <v>7.8</v>
      </c>
      <c r="BF8" s="6">
        <v>0</v>
      </c>
      <c r="BG8" s="6">
        <f>(AT8+AU8+AV8+AW8+AX8)/5</f>
        <v>9.2</v>
      </c>
      <c r="BH8" s="25">
        <f>AR8/BG8</f>
        <v>0.5869565217391305</v>
      </c>
      <c r="BI8" s="6">
        <v>-0.09</v>
      </c>
      <c r="BJ8" s="6">
        <v>0.21</v>
      </c>
      <c r="BK8" s="6">
        <v>1.43</v>
      </c>
      <c r="BL8" s="6">
        <v>-15.89</v>
      </c>
      <c r="BM8" s="6">
        <v>-0.28</v>
      </c>
      <c r="BN8" s="6" t="s">
        <v>142</v>
      </c>
      <c r="BO8" s="6" t="s">
        <v>125</v>
      </c>
      <c r="BP8" s="6" t="s">
        <v>142</v>
      </c>
      <c r="BQ8" s="6" t="s">
        <v>125</v>
      </c>
      <c r="BR8" s="6" t="s">
        <v>143</v>
      </c>
      <c r="BS8" s="66" t="str">
        <f t="shared" si="0"/>
        <v>Grey</v>
      </c>
      <c r="BT8" s="66" t="str">
        <f t="shared" si="1"/>
        <v>Grey</v>
      </c>
      <c r="BU8" s="66" t="str">
        <f t="shared" si="2"/>
        <v>No</v>
      </c>
      <c r="BV8" s="66" t="str">
        <f t="shared" si="3"/>
        <v>Squashed Pipe-Arch</v>
      </c>
      <c r="BW8" s="66" t="b">
        <f t="shared" si="4"/>
        <v>0</v>
      </c>
      <c r="BX8" s="6" t="s">
        <v>84</v>
      </c>
      <c r="BZ8" s="6" t="s">
        <v>85</v>
      </c>
      <c r="CA8" s="6" t="s">
        <v>86</v>
      </c>
      <c r="CE8" s="69" t="str">
        <f t="shared" si="5"/>
        <v>0.5</v>
      </c>
      <c r="CF8" s="69" t="str">
        <f t="shared" si="6"/>
        <v>0.5</v>
      </c>
    </row>
    <row r="9" spans="1:84" s="26" customFormat="1" ht="12.75">
      <c r="A9" s="26" t="s">
        <v>144</v>
      </c>
      <c r="B9" s="27" t="s">
        <v>145</v>
      </c>
      <c r="C9" s="28">
        <v>0.9</v>
      </c>
      <c r="D9" s="27" t="s">
        <v>146</v>
      </c>
      <c r="E9" s="26" t="s">
        <v>115</v>
      </c>
      <c r="F9" s="26" t="s">
        <v>89</v>
      </c>
      <c r="G9" s="26" t="s">
        <v>89</v>
      </c>
      <c r="H9" s="26" t="s">
        <v>147</v>
      </c>
      <c r="I9" s="26" t="s">
        <v>148</v>
      </c>
      <c r="J9" s="29">
        <v>45.54612</v>
      </c>
      <c r="K9" s="29">
        <v>-117.1922</v>
      </c>
      <c r="L9" s="26" t="s">
        <v>78</v>
      </c>
      <c r="M9" s="26" t="s">
        <v>79</v>
      </c>
      <c r="N9" s="26" t="s">
        <v>80</v>
      </c>
      <c r="O9" s="26" t="s">
        <v>149</v>
      </c>
      <c r="P9" s="26" t="s">
        <v>98</v>
      </c>
      <c r="Q9" s="30">
        <v>38183</v>
      </c>
      <c r="R9" s="31">
        <v>0.6798611111111111</v>
      </c>
      <c r="S9" s="26" t="s">
        <v>99</v>
      </c>
      <c r="T9" s="26">
        <v>1</v>
      </c>
      <c r="U9" s="26">
        <v>1</v>
      </c>
      <c r="V9" s="26">
        <v>0</v>
      </c>
      <c r="W9" s="26">
        <v>0</v>
      </c>
      <c r="X9" s="26">
        <v>0</v>
      </c>
      <c r="Y9" s="26" t="s">
        <v>100</v>
      </c>
      <c r="Z9" s="26" t="s">
        <v>75</v>
      </c>
      <c r="AA9" s="26" t="s">
        <v>75</v>
      </c>
      <c r="AC9" s="26" t="s">
        <v>84</v>
      </c>
      <c r="AE9" s="26" t="s">
        <v>120</v>
      </c>
      <c r="AF9" s="26" t="s">
        <v>75</v>
      </c>
      <c r="AG9" s="26" t="s">
        <v>75</v>
      </c>
      <c r="AH9" s="26" t="s">
        <v>75</v>
      </c>
      <c r="AI9" s="32"/>
      <c r="AR9" s="26">
        <v>4</v>
      </c>
      <c r="AS9" s="26">
        <v>32.4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v>5.66</v>
      </c>
      <c r="AZ9" s="26" t="s">
        <v>150</v>
      </c>
      <c r="BA9" s="26">
        <v>9.66</v>
      </c>
      <c r="BB9" s="26">
        <v>10.56</v>
      </c>
      <c r="BC9" s="26">
        <v>11.83</v>
      </c>
      <c r="BD9" s="26">
        <v>10.67</v>
      </c>
      <c r="BE9" s="26">
        <v>5.66</v>
      </c>
      <c r="BF9" s="26">
        <v>0</v>
      </c>
      <c r="BG9" s="26">
        <v>0</v>
      </c>
      <c r="BH9" s="26">
        <v>0</v>
      </c>
      <c r="BI9" s="26">
        <v>0.11</v>
      </c>
      <c r="BJ9" s="26">
        <v>-1.01</v>
      </c>
      <c r="BK9" s="26">
        <v>1.16</v>
      </c>
      <c r="BL9" s="26">
        <v>10.55</v>
      </c>
      <c r="BM9" s="26">
        <v>2.78</v>
      </c>
      <c r="BN9" s="26" t="s">
        <v>124</v>
      </c>
      <c r="BO9" s="26" t="s">
        <v>151</v>
      </c>
      <c r="BP9" s="26" t="s">
        <v>124</v>
      </c>
      <c r="BQ9" s="26" t="s">
        <v>152</v>
      </c>
      <c r="BR9" s="46" t="s">
        <v>463</v>
      </c>
      <c r="BS9" s="66" t="str">
        <f t="shared" si="0"/>
        <v>Red</v>
      </c>
      <c r="BT9" s="66" t="str">
        <f t="shared" si="1"/>
        <v>Red</v>
      </c>
      <c r="BU9" s="66" t="str">
        <f t="shared" si="2"/>
        <v>No</v>
      </c>
      <c r="BV9" s="66" t="str">
        <f t="shared" si="3"/>
        <v>Circular</v>
      </c>
      <c r="BW9" s="66" t="b">
        <f aca="true" t="shared" si="7" ref="BW9:BW72">IF(AND(BS9&lt;&gt;"Red",BU9="Yes"),"Yes")</f>
        <v>0</v>
      </c>
      <c r="CE9" s="69" t="str">
        <f aca="true" t="shared" si="8" ref="CE9:CE72">IF(BN9="Red","1",IF(BN9="Grey","0.5","0"))</f>
        <v>1</v>
      </c>
      <c r="CF9" s="69" t="str">
        <f aca="true" t="shared" si="9" ref="CF9:CF72">IF(BP9="Red","1",IF(BP9="Grey","0.5","0"))</f>
        <v>1</v>
      </c>
    </row>
    <row r="10" spans="1:84" s="6" customFormat="1" ht="12.75">
      <c r="A10" s="6" t="s">
        <v>153</v>
      </c>
      <c r="B10" s="7" t="s">
        <v>154</v>
      </c>
      <c r="C10" s="8">
        <v>0.1</v>
      </c>
      <c r="D10" s="7">
        <v>4695</v>
      </c>
      <c r="E10" s="6" t="s">
        <v>74</v>
      </c>
      <c r="F10" s="6" t="s">
        <v>74</v>
      </c>
      <c r="G10" s="6" t="s">
        <v>74</v>
      </c>
      <c r="H10" s="6" t="s">
        <v>97</v>
      </c>
      <c r="I10" s="6" t="s">
        <v>77</v>
      </c>
      <c r="J10" s="9">
        <v>45.75418</v>
      </c>
      <c r="K10" s="9">
        <v>-116.99913</v>
      </c>
      <c r="L10" s="6" t="s">
        <v>78</v>
      </c>
      <c r="M10" s="6" t="s">
        <v>79</v>
      </c>
      <c r="N10" s="6" t="s">
        <v>80</v>
      </c>
      <c r="O10" s="6" t="s">
        <v>81</v>
      </c>
      <c r="Q10" s="10">
        <v>38237</v>
      </c>
      <c r="R10" s="11">
        <v>0.4263888888888889</v>
      </c>
      <c r="S10" s="6" t="s">
        <v>82</v>
      </c>
      <c r="T10" s="6">
        <v>1</v>
      </c>
      <c r="U10" s="6">
        <v>1</v>
      </c>
      <c r="V10" s="6">
        <v>0</v>
      </c>
      <c r="W10" s="6">
        <v>0</v>
      </c>
      <c r="X10" s="6">
        <v>0</v>
      </c>
      <c r="Y10" s="6" t="s">
        <v>75</v>
      </c>
      <c r="Z10" s="6" t="s">
        <v>75</v>
      </c>
      <c r="AA10" s="6" t="s">
        <v>75</v>
      </c>
      <c r="AC10" s="6" t="s">
        <v>75</v>
      </c>
      <c r="AE10" s="6" t="s">
        <v>75</v>
      </c>
      <c r="AF10" s="6" t="s">
        <v>75</v>
      </c>
      <c r="AG10" s="6" t="s">
        <v>75</v>
      </c>
      <c r="AH10" s="6" t="s">
        <v>75</v>
      </c>
      <c r="AI10" s="12"/>
      <c r="AK10" s="6">
        <v>1</v>
      </c>
      <c r="AN10" s="6">
        <v>1</v>
      </c>
      <c r="AO10" s="6" t="s">
        <v>155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 t="s">
        <v>75</v>
      </c>
      <c r="BO10" s="6" t="s">
        <v>75</v>
      </c>
      <c r="BP10" s="6" t="s">
        <v>75</v>
      </c>
      <c r="BQ10" s="6" t="s">
        <v>75</v>
      </c>
      <c r="BS10" s="66" t="str">
        <f t="shared" si="0"/>
        <v>No Value</v>
      </c>
      <c r="BT10" s="66" t="str">
        <f t="shared" si="1"/>
        <v>Bridge</v>
      </c>
      <c r="BU10" s="66" t="str">
        <f t="shared" si="2"/>
        <v>No</v>
      </c>
      <c r="BV10" s="66" t="str">
        <f t="shared" si="3"/>
        <v>Bridge</v>
      </c>
      <c r="BW10" s="66" t="b">
        <f t="shared" si="7"/>
        <v>0</v>
      </c>
      <c r="BX10" s="6" t="s">
        <v>84</v>
      </c>
      <c r="BZ10" s="6" t="s">
        <v>85</v>
      </c>
      <c r="CA10" s="6" t="s">
        <v>86</v>
      </c>
      <c r="CE10" s="69" t="str">
        <f t="shared" si="8"/>
        <v>0</v>
      </c>
      <c r="CF10" s="69" t="str">
        <f t="shared" si="9"/>
        <v>0</v>
      </c>
    </row>
    <row r="11" spans="1:84" s="6" customFormat="1" ht="12.75">
      <c r="A11" s="33" t="s">
        <v>156</v>
      </c>
      <c r="B11" s="7">
        <v>4695</v>
      </c>
      <c r="C11" s="8">
        <v>13.7</v>
      </c>
      <c r="D11" s="7" t="s">
        <v>157</v>
      </c>
      <c r="E11" s="6" t="s">
        <v>74</v>
      </c>
      <c r="F11" s="6" t="s">
        <v>74</v>
      </c>
      <c r="G11" s="6" t="s">
        <v>74</v>
      </c>
      <c r="H11" s="6" t="s">
        <v>158</v>
      </c>
      <c r="I11" s="6" t="s">
        <v>97</v>
      </c>
      <c r="J11" s="9">
        <v>45.76181</v>
      </c>
      <c r="K11" s="9">
        <v>-116.99425</v>
      </c>
      <c r="L11" s="6" t="s">
        <v>78</v>
      </c>
      <c r="M11" s="6" t="s">
        <v>79</v>
      </c>
      <c r="N11" s="6" t="s">
        <v>159</v>
      </c>
      <c r="O11" s="6" t="s">
        <v>160</v>
      </c>
      <c r="Q11" s="10">
        <v>38237</v>
      </c>
      <c r="R11" s="11">
        <v>0.45416666666666666</v>
      </c>
      <c r="S11" s="6" t="s">
        <v>118</v>
      </c>
      <c r="T11" s="6">
        <v>1</v>
      </c>
      <c r="U11" s="6">
        <v>1</v>
      </c>
      <c r="V11" s="6">
        <v>0</v>
      </c>
      <c r="W11" s="6">
        <v>0</v>
      </c>
      <c r="X11" s="6">
        <v>0</v>
      </c>
      <c r="Y11" s="6" t="s">
        <v>119</v>
      </c>
      <c r="Z11" s="6" t="s">
        <v>161</v>
      </c>
      <c r="AA11" s="6" t="s">
        <v>75</v>
      </c>
      <c r="AB11" s="6" t="s">
        <v>162</v>
      </c>
      <c r="AC11" s="6" t="s">
        <v>84</v>
      </c>
      <c r="AE11" s="6" t="s">
        <v>131</v>
      </c>
      <c r="AF11" s="6" t="s">
        <v>121</v>
      </c>
      <c r="AG11" s="6" t="s">
        <v>75</v>
      </c>
      <c r="AH11" s="6" t="s">
        <v>75</v>
      </c>
      <c r="AI11" s="12" t="s">
        <v>163</v>
      </c>
      <c r="AJ11" s="6" t="s">
        <v>164</v>
      </c>
      <c r="AK11" s="6">
        <v>1</v>
      </c>
      <c r="AL11" s="6">
        <v>1</v>
      </c>
      <c r="AM11" s="6">
        <v>1</v>
      </c>
      <c r="AN11" s="6">
        <v>1</v>
      </c>
      <c r="AO11" s="6" t="s">
        <v>165</v>
      </c>
      <c r="AR11" s="6">
        <v>6.3</v>
      </c>
      <c r="AS11" s="6">
        <v>78.6</v>
      </c>
      <c r="AT11" s="6">
        <v>8.5</v>
      </c>
      <c r="AU11" s="6">
        <v>13.2</v>
      </c>
      <c r="AV11" s="6">
        <v>9</v>
      </c>
      <c r="AW11" s="6">
        <v>13.8</v>
      </c>
      <c r="AX11" s="6">
        <v>9.2</v>
      </c>
      <c r="AY11" s="6">
        <v>13.96</v>
      </c>
      <c r="AZ11" s="6" t="s">
        <v>166</v>
      </c>
      <c r="BA11" s="6">
        <v>14.99</v>
      </c>
      <c r="BB11" s="6">
        <v>16.17</v>
      </c>
      <c r="BC11" s="6">
        <v>17.87</v>
      </c>
      <c r="BD11" s="6">
        <v>17.42</v>
      </c>
      <c r="BE11" s="6">
        <v>13.96</v>
      </c>
      <c r="BF11" s="6">
        <v>0</v>
      </c>
      <c r="BG11" s="6">
        <v>10.74</v>
      </c>
      <c r="BH11" s="6">
        <v>0.59</v>
      </c>
      <c r="BI11" s="6">
        <v>1.25</v>
      </c>
      <c r="BJ11" s="6">
        <v>-2.43</v>
      </c>
      <c r="BK11" s="6">
        <v>0.45</v>
      </c>
      <c r="BL11" s="6">
        <v>0.36</v>
      </c>
      <c r="BM11" s="6">
        <v>1.5</v>
      </c>
      <c r="BN11" s="6" t="s">
        <v>124</v>
      </c>
      <c r="BO11" s="6" t="s">
        <v>167</v>
      </c>
      <c r="BP11" s="6" t="s">
        <v>124</v>
      </c>
      <c r="BQ11" s="6" t="s">
        <v>168</v>
      </c>
      <c r="BS11" s="66" t="str">
        <f t="shared" si="0"/>
        <v>Red</v>
      </c>
      <c r="BT11" s="66" t="str">
        <f t="shared" si="1"/>
        <v>Red</v>
      </c>
      <c r="BU11" s="66" t="str">
        <f t="shared" si="2"/>
        <v>Yes</v>
      </c>
      <c r="BV11" s="66" t="str">
        <f t="shared" si="3"/>
        <v>Squashed Pipe-Arch</v>
      </c>
      <c r="BW11" s="66" t="b">
        <f t="shared" si="7"/>
        <v>0</v>
      </c>
      <c r="BX11" s="6" t="s">
        <v>85</v>
      </c>
      <c r="BY11" s="6" t="s">
        <v>169</v>
      </c>
      <c r="BZ11" s="6" t="s">
        <v>85</v>
      </c>
      <c r="CA11" s="6" t="s">
        <v>170</v>
      </c>
      <c r="CE11" s="69" t="str">
        <f t="shared" si="8"/>
        <v>1</v>
      </c>
      <c r="CF11" s="69" t="str">
        <f t="shared" si="9"/>
        <v>1</v>
      </c>
    </row>
    <row r="12" spans="1:84" s="6" customFormat="1" ht="12.75">
      <c r="A12" s="6" t="s">
        <v>171</v>
      </c>
      <c r="B12" s="7">
        <v>4695</v>
      </c>
      <c r="C12" s="8">
        <v>0.02</v>
      </c>
      <c r="D12" s="7">
        <v>4625</v>
      </c>
      <c r="E12" s="6" t="s">
        <v>74</v>
      </c>
      <c r="F12" s="6" t="s">
        <v>74</v>
      </c>
      <c r="G12" s="6" t="s">
        <v>74</v>
      </c>
      <c r="H12" s="6" t="s">
        <v>172</v>
      </c>
      <c r="I12" s="6" t="s">
        <v>97</v>
      </c>
      <c r="J12" s="9">
        <v>45.78067</v>
      </c>
      <c r="K12" s="9">
        <v>-116.98553</v>
      </c>
      <c r="L12" s="6" t="s">
        <v>78</v>
      </c>
      <c r="M12" s="6" t="s">
        <v>79</v>
      </c>
      <c r="N12" s="6" t="s">
        <v>159</v>
      </c>
      <c r="O12" s="6" t="s">
        <v>160</v>
      </c>
      <c r="P12" s="6" t="s">
        <v>173</v>
      </c>
      <c r="Q12" s="10">
        <v>38237</v>
      </c>
      <c r="R12" s="11">
        <v>0.5340277777777778</v>
      </c>
      <c r="S12" s="6" t="s">
        <v>82</v>
      </c>
      <c r="T12" s="6">
        <v>1</v>
      </c>
      <c r="U12" s="6">
        <v>1</v>
      </c>
      <c r="V12" s="6">
        <v>0</v>
      </c>
      <c r="W12" s="6">
        <v>0</v>
      </c>
      <c r="X12" s="6">
        <v>0</v>
      </c>
      <c r="Y12" s="6" t="s">
        <v>75</v>
      </c>
      <c r="Z12" s="6" t="s">
        <v>75</v>
      </c>
      <c r="AA12" s="6" t="s">
        <v>75</v>
      </c>
      <c r="AC12" s="6" t="s">
        <v>75</v>
      </c>
      <c r="AE12" s="6" t="s">
        <v>75</v>
      </c>
      <c r="AF12" s="6" t="s">
        <v>75</v>
      </c>
      <c r="AG12" s="6" t="s">
        <v>75</v>
      </c>
      <c r="AH12" s="6" t="s">
        <v>75</v>
      </c>
      <c r="AI12" s="12"/>
      <c r="AL12" s="6">
        <v>1</v>
      </c>
      <c r="AM12" s="6">
        <v>1</v>
      </c>
      <c r="AO12" s="6" t="s">
        <v>174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 t="s">
        <v>75</v>
      </c>
      <c r="BO12" s="6" t="s">
        <v>75</v>
      </c>
      <c r="BP12" s="6" t="s">
        <v>75</v>
      </c>
      <c r="BQ12" s="6" t="s">
        <v>75</v>
      </c>
      <c r="BS12" s="66" t="str">
        <f t="shared" si="0"/>
        <v>No Value</v>
      </c>
      <c r="BT12" s="66" t="str">
        <f t="shared" si="1"/>
        <v>Bridge</v>
      </c>
      <c r="BU12" s="66" t="str">
        <f t="shared" si="2"/>
        <v>No</v>
      </c>
      <c r="BV12" s="66" t="str">
        <f t="shared" si="3"/>
        <v>Bridge</v>
      </c>
      <c r="BW12" s="66" t="b">
        <f t="shared" si="7"/>
        <v>0</v>
      </c>
      <c r="BX12" s="6" t="s">
        <v>84</v>
      </c>
      <c r="BZ12" s="6" t="s">
        <v>85</v>
      </c>
      <c r="CA12" s="6" t="s">
        <v>175</v>
      </c>
      <c r="CE12" s="69" t="str">
        <f t="shared" si="8"/>
        <v>0</v>
      </c>
      <c r="CF12" s="69" t="str">
        <f t="shared" si="9"/>
        <v>0</v>
      </c>
    </row>
    <row r="13" spans="1:84" s="34" customFormat="1" ht="12.75">
      <c r="A13" s="34" t="s">
        <v>176</v>
      </c>
      <c r="B13" s="35"/>
      <c r="C13" s="36"/>
      <c r="D13" s="35"/>
      <c r="J13" s="37"/>
      <c r="K13" s="37"/>
      <c r="Q13" s="38"/>
      <c r="R13" s="39"/>
      <c r="AI13" s="40"/>
      <c r="BS13" s="66" t="str">
        <f t="shared" si="0"/>
        <v>Green</v>
      </c>
      <c r="BT13" s="66" t="str">
        <f t="shared" si="1"/>
        <v>Green</v>
      </c>
      <c r="BU13" s="66" t="str">
        <f t="shared" si="2"/>
        <v>No</v>
      </c>
      <c r="BV13" s="66" t="str">
        <f t="shared" si="3"/>
        <v>Other</v>
      </c>
      <c r="BW13" s="66" t="b">
        <f t="shared" si="7"/>
        <v>0</v>
      </c>
      <c r="CE13" s="69" t="str">
        <f t="shared" si="8"/>
        <v>0</v>
      </c>
      <c r="CF13" s="69" t="str">
        <f t="shared" si="9"/>
        <v>0</v>
      </c>
    </row>
    <row r="14" spans="1:84" s="34" customFormat="1" ht="12.75">
      <c r="A14" s="34" t="s">
        <v>176</v>
      </c>
      <c r="B14" s="35"/>
      <c r="C14" s="36"/>
      <c r="D14" s="35"/>
      <c r="J14" s="37"/>
      <c r="K14" s="37"/>
      <c r="Q14" s="38"/>
      <c r="R14" s="39"/>
      <c r="AI14" s="40"/>
      <c r="BS14" s="66" t="str">
        <f t="shared" si="0"/>
        <v>Green</v>
      </c>
      <c r="BT14" s="66" t="str">
        <f t="shared" si="1"/>
        <v>Green</v>
      </c>
      <c r="BU14" s="66" t="str">
        <f t="shared" si="2"/>
        <v>No</v>
      </c>
      <c r="BV14" s="66" t="str">
        <f t="shared" si="3"/>
        <v>Other</v>
      </c>
      <c r="BW14" s="66" t="b">
        <f t="shared" si="7"/>
        <v>0</v>
      </c>
      <c r="CE14" s="69" t="str">
        <f t="shared" si="8"/>
        <v>0</v>
      </c>
      <c r="CF14" s="69" t="str">
        <f t="shared" si="9"/>
        <v>0</v>
      </c>
    </row>
    <row r="15" spans="1:84" s="6" customFormat="1" ht="12.75">
      <c r="A15" s="6" t="s">
        <v>177</v>
      </c>
      <c r="B15" s="7">
        <v>4625</v>
      </c>
      <c r="C15" s="8">
        <v>17.7</v>
      </c>
      <c r="D15" s="7" t="s">
        <v>178</v>
      </c>
      <c r="E15" s="6" t="s">
        <v>74</v>
      </c>
      <c r="F15" s="6" t="s">
        <v>74</v>
      </c>
      <c r="G15" s="6" t="s">
        <v>74</v>
      </c>
      <c r="H15" s="6" t="s">
        <v>109</v>
      </c>
      <c r="I15" s="6" t="s">
        <v>172</v>
      </c>
      <c r="J15" s="9">
        <v>45.77838</v>
      </c>
      <c r="K15" s="9">
        <v>-116.94998</v>
      </c>
      <c r="L15" s="6" t="s">
        <v>78</v>
      </c>
      <c r="M15" s="6" t="s">
        <v>79</v>
      </c>
      <c r="N15" s="6" t="s">
        <v>80</v>
      </c>
      <c r="O15" s="6" t="s">
        <v>81</v>
      </c>
      <c r="Q15" s="10">
        <v>38237</v>
      </c>
      <c r="R15" s="11">
        <v>0.5604166666666667</v>
      </c>
      <c r="S15" s="6" t="s">
        <v>118</v>
      </c>
      <c r="T15" s="6">
        <v>1</v>
      </c>
      <c r="U15" s="6">
        <v>1</v>
      </c>
      <c r="V15" s="6">
        <v>0</v>
      </c>
      <c r="W15" s="6">
        <v>0</v>
      </c>
      <c r="X15" s="6">
        <v>0</v>
      </c>
      <c r="Y15" s="6" t="s">
        <v>137</v>
      </c>
      <c r="Z15" s="6" t="s">
        <v>75</v>
      </c>
      <c r="AA15" s="6" t="s">
        <v>75</v>
      </c>
      <c r="AC15" s="6" t="s">
        <v>84</v>
      </c>
      <c r="AE15" s="6" t="s">
        <v>131</v>
      </c>
      <c r="AF15" s="6" t="s">
        <v>179</v>
      </c>
      <c r="AG15" s="6" t="s">
        <v>75</v>
      </c>
      <c r="AH15" s="6" t="s">
        <v>180</v>
      </c>
      <c r="AI15" s="6" t="s">
        <v>181</v>
      </c>
      <c r="AJ15" s="6" t="s">
        <v>182</v>
      </c>
      <c r="AK15" s="6">
        <v>1</v>
      </c>
      <c r="AL15" s="6">
        <v>1</v>
      </c>
      <c r="AM15" s="6">
        <v>1</v>
      </c>
      <c r="AN15" s="6">
        <v>1</v>
      </c>
      <c r="AR15" s="6">
        <v>5.9</v>
      </c>
      <c r="AS15" s="6">
        <v>60.8</v>
      </c>
      <c r="AT15" s="6">
        <v>8.1</v>
      </c>
      <c r="AU15" s="6">
        <v>8.3</v>
      </c>
      <c r="AV15" s="6">
        <v>6.4</v>
      </c>
      <c r="AW15" s="6">
        <v>7.6</v>
      </c>
      <c r="AX15" s="6">
        <v>8.2</v>
      </c>
      <c r="AY15" s="6">
        <v>13.49</v>
      </c>
      <c r="AZ15" s="6" t="s">
        <v>105</v>
      </c>
      <c r="BA15" s="6">
        <v>13.75</v>
      </c>
      <c r="BB15" s="6">
        <v>14.85</v>
      </c>
      <c r="BC15" s="6">
        <v>18.19</v>
      </c>
      <c r="BD15" s="6">
        <v>16.5</v>
      </c>
      <c r="BE15" s="6">
        <v>13.49</v>
      </c>
      <c r="BF15" s="6">
        <v>0</v>
      </c>
      <c r="BG15" s="6">
        <v>7.72</v>
      </c>
      <c r="BH15" s="6">
        <v>0.76</v>
      </c>
      <c r="BI15" s="6">
        <v>1.65</v>
      </c>
      <c r="BJ15" s="6">
        <v>-2.75</v>
      </c>
      <c r="BK15" s="6">
        <v>1.69</v>
      </c>
      <c r="BL15" s="6">
        <v>1.02</v>
      </c>
      <c r="BM15" s="6">
        <v>1.81</v>
      </c>
      <c r="BN15" s="6" t="s">
        <v>124</v>
      </c>
      <c r="BO15" s="6" t="s">
        <v>167</v>
      </c>
      <c r="BP15" s="6" t="s">
        <v>124</v>
      </c>
      <c r="BQ15" s="6" t="s">
        <v>168</v>
      </c>
      <c r="BS15" s="66" t="str">
        <f t="shared" si="0"/>
        <v>Red</v>
      </c>
      <c r="BT15" s="66" t="str">
        <f t="shared" si="1"/>
        <v>Red</v>
      </c>
      <c r="BU15" s="66" t="str">
        <f t="shared" si="2"/>
        <v>No</v>
      </c>
      <c r="BV15" s="66" t="str">
        <f t="shared" si="3"/>
        <v>Squashed Pipe-Arch</v>
      </c>
      <c r="BW15" s="66" t="b">
        <f t="shared" si="7"/>
        <v>0</v>
      </c>
      <c r="BX15" s="6" t="s">
        <v>84</v>
      </c>
      <c r="BZ15" s="6" t="s">
        <v>85</v>
      </c>
      <c r="CA15" s="6" t="s">
        <v>86</v>
      </c>
      <c r="CE15" s="69" t="str">
        <f t="shared" si="8"/>
        <v>1</v>
      </c>
      <c r="CF15" s="69" t="str">
        <f t="shared" si="9"/>
        <v>1</v>
      </c>
    </row>
    <row r="16" spans="1:84" s="6" customFormat="1" ht="12.75">
      <c r="A16" s="6" t="s">
        <v>183</v>
      </c>
      <c r="B16" s="7">
        <v>4625</v>
      </c>
      <c r="C16" s="8">
        <v>1.3</v>
      </c>
      <c r="D16" s="7" t="s">
        <v>184</v>
      </c>
      <c r="E16" s="6" t="s">
        <v>75</v>
      </c>
      <c r="F16" s="6" t="s">
        <v>75</v>
      </c>
      <c r="G16" s="6" t="s">
        <v>75</v>
      </c>
      <c r="H16" s="6" t="s">
        <v>172</v>
      </c>
      <c r="I16" s="6" t="s">
        <v>97</v>
      </c>
      <c r="J16" s="9">
        <v>45.77087</v>
      </c>
      <c r="K16" s="9">
        <v>-116.92733</v>
      </c>
      <c r="L16" s="6" t="s">
        <v>78</v>
      </c>
      <c r="M16" s="6" t="s">
        <v>79</v>
      </c>
      <c r="N16" s="6" t="s">
        <v>80</v>
      </c>
      <c r="O16" s="6" t="s">
        <v>81</v>
      </c>
      <c r="Q16" s="10">
        <v>38237</v>
      </c>
      <c r="R16" s="11">
        <v>0.5895833333333333</v>
      </c>
      <c r="S16" s="6" t="s">
        <v>185</v>
      </c>
      <c r="T16" s="6">
        <v>1</v>
      </c>
      <c r="U16" s="6">
        <v>1</v>
      </c>
      <c r="V16" s="6">
        <v>0</v>
      </c>
      <c r="W16" s="6">
        <v>0</v>
      </c>
      <c r="X16" s="6">
        <v>0</v>
      </c>
      <c r="Y16" s="6" t="s">
        <v>100</v>
      </c>
      <c r="Z16" s="6" t="s">
        <v>75</v>
      </c>
      <c r="AA16" s="6" t="s">
        <v>75</v>
      </c>
      <c r="AC16" s="6" t="s">
        <v>84</v>
      </c>
      <c r="AE16" s="6" t="s">
        <v>101</v>
      </c>
      <c r="AF16" s="6" t="s">
        <v>102</v>
      </c>
      <c r="AG16" s="6" t="s">
        <v>75</v>
      </c>
      <c r="AH16" s="6" t="s">
        <v>75</v>
      </c>
      <c r="AI16" s="6" t="s">
        <v>186</v>
      </c>
      <c r="AJ16" s="6" t="s">
        <v>187</v>
      </c>
      <c r="AK16" s="6">
        <v>1</v>
      </c>
      <c r="AL16" s="6">
        <v>1</v>
      </c>
      <c r="AM16" s="6">
        <v>1</v>
      </c>
      <c r="AN16" s="6">
        <v>1</v>
      </c>
      <c r="AO16" s="6" t="s">
        <v>188</v>
      </c>
      <c r="AR16" s="6">
        <v>10.1</v>
      </c>
      <c r="AS16" s="6">
        <v>44.2</v>
      </c>
      <c r="AT16" s="6">
        <v>7.5</v>
      </c>
      <c r="AU16" s="6">
        <v>11</v>
      </c>
      <c r="AV16" s="6">
        <v>11.3</v>
      </c>
      <c r="AW16" s="6">
        <v>11.3</v>
      </c>
      <c r="AX16" s="6">
        <v>11.1</v>
      </c>
      <c r="AY16" s="6">
        <v>0</v>
      </c>
      <c r="AZ16" s="6" t="s">
        <v>178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10.44</v>
      </c>
      <c r="BH16" s="6">
        <v>0.97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 t="s">
        <v>75</v>
      </c>
      <c r="BO16" s="6" t="s">
        <v>75</v>
      </c>
      <c r="BP16" s="6" t="s">
        <v>75</v>
      </c>
      <c r="BQ16" s="6" t="s">
        <v>75</v>
      </c>
      <c r="BS16" s="66" t="str">
        <f t="shared" si="0"/>
        <v>No Value</v>
      </c>
      <c r="BT16" s="66" t="str">
        <f t="shared" si="1"/>
        <v>Green</v>
      </c>
      <c r="BU16" s="66" t="str">
        <f t="shared" si="2"/>
        <v>No</v>
      </c>
      <c r="BV16" s="66" t="str">
        <f t="shared" si="3"/>
        <v>Open Bottom Arch</v>
      </c>
      <c r="BW16" s="66" t="b">
        <f t="shared" si="7"/>
        <v>0</v>
      </c>
      <c r="BX16" s="6" t="s">
        <v>84</v>
      </c>
      <c r="BZ16" s="6" t="s">
        <v>85</v>
      </c>
      <c r="CA16" s="6" t="s">
        <v>175</v>
      </c>
      <c r="CE16" s="69" t="str">
        <f t="shared" si="8"/>
        <v>0</v>
      </c>
      <c r="CF16" s="69" t="str">
        <f t="shared" si="9"/>
        <v>0</v>
      </c>
    </row>
    <row r="17" spans="1:84" s="34" customFormat="1" ht="12.75">
      <c r="A17" s="34" t="s">
        <v>176</v>
      </c>
      <c r="B17" s="35"/>
      <c r="C17" s="36"/>
      <c r="D17" s="35"/>
      <c r="J17" s="37"/>
      <c r="K17" s="37"/>
      <c r="Q17" s="38"/>
      <c r="R17" s="39"/>
      <c r="AI17" s="40"/>
      <c r="BS17" s="66" t="str">
        <f t="shared" si="0"/>
        <v>Green</v>
      </c>
      <c r="BT17" s="66" t="str">
        <f t="shared" si="1"/>
        <v>Green</v>
      </c>
      <c r="BU17" s="66" t="str">
        <f t="shared" si="2"/>
        <v>No</v>
      </c>
      <c r="BV17" s="66" t="str">
        <f t="shared" si="3"/>
        <v>Other</v>
      </c>
      <c r="BW17" s="66" t="b">
        <f t="shared" si="7"/>
        <v>0</v>
      </c>
      <c r="CE17" s="69" t="str">
        <f t="shared" si="8"/>
        <v>0</v>
      </c>
      <c r="CF17" s="69" t="str">
        <f t="shared" si="9"/>
        <v>0</v>
      </c>
    </row>
    <row r="18" spans="1:84" s="6" customFormat="1" ht="12.75">
      <c r="A18" s="6" t="s">
        <v>189</v>
      </c>
      <c r="B18" s="7">
        <v>4625</v>
      </c>
      <c r="C18" s="8">
        <v>0.05</v>
      </c>
      <c r="D18" s="7" t="s">
        <v>190</v>
      </c>
      <c r="E18" s="6" t="s">
        <v>74</v>
      </c>
      <c r="F18" s="6" t="s">
        <v>74</v>
      </c>
      <c r="G18" s="6" t="s">
        <v>74</v>
      </c>
      <c r="H18" s="6" t="s">
        <v>109</v>
      </c>
      <c r="I18" s="6" t="s">
        <v>97</v>
      </c>
      <c r="J18" s="9">
        <v>45.72718</v>
      </c>
      <c r="K18" s="9">
        <v>-116.89705</v>
      </c>
      <c r="L18" s="6" t="s">
        <v>78</v>
      </c>
      <c r="M18" s="6" t="s">
        <v>79</v>
      </c>
      <c r="N18" s="6" t="s">
        <v>80</v>
      </c>
      <c r="O18" s="6" t="s">
        <v>81</v>
      </c>
      <c r="Q18" s="10">
        <v>38237</v>
      </c>
      <c r="R18" s="11">
        <v>0.6222222222222222</v>
      </c>
      <c r="S18" s="6" t="s">
        <v>99</v>
      </c>
      <c r="T18" s="6">
        <v>1</v>
      </c>
      <c r="U18" s="6">
        <v>1</v>
      </c>
      <c r="V18" s="6">
        <v>0</v>
      </c>
      <c r="W18" s="6">
        <v>0</v>
      </c>
      <c r="X18" s="6">
        <v>0</v>
      </c>
      <c r="Y18" s="6" t="s">
        <v>137</v>
      </c>
      <c r="Z18" s="6" t="s">
        <v>75</v>
      </c>
      <c r="AA18" s="6" t="s">
        <v>75</v>
      </c>
      <c r="AC18" s="6" t="s">
        <v>84</v>
      </c>
      <c r="AE18" s="6" t="s">
        <v>120</v>
      </c>
      <c r="AF18" s="6" t="s">
        <v>121</v>
      </c>
      <c r="AG18" s="6" t="s">
        <v>75</v>
      </c>
      <c r="AH18" s="6" t="s">
        <v>75</v>
      </c>
      <c r="AI18" s="12" t="s">
        <v>191</v>
      </c>
      <c r="AK18" s="6">
        <v>1</v>
      </c>
      <c r="AL18" s="6">
        <v>1</v>
      </c>
      <c r="AM18" s="6">
        <v>1</v>
      </c>
      <c r="AN18" s="6">
        <v>1</v>
      </c>
      <c r="AR18" s="6">
        <v>6.4</v>
      </c>
      <c r="AS18" s="6">
        <v>36.3</v>
      </c>
      <c r="AT18" s="6">
        <v>10.2</v>
      </c>
      <c r="AU18" s="6">
        <v>11</v>
      </c>
      <c r="AV18" s="6">
        <v>9.6</v>
      </c>
      <c r="AW18" s="6">
        <v>9.8</v>
      </c>
      <c r="AX18" s="6">
        <v>8.8</v>
      </c>
      <c r="AY18" s="6">
        <v>5.83</v>
      </c>
      <c r="AZ18" s="6" t="s">
        <v>105</v>
      </c>
      <c r="BA18" s="6">
        <v>12.63</v>
      </c>
      <c r="BB18" s="6">
        <v>13.16</v>
      </c>
      <c r="BC18" s="6">
        <v>15.23</v>
      </c>
      <c r="BD18" s="6">
        <v>13.74</v>
      </c>
      <c r="BE18" s="6">
        <v>5.83</v>
      </c>
      <c r="BF18" s="6">
        <v>0</v>
      </c>
      <c r="BG18" s="6">
        <v>9.88</v>
      </c>
      <c r="BH18" s="6">
        <v>0.65</v>
      </c>
      <c r="BI18" s="6">
        <v>0.58</v>
      </c>
      <c r="BJ18" s="6">
        <v>-1.11</v>
      </c>
      <c r="BK18" s="6">
        <v>1.49</v>
      </c>
      <c r="BL18" s="6">
        <v>2.57</v>
      </c>
      <c r="BM18" s="6">
        <v>1.46</v>
      </c>
      <c r="BN18" s="6" t="s">
        <v>124</v>
      </c>
      <c r="BO18" s="6" t="s">
        <v>167</v>
      </c>
      <c r="BP18" s="6" t="s">
        <v>142</v>
      </c>
      <c r="BQ18" s="6" t="s">
        <v>75</v>
      </c>
      <c r="BR18" s="6" t="s">
        <v>192</v>
      </c>
      <c r="BS18" s="66" t="str">
        <f t="shared" si="0"/>
        <v>Red</v>
      </c>
      <c r="BT18" s="66" t="str">
        <f t="shared" si="1"/>
        <v>Red</v>
      </c>
      <c r="BU18" s="66" t="str">
        <f t="shared" si="2"/>
        <v>No</v>
      </c>
      <c r="BV18" s="66" t="str">
        <f t="shared" si="3"/>
        <v>Circular</v>
      </c>
      <c r="BW18" s="66" t="b">
        <f t="shared" si="7"/>
        <v>0</v>
      </c>
      <c r="BX18" s="6" t="s">
        <v>84</v>
      </c>
      <c r="BZ18" s="6" t="s">
        <v>85</v>
      </c>
      <c r="CA18" s="6" t="s">
        <v>175</v>
      </c>
      <c r="CE18" s="69" t="str">
        <f t="shared" si="8"/>
        <v>1</v>
      </c>
      <c r="CF18" s="69" t="str">
        <f t="shared" si="9"/>
        <v>0.5</v>
      </c>
    </row>
    <row r="19" spans="1:84" s="6" customFormat="1" ht="12.75">
      <c r="A19" s="6" t="s">
        <v>193</v>
      </c>
      <c r="B19" s="7" t="s">
        <v>194</v>
      </c>
      <c r="C19" s="8">
        <v>0.05</v>
      </c>
      <c r="D19" s="7">
        <v>4600</v>
      </c>
      <c r="E19" s="6" t="s">
        <v>74</v>
      </c>
      <c r="F19" s="6" t="s">
        <v>74</v>
      </c>
      <c r="G19" s="6" t="s">
        <v>74</v>
      </c>
      <c r="H19" s="6" t="s">
        <v>97</v>
      </c>
      <c r="I19" s="6" t="s">
        <v>77</v>
      </c>
      <c r="J19" s="9">
        <v>45.70721</v>
      </c>
      <c r="K19" s="9">
        <v>-116.91473</v>
      </c>
      <c r="L19" s="6" t="s">
        <v>78</v>
      </c>
      <c r="M19" s="6" t="s">
        <v>79</v>
      </c>
      <c r="N19" s="6" t="s">
        <v>80</v>
      </c>
      <c r="O19" s="6" t="s">
        <v>81</v>
      </c>
      <c r="Q19" s="10">
        <v>38237</v>
      </c>
      <c r="R19" s="11">
        <v>0.65</v>
      </c>
      <c r="S19" s="6" t="s">
        <v>99</v>
      </c>
      <c r="T19" s="6">
        <v>1</v>
      </c>
      <c r="U19" s="6">
        <v>1</v>
      </c>
      <c r="V19" s="6">
        <v>0</v>
      </c>
      <c r="W19" s="6">
        <v>0</v>
      </c>
      <c r="X19" s="6">
        <v>0</v>
      </c>
      <c r="Y19" s="6" t="s">
        <v>100</v>
      </c>
      <c r="Z19" s="6" t="s">
        <v>75</v>
      </c>
      <c r="AA19" s="6" t="s">
        <v>75</v>
      </c>
      <c r="AB19" s="6" t="s">
        <v>195</v>
      </c>
      <c r="AC19" s="6" t="s">
        <v>84</v>
      </c>
      <c r="AE19" s="6" t="s">
        <v>120</v>
      </c>
      <c r="AF19" s="6" t="s">
        <v>102</v>
      </c>
      <c r="AG19" s="6" t="s">
        <v>75</v>
      </c>
      <c r="AH19" s="6" t="s">
        <v>75</v>
      </c>
      <c r="AI19" s="6" t="s">
        <v>196</v>
      </c>
      <c r="AR19" s="6">
        <v>6.8</v>
      </c>
      <c r="AS19" s="6">
        <v>45.4</v>
      </c>
      <c r="AT19" s="6">
        <v>9</v>
      </c>
      <c r="AU19" s="6">
        <v>15.7</v>
      </c>
      <c r="AV19" s="6">
        <v>12.3</v>
      </c>
      <c r="AW19" s="6">
        <v>16.5</v>
      </c>
      <c r="AX19" s="6">
        <v>11.6</v>
      </c>
      <c r="AY19" s="6">
        <v>6.55</v>
      </c>
      <c r="AZ19" s="6" t="s">
        <v>197</v>
      </c>
      <c r="BA19" s="6">
        <v>12.51</v>
      </c>
      <c r="BB19" s="6">
        <v>12.85</v>
      </c>
      <c r="BC19" s="6">
        <v>16.04</v>
      </c>
      <c r="BD19" s="6">
        <v>12.7</v>
      </c>
      <c r="BE19" s="6">
        <v>6.55</v>
      </c>
      <c r="BF19" s="6">
        <v>0</v>
      </c>
      <c r="BG19" s="6">
        <v>13.02</v>
      </c>
      <c r="BH19" s="6">
        <v>0.52</v>
      </c>
      <c r="BI19" s="6">
        <v>-0.15</v>
      </c>
      <c r="BJ19" s="6">
        <v>-0.19</v>
      </c>
      <c r="BK19" s="6">
        <v>3.34</v>
      </c>
      <c r="BL19" s="6">
        <v>-22.27</v>
      </c>
      <c r="BM19" s="6">
        <v>0.75</v>
      </c>
      <c r="BN19" s="6" t="s">
        <v>142</v>
      </c>
      <c r="BO19" s="6" t="s">
        <v>75</v>
      </c>
      <c r="BP19" s="6" t="s">
        <v>142</v>
      </c>
      <c r="BQ19" s="6" t="s">
        <v>75</v>
      </c>
      <c r="BS19" s="66" t="str">
        <f t="shared" si="0"/>
        <v>Grey</v>
      </c>
      <c r="BT19" s="66" t="str">
        <f t="shared" si="1"/>
        <v>Grey</v>
      </c>
      <c r="BU19" s="66" t="str">
        <f t="shared" si="2"/>
        <v>No</v>
      </c>
      <c r="BV19" s="66" t="str">
        <f t="shared" si="3"/>
        <v>Circular</v>
      </c>
      <c r="BW19" s="66" t="b">
        <f t="shared" si="7"/>
        <v>0</v>
      </c>
      <c r="BX19" s="6" t="s">
        <v>84</v>
      </c>
      <c r="BZ19" s="6" t="s">
        <v>198</v>
      </c>
      <c r="CA19" s="6" t="s">
        <v>175</v>
      </c>
      <c r="CE19" s="69" t="str">
        <f t="shared" si="8"/>
        <v>0.5</v>
      </c>
      <c r="CF19" s="69" t="str">
        <f t="shared" si="9"/>
        <v>0.5</v>
      </c>
    </row>
    <row r="20" spans="1:84" s="34" customFormat="1" ht="12.75">
      <c r="A20" s="34" t="s">
        <v>176</v>
      </c>
      <c r="B20" s="35"/>
      <c r="C20" s="36"/>
      <c r="D20" s="35"/>
      <c r="J20" s="37"/>
      <c r="K20" s="37"/>
      <c r="Q20" s="38"/>
      <c r="R20" s="39"/>
      <c r="AI20" s="40"/>
      <c r="BS20" s="66" t="str">
        <f t="shared" si="0"/>
        <v>Green</v>
      </c>
      <c r="BT20" s="66" t="str">
        <f t="shared" si="1"/>
        <v>Green</v>
      </c>
      <c r="BU20" s="66" t="str">
        <f t="shared" si="2"/>
        <v>No</v>
      </c>
      <c r="BV20" s="66" t="str">
        <f t="shared" si="3"/>
        <v>Other</v>
      </c>
      <c r="BW20" s="66" t="b">
        <f t="shared" si="7"/>
        <v>0</v>
      </c>
      <c r="CE20" s="69" t="str">
        <f t="shared" si="8"/>
        <v>0</v>
      </c>
      <c r="CF20" s="69" t="str">
        <f t="shared" si="9"/>
        <v>0</v>
      </c>
    </row>
    <row r="21" spans="1:84" s="6" customFormat="1" ht="12.75">
      <c r="A21" s="6" t="s">
        <v>199</v>
      </c>
      <c r="B21" s="7">
        <v>4695</v>
      </c>
      <c r="C21" s="8">
        <v>4.6</v>
      </c>
      <c r="D21" s="7" t="s">
        <v>200</v>
      </c>
      <c r="E21" s="6" t="s">
        <v>74</v>
      </c>
      <c r="F21" s="6" t="s">
        <v>74</v>
      </c>
      <c r="G21" s="6" t="s">
        <v>74</v>
      </c>
      <c r="H21" s="6" t="s">
        <v>97</v>
      </c>
      <c r="I21" s="6" t="s">
        <v>77</v>
      </c>
      <c r="J21" s="9">
        <v>45.72766</v>
      </c>
      <c r="K21" s="9">
        <v>-116.95064</v>
      </c>
      <c r="L21" s="6" t="s">
        <v>78</v>
      </c>
      <c r="M21" s="6" t="s">
        <v>79</v>
      </c>
      <c r="N21" s="6" t="s">
        <v>159</v>
      </c>
      <c r="O21" s="6" t="s">
        <v>160</v>
      </c>
      <c r="P21" s="6" t="s">
        <v>201</v>
      </c>
      <c r="Q21" s="10">
        <v>38238</v>
      </c>
      <c r="R21" s="11">
        <v>0.4826388888888889</v>
      </c>
      <c r="S21" s="6" t="s">
        <v>185</v>
      </c>
      <c r="T21" s="6">
        <v>1</v>
      </c>
      <c r="U21" s="6">
        <v>1</v>
      </c>
      <c r="V21" s="6">
        <v>0</v>
      </c>
      <c r="W21" s="6">
        <v>0</v>
      </c>
      <c r="X21" s="6">
        <v>0</v>
      </c>
      <c r="Y21" s="6" t="s">
        <v>75</v>
      </c>
      <c r="Z21" s="6" t="s">
        <v>75</v>
      </c>
      <c r="AA21" s="6" t="s">
        <v>75</v>
      </c>
      <c r="AC21" s="6" t="s">
        <v>75</v>
      </c>
      <c r="AE21" s="6" t="s">
        <v>101</v>
      </c>
      <c r="AF21" s="6" t="s">
        <v>102</v>
      </c>
      <c r="AG21" s="6" t="s">
        <v>75</v>
      </c>
      <c r="AH21" s="6" t="s">
        <v>75</v>
      </c>
      <c r="AI21" s="6" t="s">
        <v>202</v>
      </c>
      <c r="AK21" s="6">
        <v>1</v>
      </c>
      <c r="AL21" s="6">
        <v>1</v>
      </c>
      <c r="AM21" s="6">
        <v>1</v>
      </c>
      <c r="AN21" s="6">
        <v>0</v>
      </c>
      <c r="AO21" s="6" t="s">
        <v>203</v>
      </c>
      <c r="AR21" s="6">
        <v>10.9</v>
      </c>
      <c r="AS21" s="6">
        <v>48.6</v>
      </c>
      <c r="AT21" s="6">
        <v>13.1</v>
      </c>
      <c r="AU21" s="6">
        <v>9</v>
      </c>
      <c r="AV21" s="6">
        <v>22.7</v>
      </c>
      <c r="AW21" s="6">
        <v>20.1</v>
      </c>
      <c r="AX21" s="6">
        <v>14</v>
      </c>
      <c r="AY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15.78</v>
      </c>
      <c r="BH21" s="6">
        <v>0.69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 t="s">
        <v>107</v>
      </c>
      <c r="BO21" s="6" t="s">
        <v>204</v>
      </c>
      <c r="BP21" s="6" t="s">
        <v>107</v>
      </c>
      <c r="BQ21" s="6" t="s">
        <v>204</v>
      </c>
      <c r="BS21" s="66" t="str">
        <f t="shared" si="0"/>
        <v>Green</v>
      </c>
      <c r="BT21" s="66" t="str">
        <f t="shared" si="1"/>
        <v>Green</v>
      </c>
      <c r="BU21" s="66" t="str">
        <f t="shared" si="2"/>
        <v>No</v>
      </c>
      <c r="BV21" s="66" t="str">
        <f t="shared" si="3"/>
        <v>Open Bottom Arch</v>
      </c>
      <c r="BW21" s="66" t="b">
        <f t="shared" si="7"/>
        <v>0</v>
      </c>
      <c r="BX21" s="6" t="s">
        <v>84</v>
      </c>
      <c r="BY21" s="6" t="s">
        <v>205</v>
      </c>
      <c r="BZ21" s="6" t="s">
        <v>85</v>
      </c>
      <c r="CA21" s="6" t="s">
        <v>170</v>
      </c>
      <c r="CE21" s="69" t="str">
        <f t="shared" si="8"/>
        <v>0</v>
      </c>
      <c r="CF21" s="69" t="str">
        <f t="shared" si="9"/>
        <v>0</v>
      </c>
    </row>
    <row r="22" spans="1:84" s="6" customFormat="1" ht="12.75">
      <c r="A22" s="6" t="s">
        <v>206</v>
      </c>
      <c r="B22" s="7" t="s">
        <v>109</v>
      </c>
      <c r="C22" s="8">
        <v>0.02</v>
      </c>
      <c r="D22" s="7" t="s">
        <v>207</v>
      </c>
      <c r="E22" s="6" t="s">
        <v>115</v>
      </c>
      <c r="F22" s="6" t="s">
        <v>89</v>
      </c>
      <c r="G22" s="6" t="s">
        <v>89</v>
      </c>
      <c r="H22" s="6" t="s">
        <v>76</v>
      </c>
      <c r="I22" s="6" t="s">
        <v>97</v>
      </c>
      <c r="J22" s="9">
        <v>45.64211</v>
      </c>
      <c r="K22" s="9">
        <v>-117.1432</v>
      </c>
      <c r="L22" s="6" t="s">
        <v>78</v>
      </c>
      <c r="M22" s="6" t="s">
        <v>79</v>
      </c>
      <c r="N22" s="6" t="s">
        <v>80</v>
      </c>
      <c r="O22" s="6" t="s">
        <v>159</v>
      </c>
      <c r="Q22" s="10">
        <v>38239</v>
      </c>
      <c r="R22" s="11">
        <v>0.44236111111111115</v>
      </c>
      <c r="S22" s="6" t="s">
        <v>82</v>
      </c>
      <c r="T22" s="6">
        <v>1</v>
      </c>
      <c r="U22" s="6">
        <v>1</v>
      </c>
      <c r="V22" s="6">
        <v>0</v>
      </c>
      <c r="W22" s="6">
        <v>0</v>
      </c>
      <c r="X22" s="6">
        <v>0</v>
      </c>
      <c r="Y22" s="6" t="s">
        <v>75</v>
      </c>
      <c r="Z22" s="6" t="s">
        <v>75</v>
      </c>
      <c r="AA22" s="6" t="s">
        <v>75</v>
      </c>
      <c r="AC22" s="6" t="s">
        <v>75</v>
      </c>
      <c r="AE22" s="6" t="s">
        <v>75</v>
      </c>
      <c r="AF22" s="6" t="s">
        <v>75</v>
      </c>
      <c r="AG22" s="6" t="s">
        <v>75</v>
      </c>
      <c r="AH22" s="6" t="s">
        <v>75</v>
      </c>
      <c r="AI22" s="12"/>
      <c r="AK22" s="6">
        <v>1</v>
      </c>
      <c r="AL22" s="6">
        <v>1</v>
      </c>
      <c r="AM22" s="6">
        <v>1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 t="s">
        <v>75</v>
      </c>
      <c r="BO22" s="6" t="s">
        <v>75</v>
      </c>
      <c r="BP22" s="6" t="s">
        <v>75</v>
      </c>
      <c r="BQ22" s="6" t="s">
        <v>75</v>
      </c>
      <c r="BS22" s="66" t="str">
        <f t="shared" si="0"/>
        <v>No Value</v>
      </c>
      <c r="BT22" s="66" t="str">
        <f t="shared" si="1"/>
        <v>Bridge</v>
      </c>
      <c r="BU22" s="66" t="str">
        <f t="shared" si="2"/>
        <v>No</v>
      </c>
      <c r="BV22" s="66" t="str">
        <f t="shared" si="3"/>
        <v>Bridge</v>
      </c>
      <c r="BW22" s="66" t="b">
        <f t="shared" si="7"/>
        <v>0</v>
      </c>
      <c r="BX22" s="6" t="s">
        <v>84</v>
      </c>
      <c r="BZ22" s="6" t="s">
        <v>85</v>
      </c>
      <c r="CA22" s="6" t="s">
        <v>175</v>
      </c>
      <c r="CE22" s="69" t="str">
        <f t="shared" si="8"/>
        <v>0</v>
      </c>
      <c r="CF22" s="69" t="str">
        <f t="shared" si="9"/>
        <v>0</v>
      </c>
    </row>
    <row r="23" spans="1:84" s="6" customFormat="1" ht="12.75">
      <c r="A23" s="6" t="s">
        <v>208</v>
      </c>
      <c r="B23" s="7" t="s">
        <v>209</v>
      </c>
      <c r="C23" s="8">
        <v>0.05</v>
      </c>
      <c r="D23" s="7" t="s">
        <v>210</v>
      </c>
      <c r="E23" s="6" t="s">
        <v>115</v>
      </c>
      <c r="F23" s="6" t="s">
        <v>89</v>
      </c>
      <c r="G23" s="6" t="s">
        <v>89</v>
      </c>
      <c r="H23" s="6" t="s">
        <v>76</v>
      </c>
      <c r="I23" s="6" t="s">
        <v>97</v>
      </c>
      <c r="J23" s="9">
        <v>45.70343</v>
      </c>
      <c r="K23" s="9">
        <v>-117.15476</v>
      </c>
      <c r="L23" s="6" t="s">
        <v>78</v>
      </c>
      <c r="M23" s="6" t="s">
        <v>79</v>
      </c>
      <c r="N23" s="6" t="s">
        <v>80</v>
      </c>
      <c r="O23" s="6" t="s">
        <v>159</v>
      </c>
      <c r="Q23" s="10">
        <v>38239</v>
      </c>
      <c r="R23" s="11">
        <v>0.4611111111111111</v>
      </c>
      <c r="S23" s="6" t="s">
        <v>82</v>
      </c>
      <c r="T23" s="6">
        <v>1</v>
      </c>
      <c r="U23" s="6">
        <v>1</v>
      </c>
      <c r="V23" s="6">
        <v>0</v>
      </c>
      <c r="W23" s="6">
        <v>0</v>
      </c>
      <c r="X23" s="6">
        <v>0</v>
      </c>
      <c r="Y23" s="6" t="s">
        <v>75</v>
      </c>
      <c r="Z23" s="6" t="s">
        <v>75</v>
      </c>
      <c r="AA23" s="6" t="s">
        <v>75</v>
      </c>
      <c r="AC23" s="6" t="s">
        <v>75</v>
      </c>
      <c r="AE23" s="6" t="s">
        <v>75</v>
      </c>
      <c r="AF23" s="6" t="s">
        <v>75</v>
      </c>
      <c r="AG23" s="6" t="s">
        <v>75</v>
      </c>
      <c r="AH23" s="6" t="s">
        <v>75</v>
      </c>
      <c r="AI23" s="12"/>
      <c r="AK23" s="6">
        <v>1</v>
      </c>
      <c r="AL23" s="6">
        <v>1</v>
      </c>
      <c r="AM23" s="6">
        <v>1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 t="s">
        <v>75</v>
      </c>
      <c r="BO23" s="6" t="s">
        <v>75</v>
      </c>
      <c r="BP23" s="6" t="s">
        <v>75</v>
      </c>
      <c r="BQ23" s="6" t="s">
        <v>75</v>
      </c>
      <c r="BS23" s="66" t="str">
        <f t="shared" si="0"/>
        <v>No Value</v>
      </c>
      <c r="BT23" s="66" t="str">
        <f t="shared" si="1"/>
        <v>Bridge</v>
      </c>
      <c r="BU23" s="66" t="str">
        <f t="shared" si="2"/>
        <v>No</v>
      </c>
      <c r="BV23" s="66" t="str">
        <f t="shared" si="3"/>
        <v>Bridge</v>
      </c>
      <c r="BW23" s="66" t="b">
        <f t="shared" si="7"/>
        <v>0</v>
      </c>
      <c r="BX23" s="6" t="s">
        <v>84</v>
      </c>
      <c r="BZ23" s="6" t="s">
        <v>85</v>
      </c>
      <c r="CA23" s="6" t="s">
        <v>175</v>
      </c>
      <c r="CE23" s="69" t="str">
        <f t="shared" si="8"/>
        <v>0</v>
      </c>
      <c r="CF23" s="69" t="str">
        <f t="shared" si="9"/>
        <v>0</v>
      </c>
    </row>
    <row r="24" spans="1:84" s="6" customFormat="1" ht="12.75">
      <c r="A24" s="6" t="s">
        <v>211</v>
      </c>
      <c r="B24" s="7">
        <v>4665</v>
      </c>
      <c r="C24" s="8">
        <v>2.8</v>
      </c>
      <c r="D24" s="7" t="s">
        <v>212</v>
      </c>
      <c r="E24" s="6" t="s">
        <v>74</v>
      </c>
      <c r="F24" s="6" t="s">
        <v>74</v>
      </c>
      <c r="G24" s="6" t="s">
        <v>74</v>
      </c>
      <c r="H24" s="6" t="s">
        <v>109</v>
      </c>
      <c r="I24" s="6" t="s">
        <v>96</v>
      </c>
      <c r="J24" s="9">
        <v>45.8017</v>
      </c>
      <c r="K24" s="9">
        <v>-117.06383</v>
      </c>
      <c r="L24" s="6" t="s">
        <v>78</v>
      </c>
      <c r="M24" s="6" t="s">
        <v>79</v>
      </c>
      <c r="N24" s="6" t="s">
        <v>80</v>
      </c>
      <c r="O24" s="6" t="s">
        <v>159</v>
      </c>
      <c r="Q24" s="10">
        <v>38239</v>
      </c>
      <c r="R24" s="11">
        <v>0.5270833333333333</v>
      </c>
      <c r="S24" s="6" t="s">
        <v>82</v>
      </c>
      <c r="T24" s="6">
        <v>1</v>
      </c>
      <c r="U24" s="6">
        <v>1</v>
      </c>
      <c r="V24" s="6">
        <v>0</v>
      </c>
      <c r="W24" s="6">
        <v>0</v>
      </c>
      <c r="X24" s="6">
        <v>0</v>
      </c>
      <c r="Y24" s="6" t="s">
        <v>75</v>
      </c>
      <c r="Z24" s="6" t="s">
        <v>75</v>
      </c>
      <c r="AA24" s="6" t="s">
        <v>75</v>
      </c>
      <c r="AC24" s="6" t="s">
        <v>75</v>
      </c>
      <c r="AE24" s="6" t="s">
        <v>75</v>
      </c>
      <c r="AF24" s="6" t="s">
        <v>75</v>
      </c>
      <c r="AG24" s="6" t="s">
        <v>75</v>
      </c>
      <c r="AH24" s="6" t="s">
        <v>75</v>
      </c>
      <c r="AI24" s="12"/>
      <c r="AK24" s="6">
        <v>1</v>
      </c>
      <c r="AN24" s="6">
        <v>1</v>
      </c>
      <c r="AO24" s="6" t="s">
        <v>92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 t="s">
        <v>75</v>
      </c>
      <c r="BO24" s="6" t="s">
        <v>75</v>
      </c>
      <c r="BP24" s="6" t="s">
        <v>75</v>
      </c>
      <c r="BQ24" s="6" t="s">
        <v>75</v>
      </c>
      <c r="BS24" s="66" t="str">
        <f t="shared" si="0"/>
        <v>No Value</v>
      </c>
      <c r="BT24" s="66" t="str">
        <f t="shared" si="1"/>
        <v>Bridge</v>
      </c>
      <c r="BU24" s="66" t="str">
        <f t="shared" si="2"/>
        <v>No</v>
      </c>
      <c r="BV24" s="66" t="str">
        <f t="shared" si="3"/>
        <v>Bridge</v>
      </c>
      <c r="BW24" s="66" t="b">
        <f t="shared" si="7"/>
        <v>0</v>
      </c>
      <c r="BX24" s="6" t="s">
        <v>84</v>
      </c>
      <c r="BZ24" s="6" t="s">
        <v>85</v>
      </c>
      <c r="CA24" s="6" t="s">
        <v>86</v>
      </c>
      <c r="CE24" s="69" t="str">
        <f t="shared" si="8"/>
        <v>0</v>
      </c>
      <c r="CF24" s="69" t="str">
        <f t="shared" si="9"/>
        <v>0</v>
      </c>
    </row>
    <row r="25" spans="1:84" s="6" customFormat="1" ht="12.75">
      <c r="A25" s="6" t="s">
        <v>213</v>
      </c>
      <c r="B25" s="7" t="s">
        <v>214</v>
      </c>
      <c r="C25" s="8">
        <v>3.1</v>
      </c>
      <c r="D25" s="7">
        <v>4600</v>
      </c>
      <c r="E25" s="6" t="s">
        <v>74</v>
      </c>
      <c r="F25" s="6" t="s">
        <v>74</v>
      </c>
      <c r="G25" s="6" t="s">
        <v>74</v>
      </c>
      <c r="H25" s="6" t="s">
        <v>215</v>
      </c>
      <c r="I25" s="6" t="s">
        <v>216</v>
      </c>
      <c r="J25" s="9">
        <v>45.87216</v>
      </c>
      <c r="K25" s="9">
        <v>-117.07066</v>
      </c>
      <c r="L25" s="6" t="s">
        <v>78</v>
      </c>
      <c r="M25" s="6" t="s">
        <v>79</v>
      </c>
      <c r="N25" s="6" t="s">
        <v>80</v>
      </c>
      <c r="O25" s="6" t="s">
        <v>159</v>
      </c>
      <c r="Q25" s="10">
        <v>38239</v>
      </c>
      <c r="R25" s="11">
        <v>0.6097222222222222</v>
      </c>
      <c r="S25" s="6" t="s">
        <v>185</v>
      </c>
      <c r="T25" s="6">
        <v>1</v>
      </c>
      <c r="U25" s="6">
        <v>1</v>
      </c>
      <c r="V25" s="6">
        <v>0</v>
      </c>
      <c r="W25" s="6">
        <v>0</v>
      </c>
      <c r="X25" s="6">
        <v>0</v>
      </c>
      <c r="Y25" s="6" t="s">
        <v>75</v>
      </c>
      <c r="Z25" s="6" t="s">
        <v>75</v>
      </c>
      <c r="AA25" s="6" t="s">
        <v>75</v>
      </c>
      <c r="AC25" s="6" t="s">
        <v>85</v>
      </c>
      <c r="AD25" s="6" t="s">
        <v>217</v>
      </c>
      <c r="AE25" s="6" t="s">
        <v>75</v>
      </c>
      <c r="AF25" s="6" t="s">
        <v>139</v>
      </c>
      <c r="AG25" s="6" t="s">
        <v>75</v>
      </c>
      <c r="AH25" s="6" t="s">
        <v>75</v>
      </c>
      <c r="AI25" s="12"/>
      <c r="AJ25" s="6" t="s">
        <v>218</v>
      </c>
      <c r="AK25" s="6">
        <v>1</v>
      </c>
      <c r="AL25" s="6">
        <v>1</v>
      </c>
      <c r="AM25" s="6">
        <v>1</v>
      </c>
      <c r="AN25" s="6">
        <v>1</v>
      </c>
      <c r="AR25" s="6">
        <v>5.8</v>
      </c>
      <c r="AS25" s="6">
        <v>0</v>
      </c>
      <c r="AT25" s="6">
        <v>15.7</v>
      </c>
      <c r="AU25" s="6">
        <v>9.8</v>
      </c>
      <c r="AV25" s="6">
        <v>10.3</v>
      </c>
      <c r="AW25" s="6">
        <v>10.3</v>
      </c>
      <c r="AX25" s="6">
        <v>12</v>
      </c>
      <c r="AY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11.62</v>
      </c>
      <c r="BH25" s="6">
        <v>0.5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 t="s">
        <v>75</v>
      </c>
      <c r="BO25" s="6" t="s">
        <v>75</v>
      </c>
      <c r="BP25" s="6" t="s">
        <v>75</v>
      </c>
      <c r="BQ25" s="6" t="s">
        <v>75</v>
      </c>
      <c r="BR25" s="6" t="s">
        <v>219</v>
      </c>
      <c r="BS25" s="66" t="str">
        <f t="shared" si="0"/>
        <v>No Value</v>
      </c>
      <c r="BT25" s="66" t="str">
        <f t="shared" si="1"/>
        <v>Green</v>
      </c>
      <c r="BU25" s="66" t="str">
        <f t="shared" si="2"/>
        <v>No</v>
      </c>
      <c r="BV25" s="66" t="str">
        <f t="shared" si="3"/>
        <v>Open Bottom Arch</v>
      </c>
      <c r="BW25" s="66" t="b">
        <f t="shared" si="7"/>
        <v>0</v>
      </c>
      <c r="BZ25" s="6" t="s">
        <v>85</v>
      </c>
      <c r="CA25" s="6" t="s">
        <v>86</v>
      </c>
      <c r="CE25" s="69" t="str">
        <f t="shared" si="8"/>
        <v>0</v>
      </c>
      <c r="CF25" s="69" t="str">
        <f t="shared" si="9"/>
        <v>0</v>
      </c>
    </row>
    <row r="26" spans="1:84" s="6" customFormat="1" ht="12.75">
      <c r="A26" s="6" t="s">
        <v>220</v>
      </c>
      <c r="B26" s="7" t="s">
        <v>221</v>
      </c>
      <c r="C26" s="8">
        <v>2</v>
      </c>
      <c r="D26" s="7" t="s">
        <v>222</v>
      </c>
      <c r="E26" s="6" t="s">
        <v>74</v>
      </c>
      <c r="F26" s="6" t="s">
        <v>74</v>
      </c>
      <c r="G26" s="6" t="s">
        <v>74</v>
      </c>
      <c r="H26" s="6" t="s">
        <v>158</v>
      </c>
      <c r="I26" s="6" t="s">
        <v>97</v>
      </c>
      <c r="J26" s="9">
        <v>45.8158</v>
      </c>
      <c r="K26" s="9">
        <v>-117.03365</v>
      </c>
      <c r="L26" s="6" t="s">
        <v>78</v>
      </c>
      <c r="M26" s="6" t="s">
        <v>79</v>
      </c>
      <c r="N26" s="6" t="s">
        <v>80</v>
      </c>
      <c r="O26" s="6" t="s">
        <v>159</v>
      </c>
      <c r="Q26" s="10">
        <v>38239</v>
      </c>
      <c r="R26" s="11">
        <v>0.6791666666666667</v>
      </c>
      <c r="S26" s="6" t="s">
        <v>118</v>
      </c>
      <c r="T26" s="6">
        <v>1</v>
      </c>
      <c r="U26" s="6">
        <v>1</v>
      </c>
      <c r="V26" s="6">
        <v>0</v>
      </c>
      <c r="W26" s="6">
        <v>0</v>
      </c>
      <c r="X26" s="6">
        <v>0</v>
      </c>
      <c r="Y26" s="6" t="s">
        <v>137</v>
      </c>
      <c r="Z26" s="6" t="s">
        <v>75</v>
      </c>
      <c r="AA26" s="6" t="s">
        <v>75</v>
      </c>
      <c r="AC26" s="6" t="s">
        <v>84</v>
      </c>
      <c r="AE26" s="6" t="s">
        <v>120</v>
      </c>
      <c r="AF26" s="6" t="s">
        <v>102</v>
      </c>
      <c r="AG26" s="6" t="s">
        <v>75</v>
      </c>
      <c r="AH26" s="6" t="s">
        <v>75</v>
      </c>
      <c r="AI26" s="6" t="s">
        <v>223</v>
      </c>
      <c r="AK26" s="6">
        <v>1</v>
      </c>
      <c r="AL26" s="6">
        <v>1</v>
      </c>
      <c r="AM26" s="6">
        <v>1</v>
      </c>
      <c r="AN26" s="6">
        <v>1</v>
      </c>
      <c r="AR26" s="6">
        <v>3.4</v>
      </c>
      <c r="AS26" s="6">
        <v>36.5</v>
      </c>
      <c r="AT26" s="6">
        <v>8.2</v>
      </c>
      <c r="AU26" s="6">
        <v>9.1</v>
      </c>
      <c r="AV26" s="6">
        <v>6.7</v>
      </c>
      <c r="AW26" s="6">
        <v>10</v>
      </c>
      <c r="AX26" s="6">
        <v>12.2</v>
      </c>
      <c r="AY26" s="6">
        <v>8.32</v>
      </c>
      <c r="AZ26" s="6" t="s">
        <v>105</v>
      </c>
      <c r="BA26" s="6">
        <v>10.68</v>
      </c>
      <c r="BB26" s="6">
        <v>11.73</v>
      </c>
      <c r="BC26" s="6">
        <v>12.86</v>
      </c>
      <c r="BD26" s="6">
        <v>12.02</v>
      </c>
      <c r="BE26" s="6">
        <v>8.32</v>
      </c>
      <c r="BF26" s="6">
        <v>0</v>
      </c>
      <c r="BG26" s="6">
        <v>9.24</v>
      </c>
      <c r="BH26" s="6">
        <v>0.37</v>
      </c>
      <c r="BI26" s="6">
        <v>0.29</v>
      </c>
      <c r="BJ26" s="6">
        <v>-1.34</v>
      </c>
      <c r="BK26" s="6">
        <v>0.84</v>
      </c>
      <c r="BL26" s="6">
        <v>2.9</v>
      </c>
      <c r="BM26" s="6">
        <v>2.88</v>
      </c>
      <c r="BN26" s="6" t="s">
        <v>124</v>
      </c>
      <c r="BO26" s="6" t="s">
        <v>151</v>
      </c>
      <c r="BP26" s="6" t="s">
        <v>124</v>
      </c>
      <c r="BQ26" s="6" t="s">
        <v>152</v>
      </c>
      <c r="BS26" s="66" t="str">
        <f t="shared" si="0"/>
        <v>Red</v>
      </c>
      <c r="BT26" s="66" t="str">
        <f t="shared" si="1"/>
        <v>Red</v>
      </c>
      <c r="BU26" s="66" t="str">
        <f t="shared" si="2"/>
        <v>No</v>
      </c>
      <c r="BV26" s="66" t="str">
        <f t="shared" si="3"/>
        <v>Squashed Pipe-Arch</v>
      </c>
      <c r="BW26" s="66" t="b">
        <f t="shared" si="7"/>
        <v>0</v>
      </c>
      <c r="BX26" s="6" t="s">
        <v>84</v>
      </c>
      <c r="BZ26" s="6" t="s">
        <v>85</v>
      </c>
      <c r="CA26" s="6" t="s">
        <v>175</v>
      </c>
      <c r="CE26" s="69" t="str">
        <f t="shared" si="8"/>
        <v>1</v>
      </c>
      <c r="CF26" s="69" t="str">
        <f t="shared" si="9"/>
        <v>1</v>
      </c>
    </row>
    <row r="27" spans="1:84" ht="12.75">
      <c r="A27" t="s">
        <v>224</v>
      </c>
      <c r="B27" s="13">
        <v>505</v>
      </c>
      <c r="C27" s="14">
        <v>4.5</v>
      </c>
      <c r="D27" s="13">
        <v>4600</v>
      </c>
      <c r="E27" t="s">
        <v>74</v>
      </c>
      <c r="F27" t="s">
        <v>74</v>
      </c>
      <c r="G27" t="s">
        <v>74</v>
      </c>
      <c r="H27" t="s">
        <v>215</v>
      </c>
      <c r="I27" t="s">
        <v>216</v>
      </c>
      <c r="J27" s="15">
        <v>45.8843</v>
      </c>
      <c r="K27" s="15">
        <v>-117.0862</v>
      </c>
      <c r="L27" t="s">
        <v>78</v>
      </c>
      <c r="M27" t="s">
        <v>79</v>
      </c>
      <c r="N27" t="s">
        <v>80</v>
      </c>
      <c r="O27" t="s">
        <v>159</v>
      </c>
      <c r="Q27" s="16">
        <v>38246</v>
      </c>
      <c r="R27" s="17">
        <v>0.4923611111111111</v>
      </c>
      <c r="S27" t="s">
        <v>185</v>
      </c>
      <c r="T27">
        <v>1</v>
      </c>
      <c r="U27">
        <v>1</v>
      </c>
      <c r="V27">
        <v>0</v>
      </c>
      <c r="W27">
        <v>0</v>
      </c>
      <c r="X27">
        <v>0</v>
      </c>
      <c r="Y27" t="s">
        <v>75</v>
      </c>
      <c r="Z27" t="s">
        <v>75</v>
      </c>
      <c r="AA27" t="s">
        <v>75</v>
      </c>
      <c r="AC27" t="s">
        <v>85</v>
      </c>
      <c r="AD27" t="s">
        <v>225</v>
      </c>
      <c r="AE27" t="s">
        <v>75</v>
      </c>
      <c r="AF27" t="s">
        <v>102</v>
      </c>
      <c r="AG27" t="s">
        <v>75</v>
      </c>
      <c r="AH27" t="s">
        <v>75</v>
      </c>
      <c r="AI27" t="s">
        <v>226</v>
      </c>
      <c r="AR27">
        <v>11.2</v>
      </c>
      <c r="AS27">
        <v>71</v>
      </c>
      <c r="AT27">
        <v>12.4</v>
      </c>
      <c r="AU27">
        <v>14.8</v>
      </c>
      <c r="AV27">
        <v>15.5</v>
      </c>
      <c r="AW27">
        <v>12.3</v>
      </c>
      <c r="AX27">
        <v>17.4</v>
      </c>
      <c r="AY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14.48</v>
      </c>
      <c r="BH27">
        <v>0.77</v>
      </c>
      <c r="BI27">
        <v>0</v>
      </c>
      <c r="BJ27">
        <v>0</v>
      </c>
      <c r="BK27">
        <v>0</v>
      </c>
      <c r="BL27">
        <v>0</v>
      </c>
      <c r="BM27">
        <v>0</v>
      </c>
      <c r="BN27" t="s">
        <v>75</v>
      </c>
      <c r="BO27" t="s">
        <v>75</v>
      </c>
      <c r="BP27" t="s">
        <v>75</v>
      </c>
      <c r="BQ27" t="s">
        <v>75</v>
      </c>
      <c r="BR27" t="s">
        <v>227</v>
      </c>
      <c r="BS27" s="66" t="str">
        <f t="shared" si="0"/>
        <v>No Value</v>
      </c>
      <c r="BT27" s="66" t="str">
        <f t="shared" si="1"/>
        <v>Green</v>
      </c>
      <c r="BU27" s="66" t="str">
        <f t="shared" si="2"/>
        <v>No</v>
      </c>
      <c r="BV27" s="66" t="str">
        <f t="shared" si="3"/>
        <v>Open Bottom Arch</v>
      </c>
      <c r="BW27" s="66" t="b">
        <f t="shared" si="7"/>
        <v>0</v>
      </c>
      <c r="BX27" s="6" t="s">
        <v>84</v>
      </c>
      <c r="BZ27" s="6" t="s">
        <v>85</v>
      </c>
      <c r="CA27" s="6" t="s">
        <v>175</v>
      </c>
      <c r="CE27" s="69" t="str">
        <f t="shared" si="8"/>
        <v>0</v>
      </c>
      <c r="CF27" s="69" t="str">
        <f t="shared" si="9"/>
        <v>0</v>
      </c>
    </row>
    <row r="28" spans="1:84" s="6" customFormat="1" ht="12.75">
      <c r="A28" s="6" t="s">
        <v>228</v>
      </c>
      <c r="B28" s="7">
        <v>505</v>
      </c>
      <c r="C28" s="8">
        <v>3.3</v>
      </c>
      <c r="D28" s="7">
        <v>4600</v>
      </c>
      <c r="E28" s="6" t="s">
        <v>74</v>
      </c>
      <c r="F28" s="6" t="s">
        <v>74</v>
      </c>
      <c r="G28" s="6" t="s">
        <v>74</v>
      </c>
      <c r="H28" s="6" t="s">
        <v>109</v>
      </c>
      <c r="I28" s="6" t="s">
        <v>215</v>
      </c>
      <c r="J28" s="9">
        <v>45.87521</v>
      </c>
      <c r="K28" s="9">
        <v>-117.0675</v>
      </c>
      <c r="L28" s="6" t="s">
        <v>78</v>
      </c>
      <c r="M28" s="6" t="s">
        <v>79</v>
      </c>
      <c r="N28" s="6" t="s">
        <v>80</v>
      </c>
      <c r="O28" s="6" t="s">
        <v>159</v>
      </c>
      <c r="Q28" s="10">
        <v>38246</v>
      </c>
      <c r="R28" s="11">
        <v>0.5916666666666667</v>
      </c>
      <c r="S28" s="6" t="s">
        <v>185</v>
      </c>
      <c r="T28" s="6">
        <v>1</v>
      </c>
      <c r="U28" s="6">
        <v>1</v>
      </c>
      <c r="V28" s="6">
        <v>0</v>
      </c>
      <c r="W28" s="6">
        <v>0</v>
      </c>
      <c r="X28" s="6">
        <v>0</v>
      </c>
      <c r="Y28" s="6" t="s">
        <v>75</v>
      </c>
      <c r="Z28" s="6" t="s">
        <v>75</v>
      </c>
      <c r="AA28" s="6" t="s">
        <v>75</v>
      </c>
      <c r="AC28" s="6" t="s">
        <v>85</v>
      </c>
      <c r="AD28" s="6" t="s">
        <v>229</v>
      </c>
      <c r="AE28" s="6" t="s">
        <v>75</v>
      </c>
      <c r="AF28" s="6" t="s">
        <v>75</v>
      </c>
      <c r="AG28" s="6" t="s">
        <v>75</v>
      </c>
      <c r="AH28" s="6" t="s">
        <v>75</v>
      </c>
      <c r="AI28" s="6" t="s">
        <v>230</v>
      </c>
      <c r="AK28" s="6">
        <v>1</v>
      </c>
      <c r="AL28" s="6">
        <v>1</v>
      </c>
      <c r="AM28" s="6">
        <v>1</v>
      </c>
      <c r="AN28" s="6">
        <v>1</v>
      </c>
      <c r="AR28" s="6">
        <v>4.2</v>
      </c>
      <c r="AS28" s="6">
        <v>54.6</v>
      </c>
      <c r="AT28" s="6">
        <v>13</v>
      </c>
      <c r="AU28" s="6">
        <v>11.6</v>
      </c>
      <c r="AV28" s="6">
        <v>9.5</v>
      </c>
      <c r="AW28" s="6">
        <v>7.1</v>
      </c>
      <c r="AX28" s="6">
        <v>7.2</v>
      </c>
      <c r="AY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9.68</v>
      </c>
      <c r="BH28" s="6">
        <v>0.43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 t="s">
        <v>124</v>
      </c>
      <c r="BO28" s="6" t="s">
        <v>125</v>
      </c>
      <c r="BP28" s="6" t="s">
        <v>124</v>
      </c>
      <c r="BQ28" s="6" t="s">
        <v>125</v>
      </c>
      <c r="BS28" s="66" t="str">
        <f t="shared" si="0"/>
        <v>Red</v>
      </c>
      <c r="BT28" s="66" t="str">
        <f t="shared" si="1"/>
        <v>Red</v>
      </c>
      <c r="BU28" s="66" t="str">
        <f t="shared" si="2"/>
        <v>Yes</v>
      </c>
      <c r="BV28" s="66" t="str">
        <f t="shared" si="3"/>
        <v>Open Bottom Arch</v>
      </c>
      <c r="BW28" s="66" t="b">
        <f t="shared" si="7"/>
        <v>0</v>
      </c>
      <c r="BX28" s="6" t="s">
        <v>85</v>
      </c>
      <c r="BY28" s="6" t="s">
        <v>231</v>
      </c>
      <c r="BZ28" s="6" t="s">
        <v>85</v>
      </c>
      <c r="CA28" s="6" t="s">
        <v>175</v>
      </c>
      <c r="CE28" s="69" t="str">
        <f t="shared" si="8"/>
        <v>1</v>
      </c>
      <c r="CF28" s="69" t="str">
        <f t="shared" si="9"/>
        <v>1</v>
      </c>
    </row>
    <row r="29" spans="1:84" s="6" customFormat="1" ht="12.75">
      <c r="A29" s="6" t="s">
        <v>232</v>
      </c>
      <c r="B29" s="7" t="s">
        <v>233</v>
      </c>
      <c r="C29" s="8">
        <v>2.6</v>
      </c>
      <c r="D29" s="7">
        <v>4600</v>
      </c>
      <c r="E29" s="6" t="s">
        <v>74</v>
      </c>
      <c r="F29" s="6" t="s">
        <v>74</v>
      </c>
      <c r="G29" s="6" t="s">
        <v>74</v>
      </c>
      <c r="H29" s="6" t="s">
        <v>215</v>
      </c>
      <c r="I29" s="6" t="s">
        <v>216</v>
      </c>
      <c r="J29" s="9">
        <v>45.86891</v>
      </c>
      <c r="K29" s="9">
        <v>-117.09337</v>
      </c>
      <c r="L29" s="6" t="s">
        <v>78</v>
      </c>
      <c r="M29" s="6" t="s">
        <v>79</v>
      </c>
      <c r="N29" s="6" t="s">
        <v>159</v>
      </c>
      <c r="O29" s="6" t="s">
        <v>81</v>
      </c>
      <c r="Q29" s="10">
        <v>38253</v>
      </c>
      <c r="R29" s="11">
        <v>0.46458333333333335</v>
      </c>
      <c r="S29" s="6" t="s">
        <v>185</v>
      </c>
      <c r="T29" s="6">
        <v>1</v>
      </c>
      <c r="U29" s="6">
        <v>1</v>
      </c>
      <c r="V29" s="6">
        <v>0</v>
      </c>
      <c r="W29" s="6">
        <v>0</v>
      </c>
      <c r="X29" s="6">
        <v>0</v>
      </c>
      <c r="Y29" s="6" t="s">
        <v>234</v>
      </c>
      <c r="Z29" s="6" t="s">
        <v>100</v>
      </c>
      <c r="AA29" s="6" t="s">
        <v>75</v>
      </c>
      <c r="AB29" s="6" t="s">
        <v>235</v>
      </c>
      <c r="AC29" s="6" t="s">
        <v>84</v>
      </c>
      <c r="AE29" s="6" t="s">
        <v>75</v>
      </c>
      <c r="AF29" s="6" t="s">
        <v>75</v>
      </c>
      <c r="AG29" s="6" t="s">
        <v>75</v>
      </c>
      <c r="AH29" s="6" t="s">
        <v>75</v>
      </c>
      <c r="AI29" s="6" t="s">
        <v>236</v>
      </c>
      <c r="AK29" s="6">
        <v>1</v>
      </c>
      <c r="AL29" s="6">
        <v>1</v>
      </c>
      <c r="AM29" s="6">
        <v>1</v>
      </c>
      <c r="AN29" s="6">
        <v>1</v>
      </c>
      <c r="AR29" s="6">
        <v>9.6</v>
      </c>
      <c r="AS29" s="6">
        <v>111</v>
      </c>
      <c r="AT29" s="6">
        <v>20.1</v>
      </c>
      <c r="AU29" s="6">
        <v>11.1</v>
      </c>
      <c r="AV29" s="6">
        <v>14</v>
      </c>
      <c r="AW29" s="6">
        <v>11.9</v>
      </c>
      <c r="AX29" s="6">
        <v>14.3</v>
      </c>
      <c r="AY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14.28</v>
      </c>
      <c r="BH29" s="6">
        <v>0.67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 t="s">
        <v>75</v>
      </c>
      <c r="BO29" s="6" t="s">
        <v>75</v>
      </c>
      <c r="BP29" s="6" t="s">
        <v>75</v>
      </c>
      <c r="BQ29" s="6" t="s">
        <v>75</v>
      </c>
      <c r="BS29" s="66" t="str">
        <f t="shared" si="0"/>
        <v>No Value</v>
      </c>
      <c r="BT29" s="66" t="str">
        <f t="shared" si="1"/>
        <v>Green</v>
      </c>
      <c r="BU29" s="66" t="str">
        <f t="shared" si="2"/>
        <v>No</v>
      </c>
      <c r="BV29" s="66" t="str">
        <f t="shared" si="3"/>
        <v>Open Bottom Arch</v>
      </c>
      <c r="BW29" s="66" t="b">
        <f t="shared" si="7"/>
        <v>0</v>
      </c>
      <c r="BX29" s="6" t="s">
        <v>84</v>
      </c>
      <c r="BZ29" s="6" t="s">
        <v>85</v>
      </c>
      <c r="CA29" s="6" t="s">
        <v>175</v>
      </c>
      <c r="CE29" s="69" t="str">
        <f t="shared" si="8"/>
        <v>0</v>
      </c>
      <c r="CF29" s="69" t="str">
        <f t="shared" si="9"/>
        <v>0</v>
      </c>
    </row>
    <row r="30" spans="1:84" s="6" customFormat="1" ht="12.75">
      <c r="A30" s="6" t="s">
        <v>237</v>
      </c>
      <c r="B30" s="7">
        <v>505</v>
      </c>
      <c r="C30" s="8">
        <v>1.6</v>
      </c>
      <c r="D30" s="7">
        <v>4600</v>
      </c>
      <c r="E30" s="6" t="s">
        <v>74</v>
      </c>
      <c r="F30" s="6" t="s">
        <v>74</v>
      </c>
      <c r="G30" s="6" t="s">
        <v>74</v>
      </c>
      <c r="H30" s="6" t="s">
        <v>215</v>
      </c>
      <c r="I30" s="6" t="s">
        <v>216</v>
      </c>
      <c r="J30" s="9">
        <v>45.85634</v>
      </c>
      <c r="K30" s="9">
        <v>-117.10607</v>
      </c>
      <c r="L30" s="6" t="s">
        <v>78</v>
      </c>
      <c r="M30" s="6" t="s">
        <v>79</v>
      </c>
      <c r="N30" s="6" t="s">
        <v>159</v>
      </c>
      <c r="O30" s="6" t="s">
        <v>81</v>
      </c>
      <c r="Q30" s="10">
        <v>38253</v>
      </c>
      <c r="R30" s="11">
        <v>0.545138888888889</v>
      </c>
      <c r="S30" s="6" t="s">
        <v>99</v>
      </c>
      <c r="T30" s="6">
        <v>1</v>
      </c>
      <c r="U30" s="6">
        <v>1</v>
      </c>
      <c r="V30" s="6">
        <v>0</v>
      </c>
      <c r="W30" s="6">
        <v>0</v>
      </c>
      <c r="X30" s="6">
        <v>0</v>
      </c>
      <c r="Y30" s="6" t="s">
        <v>119</v>
      </c>
      <c r="Z30" s="6" t="s">
        <v>75</v>
      </c>
      <c r="AA30" s="6" t="s">
        <v>75</v>
      </c>
      <c r="AC30" s="6" t="s">
        <v>84</v>
      </c>
      <c r="AE30" s="6" t="s">
        <v>120</v>
      </c>
      <c r="AF30" s="6" t="s">
        <v>102</v>
      </c>
      <c r="AG30" s="6" t="s">
        <v>75</v>
      </c>
      <c r="AH30" s="6" t="s">
        <v>75</v>
      </c>
      <c r="AI30" s="12"/>
      <c r="AK30" s="6">
        <v>1</v>
      </c>
      <c r="AL30" s="6">
        <v>1</v>
      </c>
      <c r="AM30" s="6">
        <v>1</v>
      </c>
      <c r="AN30" s="6">
        <v>1</v>
      </c>
      <c r="AR30" s="6">
        <v>3.7</v>
      </c>
      <c r="AS30" s="6">
        <v>99.8</v>
      </c>
      <c r="AT30" s="6">
        <v>8.2</v>
      </c>
      <c r="AU30" s="6">
        <v>5.6</v>
      </c>
      <c r="AV30" s="6">
        <v>4.4</v>
      </c>
      <c r="AW30" s="6">
        <v>4.3</v>
      </c>
      <c r="AX30" s="6">
        <v>4.1</v>
      </c>
      <c r="AY30" s="6">
        <v>6.7</v>
      </c>
      <c r="AZ30" s="6" t="s">
        <v>238</v>
      </c>
      <c r="BA30" s="6">
        <v>11.6</v>
      </c>
      <c r="BB30" s="6">
        <v>22.61</v>
      </c>
      <c r="BC30" s="6">
        <v>24.52</v>
      </c>
      <c r="BD30" s="6">
        <v>24.31</v>
      </c>
      <c r="BE30" s="6">
        <v>6.7</v>
      </c>
      <c r="BF30" s="6">
        <v>0</v>
      </c>
      <c r="BG30" s="6">
        <v>5.32</v>
      </c>
      <c r="BH30" s="6">
        <v>0.7</v>
      </c>
      <c r="BI30" s="6">
        <v>1.7</v>
      </c>
      <c r="BJ30" s="6">
        <v>-12.71</v>
      </c>
      <c r="BK30" s="6">
        <v>0.21</v>
      </c>
      <c r="BL30" s="6">
        <v>0.12</v>
      </c>
      <c r="BM30" s="6">
        <v>11.03</v>
      </c>
      <c r="BN30" s="6" t="s">
        <v>124</v>
      </c>
      <c r="BO30" s="6" t="s">
        <v>125</v>
      </c>
      <c r="BP30" s="6" t="s">
        <v>124</v>
      </c>
      <c r="BQ30" s="6" t="s">
        <v>168</v>
      </c>
      <c r="BS30" s="66" t="str">
        <f t="shared" si="0"/>
        <v>Red</v>
      </c>
      <c r="BT30" s="66" t="str">
        <f t="shared" si="1"/>
        <v>Red</v>
      </c>
      <c r="BU30" s="66" t="str">
        <f t="shared" si="2"/>
        <v>Yes</v>
      </c>
      <c r="BV30" s="66" t="str">
        <f t="shared" si="3"/>
        <v>Circular</v>
      </c>
      <c r="BW30" s="66" t="b">
        <f t="shared" si="7"/>
        <v>0</v>
      </c>
      <c r="BX30" s="6" t="s">
        <v>85</v>
      </c>
      <c r="BY30" s="6" t="s">
        <v>239</v>
      </c>
      <c r="BZ30" s="6" t="s">
        <v>85</v>
      </c>
      <c r="CA30" s="6" t="s">
        <v>175</v>
      </c>
      <c r="CE30" s="69" t="str">
        <f t="shared" si="8"/>
        <v>1</v>
      </c>
      <c r="CF30" s="69" t="str">
        <f t="shared" si="9"/>
        <v>1</v>
      </c>
    </row>
    <row r="31" spans="1:84" s="6" customFormat="1" ht="12.75">
      <c r="A31" s="6" t="s">
        <v>240</v>
      </c>
      <c r="B31" s="7">
        <v>4600</v>
      </c>
      <c r="C31" s="8">
        <v>0.02</v>
      </c>
      <c r="D31" s="7" t="s">
        <v>241</v>
      </c>
      <c r="E31" s="6" t="s">
        <v>74</v>
      </c>
      <c r="F31" s="6" t="s">
        <v>89</v>
      </c>
      <c r="G31" s="6" t="s">
        <v>89</v>
      </c>
      <c r="H31" s="6" t="s">
        <v>242</v>
      </c>
      <c r="I31" s="6" t="s">
        <v>148</v>
      </c>
      <c r="J31" s="9">
        <v>45.62734</v>
      </c>
      <c r="K31" s="9">
        <v>-117.26523</v>
      </c>
      <c r="L31" s="6" t="s">
        <v>78</v>
      </c>
      <c r="M31" s="6" t="s">
        <v>79</v>
      </c>
      <c r="N31" s="6" t="s">
        <v>159</v>
      </c>
      <c r="O31" s="6" t="s">
        <v>81</v>
      </c>
      <c r="P31" s="6" t="s">
        <v>170</v>
      </c>
      <c r="Q31" s="10">
        <v>38267</v>
      </c>
      <c r="R31" s="11">
        <v>0.3875</v>
      </c>
      <c r="S31" s="6" t="s">
        <v>118</v>
      </c>
      <c r="T31" s="6">
        <v>1</v>
      </c>
      <c r="U31" s="6">
        <v>1</v>
      </c>
      <c r="V31" s="6">
        <v>0</v>
      </c>
      <c r="W31" s="6">
        <v>0</v>
      </c>
      <c r="X31" s="6">
        <v>0</v>
      </c>
      <c r="Y31" s="6" t="s">
        <v>100</v>
      </c>
      <c r="Z31" s="6" t="s">
        <v>75</v>
      </c>
      <c r="AA31" s="6" t="s">
        <v>75</v>
      </c>
      <c r="AC31" s="6" t="s">
        <v>84</v>
      </c>
      <c r="AE31" s="6" t="s">
        <v>101</v>
      </c>
      <c r="AF31" s="6" t="s">
        <v>102</v>
      </c>
      <c r="AG31" s="6" t="s">
        <v>75</v>
      </c>
      <c r="AH31" s="6" t="s">
        <v>75</v>
      </c>
      <c r="AI31" s="6" t="s">
        <v>243</v>
      </c>
      <c r="AJ31" s="6" t="s">
        <v>244</v>
      </c>
      <c r="AK31" s="6">
        <v>1</v>
      </c>
      <c r="AL31" s="6">
        <v>1</v>
      </c>
      <c r="AM31" s="6">
        <v>1</v>
      </c>
      <c r="AN31" s="6">
        <v>1</v>
      </c>
      <c r="AR31" s="6">
        <v>6.2</v>
      </c>
      <c r="AS31" s="6">
        <v>60</v>
      </c>
      <c r="AT31" s="6">
        <v>9.7</v>
      </c>
      <c r="AU31" s="6">
        <v>9.8</v>
      </c>
      <c r="AV31" s="6">
        <v>9.5</v>
      </c>
      <c r="AW31" s="6">
        <v>6.8</v>
      </c>
      <c r="AX31" s="6">
        <v>7</v>
      </c>
      <c r="AY31" s="6">
        <v>6.16</v>
      </c>
      <c r="AZ31" s="6" t="s">
        <v>245</v>
      </c>
      <c r="BA31" s="6">
        <v>16.29</v>
      </c>
      <c r="BB31" s="6">
        <v>16.71</v>
      </c>
      <c r="BC31" s="6">
        <v>16.66</v>
      </c>
      <c r="BD31" s="6">
        <v>15.88</v>
      </c>
      <c r="BE31" s="6">
        <v>6.18</v>
      </c>
      <c r="BF31" s="6">
        <v>-0.02</v>
      </c>
      <c r="BG31" s="6">
        <v>8.56</v>
      </c>
      <c r="BH31" s="6">
        <v>0.72</v>
      </c>
      <c r="BI31" s="6">
        <v>-0.83</v>
      </c>
      <c r="BJ31" s="6">
        <v>0.41</v>
      </c>
      <c r="BK31" s="6">
        <v>0.78</v>
      </c>
      <c r="BL31" s="6">
        <v>-0.94</v>
      </c>
      <c r="BM31" s="6">
        <v>0.7</v>
      </c>
      <c r="BN31" s="6" t="s">
        <v>107</v>
      </c>
      <c r="BO31" s="6" t="s">
        <v>75</v>
      </c>
      <c r="BP31" s="6" t="s">
        <v>107</v>
      </c>
      <c r="BQ31" s="6" t="s">
        <v>75</v>
      </c>
      <c r="BS31" s="66" t="str">
        <f t="shared" si="0"/>
        <v>Green</v>
      </c>
      <c r="BT31" s="66" t="str">
        <f t="shared" si="1"/>
        <v>Green</v>
      </c>
      <c r="BU31" s="66" t="str">
        <f t="shared" si="2"/>
        <v>No</v>
      </c>
      <c r="BV31" s="66" t="str">
        <f t="shared" si="3"/>
        <v>Squashed Pipe-Arch</v>
      </c>
      <c r="BW31" s="66" t="b">
        <f t="shared" si="7"/>
        <v>0</v>
      </c>
      <c r="BX31" s="6" t="s">
        <v>84</v>
      </c>
      <c r="BZ31" s="6" t="s">
        <v>85</v>
      </c>
      <c r="CA31" s="6" t="s">
        <v>170</v>
      </c>
      <c r="CE31" s="69" t="str">
        <f t="shared" si="8"/>
        <v>0</v>
      </c>
      <c r="CF31" s="69" t="str">
        <f t="shared" si="9"/>
        <v>0</v>
      </c>
    </row>
    <row r="32" spans="1:84" s="6" customFormat="1" ht="12.75">
      <c r="A32" s="6" t="s">
        <v>246</v>
      </c>
      <c r="B32" s="7" t="s">
        <v>247</v>
      </c>
      <c r="C32" s="8">
        <v>2.45</v>
      </c>
      <c r="D32" s="7">
        <v>4600</v>
      </c>
      <c r="E32" s="6" t="s">
        <v>74</v>
      </c>
      <c r="F32" s="6" t="s">
        <v>74</v>
      </c>
      <c r="G32" s="6" t="s">
        <v>74</v>
      </c>
      <c r="H32" s="6" t="s">
        <v>242</v>
      </c>
      <c r="I32" s="6" t="s">
        <v>148</v>
      </c>
      <c r="J32" s="9">
        <v>45.66032</v>
      </c>
      <c r="K32" s="9">
        <v>-117.25884</v>
      </c>
      <c r="L32" s="6" t="s">
        <v>78</v>
      </c>
      <c r="M32" s="6" t="s">
        <v>79</v>
      </c>
      <c r="N32" s="6" t="s">
        <v>159</v>
      </c>
      <c r="O32" s="6" t="s">
        <v>81</v>
      </c>
      <c r="P32" s="6" t="s">
        <v>170</v>
      </c>
      <c r="Q32" s="10">
        <v>38267</v>
      </c>
      <c r="R32" s="11">
        <v>0.43263888888888885</v>
      </c>
      <c r="S32" s="6" t="s">
        <v>185</v>
      </c>
      <c r="T32" s="6">
        <v>1</v>
      </c>
      <c r="U32" s="6">
        <v>1</v>
      </c>
      <c r="V32" s="6">
        <v>0</v>
      </c>
      <c r="W32" s="6">
        <v>0</v>
      </c>
      <c r="X32" s="6">
        <v>0</v>
      </c>
      <c r="Y32" s="6" t="s">
        <v>234</v>
      </c>
      <c r="Z32" s="6" t="s">
        <v>75</v>
      </c>
      <c r="AA32" s="6" t="s">
        <v>179</v>
      </c>
      <c r="AB32" s="6" t="s">
        <v>248</v>
      </c>
      <c r="AC32" s="6" t="s">
        <v>85</v>
      </c>
      <c r="AD32" s="6" t="s">
        <v>249</v>
      </c>
      <c r="AE32" s="6" t="s">
        <v>101</v>
      </c>
      <c r="AF32" s="6" t="s">
        <v>121</v>
      </c>
      <c r="AG32" s="6" t="s">
        <v>75</v>
      </c>
      <c r="AH32" s="6" t="s">
        <v>75</v>
      </c>
      <c r="AI32" s="6" t="s">
        <v>250</v>
      </c>
      <c r="AJ32" s="6" t="s">
        <v>251</v>
      </c>
      <c r="AK32" s="6">
        <v>1</v>
      </c>
      <c r="AL32" s="6">
        <v>1</v>
      </c>
      <c r="AM32" s="6">
        <v>1</v>
      </c>
      <c r="AN32" s="6">
        <v>1</v>
      </c>
      <c r="AO32" s="6" t="s">
        <v>252</v>
      </c>
      <c r="AP32" s="6" t="s">
        <v>253</v>
      </c>
      <c r="AR32" s="6">
        <v>8.5</v>
      </c>
      <c r="AS32" s="6">
        <v>66.6</v>
      </c>
      <c r="AT32" s="6">
        <v>9.9</v>
      </c>
      <c r="AU32" s="6">
        <v>10</v>
      </c>
      <c r="AV32" s="6">
        <v>8.7</v>
      </c>
      <c r="AW32" s="6">
        <v>7.9</v>
      </c>
      <c r="AX32" s="6">
        <v>7.6</v>
      </c>
      <c r="AY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8.82</v>
      </c>
      <c r="BH32" s="6">
        <v>0.96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 t="s">
        <v>75</v>
      </c>
      <c r="BO32" s="6" t="s">
        <v>75</v>
      </c>
      <c r="BP32" s="6" t="s">
        <v>75</v>
      </c>
      <c r="BQ32" s="6" t="s">
        <v>75</v>
      </c>
      <c r="BS32" s="66" t="str">
        <f t="shared" si="0"/>
        <v>No Value</v>
      </c>
      <c r="BT32" s="66" t="str">
        <f t="shared" si="1"/>
        <v>Green</v>
      </c>
      <c r="BU32" s="66" t="str">
        <f t="shared" si="2"/>
        <v>Yes</v>
      </c>
      <c r="BV32" s="66" t="str">
        <f t="shared" si="3"/>
        <v>Open Bottom Arch</v>
      </c>
      <c r="BW32" s="66" t="str">
        <f t="shared" si="7"/>
        <v>Yes</v>
      </c>
      <c r="BX32" s="6" t="s">
        <v>85</v>
      </c>
      <c r="BY32" s="6" t="s">
        <v>254</v>
      </c>
      <c r="BZ32" s="6" t="s">
        <v>85</v>
      </c>
      <c r="CA32" s="6" t="s">
        <v>170</v>
      </c>
      <c r="CE32" s="69" t="str">
        <f t="shared" si="8"/>
        <v>0</v>
      </c>
      <c r="CF32" s="69" t="str">
        <f t="shared" si="9"/>
        <v>0</v>
      </c>
    </row>
    <row r="33" spans="1:84" s="6" customFormat="1" ht="12.75">
      <c r="A33" s="6" t="s">
        <v>255</v>
      </c>
      <c r="B33" s="7">
        <v>4600</v>
      </c>
      <c r="C33" s="8">
        <v>3.8</v>
      </c>
      <c r="D33" s="7" t="s">
        <v>241</v>
      </c>
      <c r="E33" s="6" t="s">
        <v>74</v>
      </c>
      <c r="F33" s="6" t="s">
        <v>89</v>
      </c>
      <c r="G33" s="6" t="s">
        <v>89</v>
      </c>
      <c r="H33" s="6" t="s">
        <v>148</v>
      </c>
      <c r="I33" s="6" t="s">
        <v>77</v>
      </c>
      <c r="J33" s="9">
        <v>45.60932</v>
      </c>
      <c r="K33" s="9">
        <v>-117.21822</v>
      </c>
      <c r="L33" s="6" t="s">
        <v>78</v>
      </c>
      <c r="M33" s="6" t="s">
        <v>79</v>
      </c>
      <c r="N33" s="6" t="s">
        <v>159</v>
      </c>
      <c r="O33" s="6" t="s">
        <v>81</v>
      </c>
      <c r="P33" s="6" t="s">
        <v>170</v>
      </c>
      <c r="Q33" s="10">
        <v>38267</v>
      </c>
      <c r="R33" s="11">
        <v>0.5291666666666667</v>
      </c>
      <c r="S33" s="6" t="s">
        <v>185</v>
      </c>
      <c r="T33" s="6">
        <v>1</v>
      </c>
      <c r="U33" s="6">
        <v>1</v>
      </c>
      <c r="V33" s="6">
        <v>0</v>
      </c>
      <c r="W33" s="6">
        <v>0</v>
      </c>
      <c r="X33" s="6">
        <v>0</v>
      </c>
      <c r="Y33" s="6" t="s">
        <v>75</v>
      </c>
      <c r="Z33" s="6" t="s">
        <v>75</v>
      </c>
      <c r="AA33" s="6" t="s">
        <v>75</v>
      </c>
      <c r="AC33" s="6" t="s">
        <v>84</v>
      </c>
      <c r="AE33" s="6" t="s">
        <v>75</v>
      </c>
      <c r="AF33" s="6" t="s">
        <v>102</v>
      </c>
      <c r="AG33" s="6" t="s">
        <v>75</v>
      </c>
      <c r="AH33" s="6" t="s">
        <v>75</v>
      </c>
      <c r="AI33" s="6" t="s">
        <v>256</v>
      </c>
      <c r="AK33" s="6">
        <v>1</v>
      </c>
      <c r="AL33" s="6">
        <v>1</v>
      </c>
      <c r="AM33" s="6">
        <v>1</v>
      </c>
      <c r="AN33" s="6">
        <v>1</v>
      </c>
      <c r="AR33" s="6">
        <v>10</v>
      </c>
      <c r="AS33" s="6">
        <v>82</v>
      </c>
      <c r="AT33" s="6">
        <v>12.3</v>
      </c>
      <c r="AU33" s="6">
        <v>11.9</v>
      </c>
      <c r="AV33" s="6">
        <v>15.9</v>
      </c>
      <c r="AW33" s="6">
        <v>14.1</v>
      </c>
      <c r="AX33" s="6">
        <v>15.4</v>
      </c>
      <c r="AY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13.92</v>
      </c>
      <c r="BH33" s="6">
        <v>0.72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 t="s">
        <v>75</v>
      </c>
      <c r="BO33" s="6" t="s">
        <v>75</v>
      </c>
      <c r="BP33" s="6" t="s">
        <v>75</v>
      </c>
      <c r="BQ33" s="6" t="s">
        <v>75</v>
      </c>
      <c r="BS33" s="66" t="str">
        <f t="shared" si="0"/>
        <v>No Value</v>
      </c>
      <c r="BT33" s="66" t="str">
        <f t="shared" si="1"/>
        <v>Green</v>
      </c>
      <c r="BU33" s="66" t="str">
        <f t="shared" si="2"/>
        <v>No</v>
      </c>
      <c r="BV33" s="66" t="str">
        <f t="shared" si="3"/>
        <v>Open Bottom Arch</v>
      </c>
      <c r="BW33" s="66" t="b">
        <f t="shared" si="7"/>
        <v>0</v>
      </c>
      <c r="BX33" s="6" t="s">
        <v>84</v>
      </c>
      <c r="BZ33" s="6" t="s">
        <v>85</v>
      </c>
      <c r="CA33" s="6" t="s">
        <v>175</v>
      </c>
      <c r="CE33" s="69" t="str">
        <f t="shared" si="8"/>
        <v>0</v>
      </c>
      <c r="CF33" s="69" t="str">
        <f t="shared" si="9"/>
        <v>0</v>
      </c>
    </row>
    <row r="34" spans="1:84" s="6" customFormat="1" ht="12.75">
      <c r="A34" s="6" t="s">
        <v>257</v>
      </c>
      <c r="B34" s="7" t="s">
        <v>258</v>
      </c>
      <c r="C34" s="8">
        <v>0.6</v>
      </c>
      <c r="D34" s="7">
        <v>4600</v>
      </c>
      <c r="E34" s="6" t="s">
        <v>74</v>
      </c>
      <c r="F34" s="6" t="s">
        <v>74</v>
      </c>
      <c r="G34" s="6" t="s">
        <v>74</v>
      </c>
      <c r="H34" s="6" t="s">
        <v>148</v>
      </c>
      <c r="I34" s="6" t="s">
        <v>77</v>
      </c>
      <c r="J34" s="9">
        <v>45.62268</v>
      </c>
      <c r="K34" s="9">
        <v>-117.22289</v>
      </c>
      <c r="L34" s="6" t="s">
        <v>78</v>
      </c>
      <c r="M34" s="6" t="s">
        <v>79</v>
      </c>
      <c r="N34" s="6" t="s">
        <v>159</v>
      </c>
      <c r="O34" s="6" t="s">
        <v>81</v>
      </c>
      <c r="P34" s="6" t="s">
        <v>170</v>
      </c>
      <c r="Q34" s="10">
        <v>38267</v>
      </c>
      <c r="R34" s="11">
        <v>0.5604166666666667</v>
      </c>
      <c r="S34" s="6" t="s">
        <v>91</v>
      </c>
      <c r="T34" s="6">
        <v>1</v>
      </c>
      <c r="U34" s="6">
        <v>1</v>
      </c>
      <c r="V34" s="6">
        <v>0</v>
      </c>
      <c r="W34" s="6">
        <v>0</v>
      </c>
      <c r="X34" s="6">
        <v>0</v>
      </c>
      <c r="Y34" s="6" t="s">
        <v>75</v>
      </c>
      <c r="Z34" s="6" t="s">
        <v>75</v>
      </c>
      <c r="AA34" s="6" t="s">
        <v>75</v>
      </c>
      <c r="AC34" s="6" t="s">
        <v>84</v>
      </c>
      <c r="AE34" s="6" t="s">
        <v>75</v>
      </c>
      <c r="AF34" s="6" t="s">
        <v>75</v>
      </c>
      <c r="AG34" s="6" t="s">
        <v>75</v>
      </c>
      <c r="AH34" s="6" t="s">
        <v>75</v>
      </c>
      <c r="AI34" s="12"/>
      <c r="AK34" s="6">
        <v>1</v>
      </c>
      <c r="AL34" s="6">
        <v>1</v>
      </c>
      <c r="AM34" s="6">
        <v>1</v>
      </c>
      <c r="AN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 t="s">
        <v>75</v>
      </c>
      <c r="BO34" s="6" t="s">
        <v>75</v>
      </c>
      <c r="BP34" s="6" t="s">
        <v>75</v>
      </c>
      <c r="BQ34" s="6" t="s">
        <v>75</v>
      </c>
      <c r="BS34" s="66" t="str">
        <f t="shared" si="0"/>
        <v>No Value</v>
      </c>
      <c r="BT34" s="66" t="str">
        <f t="shared" si="1"/>
        <v>Ford</v>
      </c>
      <c r="BU34" s="66" t="str">
        <f t="shared" si="2"/>
        <v>No</v>
      </c>
      <c r="BV34" s="66" t="str">
        <f t="shared" si="3"/>
        <v>Ford</v>
      </c>
      <c r="BW34" s="66" t="b">
        <f t="shared" si="7"/>
        <v>0</v>
      </c>
      <c r="BX34" s="6" t="s">
        <v>84</v>
      </c>
      <c r="BZ34" s="6" t="s">
        <v>85</v>
      </c>
      <c r="CA34" s="6" t="s">
        <v>170</v>
      </c>
      <c r="CE34" s="69" t="str">
        <f t="shared" si="8"/>
        <v>0</v>
      </c>
      <c r="CF34" s="69" t="str">
        <f t="shared" si="9"/>
        <v>0</v>
      </c>
    </row>
    <row r="35" spans="1:84" s="6" customFormat="1" ht="12.75">
      <c r="A35" s="6" t="s">
        <v>259</v>
      </c>
      <c r="B35" s="7" t="s">
        <v>258</v>
      </c>
      <c r="C35" s="8">
        <v>0.7</v>
      </c>
      <c r="D35" s="7">
        <v>4600</v>
      </c>
      <c r="E35" s="6" t="s">
        <v>74</v>
      </c>
      <c r="F35" s="6" t="s">
        <v>74</v>
      </c>
      <c r="G35" s="6" t="s">
        <v>74</v>
      </c>
      <c r="H35" s="6" t="s">
        <v>148</v>
      </c>
      <c r="I35" s="6" t="s">
        <v>77</v>
      </c>
      <c r="J35" s="9">
        <v>45.62365</v>
      </c>
      <c r="K35" s="9">
        <v>-117.22481</v>
      </c>
      <c r="L35" s="6" t="s">
        <v>78</v>
      </c>
      <c r="M35" s="6" t="s">
        <v>79</v>
      </c>
      <c r="N35" s="6" t="s">
        <v>160</v>
      </c>
      <c r="O35" s="6" t="s">
        <v>81</v>
      </c>
      <c r="P35" s="6" t="s">
        <v>175</v>
      </c>
      <c r="Q35" s="10">
        <v>38267</v>
      </c>
      <c r="R35" s="11">
        <v>0.6756944444444444</v>
      </c>
      <c r="S35" s="6" t="s">
        <v>91</v>
      </c>
      <c r="T35" s="6">
        <v>1</v>
      </c>
      <c r="U35" s="6">
        <v>1</v>
      </c>
      <c r="V35" s="6">
        <v>0</v>
      </c>
      <c r="W35" s="6">
        <v>0</v>
      </c>
      <c r="X35" s="6">
        <v>0</v>
      </c>
      <c r="Y35" s="6" t="s">
        <v>75</v>
      </c>
      <c r="Z35" s="6" t="s">
        <v>75</v>
      </c>
      <c r="AA35" s="6" t="s">
        <v>75</v>
      </c>
      <c r="AC35" s="6" t="s">
        <v>75</v>
      </c>
      <c r="AE35" s="6" t="s">
        <v>75</v>
      </c>
      <c r="AF35" s="6" t="s">
        <v>75</v>
      </c>
      <c r="AG35" s="6" t="s">
        <v>75</v>
      </c>
      <c r="AH35" s="6" t="s">
        <v>75</v>
      </c>
      <c r="AI35" s="12"/>
      <c r="AK35" s="6">
        <v>1</v>
      </c>
      <c r="AL35" s="6">
        <v>1</v>
      </c>
      <c r="AM35" s="6">
        <v>1</v>
      </c>
      <c r="AN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 t="s">
        <v>75</v>
      </c>
      <c r="BO35" s="6" t="s">
        <v>75</v>
      </c>
      <c r="BP35" s="6" t="s">
        <v>75</v>
      </c>
      <c r="BQ35" s="6" t="s">
        <v>75</v>
      </c>
      <c r="BS35" s="66" t="str">
        <f t="shared" si="0"/>
        <v>No Value</v>
      </c>
      <c r="BT35" s="66" t="str">
        <f t="shared" si="1"/>
        <v>Ford</v>
      </c>
      <c r="BU35" s="66" t="str">
        <f t="shared" si="2"/>
        <v>No</v>
      </c>
      <c r="BV35" s="66" t="str">
        <f t="shared" si="3"/>
        <v>Ford</v>
      </c>
      <c r="BW35" s="66" t="b">
        <f t="shared" si="7"/>
        <v>0</v>
      </c>
      <c r="BX35" s="6" t="s">
        <v>84</v>
      </c>
      <c r="BZ35" s="6" t="s">
        <v>85</v>
      </c>
      <c r="CA35" s="6" t="s">
        <v>170</v>
      </c>
      <c r="CE35" s="69" t="str">
        <f t="shared" si="8"/>
        <v>0</v>
      </c>
      <c r="CF35" s="69" t="str">
        <f t="shared" si="9"/>
        <v>0</v>
      </c>
    </row>
    <row r="36" spans="1:84" s="6" customFormat="1" ht="12.75">
      <c r="A36" s="6" t="s">
        <v>260</v>
      </c>
      <c r="B36" s="7">
        <v>4625</v>
      </c>
      <c r="C36" s="8">
        <v>12.2</v>
      </c>
      <c r="D36" s="7">
        <v>4600</v>
      </c>
      <c r="E36" s="6" t="s">
        <v>74</v>
      </c>
      <c r="F36" s="6" t="s">
        <v>74</v>
      </c>
      <c r="G36" s="6" t="s">
        <v>74</v>
      </c>
      <c r="H36" s="6" t="s">
        <v>261</v>
      </c>
      <c r="I36" s="6" t="s">
        <v>97</v>
      </c>
      <c r="J36" s="9">
        <v>45.74733</v>
      </c>
      <c r="K36" s="9">
        <v>-117.02299</v>
      </c>
      <c r="L36" s="6" t="s">
        <v>78</v>
      </c>
      <c r="M36" s="6" t="s">
        <v>79</v>
      </c>
      <c r="N36" s="6" t="s">
        <v>80</v>
      </c>
      <c r="O36" s="6" t="s">
        <v>160</v>
      </c>
      <c r="Q36" s="10">
        <v>38286</v>
      </c>
      <c r="R36" s="11">
        <v>0.41875</v>
      </c>
      <c r="S36" s="6" t="s">
        <v>118</v>
      </c>
      <c r="T36" s="6">
        <v>1</v>
      </c>
      <c r="U36" s="6">
        <v>1</v>
      </c>
      <c r="V36" s="6">
        <v>0</v>
      </c>
      <c r="W36" s="6">
        <v>0</v>
      </c>
      <c r="X36" s="6">
        <v>0</v>
      </c>
      <c r="Y36" s="6" t="s">
        <v>137</v>
      </c>
      <c r="Z36" s="6" t="s">
        <v>75</v>
      </c>
      <c r="AA36" s="6" t="s">
        <v>75</v>
      </c>
      <c r="AC36" s="6" t="s">
        <v>84</v>
      </c>
      <c r="AE36" s="6" t="s">
        <v>120</v>
      </c>
      <c r="AF36" s="6" t="s">
        <v>139</v>
      </c>
      <c r="AG36" s="6" t="s">
        <v>75</v>
      </c>
      <c r="AH36" s="6" t="s">
        <v>218</v>
      </c>
      <c r="AI36" s="12" t="s">
        <v>262</v>
      </c>
      <c r="AR36" s="6">
        <v>7.6</v>
      </c>
      <c r="AS36" s="6">
        <v>66.6</v>
      </c>
      <c r="AT36" s="6">
        <v>11.1</v>
      </c>
      <c r="AU36" s="6">
        <v>11.6</v>
      </c>
      <c r="AV36" s="6">
        <v>13.8</v>
      </c>
      <c r="AW36" s="6">
        <v>9.8</v>
      </c>
      <c r="AX36" s="6">
        <v>11.9</v>
      </c>
      <c r="AY36" s="6">
        <v>9.78</v>
      </c>
      <c r="AZ36" s="6" t="s">
        <v>111</v>
      </c>
      <c r="BA36" s="6">
        <v>15.31</v>
      </c>
      <c r="BB36" s="6">
        <v>16.04</v>
      </c>
      <c r="BC36" s="6">
        <v>17.36</v>
      </c>
      <c r="BD36" s="6">
        <v>16.06</v>
      </c>
      <c r="BE36" s="6">
        <v>9.78</v>
      </c>
      <c r="BF36" s="6">
        <v>0</v>
      </c>
      <c r="BG36" s="6">
        <v>11.64</v>
      </c>
      <c r="BH36" s="6">
        <v>0.65</v>
      </c>
      <c r="BI36" s="6">
        <v>0.02</v>
      </c>
      <c r="BJ36" s="6">
        <v>-0.75</v>
      </c>
      <c r="BK36" s="6">
        <v>1.3</v>
      </c>
      <c r="BL36" s="6">
        <v>65</v>
      </c>
      <c r="BM36" s="6">
        <v>1.1</v>
      </c>
      <c r="BN36" s="6" t="s">
        <v>124</v>
      </c>
      <c r="BO36" s="6" t="s">
        <v>151</v>
      </c>
      <c r="BP36" s="6" t="s">
        <v>75</v>
      </c>
      <c r="BQ36" s="6" t="s">
        <v>75</v>
      </c>
      <c r="BS36" s="66" t="str">
        <f t="shared" si="0"/>
        <v>Red</v>
      </c>
      <c r="BT36" s="66" t="str">
        <f t="shared" si="1"/>
        <v>Red</v>
      </c>
      <c r="BU36" s="66" t="str">
        <f t="shared" si="2"/>
        <v>No</v>
      </c>
      <c r="BV36" s="66" t="str">
        <f t="shared" si="3"/>
        <v>Squashed Pipe-Arch</v>
      </c>
      <c r="BW36" s="66" t="b">
        <f t="shared" si="7"/>
        <v>0</v>
      </c>
      <c r="BZ36" s="6" t="s">
        <v>85</v>
      </c>
      <c r="CA36" s="6" t="s">
        <v>86</v>
      </c>
      <c r="CE36" s="69" t="str">
        <f t="shared" si="8"/>
        <v>1</v>
      </c>
      <c r="CF36" s="69" t="str">
        <f t="shared" si="9"/>
        <v>0</v>
      </c>
    </row>
    <row r="37" spans="1:84" s="6" customFormat="1" ht="12.75">
      <c r="A37" s="6" t="s">
        <v>263</v>
      </c>
      <c r="B37" s="7">
        <v>4625</v>
      </c>
      <c r="C37" s="8">
        <v>15.1</v>
      </c>
      <c r="D37" s="7">
        <v>4600</v>
      </c>
      <c r="E37" s="6" t="s">
        <v>74</v>
      </c>
      <c r="F37" s="6" t="s">
        <v>74</v>
      </c>
      <c r="G37" s="6" t="s">
        <v>74</v>
      </c>
      <c r="H37" s="6" t="s">
        <v>109</v>
      </c>
      <c r="I37" s="6" t="s">
        <v>97</v>
      </c>
      <c r="J37" s="7">
        <v>45.77906</v>
      </c>
      <c r="K37" s="9">
        <v>-116.99025</v>
      </c>
      <c r="L37" s="6" t="s">
        <v>78</v>
      </c>
      <c r="M37" s="6" t="s">
        <v>264</v>
      </c>
      <c r="N37" s="6" t="s">
        <v>80</v>
      </c>
      <c r="O37" s="6" t="s">
        <v>160</v>
      </c>
      <c r="Q37" s="10">
        <v>38286</v>
      </c>
      <c r="R37" s="11">
        <v>0.46458333333333335</v>
      </c>
      <c r="S37" s="6" t="s">
        <v>118</v>
      </c>
      <c r="T37" s="6">
        <v>1</v>
      </c>
      <c r="U37" s="6">
        <v>1</v>
      </c>
      <c r="V37" s="6">
        <v>0</v>
      </c>
      <c r="W37" s="6">
        <v>0</v>
      </c>
      <c r="X37" s="6">
        <v>0</v>
      </c>
      <c r="Y37" s="6" t="s">
        <v>137</v>
      </c>
      <c r="Z37" s="6" t="s">
        <v>161</v>
      </c>
      <c r="AA37" s="6" t="s">
        <v>75</v>
      </c>
      <c r="AB37" s="6" t="s">
        <v>265</v>
      </c>
      <c r="AC37" s="6" t="s">
        <v>84</v>
      </c>
      <c r="AE37" s="6" t="s">
        <v>120</v>
      </c>
      <c r="AF37" s="6" t="s">
        <v>139</v>
      </c>
      <c r="AG37" s="6" t="s">
        <v>266</v>
      </c>
      <c r="AI37" s="41" t="s">
        <v>267</v>
      </c>
      <c r="AK37" s="6">
        <v>1</v>
      </c>
      <c r="AL37" s="6">
        <v>1</v>
      </c>
      <c r="AM37" s="6">
        <v>1</v>
      </c>
      <c r="AN37" s="6">
        <v>1</v>
      </c>
      <c r="BS37" s="66" t="str">
        <f t="shared" si="0"/>
        <v>Green</v>
      </c>
      <c r="BT37" s="66" t="str">
        <f t="shared" si="1"/>
        <v>Green</v>
      </c>
      <c r="BU37" s="66" t="str">
        <f t="shared" si="2"/>
        <v>No</v>
      </c>
      <c r="BV37" s="66" t="str">
        <f t="shared" si="3"/>
        <v>Squashed Pipe-Arch</v>
      </c>
      <c r="BW37" s="66" t="b">
        <f t="shared" si="7"/>
        <v>0</v>
      </c>
      <c r="BX37" s="6" t="s">
        <v>268</v>
      </c>
      <c r="CE37" s="69" t="str">
        <f t="shared" si="8"/>
        <v>0</v>
      </c>
      <c r="CF37" s="69" t="str">
        <f t="shared" si="9"/>
        <v>0</v>
      </c>
    </row>
    <row r="38" spans="1:84" s="6" customFormat="1" ht="12.75">
      <c r="A38" s="6" t="s">
        <v>269</v>
      </c>
      <c r="B38" s="7">
        <v>4625</v>
      </c>
      <c r="C38" s="8">
        <v>16.2</v>
      </c>
      <c r="D38" s="7">
        <v>4600</v>
      </c>
      <c r="E38" s="6" t="s">
        <v>74</v>
      </c>
      <c r="F38" s="6" t="s">
        <v>74</v>
      </c>
      <c r="G38" s="6" t="s">
        <v>74</v>
      </c>
      <c r="H38" s="6" t="s">
        <v>270</v>
      </c>
      <c r="I38" s="6" t="s">
        <v>172</v>
      </c>
      <c r="J38" s="7">
        <v>45.78677</v>
      </c>
      <c r="K38" s="9">
        <v>-116.97807</v>
      </c>
      <c r="L38" s="6" t="s">
        <v>78</v>
      </c>
      <c r="M38" s="6" t="s">
        <v>271</v>
      </c>
      <c r="N38" s="6" t="s">
        <v>80</v>
      </c>
      <c r="O38" s="6" t="s">
        <v>160</v>
      </c>
      <c r="Q38" s="10">
        <v>38286</v>
      </c>
      <c r="R38" s="11">
        <v>0.5</v>
      </c>
      <c r="S38" s="6" t="s">
        <v>118</v>
      </c>
      <c r="T38" s="6">
        <v>1</v>
      </c>
      <c r="U38" s="6">
        <v>1</v>
      </c>
      <c r="V38" s="6">
        <v>0</v>
      </c>
      <c r="W38" s="6">
        <v>0</v>
      </c>
      <c r="X38" s="6">
        <v>0</v>
      </c>
      <c r="Y38" s="6" t="s">
        <v>137</v>
      </c>
      <c r="Z38" s="6" t="s">
        <v>75</v>
      </c>
      <c r="AA38" s="6" t="s">
        <v>75</v>
      </c>
      <c r="AC38" s="6" t="s">
        <v>84</v>
      </c>
      <c r="AE38" s="6" t="s">
        <v>120</v>
      </c>
      <c r="AF38" s="6" t="s">
        <v>266</v>
      </c>
      <c r="AG38" s="6" t="s">
        <v>75</v>
      </c>
      <c r="AI38" s="41" t="s">
        <v>272</v>
      </c>
      <c r="AK38" s="6">
        <v>1</v>
      </c>
      <c r="AL38" s="6">
        <v>1</v>
      </c>
      <c r="AM38" s="6">
        <v>1</v>
      </c>
      <c r="AN38" s="6">
        <v>1</v>
      </c>
      <c r="BS38" s="66" t="str">
        <f t="shared" si="0"/>
        <v>Green</v>
      </c>
      <c r="BT38" s="66" t="str">
        <f t="shared" si="1"/>
        <v>Green</v>
      </c>
      <c r="BU38" s="66" t="str">
        <f t="shared" si="2"/>
        <v>No</v>
      </c>
      <c r="BV38" s="66" t="str">
        <f t="shared" si="3"/>
        <v>Squashed Pipe-Arch</v>
      </c>
      <c r="BW38" s="66" t="b">
        <f t="shared" si="7"/>
        <v>0</v>
      </c>
      <c r="BX38" s="6" t="s">
        <v>273</v>
      </c>
      <c r="CE38" s="69" t="str">
        <f t="shared" si="8"/>
        <v>0</v>
      </c>
      <c r="CF38" s="69" t="str">
        <f t="shared" si="9"/>
        <v>0</v>
      </c>
    </row>
    <row r="39" spans="1:84" ht="12.75">
      <c r="A39" t="s">
        <v>274</v>
      </c>
      <c r="B39" s="13">
        <v>4500</v>
      </c>
      <c r="C39" s="14">
        <v>8.8</v>
      </c>
      <c r="D39" s="13" t="s">
        <v>241</v>
      </c>
      <c r="E39" t="s">
        <v>74</v>
      </c>
      <c r="F39" t="s">
        <v>74</v>
      </c>
      <c r="G39" t="s">
        <v>74</v>
      </c>
      <c r="H39" t="s">
        <v>109</v>
      </c>
      <c r="I39" t="s">
        <v>90</v>
      </c>
      <c r="J39" s="15">
        <v>45.66258</v>
      </c>
      <c r="K39" s="15">
        <v>-117.18948</v>
      </c>
      <c r="L39" t="s">
        <v>78</v>
      </c>
      <c r="M39" t="s">
        <v>79</v>
      </c>
      <c r="N39" t="s">
        <v>159</v>
      </c>
      <c r="O39" t="s">
        <v>160</v>
      </c>
      <c r="Q39" s="16">
        <v>38287</v>
      </c>
      <c r="R39" s="17">
        <v>0.3215277777777778</v>
      </c>
      <c r="S39" t="s">
        <v>185</v>
      </c>
      <c r="T39">
        <v>1</v>
      </c>
      <c r="U39">
        <v>1</v>
      </c>
      <c r="V39">
        <v>0</v>
      </c>
      <c r="W39">
        <v>0</v>
      </c>
      <c r="X39">
        <v>0</v>
      </c>
      <c r="Y39" t="s">
        <v>234</v>
      </c>
      <c r="Z39" t="s">
        <v>75</v>
      </c>
      <c r="AA39" t="s">
        <v>75</v>
      </c>
      <c r="AC39" t="s">
        <v>85</v>
      </c>
      <c r="AD39" t="s">
        <v>275</v>
      </c>
      <c r="AE39" t="s">
        <v>75</v>
      </c>
      <c r="AF39" t="s">
        <v>102</v>
      </c>
      <c r="AG39" t="s">
        <v>75</v>
      </c>
      <c r="AI39" s="18"/>
      <c r="AR39">
        <v>6</v>
      </c>
      <c r="AS39">
        <v>110</v>
      </c>
      <c r="AT39">
        <v>5.3</v>
      </c>
      <c r="AU39">
        <v>4.8</v>
      </c>
      <c r="AV39">
        <v>6.2</v>
      </c>
      <c r="AW39">
        <v>5.8</v>
      </c>
      <c r="AX39">
        <v>4.6</v>
      </c>
      <c r="BF39">
        <v>0</v>
      </c>
      <c r="BG39">
        <v>5.34</v>
      </c>
      <c r="BH39">
        <v>1.12</v>
      </c>
      <c r="BI39">
        <v>0</v>
      </c>
      <c r="BJ39">
        <v>0</v>
      </c>
      <c r="BK39">
        <v>0</v>
      </c>
      <c r="BL39">
        <v>0</v>
      </c>
      <c r="BM39">
        <v>0</v>
      </c>
      <c r="BN39" t="s">
        <v>75</v>
      </c>
      <c r="BO39" t="s">
        <v>75</v>
      </c>
      <c r="BP39" t="s">
        <v>75</v>
      </c>
      <c r="BQ39" t="s">
        <v>75</v>
      </c>
      <c r="BS39" s="66" t="str">
        <f t="shared" si="0"/>
        <v>No Value</v>
      </c>
      <c r="BT39" s="66" t="str">
        <f t="shared" si="1"/>
        <v>Green</v>
      </c>
      <c r="BU39" s="66" t="str">
        <f t="shared" si="2"/>
        <v>No</v>
      </c>
      <c r="BV39" s="66" t="str">
        <f t="shared" si="3"/>
        <v>Open Bottom Arch</v>
      </c>
      <c r="BW39" s="66" t="b">
        <f t="shared" si="7"/>
        <v>0</v>
      </c>
      <c r="CE39" s="69" t="str">
        <f t="shared" si="8"/>
        <v>0</v>
      </c>
      <c r="CF39" s="69" t="str">
        <f t="shared" si="9"/>
        <v>0</v>
      </c>
    </row>
    <row r="40" spans="1:84" s="6" customFormat="1" ht="12.75">
      <c r="A40" s="6" t="s">
        <v>276</v>
      </c>
      <c r="B40" s="7">
        <v>4500</v>
      </c>
      <c r="C40" s="8">
        <v>9.5</v>
      </c>
      <c r="D40" s="7" t="s">
        <v>241</v>
      </c>
      <c r="E40" s="6" t="s">
        <v>74</v>
      </c>
      <c r="F40" s="6" t="s">
        <v>74</v>
      </c>
      <c r="G40" s="6" t="s">
        <v>74</v>
      </c>
      <c r="H40" s="6" t="s">
        <v>90</v>
      </c>
      <c r="I40" s="6" t="s">
        <v>76</v>
      </c>
      <c r="J40" s="7">
        <v>45.67052</v>
      </c>
      <c r="K40" s="9">
        <v>-117.19047</v>
      </c>
      <c r="L40" s="42" t="s">
        <v>78</v>
      </c>
      <c r="M40" s="6" t="s">
        <v>79</v>
      </c>
      <c r="N40" s="6" t="s">
        <v>159</v>
      </c>
      <c r="O40" s="6" t="s">
        <v>160</v>
      </c>
      <c r="Q40" s="10">
        <v>38287</v>
      </c>
      <c r="R40" s="11">
        <v>0.36041666666666666</v>
      </c>
      <c r="S40" s="6" t="s">
        <v>82</v>
      </c>
      <c r="T40" s="6">
        <v>1</v>
      </c>
      <c r="U40" s="6">
        <v>1</v>
      </c>
      <c r="V40" s="6">
        <v>0</v>
      </c>
      <c r="W40" s="6">
        <v>0</v>
      </c>
      <c r="X40" s="6">
        <v>0</v>
      </c>
      <c r="Y40" s="6" t="s">
        <v>277</v>
      </c>
      <c r="Z40" s="6" t="s">
        <v>75</v>
      </c>
      <c r="AA40" s="6" t="s">
        <v>75</v>
      </c>
      <c r="AC40" s="6" t="s">
        <v>84</v>
      </c>
      <c r="AE40" s="6" t="s">
        <v>75</v>
      </c>
      <c r="AF40" s="6" t="s">
        <v>75</v>
      </c>
      <c r="AG40" s="6" t="s">
        <v>75</v>
      </c>
      <c r="AI40" s="12"/>
      <c r="AK40" s="6">
        <v>1</v>
      </c>
      <c r="AL40" s="6">
        <v>1</v>
      </c>
      <c r="AM40" s="6">
        <v>1</v>
      </c>
      <c r="BS40" s="66" t="str">
        <f t="shared" si="0"/>
        <v>Green</v>
      </c>
      <c r="BT40" s="66" t="str">
        <f t="shared" si="1"/>
        <v>Green</v>
      </c>
      <c r="BU40" s="66" t="str">
        <f t="shared" si="2"/>
        <v>No</v>
      </c>
      <c r="BV40" s="66" t="str">
        <f t="shared" si="3"/>
        <v>Bridge</v>
      </c>
      <c r="BW40" s="66" t="b">
        <f t="shared" si="7"/>
        <v>0</v>
      </c>
      <c r="BX40" s="6" t="s">
        <v>84</v>
      </c>
      <c r="BZ40" s="6" t="s">
        <v>85</v>
      </c>
      <c r="CA40" s="6" t="s">
        <v>170</v>
      </c>
      <c r="CE40" s="69" t="str">
        <f t="shared" si="8"/>
        <v>0</v>
      </c>
      <c r="CF40" s="69" t="str">
        <f t="shared" si="9"/>
        <v>0</v>
      </c>
    </row>
    <row r="41" spans="1:84" ht="12.75">
      <c r="A41" t="s">
        <v>278</v>
      </c>
      <c r="B41" s="13">
        <v>4500</v>
      </c>
      <c r="C41" s="14">
        <v>11.4</v>
      </c>
      <c r="D41" s="13" t="s">
        <v>241</v>
      </c>
      <c r="E41" t="s">
        <v>74</v>
      </c>
      <c r="F41" t="s">
        <v>74</v>
      </c>
      <c r="G41" t="s">
        <v>89</v>
      </c>
      <c r="H41" t="s">
        <v>279</v>
      </c>
      <c r="I41" t="s">
        <v>90</v>
      </c>
      <c r="J41" s="15">
        <v>45.69528</v>
      </c>
      <c r="K41" s="15">
        <v>-117.18565</v>
      </c>
      <c r="L41" t="s">
        <v>78</v>
      </c>
      <c r="M41" t="s">
        <v>79</v>
      </c>
      <c r="N41" t="s">
        <v>159</v>
      </c>
      <c r="O41" t="s">
        <v>160</v>
      </c>
      <c r="Q41" s="16">
        <v>38287</v>
      </c>
      <c r="R41" s="17">
        <v>0.38055555555555554</v>
      </c>
      <c r="S41" t="s">
        <v>99</v>
      </c>
      <c r="T41">
        <v>1</v>
      </c>
      <c r="U41">
        <v>1</v>
      </c>
      <c r="V41">
        <v>0</v>
      </c>
      <c r="W41">
        <v>0</v>
      </c>
      <c r="X41">
        <v>0</v>
      </c>
      <c r="Y41" t="s">
        <v>100</v>
      </c>
      <c r="Z41" t="s">
        <v>75</v>
      </c>
      <c r="AA41" t="s">
        <v>75</v>
      </c>
      <c r="AC41" t="s">
        <v>84</v>
      </c>
      <c r="AE41" t="s">
        <v>120</v>
      </c>
      <c r="AF41" t="s">
        <v>102</v>
      </c>
      <c r="AG41" t="s">
        <v>75</v>
      </c>
      <c r="AI41" s="18" t="s">
        <v>280</v>
      </c>
      <c r="AR41">
        <v>4</v>
      </c>
      <c r="AS41">
        <v>40.5</v>
      </c>
      <c r="AT41">
        <v>5.4</v>
      </c>
      <c r="AU41">
        <v>4.8</v>
      </c>
      <c r="AV41">
        <v>5.9</v>
      </c>
      <c r="AW41">
        <v>4.5</v>
      </c>
      <c r="AX41">
        <v>5.5</v>
      </c>
      <c r="AY41">
        <v>7.43</v>
      </c>
      <c r="AZ41" t="s">
        <v>105</v>
      </c>
      <c r="BA41">
        <v>11.51</v>
      </c>
      <c r="BB41">
        <v>13.43</v>
      </c>
      <c r="BC41">
        <v>14.94</v>
      </c>
      <c r="BD41">
        <v>13.2</v>
      </c>
      <c r="BE41">
        <v>7.43</v>
      </c>
      <c r="BF41">
        <v>0</v>
      </c>
      <c r="BG41">
        <v>5.22</v>
      </c>
      <c r="BH41">
        <v>0.77</v>
      </c>
      <c r="BI41">
        <v>-0.23</v>
      </c>
      <c r="BJ41">
        <v>-1.69</v>
      </c>
      <c r="BK41">
        <v>1.74</v>
      </c>
      <c r="BL41">
        <v>-7.57</v>
      </c>
      <c r="BM41">
        <v>4.74</v>
      </c>
      <c r="BN41" t="s">
        <v>124</v>
      </c>
      <c r="BO41" t="s">
        <v>151</v>
      </c>
      <c r="BP41" t="s">
        <v>124</v>
      </c>
      <c r="BQ41" t="s">
        <v>152</v>
      </c>
      <c r="BS41" s="66" t="str">
        <f t="shared" si="0"/>
        <v>Red</v>
      </c>
      <c r="BT41" s="66" t="str">
        <f t="shared" si="1"/>
        <v>Red</v>
      </c>
      <c r="BU41" s="66" t="str">
        <f t="shared" si="2"/>
        <v>No</v>
      </c>
      <c r="BV41" s="66" t="str">
        <f t="shared" si="3"/>
        <v>Circular</v>
      </c>
      <c r="BW41" s="66" t="b">
        <f t="shared" si="7"/>
        <v>0</v>
      </c>
      <c r="BZ41" t="s">
        <v>85</v>
      </c>
      <c r="CA41" t="s">
        <v>170</v>
      </c>
      <c r="CE41" s="69" t="str">
        <f t="shared" si="8"/>
        <v>1</v>
      </c>
      <c r="CF41" s="69" t="str">
        <f t="shared" si="9"/>
        <v>1</v>
      </c>
    </row>
    <row r="42" spans="1:84" s="19" customFormat="1" ht="12.75">
      <c r="A42" s="19" t="s">
        <v>281</v>
      </c>
      <c r="B42" s="20">
        <v>4600</v>
      </c>
      <c r="C42" s="21">
        <v>13</v>
      </c>
      <c r="D42" s="20" t="s">
        <v>241</v>
      </c>
      <c r="E42" s="19" t="s">
        <v>74</v>
      </c>
      <c r="F42" s="19" t="s">
        <v>89</v>
      </c>
      <c r="G42" s="19" t="s">
        <v>89</v>
      </c>
      <c r="H42" s="19" t="s">
        <v>90</v>
      </c>
      <c r="I42" s="19" t="s">
        <v>76</v>
      </c>
      <c r="J42" s="20">
        <v>45.70352</v>
      </c>
      <c r="K42" s="22">
        <v>-117.15785</v>
      </c>
      <c r="L42" s="22" t="s">
        <v>78</v>
      </c>
      <c r="M42" s="20" t="s">
        <v>79</v>
      </c>
      <c r="N42" s="20" t="s">
        <v>159</v>
      </c>
      <c r="O42" s="20" t="s">
        <v>160</v>
      </c>
      <c r="Q42" s="23">
        <v>38287</v>
      </c>
      <c r="R42" s="24">
        <v>0.4152777777777778</v>
      </c>
      <c r="S42" s="19" t="s">
        <v>185</v>
      </c>
      <c r="T42" s="19">
        <v>1</v>
      </c>
      <c r="U42" s="19">
        <v>1</v>
      </c>
      <c r="V42" s="19">
        <v>0</v>
      </c>
      <c r="W42" s="19">
        <v>0</v>
      </c>
      <c r="X42" s="19">
        <v>0</v>
      </c>
      <c r="Y42" s="19" t="s">
        <v>75</v>
      </c>
      <c r="Z42" s="19" t="s">
        <v>75</v>
      </c>
      <c r="AA42" s="19" t="s">
        <v>75</v>
      </c>
      <c r="AC42" s="19" t="s">
        <v>84</v>
      </c>
      <c r="AE42" s="19" t="s">
        <v>75</v>
      </c>
      <c r="AF42" s="19" t="s">
        <v>102</v>
      </c>
      <c r="AI42" s="43"/>
      <c r="AK42" s="19">
        <v>1</v>
      </c>
      <c r="AL42" s="19">
        <v>1</v>
      </c>
      <c r="AM42" s="19">
        <v>1</v>
      </c>
      <c r="AN42" s="19">
        <v>1</v>
      </c>
      <c r="AR42" s="19">
        <v>13.5</v>
      </c>
      <c r="AS42" s="19">
        <v>59</v>
      </c>
      <c r="AT42" s="19">
        <v>17</v>
      </c>
      <c r="AU42" s="19">
        <v>16.3</v>
      </c>
      <c r="AV42" s="19">
        <v>16.8</v>
      </c>
      <c r="AW42" s="19">
        <v>17.1</v>
      </c>
      <c r="AX42" s="19">
        <v>16.2</v>
      </c>
      <c r="BF42" s="19">
        <v>0</v>
      </c>
      <c r="BG42" s="19">
        <v>16.68</v>
      </c>
      <c r="BH42" s="19">
        <v>0.81</v>
      </c>
      <c r="BI42" s="19">
        <v>0</v>
      </c>
      <c r="BJ42" s="19">
        <v>0</v>
      </c>
      <c r="BK42" s="19">
        <v>0</v>
      </c>
      <c r="BL42" s="19">
        <v>0</v>
      </c>
      <c r="BM42" s="19">
        <v>0</v>
      </c>
      <c r="BN42" s="19" t="s">
        <v>75</v>
      </c>
      <c r="BO42" s="19" t="s">
        <v>75</v>
      </c>
      <c r="BP42" s="19" t="s">
        <v>75</v>
      </c>
      <c r="BQ42" s="19" t="s">
        <v>75</v>
      </c>
      <c r="BS42" s="66" t="str">
        <f t="shared" si="0"/>
        <v>No Value</v>
      </c>
      <c r="BT42" s="66" t="str">
        <f t="shared" si="1"/>
        <v>Green</v>
      </c>
      <c r="BU42" s="66" t="str">
        <f t="shared" si="2"/>
        <v>No</v>
      </c>
      <c r="BV42" s="66" t="str">
        <f t="shared" si="3"/>
        <v>Open Bottom Arch</v>
      </c>
      <c r="BW42" s="66" t="b">
        <f t="shared" si="7"/>
        <v>0</v>
      </c>
      <c r="BX42" s="19" t="s">
        <v>84</v>
      </c>
      <c r="BZ42" s="19" t="s">
        <v>85</v>
      </c>
      <c r="CA42" s="19" t="s">
        <v>170</v>
      </c>
      <c r="CE42" s="69" t="str">
        <f t="shared" si="8"/>
        <v>0</v>
      </c>
      <c r="CF42" s="69" t="str">
        <f t="shared" si="9"/>
        <v>0</v>
      </c>
    </row>
    <row r="43" spans="1:84" s="6" customFormat="1" ht="12.75">
      <c r="A43" s="6" t="s">
        <v>282</v>
      </c>
      <c r="B43" s="7" t="s">
        <v>283</v>
      </c>
      <c r="C43" s="8">
        <v>0.4</v>
      </c>
      <c r="D43" s="7" t="s">
        <v>284</v>
      </c>
      <c r="E43" s="6" t="s">
        <v>75</v>
      </c>
      <c r="F43" s="6" t="s">
        <v>75</v>
      </c>
      <c r="G43" s="6" t="s">
        <v>75</v>
      </c>
      <c r="H43" s="6" t="s">
        <v>76</v>
      </c>
      <c r="I43" s="6" t="s">
        <v>97</v>
      </c>
      <c r="J43" s="7">
        <v>45.69819</v>
      </c>
      <c r="K43" s="9">
        <v>-117.15488</v>
      </c>
      <c r="L43" s="42" t="s">
        <v>78</v>
      </c>
      <c r="M43" s="6" t="s">
        <v>79</v>
      </c>
      <c r="N43" s="6" t="s">
        <v>159</v>
      </c>
      <c r="O43" s="6" t="s">
        <v>160</v>
      </c>
      <c r="Q43" s="10">
        <v>38287</v>
      </c>
      <c r="R43" s="11">
        <v>0.4479166666666667</v>
      </c>
      <c r="S43" s="6" t="s">
        <v>82</v>
      </c>
      <c r="T43" s="6">
        <v>1</v>
      </c>
      <c r="U43" s="6">
        <v>1</v>
      </c>
      <c r="V43" s="6">
        <v>0</v>
      </c>
      <c r="W43" s="6">
        <v>0</v>
      </c>
      <c r="X43" s="6">
        <v>0</v>
      </c>
      <c r="Y43" s="19" t="s">
        <v>75</v>
      </c>
      <c r="Z43" s="19" t="s">
        <v>75</v>
      </c>
      <c r="AA43" s="19" t="s">
        <v>75</v>
      </c>
      <c r="AB43" s="19"/>
      <c r="AC43" s="19" t="s">
        <v>84</v>
      </c>
      <c r="AD43" s="19"/>
      <c r="AE43" s="19" t="s">
        <v>75</v>
      </c>
      <c r="AF43" s="19" t="s">
        <v>102</v>
      </c>
      <c r="AG43" s="19" t="s">
        <v>75</v>
      </c>
      <c r="AI43" s="12"/>
      <c r="AK43" s="6">
        <v>1</v>
      </c>
      <c r="AL43" s="19">
        <v>1</v>
      </c>
      <c r="AM43" s="19">
        <v>1</v>
      </c>
      <c r="AN43" s="19">
        <v>0</v>
      </c>
      <c r="AO43" s="19"/>
      <c r="AR43" s="19"/>
      <c r="BN43" s="6" t="s">
        <v>75</v>
      </c>
      <c r="BO43" s="6" t="s">
        <v>75</v>
      </c>
      <c r="BP43" s="6" t="s">
        <v>75</v>
      </c>
      <c r="BQ43" s="6" t="s">
        <v>75</v>
      </c>
      <c r="BS43" s="66" t="str">
        <f t="shared" si="0"/>
        <v>No Value</v>
      </c>
      <c r="BT43" s="66" t="str">
        <f t="shared" si="1"/>
        <v>Bridge</v>
      </c>
      <c r="BU43" s="66" t="str">
        <f t="shared" si="2"/>
        <v>No</v>
      </c>
      <c r="BV43" s="66" t="str">
        <f t="shared" si="3"/>
        <v>Bridge</v>
      </c>
      <c r="BW43" s="66" t="b">
        <f t="shared" si="7"/>
        <v>0</v>
      </c>
      <c r="BX43" s="6" t="s">
        <v>84</v>
      </c>
      <c r="BZ43" s="6" t="s">
        <v>85</v>
      </c>
      <c r="CA43" s="6" t="s">
        <v>170</v>
      </c>
      <c r="CE43" s="69" t="str">
        <f t="shared" si="8"/>
        <v>0</v>
      </c>
      <c r="CF43" s="69" t="str">
        <f t="shared" si="9"/>
        <v>0</v>
      </c>
    </row>
    <row r="44" spans="1:84" ht="13.5" customHeight="1">
      <c r="A44" t="s">
        <v>285</v>
      </c>
      <c r="B44" s="13" t="s">
        <v>286</v>
      </c>
      <c r="C44" s="14">
        <v>1.3</v>
      </c>
      <c r="D44" s="13">
        <v>4600</v>
      </c>
      <c r="E44" t="s">
        <v>74</v>
      </c>
      <c r="F44" t="s">
        <v>89</v>
      </c>
      <c r="G44" t="s">
        <v>89</v>
      </c>
      <c r="H44" t="s">
        <v>287</v>
      </c>
      <c r="I44" t="s">
        <v>77</v>
      </c>
      <c r="J44" s="15">
        <v>45.73262</v>
      </c>
      <c r="K44" s="15">
        <v>-117.15716</v>
      </c>
      <c r="L44" t="s">
        <v>78</v>
      </c>
      <c r="M44" t="s">
        <v>79</v>
      </c>
      <c r="N44" t="s">
        <v>160</v>
      </c>
      <c r="O44" t="s">
        <v>159</v>
      </c>
      <c r="Q44" s="16">
        <v>38287</v>
      </c>
      <c r="R44" s="17">
        <v>0.48055555555555557</v>
      </c>
      <c r="S44" t="s">
        <v>118</v>
      </c>
      <c r="T44">
        <v>1</v>
      </c>
      <c r="U44">
        <v>1</v>
      </c>
      <c r="V44">
        <v>0</v>
      </c>
      <c r="W44">
        <v>0</v>
      </c>
      <c r="X44">
        <v>0</v>
      </c>
      <c r="Y44" t="s">
        <v>100</v>
      </c>
      <c r="Z44" t="s">
        <v>75</v>
      </c>
      <c r="AA44" t="s">
        <v>75</v>
      </c>
      <c r="AC44" t="s">
        <v>84</v>
      </c>
      <c r="AE44" t="s">
        <v>101</v>
      </c>
      <c r="AF44" t="s">
        <v>102</v>
      </c>
      <c r="AG44" t="s">
        <v>75</v>
      </c>
      <c r="AI44" s="18" t="s">
        <v>288</v>
      </c>
      <c r="AR44">
        <v>6</v>
      </c>
      <c r="AS44">
        <v>32.6</v>
      </c>
      <c r="AT44">
        <v>10</v>
      </c>
      <c r="AU44">
        <v>7.2</v>
      </c>
      <c r="AV44">
        <v>8.2</v>
      </c>
      <c r="AW44">
        <v>12.6</v>
      </c>
      <c r="AX44">
        <v>8.5</v>
      </c>
      <c r="AY44">
        <v>6.8</v>
      </c>
      <c r="BA44">
        <v>10.15</v>
      </c>
      <c r="BB44">
        <v>10.1</v>
      </c>
      <c r="BE44">
        <v>6.81</v>
      </c>
      <c r="BF44">
        <v>-0.01</v>
      </c>
      <c r="BG44">
        <v>9.3</v>
      </c>
      <c r="BH44">
        <v>0.65</v>
      </c>
      <c r="BI44">
        <v>-10.1</v>
      </c>
      <c r="BJ44">
        <v>10.15</v>
      </c>
      <c r="BK44">
        <v>0</v>
      </c>
      <c r="BL44">
        <v>0</v>
      </c>
      <c r="BM44">
        <v>-0.15</v>
      </c>
      <c r="BN44" t="s">
        <v>142</v>
      </c>
      <c r="BO44" t="s">
        <v>75</v>
      </c>
      <c r="BP44" t="s">
        <v>142</v>
      </c>
      <c r="BQ44" t="s">
        <v>75</v>
      </c>
      <c r="BR44" t="s">
        <v>289</v>
      </c>
      <c r="BS44" s="66" t="str">
        <f t="shared" si="0"/>
        <v>Grey</v>
      </c>
      <c r="BT44" s="66" t="str">
        <f t="shared" si="1"/>
        <v>Grey</v>
      </c>
      <c r="BU44" s="66" t="str">
        <f t="shared" si="2"/>
        <v>No</v>
      </c>
      <c r="BV44" s="66" t="str">
        <f t="shared" si="3"/>
        <v>Squashed Pipe-Arch</v>
      </c>
      <c r="BW44" s="66" t="b">
        <f t="shared" si="7"/>
        <v>0</v>
      </c>
      <c r="BZ44" t="s">
        <v>85</v>
      </c>
      <c r="CA44" t="s">
        <v>170</v>
      </c>
      <c r="CE44" s="69" t="str">
        <f t="shared" si="8"/>
        <v>0.5</v>
      </c>
      <c r="CF44" s="69" t="str">
        <f t="shared" si="9"/>
        <v>0.5</v>
      </c>
    </row>
    <row r="45" spans="1:84" s="6" customFormat="1" ht="12.75">
      <c r="A45" s="19" t="s">
        <v>290</v>
      </c>
      <c r="B45" s="20" t="s">
        <v>286</v>
      </c>
      <c r="C45" s="21">
        <v>3.1</v>
      </c>
      <c r="D45" s="20">
        <v>4600</v>
      </c>
      <c r="E45" s="19" t="s">
        <v>75</v>
      </c>
      <c r="F45" s="19" t="s">
        <v>75</v>
      </c>
      <c r="G45" s="19" t="s">
        <v>75</v>
      </c>
      <c r="H45" s="19" t="s">
        <v>77</v>
      </c>
      <c r="I45" s="19" t="s">
        <v>77</v>
      </c>
      <c r="J45" s="20">
        <v>45.74659</v>
      </c>
      <c r="K45" s="22">
        <v>-117.17005</v>
      </c>
      <c r="L45" s="44" t="s">
        <v>78</v>
      </c>
      <c r="M45" s="19" t="s">
        <v>79</v>
      </c>
      <c r="N45" s="19" t="s">
        <v>160</v>
      </c>
      <c r="O45" s="19" t="s">
        <v>159</v>
      </c>
      <c r="P45" s="19"/>
      <c r="Q45" s="23">
        <v>38287</v>
      </c>
      <c r="R45" s="24">
        <v>0.5118055555555555</v>
      </c>
      <c r="S45" s="19" t="s">
        <v>82</v>
      </c>
      <c r="T45" s="19">
        <v>1</v>
      </c>
      <c r="U45" s="19">
        <v>1</v>
      </c>
      <c r="V45" s="19">
        <v>0</v>
      </c>
      <c r="W45" s="19">
        <v>0</v>
      </c>
      <c r="X45" s="19">
        <v>0</v>
      </c>
      <c r="Y45" s="19" t="s">
        <v>75</v>
      </c>
      <c r="Z45" s="19" t="s">
        <v>75</v>
      </c>
      <c r="AA45" s="19" t="s">
        <v>75</v>
      </c>
      <c r="AB45" s="19"/>
      <c r="AC45" s="19" t="s">
        <v>75</v>
      </c>
      <c r="AD45" s="19"/>
      <c r="AE45" s="19" t="s">
        <v>75</v>
      </c>
      <c r="AF45" s="19" t="s">
        <v>75</v>
      </c>
      <c r="AI45" s="19" t="s">
        <v>291</v>
      </c>
      <c r="AJ45" s="19" t="s">
        <v>292</v>
      </c>
      <c r="AK45" s="19">
        <v>1</v>
      </c>
      <c r="AL45" s="19">
        <v>1</v>
      </c>
      <c r="BN45" s="19" t="s">
        <v>75</v>
      </c>
      <c r="BO45" s="19" t="s">
        <v>75</v>
      </c>
      <c r="BP45" s="19" t="s">
        <v>75</v>
      </c>
      <c r="BQ45" s="19" t="s">
        <v>75</v>
      </c>
      <c r="BS45" s="66" t="str">
        <f t="shared" si="0"/>
        <v>No Value</v>
      </c>
      <c r="BT45" s="66" t="str">
        <f t="shared" si="1"/>
        <v>Bridge</v>
      </c>
      <c r="BU45" s="66" t="str">
        <f t="shared" si="2"/>
        <v>No</v>
      </c>
      <c r="BV45" s="66" t="str">
        <f t="shared" si="3"/>
        <v>Bridge</v>
      </c>
      <c r="BW45" s="66" t="b">
        <f t="shared" si="7"/>
        <v>0</v>
      </c>
      <c r="BZ45" s="6" t="s">
        <v>85</v>
      </c>
      <c r="CA45" s="6" t="s">
        <v>175</v>
      </c>
      <c r="CE45" s="69" t="str">
        <f t="shared" si="8"/>
        <v>0</v>
      </c>
      <c r="CF45" s="69" t="str">
        <f t="shared" si="9"/>
        <v>0</v>
      </c>
    </row>
    <row r="46" spans="1:84" ht="12.75">
      <c r="A46" t="s">
        <v>293</v>
      </c>
      <c r="B46" s="13" t="s">
        <v>286</v>
      </c>
      <c r="C46" s="14">
        <v>7.5</v>
      </c>
      <c r="D46" s="13">
        <v>4600</v>
      </c>
      <c r="E46" t="s">
        <v>74</v>
      </c>
      <c r="F46" t="s">
        <v>74</v>
      </c>
      <c r="G46" t="s">
        <v>74</v>
      </c>
      <c r="H46" t="s">
        <v>294</v>
      </c>
      <c r="I46" t="s">
        <v>77</v>
      </c>
      <c r="J46" s="15">
        <v>45.79175</v>
      </c>
      <c r="K46" s="15">
        <v>-117.17493</v>
      </c>
      <c r="L46" t="s">
        <v>78</v>
      </c>
      <c r="M46" t="s">
        <v>79</v>
      </c>
      <c r="N46" t="s">
        <v>160</v>
      </c>
      <c r="O46" t="s">
        <v>159</v>
      </c>
      <c r="Q46" s="16">
        <v>38287</v>
      </c>
      <c r="R46" s="17">
        <v>0.5375</v>
      </c>
      <c r="S46" t="s">
        <v>185</v>
      </c>
      <c r="T46">
        <v>1</v>
      </c>
      <c r="U46">
        <v>1</v>
      </c>
      <c r="V46">
        <v>0</v>
      </c>
      <c r="W46">
        <v>0</v>
      </c>
      <c r="X46">
        <v>0</v>
      </c>
      <c r="Y46" t="s">
        <v>75</v>
      </c>
      <c r="Z46" t="s">
        <v>75</v>
      </c>
      <c r="AA46" t="s">
        <v>75</v>
      </c>
      <c r="AC46" t="s">
        <v>84</v>
      </c>
      <c r="AE46" t="s">
        <v>120</v>
      </c>
      <c r="AF46" t="s">
        <v>75</v>
      </c>
      <c r="AG46" t="s">
        <v>75</v>
      </c>
      <c r="AI46" s="18"/>
      <c r="AR46">
        <v>8</v>
      </c>
      <c r="AS46">
        <v>50</v>
      </c>
      <c r="AT46">
        <v>12.9</v>
      </c>
      <c r="AU46">
        <v>10.5</v>
      </c>
      <c r="AV46">
        <v>11.2</v>
      </c>
      <c r="AW46">
        <v>11.8</v>
      </c>
      <c r="AX46">
        <v>13</v>
      </c>
      <c r="BF46">
        <v>0</v>
      </c>
      <c r="BG46">
        <v>11.88</v>
      </c>
      <c r="BH46">
        <v>0.67</v>
      </c>
      <c r="BI46">
        <v>0</v>
      </c>
      <c r="BJ46">
        <v>0</v>
      </c>
      <c r="BK46">
        <v>0</v>
      </c>
      <c r="BL46">
        <v>0</v>
      </c>
      <c r="BM46">
        <v>0</v>
      </c>
      <c r="BN46" t="s">
        <v>142</v>
      </c>
      <c r="BO46" t="s">
        <v>75</v>
      </c>
      <c r="BP46" t="s">
        <v>142</v>
      </c>
      <c r="BQ46" t="s">
        <v>75</v>
      </c>
      <c r="BR46" t="s">
        <v>295</v>
      </c>
      <c r="BS46" s="66" t="str">
        <f t="shared" si="0"/>
        <v>Grey</v>
      </c>
      <c r="BT46" s="66" t="str">
        <f t="shared" si="1"/>
        <v>Grey</v>
      </c>
      <c r="BU46" s="66" t="str">
        <f t="shared" si="2"/>
        <v>No</v>
      </c>
      <c r="BV46" s="66" t="str">
        <f t="shared" si="3"/>
        <v>Open Bottom Arch</v>
      </c>
      <c r="BW46" s="66" t="b">
        <f t="shared" si="7"/>
        <v>0</v>
      </c>
      <c r="BZ46" t="s">
        <v>85</v>
      </c>
      <c r="CA46" t="s">
        <v>175</v>
      </c>
      <c r="CE46" s="69" t="str">
        <f t="shared" si="8"/>
        <v>0.5</v>
      </c>
      <c r="CF46" s="69" t="str">
        <f t="shared" si="9"/>
        <v>0.5</v>
      </c>
    </row>
    <row r="47" spans="1:84" s="6" customFormat="1" ht="12.75">
      <c r="A47" s="6" t="s">
        <v>296</v>
      </c>
      <c r="B47" s="7" t="s">
        <v>297</v>
      </c>
      <c r="C47" s="8">
        <v>7.7</v>
      </c>
      <c r="D47" s="7">
        <v>4600</v>
      </c>
      <c r="E47" s="6" t="s">
        <v>74</v>
      </c>
      <c r="F47" s="6" t="s">
        <v>74</v>
      </c>
      <c r="G47" s="6" t="s">
        <v>74</v>
      </c>
      <c r="H47" s="6" t="s">
        <v>294</v>
      </c>
      <c r="I47" s="6" t="s">
        <v>77</v>
      </c>
      <c r="J47" s="7">
        <v>45.79383</v>
      </c>
      <c r="K47" s="9">
        <v>-117.17174</v>
      </c>
      <c r="L47" s="42" t="s">
        <v>78</v>
      </c>
      <c r="M47" s="6" t="s">
        <v>79</v>
      </c>
      <c r="N47" s="6" t="s">
        <v>160</v>
      </c>
      <c r="O47" s="6" t="s">
        <v>159</v>
      </c>
      <c r="Q47" s="10">
        <v>38287</v>
      </c>
      <c r="R47" s="11">
        <v>0.6034722222222222</v>
      </c>
      <c r="S47" s="6" t="s">
        <v>91</v>
      </c>
      <c r="T47" s="6">
        <v>1</v>
      </c>
      <c r="U47" s="6">
        <v>1</v>
      </c>
      <c r="V47" s="6">
        <v>0</v>
      </c>
      <c r="W47" s="6">
        <v>0</v>
      </c>
      <c r="X47" s="6">
        <v>0</v>
      </c>
      <c r="Y47" s="6" t="s">
        <v>75</v>
      </c>
      <c r="Z47" s="6" t="s">
        <v>75</v>
      </c>
      <c r="AA47" s="6" t="s">
        <v>75</v>
      </c>
      <c r="AC47" s="6" t="s">
        <v>75</v>
      </c>
      <c r="AE47" s="6" t="s">
        <v>75</v>
      </c>
      <c r="AF47" s="6" t="s">
        <v>75</v>
      </c>
      <c r="AG47" s="6" t="s">
        <v>75</v>
      </c>
      <c r="AI47" s="12"/>
      <c r="AK47" s="6">
        <v>1</v>
      </c>
      <c r="AL47" s="6">
        <v>1</v>
      </c>
      <c r="BN47" s="6" t="s">
        <v>75</v>
      </c>
      <c r="BO47" s="6" t="s">
        <v>75</v>
      </c>
      <c r="BP47" s="6" t="s">
        <v>75</v>
      </c>
      <c r="BQ47" s="6" t="s">
        <v>75</v>
      </c>
      <c r="BS47" s="66" t="str">
        <f t="shared" si="0"/>
        <v>No Value</v>
      </c>
      <c r="BT47" s="66" t="str">
        <f t="shared" si="1"/>
        <v>Ford</v>
      </c>
      <c r="BU47" s="66" t="str">
        <f t="shared" si="2"/>
        <v>No</v>
      </c>
      <c r="BV47" s="66" t="str">
        <f t="shared" si="3"/>
        <v>Ford</v>
      </c>
      <c r="BW47" s="66" t="b">
        <f t="shared" si="7"/>
        <v>0</v>
      </c>
      <c r="BX47" s="6" t="s">
        <v>84</v>
      </c>
      <c r="BZ47" s="6" t="s">
        <v>85</v>
      </c>
      <c r="CA47" s="6" t="s">
        <v>170</v>
      </c>
      <c r="CE47" s="69" t="str">
        <f t="shared" si="8"/>
        <v>0</v>
      </c>
      <c r="CF47" s="69" t="str">
        <f t="shared" si="9"/>
        <v>0</v>
      </c>
    </row>
    <row r="48" spans="1:84" s="6" customFormat="1" ht="12.75">
      <c r="A48" s="6" t="s">
        <v>298</v>
      </c>
      <c r="B48" s="7">
        <v>4600</v>
      </c>
      <c r="C48" s="8">
        <v>14</v>
      </c>
      <c r="D48" s="7" t="s">
        <v>299</v>
      </c>
      <c r="E48" s="6" t="s">
        <v>74</v>
      </c>
      <c r="F48" s="6" t="s">
        <v>89</v>
      </c>
      <c r="G48" s="6" t="s">
        <v>89</v>
      </c>
      <c r="H48" s="6" t="s">
        <v>97</v>
      </c>
      <c r="I48" s="6" t="s">
        <v>77</v>
      </c>
      <c r="J48" s="7">
        <v>45.71438</v>
      </c>
      <c r="K48" s="9">
        <v>-117.15392</v>
      </c>
      <c r="L48" s="42" t="s">
        <v>78</v>
      </c>
      <c r="M48" s="6" t="s">
        <v>79</v>
      </c>
      <c r="N48" s="6" t="s">
        <v>160</v>
      </c>
      <c r="O48" s="6" t="s">
        <v>75</v>
      </c>
      <c r="Q48" s="10">
        <v>38288</v>
      </c>
      <c r="R48" s="11">
        <v>0.3888888888888889</v>
      </c>
      <c r="S48" s="6" t="s">
        <v>82</v>
      </c>
      <c r="T48" s="6">
        <v>1</v>
      </c>
      <c r="U48" s="6">
        <v>1</v>
      </c>
      <c r="V48" s="6">
        <v>0</v>
      </c>
      <c r="W48" s="6">
        <v>0</v>
      </c>
      <c r="X48" s="6">
        <v>0</v>
      </c>
      <c r="Y48" s="6" t="s">
        <v>75</v>
      </c>
      <c r="Z48" s="6" t="s">
        <v>75</v>
      </c>
      <c r="AA48" s="6" t="s">
        <v>75</v>
      </c>
      <c r="AC48" s="6" t="s">
        <v>84</v>
      </c>
      <c r="AE48" s="6" t="s">
        <v>75</v>
      </c>
      <c r="AF48" s="6" t="s">
        <v>75</v>
      </c>
      <c r="AG48" s="6" t="s">
        <v>75</v>
      </c>
      <c r="AI48" s="12"/>
      <c r="AK48" s="6">
        <v>0</v>
      </c>
      <c r="AL48" s="6">
        <v>1</v>
      </c>
      <c r="AM48" s="6">
        <v>1</v>
      </c>
      <c r="AN48" s="6">
        <v>0</v>
      </c>
      <c r="AO48" s="6" t="s">
        <v>174</v>
      </c>
      <c r="BN48" s="6" t="s">
        <v>75</v>
      </c>
      <c r="BO48" s="6" t="s">
        <v>75</v>
      </c>
      <c r="BP48" s="6" t="s">
        <v>75</v>
      </c>
      <c r="BQ48" s="6" t="s">
        <v>75</v>
      </c>
      <c r="BS48" s="66" t="str">
        <f t="shared" si="0"/>
        <v>No Value</v>
      </c>
      <c r="BT48" s="66" t="str">
        <f t="shared" si="1"/>
        <v>Bridge</v>
      </c>
      <c r="BU48" s="66" t="str">
        <f t="shared" si="2"/>
        <v>No</v>
      </c>
      <c r="BV48" s="66" t="str">
        <f t="shared" si="3"/>
        <v>Bridge</v>
      </c>
      <c r="BW48" s="66" t="b">
        <f t="shared" si="7"/>
        <v>0</v>
      </c>
      <c r="BX48" s="6" t="s">
        <v>84</v>
      </c>
      <c r="BZ48" s="6" t="s">
        <v>85</v>
      </c>
      <c r="CA48" s="6" t="s">
        <v>170</v>
      </c>
      <c r="CE48" s="69" t="str">
        <f t="shared" si="8"/>
        <v>0</v>
      </c>
      <c r="CF48" s="69" t="str">
        <f t="shared" si="9"/>
        <v>0</v>
      </c>
    </row>
    <row r="49" spans="1:84" s="6" customFormat="1" ht="12.75">
      <c r="A49" s="6" t="s">
        <v>300</v>
      </c>
      <c r="B49" s="7" t="s">
        <v>301</v>
      </c>
      <c r="C49" s="8">
        <v>0.01</v>
      </c>
      <c r="D49" s="7" t="s">
        <v>302</v>
      </c>
      <c r="E49" s="6" t="s">
        <v>74</v>
      </c>
      <c r="F49" s="6" t="s">
        <v>89</v>
      </c>
      <c r="G49" s="6" t="s">
        <v>89</v>
      </c>
      <c r="H49" s="6" t="s">
        <v>97</v>
      </c>
      <c r="I49" s="6" t="s">
        <v>77</v>
      </c>
      <c r="J49" s="7">
        <v>45.69829</v>
      </c>
      <c r="K49" s="9">
        <v>-117.12026</v>
      </c>
      <c r="L49" s="42" t="s">
        <v>78</v>
      </c>
      <c r="M49" s="6" t="s">
        <v>79</v>
      </c>
      <c r="N49" s="6" t="s">
        <v>160</v>
      </c>
      <c r="O49" s="6" t="s">
        <v>75</v>
      </c>
      <c r="Q49" s="10">
        <v>38288</v>
      </c>
      <c r="R49" s="11">
        <v>0.3986111111111111</v>
      </c>
      <c r="S49" s="6" t="s">
        <v>91</v>
      </c>
      <c r="T49" s="6">
        <v>1</v>
      </c>
      <c r="U49" s="6">
        <v>1</v>
      </c>
      <c r="V49" s="6">
        <v>0</v>
      </c>
      <c r="W49" s="6">
        <v>0</v>
      </c>
      <c r="X49" s="6">
        <v>0</v>
      </c>
      <c r="Y49" s="6" t="s">
        <v>75</v>
      </c>
      <c r="Z49" s="6" t="s">
        <v>75</v>
      </c>
      <c r="AA49" s="6" t="s">
        <v>75</v>
      </c>
      <c r="AC49" s="6" t="s">
        <v>75</v>
      </c>
      <c r="AE49" s="6" t="s">
        <v>75</v>
      </c>
      <c r="AF49" s="6" t="s">
        <v>75</v>
      </c>
      <c r="AI49" s="12"/>
      <c r="AK49" s="6">
        <v>0</v>
      </c>
      <c r="AL49" s="6">
        <v>1</v>
      </c>
      <c r="AM49" s="6">
        <v>1</v>
      </c>
      <c r="AN49" s="6">
        <v>0</v>
      </c>
      <c r="AO49" s="6" t="s">
        <v>174</v>
      </c>
      <c r="BN49" s="6" t="s">
        <v>75</v>
      </c>
      <c r="BO49" s="6" t="s">
        <v>75</v>
      </c>
      <c r="BP49" s="6" t="s">
        <v>75</v>
      </c>
      <c r="BQ49" s="6" t="s">
        <v>75</v>
      </c>
      <c r="BS49" s="66" t="str">
        <f t="shared" si="0"/>
        <v>No Value</v>
      </c>
      <c r="BT49" s="66" t="str">
        <f t="shared" si="1"/>
        <v>Ford</v>
      </c>
      <c r="BU49" s="66" t="str">
        <f t="shared" si="2"/>
        <v>No</v>
      </c>
      <c r="BV49" s="66" t="str">
        <f t="shared" si="3"/>
        <v>Ford</v>
      </c>
      <c r="BW49" s="66" t="b">
        <f t="shared" si="7"/>
        <v>0</v>
      </c>
      <c r="BX49" s="6" t="s">
        <v>84</v>
      </c>
      <c r="BZ49" s="6" t="s">
        <v>85</v>
      </c>
      <c r="CA49" s="6" t="s">
        <v>170</v>
      </c>
      <c r="CE49" s="69" t="str">
        <f t="shared" si="8"/>
        <v>0</v>
      </c>
      <c r="CF49" s="69" t="str">
        <f t="shared" si="9"/>
        <v>0</v>
      </c>
    </row>
    <row r="50" spans="1:84" s="6" customFormat="1" ht="12.75">
      <c r="A50" s="6" t="s">
        <v>303</v>
      </c>
      <c r="B50" s="7" t="s">
        <v>304</v>
      </c>
      <c r="C50" s="8">
        <v>0.04</v>
      </c>
      <c r="D50" s="7">
        <v>4625</v>
      </c>
      <c r="E50" s="6" t="s">
        <v>74</v>
      </c>
      <c r="F50" s="6" t="s">
        <v>89</v>
      </c>
      <c r="G50" s="6" t="s">
        <v>89</v>
      </c>
      <c r="H50" s="6" t="s">
        <v>97</v>
      </c>
      <c r="I50" s="6" t="s">
        <v>77</v>
      </c>
      <c r="J50" s="7">
        <v>45.70298</v>
      </c>
      <c r="K50" s="9">
        <v>-117.10132</v>
      </c>
      <c r="L50" s="42" t="s">
        <v>78</v>
      </c>
      <c r="M50" s="6" t="s">
        <v>79</v>
      </c>
      <c r="N50" s="6" t="s">
        <v>160</v>
      </c>
      <c r="O50" s="6" t="s">
        <v>75</v>
      </c>
      <c r="Q50" s="10">
        <v>38288</v>
      </c>
      <c r="R50" s="11">
        <v>0.4152777777777778</v>
      </c>
      <c r="S50" s="6" t="s">
        <v>82</v>
      </c>
      <c r="T50" s="6">
        <v>1</v>
      </c>
      <c r="U50" s="6">
        <v>1</v>
      </c>
      <c r="V50" s="6">
        <v>0</v>
      </c>
      <c r="W50" s="6">
        <v>0</v>
      </c>
      <c r="X50" s="6">
        <v>0</v>
      </c>
      <c r="Y50" s="6" t="s">
        <v>75</v>
      </c>
      <c r="Z50" s="6" t="s">
        <v>75</v>
      </c>
      <c r="AA50" s="6" t="s">
        <v>75</v>
      </c>
      <c r="AC50" s="6" t="s">
        <v>84</v>
      </c>
      <c r="AE50" s="6" t="s">
        <v>75</v>
      </c>
      <c r="AF50" s="6" t="s">
        <v>75</v>
      </c>
      <c r="AG50" s="6" t="s">
        <v>75</v>
      </c>
      <c r="AI50" s="6" t="s">
        <v>305</v>
      </c>
      <c r="AK50" s="6">
        <v>0</v>
      </c>
      <c r="AL50" s="6">
        <v>1</v>
      </c>
      <c r="AM50" s="6">
        <v>1</v>
      </c>
      <c r="AN50" s="6">
        <v>0</v>
      </c>
      <c r="AO50" s="6" t="s">
        <v>174</v>
      </c>
      <c r="BN50" s="6" t="s">
        <v>75</v>
      </c>
      <c r="BO50" s="6" t="s">
        <v>75</v>
      </c>
      <c r="BP50" s="6" t="s">
        <v>75</v>
      </c>
      <c r="BQ50" s="6" t="s">
        <v>75</v>
      </c>
      <c r="BS50" s="66" t="str">
        <f t="shared" si="0"/>
        <v>No Value</v>
      </c>
      <c r="BT50" s="66" t="str">
        <f t="shared" si="1"/>
        <v>Bridge</v>
      </c>
      <c r="BU50" s="66" t="str">
        <f t="shared" si="2"/>
        <v>No</v>
      </c>
      <c r="BV50" s="66" t="str">
        <f t="shared" si="3"/>
        <v>Bridge</v>
      </c>
      <c r="BW50" s="66" t="b">
        <f t="shared" si="7"/>
        <v>0</v>
      </c>
      <c r="BX50" s="6" t="s">
        <v>84</v>
      </c>
      <c r="BZ50" s="6" t="s">
        <v>85</v>
      </c>
      <c r="CA50" s="6" t="s">
        <v>170</v>
      </c>
      <c r="CE50" s="69" t="str">
        <f t="shared" si="8"/>
        <v>0</v>
      </c>
      <c r="CF50" s="69" t="str">
        <f t="shared" si="9"/>
        <v>0</v>
      </c>
    </row>
    <row r="51" spans="1:84" s="6" customFormat="1" ht="12.75">
      <c r="A51" s="6" t="s">
        <v>306</v>
      </c>
      <c r="B51" s="7" t="s">
        <v>307</v>
      </c>
      <c r="C51" s="8">
        <v>7.5</v>
      </c>
      <c r="D51" s="7">
        <v>4600</v>
      </c>
      <c r="E51" s="6" t="s">
        <v>89</v>
      </c>
      <c r="F51" s="6" t="s">
        <v>89</v>
      </c>
      <c r="G51" s="6" t="s">
        <v>89</v>
      </c>
      <c r="H51" s="6" t="s">
        <v>97</v>
      </c>
      <c r="I51" s="6" t="s">
        <v>77</v>
      </c>
      <c r="J51" s="7">
        <v>45.71556</v>
      </c>
      <c r="K51" s="9">
        <v>-117.07992</v>
      </c>
      <c r="L51" s="42" t="s">
        <v>78</v>
      </c>
      <c r="M51" s="6" t="s">
        <v>79</v>
      </c>
      <c r="N51" s="6" t="s">
        <v>160</v>
      </c>
      <c r="O51" s="6" t="s">
        <v>75</v>
      </c>
      <c r="Q51" s="10">
        <v>38288</v>
      </c>
      <c r="R51" s="11">
        <v>0.4291666666666667</v>
      </c>
      <c r="S51" s="6" t="s">
        <v>82</v>
      </c>
      <c r="T51" s="6">
        <v>1</v>
      </c>
      <c r="U51" s="6">
        <v>1</v>
      </c>
      <c r="V51" s="6">
        <v>0</v>
      </c>
      <c r="W51" s="6">
        <v>0</v>
      </c>
      <c r="X51" s="6">
        <v>0</v>
      </c>
      <c r="Y51" s="6" t="s">
        <v>75</v>
      </c>
      <c r="Z51" s="6" t="s">
        <v>75</v>
      </c>
      <c r="AA51" s="6" t="s">
        <v>75</v>
      </c>
      <c r="AC51" s="6" t="s">
        <v>84</v>
      </c>
      <c r="AE51" s="6" t="s">
        <v>75</v>
      </c>
      <c r="AF51" s="6" t="s">
        <v>75</v>
      </c>
      <c r="AG51" s="6" t="s">
        <v>75</v>
      </c>
      <c r="AI51" s="6" t="s">
        <v>308</v>
      </c>
      <c r="AK51" s="6">
        <v>0</v>
      </c>
      <c r="AL51" s="6">
        <v>1</v>
      </c>
      <c r="AM51" s="6">
        <v>1</v>
      </c>
      <c r="AN51" s="6">
        <v>0</v>
      </c>
      <c r="AO51" s="6" t="s">
        <v>174</v>
      </c>
      <c r="BN51" s="6" t="s">
        <v>75</v>
      </c>
      <c r="BO51" s="6" t="s">
        <v>75</v>
      </c>
      <c r="BP51" s="6" t="s">
        <v>75</v>
      </c>
      <c r="BQ51" s="6" t="s">
        <v>75</v>
      </c>
      <c r="BS51" s="66" t="str">
        <f t="shared" si="0"/>
        <v>No Value</v>
      </c>
      <c r="BT51" s="66" t="str">
        <f t="shared" si="1"/>
        <v>Bridge</v>
      </c>
      <c r="BU51" s="66" t="str">
        <f t="shared" si="2"/>
        <v>No</v>
      </c>
      <c r="BV51" s="66" t="str">
        <f t="shared" si="3"/>
        <v>Bridge</v>
      </c>
      <c r="BW51" s="66" t="b">
        <f t="shared" si="7"/>
        <v>0</v>
      </c>
      <c r="BX51" s="6" t="s">
        <v>84</v>
      </c>
      <c r="BZ51" s="6" t="s">
        <v>85</v>
      </c>
      <c r="CA51" s="6" t="s">
        <v>170</v>
      </c>
      <c r="CE51" s="69" t="str">
        <f t="shared" si="8"/>
        <v>0</v>
      </c>
      <c r="CF51" s="69" t="str">
        <f t="shared" si="9"/>
        <v>0</v>
      </c>
    </row>
    <row r="52" spans="1:84" s="6" customFormat="1" ht="12.75">
      <c r="A52" s="6" t="s">
        <v>309</v>
      </c>
      <c r="B52" s="7" t="s">
        <v>310</v>
      </c>
      <c r="C52" s="8">
        <v>8.6</v>
      </c>
      <c r="D52" s="7">
        <v>4600</v>
      </c>
      <c r="E52" s="6" t="s">
        <v>89</v>
      </c>
      <c r="F52" s="6" t="s">
        <v>89</v>
      </c>
      <c r="G52" s="6" t="s">
        <v>89</v>
      </c>
      <c r="H52" s="6" t="s">
        <v>97</v>
      </c>
      <c r="I52" s="6" t="s">
        <v>77</v>
      </c>
      <c r="J52" s="7">
        <v>45.72174</v>
      </c>
      <c r="K52" s="9">
        <v>-117.06557</v>
      </c>
      <c r="L52" s="42" t="s">
        <v>78</v>
      </c>
      <c r="M52" s="6" t="s">
        <v>79</v>
      </c>
      <c r="N52" s="6" t="s">
        <v>160</v>
      </c>
      <c r="O52" s="6" t="s">
        <v>75</v>
      </c>
      <c r="Q52" s="10">
        <v>38288</v>
      </c>
      <c r="R52" s="11">
        <v>0.4486111111111111</v>
      </c>
      <c r="S52" s="6" t="s">
        <v>82</v>
      </c>
      <c r="T52" s="6">
        <v>1</v>
      </c>
      <c r="U52" s="6">
        <v>1</v>
      </c>
      <c r="V52" s="6">
        <v>0</v>
      </c>
      <c r="W52" s="6">
        <v>0</v>
      </c>
      <c r="X52" s="6">
        <v>0</v>
      </c>
      <c r="Y52" s="6" t="s">
        <v>75</v>
      </c>
      <c r="Z52" s="6" t="s">
        <v>75</v>
      </c>
      <c r="AA52" s="6" t="s">
        <v>75</v>
      </c>
      <c r="AC52" s="6" t="s">
        <v>84</v>
      </c>
      <c r="AE52" s="6" t="s">
        <v>75</v>
      </c>
      <c r="AF52" s="6" t="s">
        <v>75</v>
      </c>
      <c r="AG52" s="6" t="s">
        <v>75</v>
      </c>
      <c r="AI52" s="6" t="s">
        <v>311</v>
      </c>
      <c r="AK52" s="6">
        <v>0</v>
      </c>
      <c r="AL52" s="6">
        <v>1</v>
      </c>
      <c r="AM52" s="6">
        <v>1</v>
      </c>
      <c r="AN52" s="6">
        <v>0</v>
      </c>
      <c r="AO52" s="6" t="s">
        <v>174</v>
      </c>
      <c r="AP52" s="6" t="s">
        <v>312</v>
      </c>
      <c r="BN52" s="6" t="s">
        <v>75</v>
      </c>
      <c r="BO52" s="6" t="s">
        <v>75</v>
      </c>
      <c r="BP52" s="6" t="s">
        <v>75</v>
      </c>
      <c r="BQ52" s="6" t="s">
        <v>75</v>
      </c>
      <c r="BS52" s="66" t="str">
        <f t="shared" si="0"/>
        <v>No Value</v>
      </c>
      <c r="BT52" s="66" t="str">
        <f t="shared" si="1"/>
        <v>Bridge</v>
      </c>
      <c r="BU52" s="66" t="str">
        <f t="shared" si="2"/>
        <v>No</v>
      </c>
      <c r="BV52" s="66" t="str">
        <f t="shared" si="3"/>
        <v>Bridge</v>
      </c>
      <c r="BW52" s="66" t="b">
        <f t="shared" si="7"/>
        <v>0</v>
      </c>
      <c r="BX52" s="6" t="s">
        <v>84</v>
      </c>
      <c r="BZ52" s="6" t="s">
        <v>85</v>
      </c>
      <c r="CA52" s="6" t="s">
        <v>170</v>
      </c>
      <c r="CE52" s="69" t="str">
        <f t="shared" si="8"/>
        <v>0</v>
      </c>
      <c r="CF52" s="69" t="str">
        <f t="shared" si="9"/>
        <v>0</v>
      </c>
    </row>
    <row r="53" spans="1:84" s="6" customFormat="1" ht="12.75">
      <c r="A53" s="6" t="s">
        <v>313</v>
      </c>
      <c r="B53" s="7" t="s">
        <v>314</v>
      </c>
      <c r="C53" s="8">
        <v>2.8</v>
      </c>
      <c r="D53" s="7" t="s">
        <v>315</v>
      </c>
      <c r="E53" s="6" t="s">
        <v>74</v>
      </c>
      <c r="F53" s="6" t="s">
        <v>74</v>
      </c>
      <c r="G53" s="6" t="s">
        <v>74</v>
      </c>
      <c r="H53" s="6" t="s">
        <v>96</v>
      </c>
      <c r="I53" s="6" t="s">
        <v>97</v>
      </c>
      <c r="J53" s="7">
        <v>45.80208</v>
      </c>
      <c r="K53" s="9">
        <v>-117.06425</v>
      </c>
      <c r="L53" s="42" t="s">
        <v>78</v>
      </c>
      <c r="M53" s="6" t="s">
        <v>79</v>
      </c>
      <c r="N53" s="6" t="s">
        <v>160</v>
      </c>
      <c r="O53" s="6" t="s">
        <v>75</v>
      </c>
      <c r="Q53" s="10">
        <v>38288</v>
      </c>
      <c r="R53" s="11">
        <v>0.5611111111111111</v>
      </c>
      <c r="S53" s="6" t="s">
        <v>82</v>
      </c>
      <c r="T53" s="6">
        <v>1</v>
      </c>
      <c r="U53" s="6">
        <v>1</v>
      </c>
      <c r="V53" s="6">
        <v>0</v>
      </c>
      <c r="W53" s="6">
        <v>0</v>
      </c>
      <c r="X53" s="6">
        <v>0</v>
      </c>
      <c r="Y53" s="6" t="s">
        <v>75</v>
      </c>
      <c r="Z53" s="6" t="s">
        <v>75</v>
      </c>
      <c r="AA53" s="6" t="s">
        <v>75</v>
      </c>
      <c r="AC53" s="6" t="s">
        <v>84</v>
      </c>
      <c r="AE53" s="6" t="s">
        <v>75</v>
      </c>
      <c r="AF53" s="6" t="s">
        <v>75</v>
      </c>
      <c r="AG53" s="6" t="s">
        <v>75</v>
      </c>
      <c r="AI53" s="6" t="s">
        <v>316</v>
      </c>
      <c r="AK53" s="6">
        <v>0</v>
      </c>
      <c r="AL53" s="6">
        <v>1</v>
      </c>
      <c r="AM53" s="6">
        <v>1</v>
      </c>
      <c r="AN53" s="6">
        <v>0</v>
      </c>
      <c r="AO53" s="6" t="s">
        <v>174</v>
      </c>
      <c r="BN53" s="6" t="s">
        <v>75</v>
      </c>
      <c r="BO53" s="6" t="s">
        <v>75</v>
      </c>
      <c r="BP53" s="6" t="s">
        <v>75</v>
      </c>
      <c r="BQ53" s="6" t="s">
        <v>75</v>
      </c>
      <c r="BS53" s="66" t="str">
        <f t="shared" si="0"/>
        <v>No Value</v>
      </c>
      <c r="BT53" s="66" t="str">
        <f t="shared" si="1"/>
        <v>Bridge</v>
      </c>
      <c r="BU53" s="66" t="str">
        <f t="shared" si="2"/>
        <v>No</v>
      </c>
      <c r="BV53" s="66" t="str">
        <f t="shared" si="3"/>
        <v>Bridge</v>
      </c>
      <c r="BW53" s="66" t="b">
        <f t="shared" si="7"/>
        <v>0</v>
      </c>
      <c r="BX53" s="6" t="s">
        <v>84</v>
      </c>
      <c r="BZ53" s="6" t="s">
        <v>85</v>
      </c>
      <c r="CA53" s="6" t="s">
        <v>170</v>
      </c>
      <c r="CE53" s="69" t="str">
        <f t="shared" si="8"/>
        <v>0</v>
      </c>
      <c r="CF53" s="69" t="str">
        <f t="shared" si="9"/>
        <v>0</v>
      </c>
    </row>
    <row r="54" spans="1:84" s="6" customFormat="1" ht="12.75">
      <c r="A54" s="6" t="s">
        <v>317</v>
      </c>
      <c r="B54" s="7" t="s">
        <v>314</v>
      </c>
      <c r="C54" s="8">
        <v>4.1</v>
      </c>
      <c r="D54" s="7" t="s">
        <v>318</v>
      </c>
      <c r="E54" s="6" t="s">
        <v>74</v>
      </c>
      <c r="F54" s="6" t="s">
        <v>74</v>
      </c>
      <c r="G54" s="6" t="s">
        <v>74</v>
      </c>
      <c r="H54" s="6" t="s">
        <v>96</v>
      </c>
      <c r="I54" s="6" t="s">
        <v>97</v>
      </c>
      <c r="J54" s="7">
        <v>45.79518</v>
      </c>
      <c r="K54" s="9">
        <v>-117.08472</v>
      </c>
      <c r="L54" s="42" t="s">
        <v>78</v>
      </c>
      <c r="M54" s="6" t="s">
        <v>79</v>
      </c>
      <c r="N54" s="6" t="s">
        <v>160</v>
      </c>
      <c r="O54" s="6" t="s">
        <v>75</v>
      </c>
      <c r="Q54" s="10">
        <v>38288</v>
      </c>
      <c r="R54" s="11">
        <v>0.5840277777777778</v>
      </c>
      <c r="S54" s="6" t="s">
        <v>82</v>
      </c>
      <c r="T54" s="6">
        <v>1</v>
      </c>
      <c r="U54" s="6">
        <v>1</v>
      </c>
      <c r="V54" s="6">
        <v>0</v>
      </c>
      <c r="W54" s="6">
        <v>0</v>
      </c>
      <c r="X54" s="6">
        <v>0</v>
      </c>
      <c r="Y54" s="6" t="s">
        <v>75</v>
      </c>
      <c r="Z54" s="6" t="s">
        <v>75</v>
      </c>
      <c r="AA54" s="6" t="s">
        <v>75</v>
      </c>
      <c r="AC54" s="6" t="s">
        <v>84</v>
      </c>
      <c r="AE54" s="6" t="s">
        <v>75</v>
      </c>
      <c r="AF54" s="6" t="s">
        <v>75</v>
      </c>
      <c r="AG54" s="6" t="s">
        <v>75</v>
      </c>
      <c r="AI54" s="6" t="s">
        <v>319</v>
      </c>
      <c r="AJ54" s="6" t="s">
        <v>320</v>
      </c>
      <c r="AK54" s="6">
        <v>0</v>
      </c>
      <c r="AL54" s="6">
        <v>1</v>
      </c>
      <c r="AM54" s="6">
        <v>1</v>
      </c>
      <c r="AN54" s="6">
        <v>0</v>
      </c>
      <c r="AO54" s="6" t="s">
        <v>174</v>
      </c>
      <c r="BN54" s="6" t="s">
        <v>75</v>
      </c>
      <c r="BO54" s="6" t="s">
        <v>75</v>
      </c>
      <c r="BP54" s="6" t="s">
        <v>75</v>
      </c>
      <c r="BQ54" s="6" t="s">
        <v>75</v>
      </c>
      <c r="BS54" s="66" t="str">
        <f t="shared" si="0"/>
        <v>No Value</v>
      </c>
      <c r="BT54" s="66" t="str">
        <f t="shared" si="1"/>
        <v>Bridge</v>
      </c>
      <c r="BU54" s="66" t="str">
        <f t="shared" si="2"/>
        <v>No</v>
      </c>
      <c r="BV54" s="66" t="str">
        <f t="shared" si="3"/>
        <v>Bridge</v>
      </c>
      <c r="BW54" s="66" t="b">
        <f t="shared" si="7"/>
        <v>0</v>
      </c>
      <c r="BX54" s="6" t="s">
        <v>84</v>
      </c>
      <c r="BZ54" s="6" t="s">
        <v>85</v>
      </c>
      <c r="CA54" s="6" t="s">
        <v>170</v>
      </c>
      <c r="CE54" s="69" t="str">
        <f t="shared" si="8"/>
        <v>0</v>
      </c>
      <c r="CF54" s="69" t="str">
        <f t="shared" si="9"/>
        <v>0</v>
      </c>
    </row>
    <row r="55" spans="1:84" ht="12.75">
      <c r="A55" t="s">
        <v>321</v>
      </c>
      <c r="B55" s="13" t="s">
        <v>322</v>
      </c>
      <c r="C55" s="14">
        <v>0.1</v>
      </c>
      <c r="D55" s="13">
        <v>4625</v>
      </c>
      <c r="E55" t="s">
        <v>89</v>
      </c>
      <c r="F55" t="s">
        <v>89</v>
      </c>
      <c r="G55" t="s">
        <v>89</v>
      </c>
      <c r="H55" t="s">
        <v>323</v>
      </c>
      <c r="I55" t="s">
        <v>97</v>
      </c>
      <c r="J55" s="15">
        <v>45.70235</v>
      </c>
      <c r="K55" s="15">
        <v>-117.10098</v>
      </c>
      <c r="L55" t="s">
        <v>78</v>
      </c>
      <c r="M55" t="s">
        <v>79</v>
      </c>
      <c r="N55" t="s">
        <v>159</v>
      </c>
      <c r="O55" t="s">
        <v>160</v>
      </c>
      <c r="Q55" s="16">
        <v>38292</v>
      </c>
      <c r="R55" s="17">
        <v>0.44236111111111115</v>
      </c>
      <c r="S55" t="s">
        <v>99</v>
      </c>
      <c r="T55">
        <v>1</v>
      </c>
      <c r="U55">
        <v>2</v>
      </c>
      <c r="V55">
        <v>0</v>
      </c>
      <c r="W55">
        <v>0</v>
      </c>
      <c r="X55">
        <v>0</v>
      </c>
      <c r="Y55" t="s">
        <v>100</v>
      </c>
      <c r="Z55" t="s">
        <v>75</v>
      </c>
      <c r="AA55" t="s">
        <v>75</v>
      </c>
      <c r="AC55" t="s">
        <v>84</v>
      </c>
      <c r="AE55" t="s">
        <v>101</v>
      </c>
      <c r="AF55" t="s">
        <v>102</v>
      </c>
      <c r="AG55" t="s">
        <v>75</v>
      </c>
      <c r="AI55" s="18" t="s">
        <v>324</v>
      </c>
      <c r="AR55">
        <v>2.6</v>
      </c>
      <c r="AS55">
        <v>17.5</v>
      </c>
      <c r="AT55">
        <v>9.2</v>
      </c>
      <c r="AU55">
        <v>9.4</v>
      </c>
      <c r="AV55">
        <v>9</v>
      </c>
      <c r="AW55">
        <v>8.3</v>
      </c>
      <c r="AX55">
        <v>6.9</v>
      </c>
      <c r="AY55">
        <v>6.63</v>
      </c>
      <c r="AZ55" t="s">
        <v>325</v>
      </c>
      <c r="BA55">
        <v>8.59</v>
      </c>
      <c r="BB55">
        <v>8.33</v>
      </c>
      <c r="BC55">
        <v>0</v>
      </c>
      <c r="BE55">
        <v>6.64</v>
      </c>
      <c r="BF55">
        <v>-0.01</v>
      </c>
      <c r="BG55">
        <v>8.56</v>
      </c>
      <c r="BH55">
        <v>0.3</v>
      </c>
      <c r="BI55">
        <v>-8.33</v>
      </c>
      <c r="BJ55">
        <v>8.59</v>
      </c>
      <c r="BK55">
        <v>0</v>
      </c>
      <c r="BL55">
        <v>0</v>
      </c>
      <c r="BM55">
        <v>-1.49</v>
      </c>
      <c r="BN55" t="s">
        <v>124</v>
      </c>
      <c r="BO55" t="s">
        <v>125</v>
      </c>
      <c r="BP55" t="s">
        <v>124</v>
      </c>
      <c r="BQ55" t="s">
        <v>125</v>
      </c>
      <c r="BR55" t="s">
        <v>326</v>
      </c>
      <c r="BS55" s="66" t="str">
        <f t="shared" si="0"/>
        <v>Red</v>
      </c>
      <c r="BT55" s="66" t="str">
        <f t="shared" si="1"/>
        <v>Red</v>
      </c>
      <c r="BU55" s="66" t="str">
        <f t="shared" si="2"/>
        <v>No</v>
      </c>
      <c r="BV55" s="66" t="str">
        <f t="shared" si="3"/>
        <v>Circular</v>
      </c>
      <c r="BW55" s="66" t="b">
        <f t="shared" si="7"/>
        <v>0</v>
      </c>
      <c r="BX55" s="6" t="s">
        <v>84</v>
      </c>
      <c r="BZ55" s="6" t="s">
        <v>85</v>
      </c>
      <c r="CA55" s="6" t="s">
        <v>170</v>
      </c>
      <c r="CE55" s="69" t="str">
        <f t="shared" si="8"/>
        <v>1</v>
      </c>
      <c r="CF55" s="69" t="str">
        <f t="shared" si="9"/>
        <v>1</v>
      </c>
    </row>
    <row r="56" spans="1:84" ht="12.75">
      <c r="A56" t="s">
        <v>327</v>
      </c>
      <c r="B56" s="13" t="s">
        <v>328</v>
      </c>
      <c r="C56" s="14">
        <v>0.1</v>
      </c>
      <c r="D56" s="13">
        <v>4625</v>
      </c>
      <c r="E56" t="s">
        <v>89</v>
      </c>
      <c r="F56" t="s">
        <v>89</v>
      </c>
      <c r="G56" t="s">
        <v>89</v>
      </c>
      <c r="H56" t="s">
        <v>323</v>
      </c>
      <c r="I56" t="s">
        <v>97</v>
      </c>
      <c r="J56" s="15">
        <v>45.70235</v>
      </c>
      <c r="K56" s="15">
        <v>-117.10098</v>
      </c>
      <c r="L56" t="s">
        <v>78</v>
      </c>
      <c r="M56" t="s">
        <v>79</v>
      </c>
      <c r="N56" t="s">
        <v>159</v>
      </c>
      <c r="O56" t="s">
        <v>160</v>
      </c>
      <c r="Q56" s="16">
        <v>38292</v>
      </c>
      <c r="R56" s="17">
        <v>0.4791666666666667</v>
      </c>
      <c r="S56" t="s">
        <v>118</v>
      </c>
      <c r="T56">
        <v>1</v>
      </c>
      <c r="U56">
        <v>2</v>
      </c>
      <c r="V56">
        <v>0</v>
      </c>
      <c r="W56">
        <v>0</v>
      </c>
      <c r="X56">
        <v>0</v>
      </c>
      <c r="Y56" t="s">
        <v>100</v>
      </c>
      <c r="Z56" t="s">
        <v>75</v>
      </c>
      <c r="AA56" t="s">
        <v>75</v>
      </c>
      <c r="AC56" t="s">
        <v>84</v>
      </c>
      <c r="AE56" t="s">
        <v>101</v>
      </c>
      <c r="AF56" t="s">
        <v>102</v>
      </c>
      <c r="AG56" t="s">
        <v>75</v>
      </c>
      <c r="AI56" s="18" t="s">
        <v>324</v>
      </c>
      <c r="AR56">
        <v>3.5</v>
      </c>
      <c r="AS56">
        <v>19.5</v>
      </c>
      <c r="AT56">
        <v>9</v>
      </c>
      <c r="AU56">
        <v>9.4</v>
      </c>
      <c r="AV56">
        <v>9.2</v>
      </c>
      <c r="AW56">
        <v>6.9</v>
      </c>
      <c r="AX56">
        <v>8.3</v>
      </c>
      <c r="AY56">
        <v>6.63</v>
      </c>
      <c r="AZ56" t="s">
        <v>105</v>
      </c>
      <c r="BA56">
        <v>8.25</v>
      </c>
      <c r="BB56">
        <v>8.26</v>
      </c>
      <c r="BE56">
        <v>6.64</v>
      </c>
      <c r="BF56">
        <v>-0.01</v>
      </c>
      <c r="BG56">
        <v>8.56</v>
      </c>
      <c r="BH56">
        <v>0.41</v>
      </c>
      <c r="BI56">
        <v>-8.26</v>
      </c>
      <c r="BJ56">
        <v>8.25</v>
      </c>
      <c r="BK56">
        <v>0</v>
      </c>
      <c r="BL56">
        <v>0</v>
      </c>
      <c r="BM56">
        <v>0.05</v>
      </c>
      <c r="BN56" t="s">
        <v>124</v>
      </c>
      <c r="BO56" t="s">
        <v>125</v>
      </c>
      <c r="BP56" t="s">
        <v>124</v>
      </c>
      <c r="BQ56" t="s">
        <v>125</v>
      </c>
      <c r="BR56" t="s">
        <v>329</v>
      </c>
      <c r="BS56" s="66" t="str">
        <f t="shared" si="0"/>
        <v>Red</v>
      </c>
      <c r="BT56" s="66" t="str">
        <f t="shared" si="1"/>
        <v>Red</v>
      </c>
      <c r="BU56" s="66" t="str">
        <f t="shared" si="2"/>
        <v>No</v>
      </c>
      <c r="BV56" s="66" t="str">
        <f t="shared" si="3"/>
        <v>Squashed Pipe-Arch</v>
      </c>
      <c r="BW56" s="66" t="b">
        <f t="shared" si="7"/>
        <v>0</v>
      </c>
      <c r="BX56" s="6" t="s">
        <v>84</v>
      </c>
      <c r="BZ56" s="6" t="s">
        <v>85</v>
      </c>
      <c r="CA56" s="6" t="s">
        <v>170</v>
      </c>
      <c r="CE56" s="69" t="str">
        <f t="shared" si="8"/>
        <v>1</v>
      </c>
      <c r="CF56" s="69" t="str">
        <f t="shared" si="9"/>
        <v>1</v>
      </c>
    </row>
    <row r="57" spans="1:84" s="6" customFormat="1" ht="12.75">
      <c r="A57" s="6" t="s">
        <v>330</v>
      </c>
      <c r="B57" s="7" t="s">
        <v>113</v>
      </c>
      <c r="C57" s="8">
        <v>3.9</v>
      </c>
      <c r="D57" s="7" t="s">
        <v>135</v>
      </c>
      <c r="E57" s="6" t="s">
        <v>115</v>
      </c>
      <c r="F57" s="6" t="s">
        <v>89</v>
      </c>
      <c r="G57" s="6" t="s">
        <v>89</v>
      </c>
      <c r="H57" s="6" t="s">
        <v>331</v>
      </c>
      <c r="I57" s="6" t="s">
        <v>97</v>
      </c>
      <c r="J57" s="9">
        <v>45.6381</v>
      </c>
      <c r="K57" s="9">
        <v>-117.01683</v>
      </c>
      <c r="L57" s="42" t="s">
        <v>78</v>
      </c>
      <c r="M57" s="6" t="s">
        <v>79</v>
      </c>
      <c r="N57" s="6" t="s">
        <v>159</v>
      </c>
      <c r="O57" s="6" t="s">
        <v>160</v>
      </c>
      <c r="Q57" s="10">
        <v>38292</v>
      </c>
      <c r="R57" s="11">
        <v>0.5916666666666667</v>
      </c>
      <c r="S57" s="6" t="s">
        <v>99</v>
      </c>
      <c r="T57" s="6">
        <v>1</v>
      </c>
      <c r="U57" s="6">
        <v>1</v>
      </c>
      <c r="V57" s="6">
        <v>0</v>
      </c>
      <c r="W57" s="6">
        <v>0</v>
      </c>
      <c r="X57" s="6">
        <v>0</v>
      </c>
      <c r="Y57" s="6" t="s">
        <v>137</v>
      </c>
      <c r="Z57" s="6" t="s">
        <v>75</v>
      </c>
      <c r="AA57" s="6" t="s">
        <v>75</v>
      </c>
      <c r="AC57" s="6" t="s">
        <v>84</v>
      </c>
      <c r="AE57" s="6" t="s">
        <v>131</v>
      </c>
      <c r="AF57" s="6" t="s">
        <v>121</v>
      </c>
      <c r="AG57" s="6" t="s">
        <v>139</v>
      </c>
      <c r="AH57" s="6" t="s">
        <v>75</v>
      </c>
      <c r="AI57" s="6" t="s">
        <v>332</v>
      </c>
      <c r="AJ57" s="6" t="s">
        <v>333</v>
      </c>
      <c r="AK57" s="6">
        <v>1</v>
      </c>
      <c r="AL57" s="6">
        <v>1</v>
      </c>
      <c r="AM57" s="6">
        <v>1</v>
      </c>
      <c r="AN57" s="6">
        <v>1</v>
      </c>
      <c r="AO57" s="6" t="s">
        <v>334</v>
      </c>
      <c r="AR57" s="6">
        <v>7.5</v>
      </c>
      <c r="AS57" s="6">
        <v>41.2</v>
      </c>
      <c r="AT57" s="6">
        <v>6.3</v>
      </c>
      <c r="AU57" s="6">
        <v>7.4</v>
      </c>
      <c r="AV57" s="6">
        <v>6.9</v>
      </c>
      <c r="AW57" s="6">
        <v>6.5</v>
      </c>
      <c r="AX57" s="6">
        <v>5.7</v>
      </c>
      <c r="AY57" s="6">
        <v>5.02</v>
      </c>
      <c r="AZ57" s="6" t="s">
        <v>335</v>
      </c>
      <c r="BA57" s="6">
        <v>10.11</v>
      </c>
      <c r="BB57" s="6">
        <v>10.31</v>
      </c>
      <c r="BC57" s="6">
        <v>13.76</v>
      </c>
      <c r="BD57" s="6">
        <v>9.87</v>
      </c>
      <c r="BE57" s="6">
        <v>5.02</v>
      </c>
      <c r="BF57" s="6">
        <v>0</v>
      </c>
      <c r="BG57" s="6">
        <v>6.56</v>
      </c>
      <c r="BH57" s="6">
        <v>1.14</v>
      </c>
      <c r="BI57" s="6">
        <v>-0.44</v>
      </c>
      <c r="BJ57" s="6">
        <v>0.24</v>
      </c>
      <c r="BK57" s="6">
        <v>3.89</v>
      </c>
      <c r="BL57" s="6">
        <v>-8.84</v>
      </c>
      <c r="BM57" s="6">
        <v>0.49</v>
      </c>
      <c r="BN57" s="6" t="s">
        <v>107</v>
      </c>
      <c r="BO57" s="6" t="s">
        <v>75</v>
      </c>
      <c r="BP57" s="6" t="s">
        <v>107</v>
      </c>
      <c r="BQ57" s="6" t="s">
        <v>75</v>
      </c>
      <c r="BS57" s="66" t="str">
        <f t="shared" si="0"/>
        <v>Green</v>
      </c>
      <c r="BT57" s="66" t="str">
        <f t="shared" si="1"/>
        <v>Green</v>
      </c>
      <c r="BU57" s="66" t="str">
        <f t="shared" si="2"/>
        <v>No</v>
      </c>
      <c r="BV57" s="66" t="str">
        <f t="shared" si="3"/>
        <v>Circular</v>
      </c>
      <c r="BW57" s="66" t="b">
        <f t="shared" si="7"/>
        <v>0</v>
      </c>
      <c r="BX57" s="6" t="s">
        <v>84</v>
      </c>
      <c r="BZ57" s="6" t="s">
        <v>85</v>
      </c>
      <c r="CA57" s="6" t="s">
        <v>170</v>
      </c>
      <c r="CE57" s="69" t="str">
        <f t="shared" si="8"/>
        <v>0</v>
      </c>
      <c r="CF57" s="69" t="str">
        <f t="shared" si="9"/>
        <v>0</v>
      </c>
    </row>
    <row r="58" spans="1:84" s="6" customFormat="1" ht="12.75">
      <c r="A58" s="6" t="s">
        <v>336</v>
      </c>
      <c r="B58" s="7" t="s">
        <v>337</v>
      </c>
      <c r="C58" s="8">
        <v>0.2</v>
      </c>
      <c r="D58" s="7" t="s">
        <v>338</v>
      </c>
      <c r="E58" s="6" t="s">
        <v>115</v>
      </c>
      <c r="F58" s="6" t="s">
        <v>89</v>
      </c>
      <c r="G58" s="6" t="s">
        <v>89</v>
      </c>
      <c r="H58" s="6" t="s">
        <v>339</v>
      </c>
      <c r="I58" s="6" t="s">
        <v>148</v>
      </c>
      <c r="J58" s="7">
        <v>45.54218</v>
      </c>
      <c r="K58" s="9">
        <v>-117.20722</v>
      </c>
      <c r="L58" s="42" t="s">
        <v>78</v>
      </c>
      <c r="M58" s="6" t="s">
        <v>79</v>
      </c>
      <c r="N58" s="6" t="s">
        <v>160</v>
      </c>
      <c r="O58" s="6" t="s">
        <v>80</v>
      </c>
      <c r="Q58" s="10">
        <v>38293</v>
      </c>
      <c r="R58" s="11">
        <v>0.39305555555555555</v>
      </c>
      <c r="S58" s="6" t="s">
        <v>118</v>
      </c>
      <c r="T58" s="6">
        <v>1</v>
      </c>
      <c r="U58" s="6">
        <v>1</v>
      </c>
      <c r="V58" s="6">
        <v>0</v>
      </c>
      <c r="W58" s="6">
        <v>0</v>
      </c>
      <c r="X58" s="6">
        <v>0</v>
      </c>
      <c r="Y58" s="6" t="s">
        <v>100</v>
      </c>
      <c r="Z58" s="6" t="s">
        <v>75</v>
      </c>
      <c r="AA58" s="6" t="s">
        <v>75</v>
      </c>
      <c r="AC58" s="6" t="s">
        <v>84</v>
      </c>
      <c r="AE58" s="6" t="s">
        <v>101</v>
      </c>
      <c r="AF58" s="6" t="s">
        <v>102</v>
      </c>
      <c r="AG58" s="6" t="s">
        <v>75</v>
      </c>
      <c r="AH58" s="6" t="s">
        <v>75</v>
      </c>
      <c r="AI58" s="6" t="s">
        <v>340</v>
      </c>
      <c r="AJ58" s="6" t="s">
        <v>341</v>
      </c>
      <c r="AK58" s="6">
        <v>1</v>
      </c>
      <c r="AL58" s="6">
        <v>1</v>
      </c>
      <c r="AM58" s="6">
        <v>1</v>
      </c>
      <c r="AN58" s="6">
        <v>1</v>
      </c>
      <c r="AR58" s="6">
        <v>5</v>
      </c>
      <c r="AS58" s="6">
        <v>32.7</v>
      </c>
      <c r="AT58" s="6">
        <v>5.2</v>
      </c>
      <c r="AU58" s="6">
        <v>4.6</v>
      </c>
      <c r="AV58" s="6">
        <v>6.2</v>
      </c>
      <c r="AW58" s="6">
        <v>4.7</v>
      </c>
      <c r="AX58" s="6">
        <v>7.3</v>
      </c>
      <c r="AY58" s="6">
        <v>5.9</v>
      </c>
      <c r="AZ58" s="6" t="s">
        <v>325</v>
      </c>
      <c r="BA58" s="6">
        <v>8.67</v>
      </c>
      <c r="BB58" s="6">
        <v>9.77</v>
      </c>
      <c r="BC58" s="6">
        <v>9.93</v>
      </c>
      <c r="BD58" s="6">
        <v>9.28</v>
      </c>
      <c r="BE58" s="6">
        <v>5.9</v>
      </c>
      <c r="BF58" s="6">
        <v>0</v>
      </c>
      <c r="BG58" s="6">
        <v>5.6</v>
      </c>
      <c r="BH58" s="6">
        <v>0.89</v>
      </c>
      <c r="BI58" s="6">
        <v>-0.49</v>
      </c>
      <c r="BJ58" s="6">
        <v>-0.61</v>
      </c>
      <c r="BK58" s="6">
        <v>-0.65</v>
      </c>
      <c r="BL58" s="6">
        <v>-0.132</v>
      </c>
      <c r="BM58" s="6">
        <v>3.36</v>
      </c>
      <c r="BN58" s="6" t="s">
        <v>142</v>
      </c>
      <c r="BO58" s="6" t="s">
        <v>75</v>
      </c>
      <c r="BP58" s="6" t="s">
        <v>142</v>
      </c>
      <c r="BQ58" s="6" t="s">
        <v>75</v>
      </c>
      <c r="BR58" s="6" t="s">
        <v>342</v>
      </c>
      <c r="BS58" s="66" t="str">
        <f t="shared" si="0"/>
        <v>Grey</v>
      </c>
      <c r="BT58" s="66" t="str">
        <f t="shared" si="1"/>
        <v>Grey</v>
      </c>
      <c r="BU58" s="66" t="str">
        <f t="shared" si="2"/>
        <v>No</v>
      </c>
      <c r="BV58" s="66" t="str">
        <f t="shared" si="3"/>
        <v>Squashed Pipe-Arch</v>
      </c>
      <c r="BW58" s="66" t="b">
        <f t="shared" si="7"/>
        <v>0</v>
      </c>
      <c r="BX58" s="6" t="s">
        <v>343</v>
      </c>
      <c r="BZ58" s="6" t="s">
        <v>85</v>
      </c>
      <c r="CA58" s="6" t="s">
        <v>170</v>
      </c>
      <c r="CE58" s="69" t="str">
        <f t="shared" si="8"/>
        <v>0.5</v>
      </c>
      <c r="CF58" s="69" t="str">
        <f t="shared" si="9"/>
        <v>0.5</v>
      </c>
    </row>
    <row r="59" spans="1:84" s="47" customFormat="1" ht="12.75">
      <c r="A59" s="47" t="s">
        <v>344</v>
      </c>
      <c r="B59" s="48">
        <v>4680</v>
      </c>
      <c r="C59" s="49">
        <v>9.9</v>
      </c>
      <c r="D59" s="48">
        <v>46</v>
      </c>
      <c r="E59" s="47" t="s">
        <v>74</v>
      </c>
      <c r="F59" s="47" t="s">
        <v>74</v>
      </c>
      <c r="G59" s="47" t="s">
        <v>74</v>
      </c>
      <c r="H59" s="47" t="s">
        <v>345</v>
      </c>
      <c r="I59" s="47" t="s">
        <v>77</v>
      </c>
      <c r="J59" s="50">
        <v>45.91422</v>
      </c>
      <c r="K59" s="50">
        <v>-116.95241</v>
      </c>
      <c r="L59" s="47" t="s">
        <v>78</v>
      </c>
      <c r="M59" s="47" t="s">
        <v>79</v>
      </c>
      <c r="N59" s="47" t="s">
        <v>81</v>
      </c>
      <c r="O59" s="47" t="s">
        <v>80</v>
      </c>
      <c r="P59" s="47" t="s">
        <v>170</v>
      </c>
      <c r="Q59" s="51">
        <v>38301</v>
      </c>
      <c r="R59" s="52">
        <v>0.45694444444444443</v>
      </c>
      <c r="S59" s="47" t="s">
        <v>99</v>
      </c>
      <c r="T59" s="47">
        <v>1</v>
      </c>
      <c r="U59" s="47">
        <v>1</v>
      </c>
      <c r="V59" s="47">
        <v>0</v>
      </c>
      <c r="W59" s="47">
        <v>0</v>
      </c>
      <c r="X59" s="47">
        <v>0</v>
      </c>
      <c r="Y59" s="47" t="s">
        <v>100</v>
      </c>
      <c r="Z59" s="47" t="s">
        <v>75</v>
      </c>
      <c r="AA59" s="47" t="s">
        <v>75</v>
      </c>
      <c r="AC59" s="47" t="s">
        <v>84</v>
      </c>
      <c r="AE59" s="47" t="s">
        <v>120</v>
      </c>
      <c r="AF59" s="47" t="s">
        <v>102</v>
      </c>
      <c r="AG59" s="47" t="s">
        <v>121</v>
      </c>
      <c r="AI59" s="53" t="s">
        <v>346</v>
      </c>
      <c r="AJ59" s="47" t="s">
        <v>347</v>
      </c>
      <c r="AK59" s="62" t="s">
        <v>464</v>
      </c>
      <c r="AL59" s="47">
        <v>1</v>
      </c>
      <c r="AM59" s="47">
        <v>1</v>
      </c>
      <c r="AN59" s="47">
        <v>1</v>
      </c>
      <c r="AR59" s="47">
        <v>4</v>
      </c>
      <c r="AS59" s="47">
        <v>40</v>
      </c>
      <c r="AT59" s="47">
        <v>4.1</v>
      </c>
      <c r="AU59" s="47">
        <v>5.9</v>
      </c>
      <c r="AV59" s="47">
        <v>4.7</v>
      </c>
      <c r="AW59" s="47">
        <v>4.7</v>
      </c>
      <c r="AX59" s="47">
        <v>4.1</v>
      </c>
      <c r="AY59" s="47">
        <v>4.61</v>
      </c>
      <c r="AZ59" s="47" t="s">
        <v>105</v>
      </c>
      <c r="BA59" s="47">
        <v>8.65</v>
      </c>
      <c r="BB59" s="47">
        <v>11.25</v>
      </c>
      <c r="BE59" s="47">
        <v>4.6</v>
      </c>
      <c r="BF59" s="47">
        <v>0.01</v>
      </c>
      <c r="BG59" s="47">
        <v>4.7</v>
      </c>
      <c r="BH59" s="47">
        <v>0.85</v>
      </c>
      <c r="BI59" s="47">
        <v>-11.25</v>
      </c>
      <c r="BJ59" s="47">
        <v>8.65</v>
      </c>
      <c r="BK59" s="47">
        <v>0</v>
      </c>
      <c r="BL59" s="47">
        <v>0</v>
      </c>
      <c r="BM59" s="47">
        <v>6.5</v>
      </c>
      <c r="BN59" s="47" t="s">
        <v>124</v>
      </c>
      <c r="BO59" s="47" t="s">
        <v>151</v>
      </c>
      <c r="BP59" s="47" t="s">
        <v>124</v>
      </c>
      <c r="BQ59" s="47" t="s">
        <v>152</v>
      </c>
      <c r="BR59" s="47" t="s">
        <v>348</v>
      </c>
      <c r="BS59" s="66" t="str">
        <f t="shared" si="0"/>
        <v>Red</v>
      </c>
      <c r="BT59" s="66" t="str">
        <f t="shared" si="1"/>
        <v>Red</v>
      </c>
      <c r="BU59" s="66" t="str">
        <f t="shared" si="2"/>
        <v>No</v>
      </c>
      <c r="BV59" s="66" t="str">
        <f t="shared" si="3"/>
        <v>Circular</v>
      </c>
      <c r="BW59" s="66" t="b">
        <f t="shared" si="7"/>
        <v>0</v>
      </c>
      <c r="BX59" s="47" t="s">
        <v>84</v>
      </c>
      <c r="BZ59" s="47" t="s">
        <v>85</v>
      </c>
      <c r="CA59" s="47" t="s">
        <v>170</v>
      </c>
      <c r="CE59" s="69" t="str">
        <f t="shared" si="8"/>
        <v>1</v>
      </c>
      <c r="CF59" s="69" t="str">
        <f t="shared" si="9"/>
        <v>1</v>
      </c>
    </row>
    <row r="60" spans="1:84" s="47" customFormat="1" ht="12.75">
      <c r="A60" s="47" t="s">
        <v>349</v>
      </c>
      <c r="B60" s="48">
        <v>4680</v>
      </c>
      <c r="C60" s="49">
        <v>16</v>
      </c>
      <c r="D60" s="48">
        <v>46</v>
      </c>
      <c r="E60" s="47" t="s">
        <v>115</v>
      </c>
      <c r="F60" s="47" t="s">
        <v>89</v>
      </c>
      <c r="G60" s="47" t="s">
        <v>89</v>
      </c>
      <c r="H60" s="47" t="s">
        <v>345</v>
      </c>
      <c r="I60" s="47" t="s">
        <v>77</v>
      </c>
      <c r="J60" s="50">
        <v>45.978</v>
      </c>
      <c r="K60" s="50">
        <v>-116.99484</v>
      </c>
      <c r="L60" s="54" t="s">
        <v>78</v>
      </c>
      <c r="M60" s="47" t="s">
        <v>79</v>
      </c>
      <c r="N60" s="47" t="s">
        <v>81</v>
      </c>
      <c r="O60" s="47" t="s">
        <v>160</v>
      </c>
      <c r="P60" s="47" t="s">
        <v>86</v>
      </c>
      <c r="Q60" s="51">
        <v>38301</v>
      </c>
      <c r="R60" s="52">
        <v>0.545138888888889</v>
      </c>
      <c r="S60" s="47" t="s">
        <v>91</v>
      </c>
      <c r="T60" s="47">
        <v>1</v>
      </c>
      <c r="U60" s="47">
        <v>1</v>
      </c>
      <c r="V60" s="47">
        <v>0</v>
      </c>
      <c r="W60" s="47">
        <v>0</v>
      </c>
      <c r="X60" s="47">
        <v>0</v>
      </c>
      <c r="Y60" s="47" t="s">
        <v>75</v>
      </c>
      <c r="Z60" s="47" t="s">
        <v>75</v>
      </c>
      <c r="AA60" s="47" t="s">
        <v>75</v>
      </c>
      <c r="AC60" s="47" t="s">
        <v>75</v>
      </c>
      <c r="AE60" s="47" t="s">
        <v>75</v>
      </c>
      <c r="AF60" s="47" t="s">
        <v>75</v>
      </c>
      <c r="AG60" s="47" t="s">
        <v>75</v>
      </c>
      <c r="AI60" s="47" t="s">
        <v>350</v>
      </c>
      <c r="AK60" s="62" t="s">
        <v>464</v>
      </c>
      <c r="AL60" s="47">
        <v>0</v>
      </c>
      <c r="AM60" s="47">
        <v>1</v>
      </c>
      <c r="AN60" s="47">
        <v>0</v>
      </c>
      <c r="AO60" s="47" t="s">
        <v>92</v>
      </c>
      <c r="BN60" s="47" t="s">
        <v>75</v>
      </c>
      <c r="BO60" s="47" t="s">
        <v>75</v>
      </c>
      <c r="BP60" s="47" t="s">
        <v>75</v>
      </c>
      <c r="BQ60" s="47" t="s">
        <v>75</v>
      </c>
      <c r="BS60" s="66" t="str">
        <f t="shared" si="0"/>
        <v>No Value</v>
      </c>
      <c r="BT60" s="66" t="str">
        <f t="shared" si="1"/>
        <v>Ford</v>
      </c>
      <c r="BU60" s="66" t="str">
        <f t="shared" si="2"/>
        <v>No</v>
      </c>
      <c r="BV60" s="66" t="str">
        <f t="shared" si="3"/>
        <v>Ford</v>
      </c>
      <c r="BW60" s="66" t="b">
        <f t="shared" si="7"/>
        <v>0</v>
      </c>
      <c r="BX60" s="47" t="s">
        <v>84</v>
      </c>
      <c r="BZ60" s="47" t="s">
        <v>85</v>
      </c>
      <c r="CA60" s="47" t="s">
        <v>170</v>
      </c>
      <c r="CE60" s="69" t="str">
        <f t="shared" si="8"/>
        <v>0</v>
      </c>
      <c r="CF60" s="69" t="str">
        <f t="shared" si="9"/>
        <v>0</v>
      </c>
    </row>
    <row r="61" spans="1:84" s="47" customFormat="1" ht="12.75">
      <c r="A61" s="55" t="s">
        <v>351</v>
      </c>
      <c r="B61" s="56">
        <v>4680</v>
      </c>
      <c r="C61" s="57">
        <v>21</v>
      </c>
      <c r="D61" s="56">
        <v>46</v>
      </c>
      <c r="E61" s="55" t="s">
        <v>115</v>
      </c>
      <c r="F61" s="55" t="s">
        <v>89</v>
      </c>
      <c r="G61" s="55" t="s">
        <v>89</v>
      </c>
      <c r="H61" s="55" t="s">
        <v>345</v>
      </c>
      <c r="I61" s="55" t="s">
        <v>77</v>
      </c>
      <c r="J61" s="56">
        <v>45.00604</v>
      </c>
      <c r="K61" s="58">
        <v>-117.04143</v>
      </c>
      <c r="L61" s="59" t="s">
        <v>78</v>
      </c>
      <c r="M61" s="55" t="s">
        <v>79</v>
      </c>
      <c r="N61" s="55" t="s">
        <v>80</v>
      </c>
      <c r="O61" s="55" t="s">
        <v>81</v>
      </c>
      <c r="P61" s="55" t="s">
        <v>170</v>
      </c>
      <c r="Q61" s="60">
        <v>38301</v>
      </c>
      <c r="R61" s="61">
        <v>0.5888888888888889</v>
      </c>
      <c r="S61" s="55" t="s">
        <v>82</v>
      </c>
      <c r="T61" s="55">
        <v>1</v>
      </c>
      <c r="U61" s="55">
        <v>1</v>
      </c>
      <c r="V61" s="55">
        <v>0</v>
      </c>
      <c r="W61" s="55">
        <v>0</v>
      </c>
      <c r="X61" s="55">
        <v>0</v>
      </c>
      <c r="Y61" s="55" t="s">
        <v>75</v>
      </c>
      <c r="Z61" s="55" t="s">
        <v>75</v>
      </c>
      <c r="AA61" s="55" t="s">
        <v>75</v>
      </c>
      <c r="AB61" s="55"/>
      <c r="AC61" s="55" t="s">
        <v>84</v>
      </c>
      <c r="AD61" s="55"/>
      <c r="AE61" s="55" t="s">
        <v>75</v>
      </c>
      <c r="AF61" s="55" t="s">
        <v>75</v>
      </c>
      <c r="AG61" s="55" t="s">
        <v>75</v>
      </c>
      <c r="AI61" s="55" t="s">
        <v>352</v>
      </c>
      <c r="AJ61" s="55"/>
      <c r="AK61" s="62" t="s">
        <v>464</v>
      </c>
      <c r="AL61" s="55">
        <v>0</v>
      </c>
      <c r="AM61" s="55">
        <v>1</v>
      </c>
      <c r="AN61" s="55">
        <v>0</v>
      </c>
      <c r="AO61" s="55" t="s">
        <v>92</v>
      </c>
      <c r="AP61" s="55" t="s">
        <v>353</v>
      </c>
      <c r="AQ61" s="55" t="s">
        <v>354</v>
      </c>
      <c r="BN61" s="55" t="s">
        <v>75</v>
      </c>
      <c r="BO61" s="55" t="s">
        <v>75</v>
      </c>
      <c r="BP61" s="55" t="s">
        <v>75</v>
      </c>
      <c r="BQ61" s="55" t="s">
        <v>75</v>
      </c>
      <c r="BS61" s="66" t="str">
        <f t="shared" si="0"/>
        <v>No Value</v>
      </c>
      <c r="BT61" s="66" t="str">
        <f t="shared" si="1"/>
        <v>Bridge</v>
      </c>
      <c r="BU61" s="66" t="str">
        <f t="shared" si="2"/>
        <v>No</v>
      </c>
      <c r="BV61" s="66" t="str">
        <f t="shared" si="3"/>
        <v>Bridge</v>
      </c>
      <c r="BW61" s="66" t="b">
        <f t="shared" si="7"/>
        <v>0</v>
      </c>
      <c r="BX61" s="47" t="s">
        <v>84</v>
      </c>
      <c r="BZ61" s="47" t="s">
        <v>85</v>
      </c>
      <c r="CA61" s="47" t="s">
        <v>170</v>
      </c>
      <c r="CE61" s="69" t="str">
        <f t="shared" si="8"/>
        <v>0</v>
      </c>
      <c r="CF61" s="69" t="str">
        <f t="shared" si="9"/>
        <v>0</v>
      </c>
    </row>
    <row r="62" spans="1:84" s="47" customFormat="1" ht="12.75">
      <c r="A62" s="47" t="s">
        <v>355</v>
      </c>
      <c r="B62" s="48" t="s">
        <v>356</v>
      </c>
      <c r="C62" s="49">
        <v>23.2</v>
      </c>
      <c r="D62" s="48">
        <v>46</v>
      </c>
      <c r="E62" s="47" t="s">
        <v>115</v>
      </c>
      <c r="F62" s="47" t="s">
        <v>357</v>
      </c>
      <c r="G62" s="47" t="s">
        <v>357</v>
      </c>
      <c r="H62" s="47" t="s">
        <v>77</v>
      </c>
      <c r="I62" s="47" t="s">
        <v>75</v>
      </c>
      <c r="J62" s="48">
        <v>45.03057</v>
      </c>
      <c r="K62" s="50">
        <v>-117.01657</v>
      </c>
      <c r="L62" s="54" t="s">
        <v>78</v>
      </c>
      <c r="M62" s="47" t="s">
        <v>79</v>
      </c>
      <c r="N62" s="47" t="s">
        <v>80</v>
      </c>
      <c r="O62" s="47" t="s">
        <v>81</v>
      </c>
      <c r="P62" s="47" t="s">
        <v>170</v>
      </c>
      <c r="Q62" s="51">
        <v>38301</v>
      </c>
      <c r="R62" s="52">
        <v>0.5979166666666667</v>
      </c>
      <c r="S62" s="47" t="s">
        <v>82</v>
      </c>
      <c r="T62" s="47">
        <v>1</v>
      </c>
      <c r="U62" s="47">
        <v>1</v>
      </c>
      <c r="V62" s="47">
        <v>0</v>
      </c>
      <c r="W62" s="47">
        <v>0</v>
      </c>
      <c r="X62" s="47">
        <v>0</v>
      </c>
      <c r="Y62" s="47" t="s">
        <v>75</v>
      </c>
      <c r="Z62" s="47" t="s">
        <v>75</v>
      </c>
      <c r="AA62" s="47" t="s">
        <v>75</v>
      </c>
      <c r="AC62" s="47" t="s">
        <v>84</v>
      </c>
      <c r="AE62" s="47" t="s">
        <v>75</v>
      </c>
      <c r="AF62" s="47" t="s">
        <v>75</v>
      </c>
      <c r="AG62" s="47" t="s">
        <v>75</v>
      </c>
      <c r="AI62" s="47" t="s">
        <v>358</v>
      </c>
      <c r="AK62" s="62" t="s">
        <v>464</v>
      </c>
      <c r="AL62" s="47">
        <v>0</v>
      </c>
      <c r="AM62" s="47">
        <v>1</v>
      </c>
      <c r="AN62" s="47">
        <v>0</v>
      </c>
      <c r="AO62" s="47" t="s">
        <v>92</v>
      </c>
      <c r="AP62" s="47" t="s">
        <v>359</v>
      </c>
      <c r="BN62" s="47" t="s">
        <v>75</v>
      </c>
      <c r="BO62" s="47" t="s">
        <v>75</v>
      </c>
      <c r="BP62" s="47" t="s">
        <v>75</v>
      </c>
      <c r="BQ62" s="47" t="s">
        <v>75</v>
      </c>
      <c r="BS62" s="66" t="str">
        <f t="shared" si="0"/>
        <v>No Value</v>
      </c>
      <c r="BT62" s="66" t="str">
        <f t="shared" si="1"/>
        <v>Bridge</v>
      </c>
      <c r="BU62" s="66" t="str">
        <f t="shared" si="2"/>
        <v>No</v>
      </c>
      <c r="BV62" s="66" t="str">
        <f t="shared" si="3"/>
        <v>Bridge</v>
      </c>
      <c r="BW62" s="66" t="b">
        <f t="shared" si="7"/>
        <v>0</v>
      </c>
      <c r="BX62" s="47" t="s">
        <v>84</v>
      </c>
      <c r="BZ62" s="47" t="s">
        <v>85</v>
      </c>
      <c r="CA62" s="47" t="s">
        <v>170</v>
      </c>
      <c r="CE62" s="69" t="str">
        <f t="shared" si="8"/>
        <v>0</v>
      </c>
      <c r="CF62" s="69" t="str">
        <f t="shared" si="9"/>
        <v>0</v>
      </c>
    </row>
    <row r="63" spans="1:84" s="47" customFormat="1" ht="12.75">
      <c r="A63" s="47" t="s">
        <v>360</v>
      </c>
      <c r="B63" s="48" t="s">
        <v>356</v>
      </c>
      <c r="C63" s="49">
        <v>25</v>
      </c>
      <c r="D63" s="48">
        <v>46</v>
      </c>
      <c r="E63" s="47" t="s">
        <v>89</v>
      </c>
      <c r="F63" s="47" t="s">
        <v>89</v>
      </c>
      <c r="G63" s="47" t="s">
        <v>89</v>
      </c>
      <c r="H63" s="47" t="s">
        <v>77</v>
      </c>
      <c r="I63" s="47" t="s">
        <v>75</v>
      </c>
      <c r="J63" s="48">
        <v>46.05105</v>
      </c>
      <c r="K63" s="50">
        <v>-117.00318</v>
      </c>
      <c r="L63" s="54" t="s">
        <v>78</v>
      </c>
      <c r="M63" s="47" t="s">
        <v>79</v>
      </c>
      <c r="N63" s="47" t="s">
        <v>80</v>
      </c>
      <c r="O63" s="47" t="s">
        <v>81</v>
      </c>
      <c r="P63" s="47" t="s">
        <v>170</v>
      </c>
      <c r="Q63" s="51">
        <v>38301</v>
      </c>
      <c r="R63" s="52">
        <v>0.6048611111111112</v>
      </c>
      <c r="S63" s="47" t="s">
        <v>82</v>
      </c>
      <c r="T63" s="47">
        <v>1</v>
      </c>
      <c r="U63" s="47">
        <v>1</v>
      </c>
      <c r="V63" s="47">
        <v>0</v>
      </c>
      <c r="W63" s="47">
        <v>0</v>
      </c>
      <c r="X63" s="47">
        <v>0</v>
      </c>
      <c r="Y63" s="47" t="s">
        <v>75</v>
      </c>
      <c r="Z63" s="47" t="s">
        <v>75</v>
      </c>
      <c r="AA63" s="47" t="s">
        <v>75</v>
      </c>
      <c r="AC63" s="47" t="s">
        <v>84</v>
      </c>
      <c r="AE63" s="47" t="s">
        <v>75</v>
      </c>
      <c r="AF63" s="47" t="s">
        <v>75</v>
      </c>
      <c r="AG63" s="47" t="s">
        <v>75</v>
      </c>
      <c r="AI63" s="47" t="s">
        <v>361</v>
      </c>
      <c r="AK63" s="62" t="s">
        <v>464</v>
      </c>
      <c r="AL63" s="47">
        <v>0</v>
      </c>
      <c r="AM63" s="47">
        <v>0</v>
      </c>
      <c r="AN63" s="47">
        <v>0</v>
      </c>
      <c r="AO63" s="47" t="s">
        <v>362</v>
      </c>
      <c r="AP63" s="47" t="s">
        <v>363</v>
      </c>
      <c r="BN63" s="47" t="s">
        <v>75</v>
      </c>
      <c r="BO63" s="47" t="s">
        <v>75</v>
      </c>
      <c r="BP63" s="47" t="s">
        <v>75</v>
      </c>
      <c r="BQ63" s="47" t="s">
        <v>75</v>
      </c>
      <c r="BS63" s="66" t="str">
        <f t="shared" si="0"/>
        <v>No Value</v>
      </c>
      <c r="BT63" s="66" t="str">
        <f t="shared" si="1"/>
        <v>Bridge</v>
      </c>
      <c r="BU63" s="66" t="str">
        <f t="shared" si="2"/>
        <v>No</v>
      </c>
      <c r="BV63" s="66" t="str">
        <f t="shared" si="3"/>
        <v>Bridge</v>
      </c>
      <c r="BW63" s="66" t="b">
        <f t="shared" si="7"/>
        <v>0</v>
      </c>
      <c r="BX63" s="47" t="s">
        <v>84</v>
      </c>
      <c r="BZ63" s="47" t="s">
        <v>85</v>
      </c>
      <c r="CA63" s="47" t="s">
        <v>170</v>
      </c>
      <c r="CE63" s="69" t="str">
        <f t="shared" si="8"/>
        <v>0</v>
      </c>
      <c r="CF63" s="69" t="str">
        <f t="shared" si="9"/>
        <v>0</v>
      </c>
    </row>
    <row r="64" spans="1:84" s="47" customFormat="1" ht="12.75">
      <c r="A64" s="47" t="s">
        <v>364</v>
      </c>
      <c r="B64" s="48">
        <v>990</v>
      </c>
      <c r="C64" s="49">
        <v>2.2</v>
      </c>
      <c r="D64" s="48" t="s">
        <v>365</v>
      </c>
      <c r="E64" s="47" t="s">
        <v>74</v>
      </c>
      <c r="F64" s="47" t="s">
        <v>74</v>
      </c>
      <c r="G64" s="47" t="s">
        <v>74</v>
      </c>
      <c r="H64" s="47" t="s">
        <v>366</v>
      </c>
      <c r="I64" s="47" t="s">
        <v>331</v>
      </c>
      <c r="J64" s="47">
        <v>45.69114</v>
      </c>
      <c r="K64" s="50">
        <v>-116.967</v>
      </c>
      <c r="L64" s="54" t="s">
        <v>78</v>
      </c>
      <c r="M64" s="47" t="s">
        <v>79</v>
      </c>
      <c r="N64" s="47" t="s">
        <v>159</v>
      </c>
      <c r="O64" s="47" t="s">
        <v>160</v>
      </c>
      <c r="Q64" s="51">
        <v>38306</v>
      </c>
      <c r="R64" s="52">
        <v>0.4673611111111111</v>
      </c>
      <c r="S64" s="47" t="s">
        <v>91</v>
      </c>
      <c r="T64" s="47">
        <v>1</v>
      </c>
      <c r="U64" s="47">
        <v>1</v>
      </c>
      <c r="V64" s="47">
        <v>0</v>
      </c>
      <c r="W64" s="47">
        <v>0</v>
      </c>
      <c r="X64" s="47">
        <v>0</v>
      </c>
      <c r="Y64" s="47" t="s">
        <v>75</v>
      </c>
      <c r="Z64" s="47" t="s">
        <v>75</v>
      </c>
      <c r="AA64" s="47" t="s">
        <v>75</v>
      </c>
      <c r="AC64" s="47" t="s">
        <v>75</v>
      </c>
      <c r="AE64" s="47" t="s">
        <v>75</v>
      </c>
      <c r="AF64" s="47" t="s">
        <v>75</v>
      </c>
      <c r="AG64" s="47" t="s">
        <v>75</v>
      </c>
      <c r="AI64" s="47" t="s">
        <v>367</v>
      </c>
      <c r="AK64" s="62" t="s">
        <v>464</v>
      </c>
      <c r="AL64" s="47">
        <v>0</v>
      </c>
      <c r="AM64" s="47">
        <v>1</v>
      </c>
      <c r="AN64" s="47">
        <v>0</v>
      </c>
      <c r="AO64" s="47" t="s">
        <v>92</v>
      </c>
      <c r="BN64" s="47" t="s">
        <v>75</v>
      </c>
      <c r="BO64" s="47" t="s">
        <v>75</v>
      </c>
      <c r="BP64" s="47" t="s">
        <v>75</v>
      </c>
      <c r="BQ64" s="47" t="s">
        <v>75</v>
      </c>
      <c r="BS64" s="66" t="str">
        <f t="shared" si="0"/>
        <v>No Value</v>
      </c>
      <c r="BT64" s="66" t="str">
        <f t="shared" si="1"/>
        <v>Ford</v>
      </c>
      <c r="BU64" s="66" t="str">
        <f t="shared" si="2"/>
        <v>No</v>
      </c>
      <c r="BV64" s="66" t="str">
        <f t="shared" si="3"/>
        <v>Ford</v>
      </c>
      <c r="BW64" s="66" t="b">
        <f t="shared" si="7"/>
        <v>0</v>
      </c>
      <c r="BX64" s="47" t="s">
        <v>84</v>
      </c>
      <c r="BZ64" s="47" t="s">
        <v>85</v>
      </c>
      <c r="CA64" s="47" t="s">
        <v>170</v>
      </c>
      <c r="CE64" s="69" t="str">
        <f t="shared" si="8"/>
        <v>0</v>
      </c>
      <c r="CF64" s="69" t="str">
        <f t="shared" si="9"/>
        <v>0</v>
      </c>
    </row>
    <row r="65" spans="1:84" s="47" customFormat="1" ht="12.75">
      <c r="A65" s="47" t="s">
        <v>368</v>
      </c>
      <c r="B65" s="48">
        <v>990</v>
      </c>
      <c r="C65" s="49">
        <v>4.8</v>
      </c>
      <c r="D65" s="48">
        <v>4600</v>
      </c>
      <c r="E65" s="47" t="s">
        <v>74</v>
      </c>
      <c r="F65" s="47" t="s">
        <v>74</v>
      </c>
      <c r="G65" s="47" t="s">
        <v>89</v>
      </c>
      <c r="H65" s="47" t="s">
        <v>366</v>
      </c>
      <c r="I65" s="47" t="s">
        <v>331</v>
      </c>
      <c r="J65" s="47">
        <v>45.70549</v>
      </c>
      <c r="K65" s="50">
        <v>-117.00732</v>
      </c>
      <c r="L65" s="54" t="s">
        <v>78</v>
      </c>
      <c r="M65" s="47" t="s">
        <v>79</v>
      </c>
      <c r="N65" s="47" t="s">
        <v>160</v>
      </c>
      <c r="O65" s="47" t="s">
        <v>159</v>
      </c>
      <c r="Q65" s="51">
        <v>38306</v>
      </c>
      <c r="R65" s="52">
        <v>0.49444444444444446</v>
      </c>
      <c r="S65" s="47" t="s">
        <v>91</v>
      </c>
      <c r="T65" s="47">
        <v>1</v>
      </c>
      <c r="U65" s="47">
        <v>1</v>
      </c>
      <c r="V65" s="47">
        <v>0</v>
      </c>
      <c r="W65" s="47">
        <v>0</v>
      </c>
      <c r="X65" s="47">
        <v>0</v>
      </c>
      <c r="Y65" s="47" t="s">
        <v>75</v>
      </c>
      <c r="Z65" s="47" t="s">
        <v>75</v>
      </c>
      <c r="AA65" s="47" t="s">
        <v>75</v>
      </c>
      <c r="AC65" s="47" t="s">
        <v>75</v>
      </c>
      <c r="AE65" s="47" t="s">
        <v>75</v>
      </c>
      <c r="AF65" s="47" t="s">
        <v>75</v>
      </c>
      <c r="AG65" s="47" t="s">
        <v>75</v>
      </c>
      <c r="AK65" s="62" t="s">
        <v>464</v>
      </c>
      <c r="AL65" s="47">
        <v>1</v>
      </c>
      <c r="AM65" s="47">
        <v>1</v>
      </c>
      <c r="AN65" s="47">
        <v>0</v>
      </c>
      <c r="BN65" s="47" t="s">
        <v>75</v>
      </c>
      <c r="BO65" s="47" t="s">
        <v>75</v>
      </c>
      <c r="BP65" s="47" t="s">
        <v>75</v>
      </c>
      <c r="BQ65" s="47" t="s">
        <v>75</v>
      </c>
      <c r="BS65" s="66" t="str">
        <f t="shared" si="0"/>
        <v>No Value</v>
      </c>
      <c r="BT65" s="66" t="str">
        <f t="shared" si="1"/>
        <v>Ford</v>
      </c>
      <c r="BU65" s="66" t="str">
        <f t="shared" si="2"/>
        <v>No</v>
      </c>
      <c r="BV65" s="66" t="str">
        <f t="shared" si="3"/>
        <v>Ford</v>
      </c>
      <c r="BW65" s="66" t="b">
        <f t="shared" si="7"/>
        <v>0</v>
      </c>
      <c r="BX65" s="47" t="s">
        <v>84</v>
      </c>
      <c r="BZ65" s="47" t="s">
        <v>85</v>
      </c>
      <c r="CA65" s="47" t="s">
        <v>175</v>
      </c>
      <c r="CE65" s="69" t="str">
        <f t="shared" si="8"/>
        <v>0</v>
      </c>
      <c r="CF65" s="69" t="str">
        <f t="shared" si="9"/>
        <v>0</v>
      </c>
    </row>
    <row r="66" spans="1:84" s="47" customFormat="1" ht="12.75">
      <c r="A66" s="47" t="s">
        <v>369</v>
      </c>
      <c r="B66" s="48">
        <v>990</v>
      </c>
      <c r="C66" s="49">
        <v>5.25</v>
      </c>
      <c r="D66" s="48" t="s">
        <v>370</v>
      </c>
      <c r="E66" s="47" t="s">
        <v>89</v>
      </c>
      <c r="F66" s="47" t="s">
        <v>89</v>
      </c>
      <c r="G66" s="47" t="s">
        <v>89</v>
      </c>
      <c r="H66" s="47" t="s">
        <v>371</v>
      </c>
      <c r="I66" s="47" t="s">
        <v>366</v>
      </c>
      <c r="J66" s="47">
        <v>45.70656</v>
      </c>
      <c r="K66" s="50">
        <v>-117.01655</v>
      </c>
      <c r="L66" s="54" t="s">
        <v>78</v>
      </c>
      <c r="M66" s="47" t="s">
        <v>79</v>
      </c>
      <c r="N66" s="47" t="s">
        <v>159</v>
      </c>
      <c r="O66" s="47" t="s">
        <v>160</v>
      </c>
      <c r="Q66" s="51">
        <v>38306</v>
      </c>
      <c r="R66" s="52">
        <v>0.51875</v>
      </c>
      <c r="S66" s="47" t="s">
        <v>91</v>
      </c>
      <c r="T66" s="47">
        <v>1</v>
      </c>
      <c r="U66" s="47">
        <v>1</v>
      </c>
      <c r="V66" s="47">
        <v>0</v>
      </c>
      <c r="W66" s="47">
        <v>0</v>
      </c>
      <c r="X66" s="47">
        <v>0</v>
      </c>
      <c r="Y66" s="47" t="s">
        <v>75</v>
      </c>
      <c r="Z66" s="47" t="s">
        <v>75</v>
      </c>
      <c r="AA66" s="47" t="s">
        <v>75</v>
      </c>
      <c r="AC66" s="47" t="s">
        <v>75</v>
      </c>
      <c r="AE66" s="47" t="s">
        <v>75</v>
      </c>
      <c r="AF66" s="47" t="s">
        <v>75</v>
      </c>
      <c r="AG66" s="47" t="s">
        <v>75</v>
      </c>
      <c r="AK66" s="62" t="s">
        <v>464</v>
      </c>
      <c r="AL66" s="47">
        <v>0</v>
      </c>
      <c r="AM66" s="47">
        <v>1</v>
      </c>
      <c r="AN66" s="47">
        <v>0</v>
      </c>
      <c r="AO66" s="47" t="s">
        <v>92</v>
      </c>
      <c r="BN66" s="47" t="s">
        <v>75</v>
      </c>
      <c r="BO66" s="47" t="s">
        <v>75</v>
      </c>
      <c r="BP66" s="47" t="s">
        <v>75</v>
      </c>
      <c r="BQ66" s="47" t="s">
        <v>75</v>
      </c>
      <c r="BS66" s="66" t="str">
        <f t="shared" si="0"/>
        <v>No Value</v>
      </c>
      <c r="BT66" s="66" t="str">
        <f t="shared" si="1"/>
        <v>Ford</v>
      </c>
      <c r="BU66" s="66" t="str">
        <f t="shared" si="2"/>
        <v>No</v>
      </c>
      <c r="BV66" s="66" t="str">
        <f t="shared" si="3"/>
        <v>Ford</v>
      </c>
      <c r="BW66" s="66" t="b">
        <f t="shared" si="7"/>
        <v>0</v>
      </c>
      <c r="BX66" s="47" t="s">
        <v>84</v>
      </c>
      <c r="BZ66" s="47" t="s">
        <v>85</v>
      </c>
      <c r="CA66" s="47" t="s">
        <v>170</v>
      </c>
      <c r="CE66" s="69" t="str">
        <f t="shared" si="8"/>
        <v>0</v>
      </c>
      <c r="CF66" s="69" t="str">
        <f t="shared" si="9"/>
        <v>0</v>
      </c>
    </row>
    <row r="67" spans="1:84" s="47" customFormat="1" ht="12.75">
      <c r="A67" s="47" t="s">
        <v>372</v>
      </c>
      <c r="B67" s="48">
        <v>990</v>
      </c>
      <c r="C67" s="49">
        <v>7.1</v>
      </c>
      <c r="D67" s="48" t="s">
        <v>373</v>
      </c>
      <c r="E67" s="47" t="s">
        <v>89</v>
      </c>
      <c r="F67" s="47" t="s">
        <v>89</v>
      </c>
      <c r="G67" s="47" t="s">
        <v>89</v>
      </c>
      <c r="H67" s="47" t="s">
        <v>366</v>
      </c>
      <c r="I67" s="47" t="s">
        <v>331</v>
      </c>
      <c r="J67" s="47">
        <v>45.70518</v>
      </c>
      <c r="K67" s="50">
        <v>-117.05038</v>
      </c>
      <c r="L67" s="54" t="s">
        <v>78</v>
      </c>
      <c r="M67" s="47" t="s">
        <v>79</v>
      </c>
      <c r="N67" s="47" t="s">
        <v>159</v>
      </c>
      <c r="O67" s="47" t="s">
        <v>160</v>
      </c>
      <c r="Q67" s="51">
        <v>38306</v>
      </c>
      <c r="R67" s="52">
        <v>0.5458333333333333</v>
      </c>
      <c r="S67" s="47" t="s">
        <v>91</v>
      </c>
      <c r="T67" s="47">
        <v>1</v>
      </c>
      <c r="U67" s="47">
        <v>1</v>
      </c>
      <c r="V67" s="47">
        <v>0</v>
      </c>
      <c r="W67" s="47">
        <v>0</v>
      </c>
      <c r="X67" s="47">
        <v>0</v>
      </c>
      <c r="Y67" s="47" t="s">
        <v>75</v>
      </c>
      <c r="Z67" s="47" t="s">
        <v>75</v>
      </c>
      <c r="AA67" s="47" t="s">
        <v>75</v>
      </c>
      <c r="AC67" s="47" t="s">
        <v>75</v>
      </c>
      <c r="AE67" s="47" t="s">
        <v>75</v>
      </c>
      <c r="AF67" s="47" t="s">
        <v>75</v>
      </c>
      <c r="AG67" s="47" t="s">
        <v>75</v>
      </c>
      <c r="AI67" s="47" t="s">
        <v>374</v>
      </c>
      <c r="AK67" s="62" t="s">
        <v>464</v>
      </c>
      <c r="AL67" s="47">
        <v>0</v>
      </c>
      <c r="AM67" s="47">
        <v>1</v>
      </c>
      <c r="AN67" s="47">
        <v>0</v>
      </c>
      <c r="AO67" s="47" t="s">
        <v>92</v>
      </c>
      <c r="BN67" s="47" t="s">
        <v>75</v>
      </c>
      <c r="BO67" s="47" t="s">
        <v>75</v>
      </c>
      <c r="BP67" s="47" t="s">
        <v>75</v>
      </c>
      <c r="BQ67" s="47" t="s">
        <v>75</v>
      </c>
      <c r="BS67" s="66" t="str">
        <f aca="true" t="shared" si="10" ref="BS67:BS90">IF(BN67="Red","Red",IF(BP67="Red","Red",IF(BN67="Grey","Grey",IF(BP67="Grey","Grey",IF(BN67="No Value","No Value",IF(BP67="No Value","No Value","Green"))))))</f>
        <v>No Value</v>
      </c>
      <c r="BT67" s="66" t="str">
        <f aca="true" t="shared" si="11" ref="BT67:BT90">IF(BS67="Red","Red",IF(BS67="Green","Green",IF(BS67="Grey","Grey",IF(S67="Bridge","Bridge",IF(S67="Ford","Ford",IF(S67="Open Bottom","Open Bottom",IF(S67="Other","Other","Green")))))))</f>
        <v>Ford</v>
      </c>
      <c r="BU67" s="66" t="str">
        <f aca="true" t="shared" si="12" ref="BU67:BU90">IF(BX67="Yes","Yes","No")</f>
        <v>No</v>
      </c>
      <c r="BV67" s="66" t="str">
        <f aca="true" t="shared" si="13" ref="BV67:BV90">IF(S67="Bridge","Bridge",IF(S67="Ford","Ford",IF(S67="Circular","Circular",IF(S67="Squashed Pipe-Arch","Squashed Pipe-Arch",IF(S67="Open-Bottom","Open Bottom Arch",IF(S67="Other","Other","Other"))))))</f>
        <v>Ford</v>
      </c>
      <c r="BW67" s="66" t="b">
        <f t="shared" si="7"/>
        <v>0</v>
      </c>
      <c r="BX67" s="47" t="s">
        <v>84</v>
      </c>
      <c r="BZ67" s="47" t="s">
        <v>85</v>
      </c>
      <c r="CA67" s="47" t="s">
        <v>170</v>
      </c>
      <c r="CE67" s="69" t="str">
        <f t="shared" si="8"/>
        <v>0</v>
      </c>
      <c r="CF67" s="69" t="str">
        <f t="shared" si="9"/>
        <v>0</v>
      </c>
    </row>
    <row r="68" spans="1:84" s="34" customFormat="1" ht="12.75">
      <c r="A68" s="34" t="s">
        <v>375</v>
      </c>
      <c r="B68" s="35"/>
      <c r="C68" s="36"/>
      <c r="D68" s="35"/>
      <c r="K68" s="37"/>
      <c r="L68" s="45"/>
      <c r="Q68" s="38"/>
      <c r="R68" s="39"/>
      <c r="BS68" s="66" t="str">
        <f t="shared" si="10"/>
        <v>Green</v>
      </c>
      <c r="BT68" s="66" t="str">
        <f t="shared" si="11"/>
        <v>Green</v>
      </c>
      <c r="BU68" s="66" t="str">
        <f t="shared" si="12"/>
        <v>No</v>
      </c>
      <c r="BV68" s="66" t="str">
        <f t="shared" si="13"/>
        <v>Other</v>
      </c>
      <c r="BW68" s="66" t="b">
        <f t="shared" si="7"/>
        <v>0</v>
      </c>
      <c r="CE68" s="69" t="str">
        <f t="shared" si="8"/>
        <v>0</v>
      </c>
      <c r="CF68" s="69" t="str">
        <f t="shared" si="9"/>
        <v>0</v>
      </c>
    </row>
    <row r="69" spans="1:84" s="6" customFormat="1" ht="12.75">
      <c r="A69" s="6" t="s">
        <v>376</v>
      </c>
      <c r="B69" s="7" t="s">
        <v>377</v>
      </c>
      <c r="C69" s="8">
        <v>0.4</v>
      </c>
      <c r="D69" s="7" t="s">
        <v>378</v>
      </c>
      <c r="E69" s="6" t="s">
        <v>74</v>
      </c>
      <c r="F69" s="6" t="s">
        <v>74</v>
      </c>
      <c r="G69" s="6" t="s">
        <v>74</v>
      </c>
      <c r="H69" s="6" t="s">
        <v>148</v>
      </c>
      <c r="I69" s="6" t="s">
        <v>77</v>
      </c>
      <c r="J69" s="9">
        <v>45.64456</v>
      </c>
      <c r="K69" s="9">
        <v>-117.23503</v>
      </c>
      <c r="L69" s="6" t="s">
        <v>78</v>
      </c>
      <c r="M69" s="6" t="s">
        <v>79</v>
      </c>
      <c r="N69" s="6" t="s">
        <v>80</v>
      </c>
      <c r="O69" s="6" t="s">
        <v>160</v>
      </c>
      <c r="Q69" s="10">
        <v>38524</v>
      </c>
      <c r="R69" s="11">
        <v>0.4270833333333333</v>
      </c>
      <c r="S69" s="6" t="s">
        <v>91</v>
      </c>
      <c r="T69" s="6">
        <v>1</v>
      </c>
      <c r="U69" s="6">
        <v>1</v>
      </c>
      <c r="V69" s="6">
        <v>0</v>
      </c>
      <c r="W69" s="6">
        <v>0</v>
      </c>
      <c r="X69" s="6">
        <v>0</v>
      </c>
      <c r="Y69" s="6" t="s">
        <v>75</v>
      </c>
      <c r="Z69" s="6" t="s">
        <v>75</v>
      </c>
      <c r="AA69" s="6" t="s">
        <v>75</v>
      </c>
      <c r="AC69" s="6" t="s">
        <v>75</v>
      </c>
      <c r="AE69" s="6" t="s">
        <v>75</v>
      </c>
      <c r="AF69" s="6" t="s">
        <v>75</v>
      </c>
      <c r="AG69" s="6" t="s">
        <v>75</v>
      </c>
      <c r="AH69" s="6" t="s">
        <v>75</v>
      </c>
      <c r="AI69" s="12"/>
      <c r="BF69" s="6">
        <v>0</v>
      </c>
      <c r="BG69" s="6">
        <v>0</v>
      </c>
      <c r="BH69" s="6">
        <v>0</v>
      </c>
      <c r="BI69" s="6">
        <v>0</v>
      </c>
      <c r="BJ69" s="6">
        <v>0</v>
      </c>
      <c r="BK69" s="6">
        <v>0</v>
      </c>
      <c r="BL69" s="6">
        <v>0</v>
      </c>
      <c r="BM69" s="6">
        <v>0</v>
      </c>
      <c r="BN69" s="6" t="s">
        <v>75</v>
      </c>
      <c r="BO69" s="6" t="s">
        <v>75</v>
      </c>
      <c r="BP69" s="6" t="s">
        <v>75</v>
      </c>
      <c r="BQ69" s="6" t="s">
        <v>75</v>
      </c>
      <c r="BR69" s="6" t="s">
        <v>379</v>
      </c>
      <c r="BS69" s="66" t="str">
        <f t="shared" si="10"/>
        <v>No Value</v>
      </c>
      <c r="BT69" s="66" t="str">
        <f t="shared" si="11"/>
        <v>Ford</v>
      </c>
      <c r="BU69" s="66" t="str">
        <f t="shared" si="12"/>
        <v>No</v>
      </c>
      <c r="BV69" s="66" t="str">
        <f t="shared" si="13"/>
        <v>Ford</v>
      </c>
      <c r="BW69" s="66" t="b">
        <f t="shared" si="7"/>
        <v>0</v>
      </c>
      <c r="CE69" s="69" t="str">
        <f t="shared" si="8"/>
        <v>0</v>
      </c>
      <c r="CF69" s="69" t="str">
        <f t="shared" si="9"/>
        <v>0</v>
      </c>
    </row>
    <row r="70" spans="1:84" s="6" customFormat="1" ht="12.75">
      <c r="A70" s="6" t="s">
        <v>380</v>
      </c>
      <c r="B70" s="7" t="s">
        <v>377</v>
      </c>
      <c r="C70" s="8">
        <v>0.9</v>
      </c>
      <c r="D70" s="7" t="s">
        <v>378</v>
      </c>
      <c r="E70" s="6" t="s">
        <v>74</v>
      </c>
      <c r="F70" s="6" t="s">
        <v>74</v>
      </c>
      <c r="G70" s="6" t="s">
        <v>74</v>
      </c>
      <c r="H70" s="6" t="s">
        <v>148</v>
      </c>
      <c r="I70" s="6" t="s">
        <v>77</v>
      </c>
      <c r="J70" s="9">
        <v>46.64456</v>
      </c>
      <c r="K70" s="9">
        <v>-116.23503</v>
      </c>
      <c r="L70" s="6" t="s">
        <v>78</v>
      </c>
      <c r="M70" s="6" t="s">
        <v>264</v>
      </c>
      <c r="N70" s="6" t="s">
        <v>80</v>
      </c>
      <c r="O70" s="6" t="s">
        <v>160</v>
      </c>
      <c r="Q70" s="10">
        <v>38525</v>
      </c>
      <c r="R70" s="11">
        <v>0.46875</v>
      </c>
      <c r="S70" s="6" t="s">
        <v>91</v>
      </c>
      <c r="T70" s="6">
        <v>2</v>
      </c>
      <c r="U70" s="6">
        <v>2</v>
      </c>
      <c r="V70" s="6">
        <v>1</v>
      </c>
      <c r="W70" s="6">
        <v>1</v>
      </c>
      <c r="X70" s="6">
        <v>1</v>
      </c>
      <c r="Y70" s="6" t="s">
        <v>75</v>
      </c>
      <c r="Z70" s="6" t="s">
        <v>75</v>
      </c>
      <c r="AA70" s="6" t="s">
        <v>75</v>
      </c>
      <c r="AC70" s="6" t="s">
        <v>75</v>
      </c>
      <c r="AE70" s="6" t="s">
        <v>75</v>
      </c>
      <c r="AF70" s="6" t="s">
        <v>75</v>
      </c>
      <c r="AG70" s="6" t="s">
        <v>75</v>
      </c>
      <c r="AH70" s="6" t="s">
        <v>75</v>
      </c>
      <c r="AI70" s="12"/>
      <c r="BF70" s="6">
        <v>1</v>
      </c>
      <c r="BG70" s="6">
        <v>1</v>
      </c>
      <c r="BH70" s="6">
        <v>0</v>
      </c>
      <c r="BI70" s="6">
        <v>0</v>
      </c>
      <c r="BJ70" s="6">
        <v>0</v>
      </c>
      <c r="BK70" s="6">
        <v>0</v>
      </c>
      <c r="BL70" s="6">
        <v>0</v>
      </c>
      <c r="BM70" s="6">
        <v>0</v>
      </c>
      <c r="BN70" s="6" t="s">
        <v>75</v>
      </c>
      <c r="BO70" s="6" t="s">
        <v>75</v>
      </c>
      <c r="BP70" s="6" t="s">
        <v>75</v>
      </c>
      <c r="BQ70" s="6" t="s">
        <v>75</v>
      </c>
      <c r="BR70" s="6" t="s">
        <v>379</v>
      </c>
      <c r="BS70" s="66" t="str">
        <f t="shared" si="10"/>
        <v>No Value</v>
      </c>
      <c r="BT70" s="66" t="str">
        <f t="shared" si="11"/>
        <v>Ford</v>
      </c>
      <c r="BU70" s="66" t="str">
        <f t="shared" si="12"/>
        <v>No</v>
      </c>
      <c r="BV70" s="66" t="str">
        <f t="shared" si="13"/>
        <v>Ford</v>
      </c>
      <c r="BW70" s="66" t="b">
        <f t="shared" si="7"/>
        <v>0</v>
      </c>
      <c r="CE70" s="69" t="str">
        <f t="shared" si="8"/>
        <v>0</v>
      </c>
      <c r="CF70" s="69" t="str">
        <f t="shared" si="9"/>
        <v>0</v>
      </c>
    </row>
    <row r="71" spans="1:84" s="6" customFormat="1" ht="12.75">
      <c r="A71" s="6" t="s">
        <v>381</v>
      </c>
      <c r="B71" s="7" t="s">
        <v>377</v>
      </c>
      <c r="C71" s="8">
        <v>6.8</v>
      </c>
      <c r="D71" s="7" t="s">
        <v>378</v>
      </c>
      <c r="E71" s="6" t="s">
        <v>74</v>
      </c>
      <c r="F71" s="6" t="s">
        <v>74</v>
      </c>
      <c r="G71" s="6" t="s">
        <v>74</v>
      </c>
      <c r="H71" s="6" t="s">
        <v>148</v>
      </c>
      <c r="I71" s="6" t="s">
        <v>77</v>
      </c>
      <c r="J71" s="9">
        <v>47.64456</v>
      </c>
      <c r="K71" s="9">
        <v>-115.23503</v>
      </c>
      <c r="L71" s="6" t="s">
        <v>78</v>
      </c>
      <c r="M71" s="6" t="s">
        <v>271</v>
      </c>
      <c r="N71" s="6" t="s">
        <v>80</v>
      </c>
      <c r="O71" s="6" t="s">
        <v>160</v>
      </c>
      <c r="Q71" s="10">
        <v>38526</v>
      </c>
      <c r="R71" s="11">
        <v>0.510416666666667</v>
      </c>
      <c r="S71" s="6" t="s">
        <v>91</v>
      </c>
      <c r="T71" s="6">
        <v>3</v>
      </c>
      <c r="U71" s="6">
        <v>3</v>
      </c>
      <c r="V71" s="6">
        <v>2</v>
      </c>
      <c r="W71" s="6">
        <v>2</v>
      </c>
      <c r="X71" s="6">
        <v>2</v>
      </c>
      <c r="Y71" s="6" t="s">
        <v>75</v>
      </c>
      <c r="Z71" s="6" t="s">
        <v>75</v>
      </c>
      <c r="AA71" s="6" t="s">
        <v>75</v>
      </c>
      <c r="AC71" s="6" t="s">
        <v>75</v>
      </c>
      <c r="AE71" s="6" t="s">
        <v>75</v>
      </c>
      <c r="AF71" s="6" t="s">
        <v>75</v>
      </c>
      <c r="AG71" s="6" t="s">
        <v>75</v>
      </c>
      <c r="AH71" s="6" t="s">
        <v>75</v>
      </c>
      <c r="AI71" s="12"/>
      <c r="BF71" s="6">
        <v>2</v>
      </c>
      <c r="BG71" s="6">
        <v>2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 t="s">
        <v>75</v>
      </c>
      <c r="BO71" s="6" t="s">
        <v>75</v>
      </c>
      <c r="BP71" s="6" t="s">
        <v>75</v>
      </c>
      <c r="BQ71" s="6" t="s">
        <v>75</v>
      </c>
      <c r="BR71" s="6" t="s">
        <v>379</v>
      </c>
      <c r="BS71" s="66" t="str">
        <f t="shared" si="10"/>
        <v>No Value</v>
      </c>
      <c r="BT71" s="66" t="str">
        <f t="shared" si="11"/>
        <v>Ford</v>
      </c>
      <c r="BU71" s="66" t="str">
        <f t="shared" si="12"/>
        <v>No</v>
      </c>
      <c r="BV71" s="66" t="str">
        <f t="shared" si="13"/>
        <v>Ford</v>
      </c>
      <c r="BW71" s="66" t="b">
        <f t="shared" si="7"/>
        <v>0</v>
      </c>
      <c r="CE71" s="69" t="str">
        <f t="shared" si="8"/>
        <v>0</v>
      </c>
      <c r="CF71" s="69" t="str">
        <f t="shared" si="9"/>
        <v>0</v>
      </c>
    </row>
    <row r="72" spans="1:84" s="6" customFormat="1" ht="12.75">
      <c r="A72" s="6" t="s">
        <v>382</v>
      </c>
      <c r="B72" s="7" t="s">
        <v>377</v>
      </c>
      <c r="C72" s="8">
        <v>7</v>
      </c>
      <c r="D72" s="7" t="s">
        <v>378</v>
      </c>
      <c r="E72" s="6" t="s">
        <v>74</v>
      </c>
      <c r="F72" s="6" t="s">
        <v>74</v>
      </c>
      <c r="G72" s="6" t="s">
        <v>74</v>
      </c>
      <c r="H72" s="6" t="s">
        <v>148</v>
      </c>
      <c r="I72" s="6" t="s">
        <v>77</v>
      </c>
      <c r="J72" s="9">
        <v>48.64456</v>
      </c>
      <c r="K72" s="9">
        <v>-114.23503</v>
      </c>
      <c r="L72" s="6" t="s">
        <v>78</v>
      </c>
      <c r="M72" s="6" t="s">
        <v>383</v>
      </c>
      <c r="N72" s="6" t="s">
        <v>80</v>
      </c>
      <c r="O72" s="6" t="s">
        <v>160</v>
      </c>
      <c r="Q72" s="10">
        <v>38527</v>
      </c>
      <c r="R72" s="11">
        <v>0.552083333333333</v>
      </c>
      <c r="S72" s="6" t="s">
        <v>91</v>
      </c>
      <c r="T72" s="6">
        <v>4</v>
      </c>
      <c r="U72" s="6">
        <v>4</v>
      </c>
      <c r="V72" s="6">
        <v>3</v>
      </c>
      <c r="W72" s="6">
        <v>3</v>
      </c>
      <c r="X72" s="6">
        <v>3</v>
      </c>
      <c r="Y72" s="6" t="s">
        <v>75</v>
      </c>
      <c r="Z72" s="6" t="s">
        <v>75</v>
      </c>
      <c r="AA72" s="6" t="s">
        <v>75</v>
      </c>
      <c r="AC72" s="6" t="s">
        <v>75</v>
      </c>
      <c r="AE72" s="6" t="s">
        <v>75</v>
      </c>
      <c r="AF72" s="6" t="s">
        <v>75</v>
      </c>
      <c r="AG72" s="6" t="s">
        <v>75</v>
      </c>
      <c r="AH72" s="6" t="s">
        <v>75</v>
      </c>
      <c r="AI72" s="12"/>
      <c r="BF72" s="6">
        <v>3</v>
      </c>
      <c r="BG72" s="6">
        <v>3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 t="s">
        <v>75</v>
      </c>
      <c r="BO72" s="6" t="s">
        <v>75</v>
      </c>
      <c r="BP72" s="6" t="s">
        <v>75</v>
      </c>
      <c r="BQ72" s="6" t="s">
        <v>75</v>
      </c>
      <c r="BR72" s="6" t="s">
        <v>379</v>
      </c>
      <c r="BS72" s="66" t="str">
        <f t="shared" si="10"/>
        <v>No Value</v>
      </c>
      <c r="BT72" s="66" t="str">
        <f t="shared" si="11"/>
        <v>Ford</v>
      </c>
      <c r="BU72" s="66" t="str">
        <f t="shared" si="12"/>
        <v>No</v>
      </c>
      <c r="BV72" s="66" t="str">
        <f t="shared" si="13"/>
        <v>Ford</v>
      </c>
      <c r="BW72" s="66" t="b">
        <f t="shared" si="7"/>
        <v>0</v>
      </c>
      <c r="CE72" s="69" t="str">
        <f t="shared" si="8"/>
        <v>0</v>
      </c>
      <c r="CF72" s="69" t="str">
        <f t="shared" si="9"/>
        <v>0</v>
      </c>
    </row>
    <row r="73" spans="1:84" s="6" customFormat="1" ht="12.75">
      <c r="A73" s="6" t="s">
        <v>384</v>
      </c>
      <c r="B73" s="7">
        <v>4655</v>
      </c>
      <c r="C73" s="8">
        <v>11.1</v>
      </c>
      <c r="D73" s="7">
        <v>4600</v>
      </c>
      <c r="E73" s="6" t="s">
        <v>385</v>
      </c>
      <c r="F73" s="6" t="s">
        <v>385</v>
      </c>
      <c r="G73" s="6" t="s">
        <v>385</v>
      </c>
      <c r="H73" s="6" t="s">
        <v>109</v>
      </c>
      <c r="I73" s="6" t="s">
        <v>77</v>
      </c>
      <c r="J73" s="9">
        <v>45.95503</v>
      </c>
      <c r="K73" s="9">
        <v>-117.12976</v>
      </c>
      <c r="L73" s="6" t="s">
        <v>78</v>
      </c>
      <c r="M73" s="6" t="s">
        <v>79</v>
      </c>
      <c r="N73" s="6" t="s">
        <v>80</v>
      </c>
      <c r="O73" s="6" t="s">
        <v>160</v>
      </c>
      <c r="Q73" s="10">
        <v>38566</v>
      </c>
      <c r="R73" s="11">
        <v>0.5104166666666666</v>
      </c>
      <c r="S73" s="6" t="s">
        <v>99</v>
      </c>
      <c r="T73" s="6">
        <v>1</v>
      </c>
      <c r="U73" s="6">
        <v>1</v>
      </c>
      <c r="V73" s="6">
        <v>0</v>
      </c>
      <c r="W73" s="6">
        <v>0</v>
      </c>
      <c r="X73" s="6">
        <v>0</v>
      </c>
      <c r="Y73" s="6" t="s">
        <v>137</v>
      </c>
      <c r="Z73" s="6" t="s">
        <v>119</v>
      </c>
      <c r="AA73" s="6" t="s">
        <v>75</v>
      </c>
      <c r="AB73" s="6" t="s">
        <v>386</v>
      </c>
      <c r="AC73" s="6" t="s">
        <v>84</v>
      </c>
      <c r="AE73" s="6" t="s">
        <v>120</v>
      </c>
      <c r="AF73" s="6" t="s">
        <v>140</v>
      </c>
      <c r="AG73" s="6" t="s">
        <v>75</v>
      </c>
      <c r="AH73" s="6" t="s">
        <v>75</v>
      </c>
      <c r="AI73" s="12"/>
      <c r="AJ73" s="6" t="s">
        <v>387</v>
      </c>
      <c r="AR73" s="6">
        <v>2</v>
      </c>
      <c r="AS73" s="6">
        <v>20</v>
      </c>
      <c r="AT73" s="6">
        <v>7.5</v>
      </c>
      <c r="AU73" s="6">
        <v>9.5</v>
      </c>
      <c r="AV73" s="6">
        <v>7</v>
      </c>
      <c r="AW73" s="6">
        <v>6.4</v>
      </c>
      <c r="AX73" s="6">
        <v>5.3</v>
      </c>
      <c r="AY73" s="6">
        <v>3.03</v>
      </c>
      <c r="AZ73" s="6" t="s">
        <v>388</v>
      </c>
      <c r="BA73" s="6">
        <v>5.08</v>
      </c>
      <c r="BB73" s="6">
        <v>5.5</v>
      </c>
      <c r="BC73" s="6">
        <v>8.31</v>
      </c>
      <c r="BD73" s="6">
        <v>7.74</v>
      </c>
      <c r="BE73" s="6">
        <v>3.03</v>
      </c>
      <c r="BF73" s="6">
        <v>0</v>
      </c>
      <c r="BG73" s="6">
        <v>7.14</v>
      </c>
      <c r="BH73" s="6">
        <v>0.28</v>
      </c>
      <c r="BI73" s="6">
        <v>2.24</v>
      </c>
      <c r="BJ73" s="6">
        <v>-2.66</v>
      </c>
      <c r="BK73" s="6">
        <v>0.57</v>
      </c>
      <c r="BL73" s="6">
        <v>0.25</v>
      </c>
      <c r="BM73" s="6">
        <v>2.1</v>
      </c>
      <c r="BN73" s="6" t="s">
        <v>124</v>
      </c>
      <c r="BO73" s="6" t="s">
        <v>167</v>
      </c>
      <c r="BP73" s="6" t="s">
        <v>124</v>
      </c>
      <c r="BQ73" s="6" t="s">
        <v>168</v>
      </c>
      <c r="BS73" s="66" t="str">
        <f t="shared" si="10"/>
        <v>Red</v>
      </c>
      <c r="BT73" s="66" t="str">
        <f t="shared" si="11"/>
        <v>Red</v>
      </c>
      <c r="BU73" s="66" t="str">
        <f t="shared" si="12"/>
        <v>No</v>
      </c>
      <c r="BV73" s="66" t="str">
        <f t="shared" si="13"/>
        <v>Circular</v>
      </c>
      <c r="BW73" s="66" t="b">
        <f aca="true" t="shared" si="14" ref="BW73:BW90">IF(AND(BS73&lt;&gt;"Red",BU73="Yes"),"Yes")</f>
        <v>0</v>
      </c>
      <c r="CE73" s="69" t="str">
        <f aca="true" t="shared" si="15" ref="CE73:CE90">IF(BN73="Red","1",IF(BN73="Grey","0.5","0"))</f>
        <v>1</v>
      </c>
      <c r="CF73" s="69" t="str">
        <f aca="true" t="shared" si="16" ref="CF73:CF90">IF(BP73="Red","1",IF(BP73="Grey","0.5","0"))</f>
        <v>1</v>
      </c>
    </row>
    <row r="74" spans="1:84" s="6" customFormat="1" ht="12.75">
      <c r="A74" s="7" t="s">
        <v>389</v>
      </c>
      <c r="B74" s="7" t="s">
        <v>390</v>
      </c>
      <c r="C74" s="8">
        <v>0.2</v>
      </c>
      <c r="D74" s="7">
        <v>4600</v>
      </c>
      <c r="E74" s="7" t="s">
        <v>74</v>
      </c>
      <c r="F74" s="7" t="s">
        <v>74</v>
      </c>
      <c r="G74" s="7" t="s">
        <v>74</v>
      </c>
      <c r="H74" s="6" t="s">
        <v>109</v>
      </c>
      <c r="I74" s="6" t="s">
        <v>75</v>
      </c>
      <c r="J74" s="9">
        <v>45.69565</v>
      </c>
      <c r="K74" s="9">
        <v>-117.19001</v>
      </c>
      <c r="L74" s="6" t="s">
        <v>78</v>
      </c>
      <c r="N74" s="6" t="s">
        <v>80</v>
      </c>
      <c r="O74" s="6" t="s">
        <v>160</v>
      </c>
      <c r="Q74" s="10">
        <v>38916</v>
      </c>
      <c r="R74" s="11">
        <v>0.7076388888888889</v>
      </c>
      <c r="S74" s="6" t="s">
        <v>99</v>
      </c>
      <c r="T74" s="6">
        <v>1</v>
      </c>
      <c r="U74" s="6">
        <v>1</v>
      </c>
      <c r="V74" s="6">
        <v>0</v>
      </c>
      <c r="W74" s="6">
        <v>0</v>
      </c>
      <c r="Y74" s="6" t="s">
        <v>137</v>
      </c>
      <c r="Z74" s="6" t="s">
        <v>75</v>
      </c>
      <c r="AA74" s="6" t="s">
        <v>75</v>
      </c>
      <c r="AC74" s="6" t="s">
        <v>84</v>
      </c>
      <c r="AE74" s="6" t="s">
        <v>120</v>
      </c>
      <c r="AF74" s="6" t="s">
        <v>102</v>
      </c>
      <c r="AG74" s="6" t="s">
        <v>75</v>
      </c>
      <c r="AI74" s="12" t="s">
        <v>391</v>
      </c>
      <c r="AJ74" s="6" t="s">
        <v>392</v>
      </c>
      <c r="AR74" s="6">
        <v>4</v>
      </c>
      <c r="AS74" s="6">
        <v>56.4</v>
      </c>
      <c r="AT74" s="6">
        <v>5.7</v>
      </c>
      <c r="AU74" s="6">
        <v>6</v>
      </c>
      <c r="AV74" s="6">
        <v>6.2</v>
      </c>
      <c r="AW74" s="6">
        <v>3.6</v>
      </c>
      <c r="AX74" s="6">
        <v>4.7</v>
      </c>
      <c r="AY74" s="6">
        <v>13.06</v>
      </c>
      <c r="AZ74" s="6" t="s">
        <v>166</v>
      </c>
      <c r="BA74" s="6">
        <v>12.47</v>
      </c>
      <c r="BB74" s="6">
        <v>17.25</v>
      </c>
      <c r="BC74" s="6">
        <v>19.18</v>
      </c>
      <c r="BD74" s="6">
        <v>18.24</v>
      </c>
      <c r="BE74" s="6">
        <v>13.06</v>
      </c>
      <c r="BF74" s="6">
        <v>0</v>
      </c>
      <c r="BG74" s="6">
        <v>5.24</v>
      </c>
      <c r="BH74" s="6">
        <v>0.76</v>
      </c>
      <c r="BI74" s="6">
        <v>0.99</v>
      </c>
      <c r="BJ74" s="6">
        <v>-5.77</v>
      </c>
      <c r="BK74" s="6">
        <v>0.94</v>
      </c>
      <c r="BL74" s="6">
        <v>0.95</v>
      </c>
      <c r="BM74" s="6">
        <v>8.48</v>
      </c>
      <c r="BN74" s="6" t="s">
        <v>124</v>
      </c>
      <c r="BO74" s="6" t="s">
        <v>167</v>
      </c>
      <c r="BP74" s="6" t="s">
        <v>124</v>
      </c>
      <c r="BQ74" s="6" t="s">
        <v>168</v>
      </c>
      <c r="BR74" s="6" t="s">
        <v>393</v>
      </c>
      <c r="BS74" s="66" t="str">
        <f t="shared" si="10"/>
        <v>Red</v>
      </c>
      <c r="BT74" s="66" t="str">
        <f t="shared" si="11"/>
        <v>Red</v>
      </c>
      <c r="BU74" s="66" t="str">
        <f t="shared" si="12"/>
        <v>No</v>
      </c>
      <c r="BV74" s="66" t="str">
        <f t="shared" si="13"/>
        <v>Circular</v>
      </c>
      <c r="BW74" s="66" t="b">
        <f t="shared" si="14"/>
        <v>0</v>
      </c>
      <c r="BX74" s="6" t="s">
        <v>84</v>
      </c>
      <c r="BZ74" s="6" t="s">
        <v>85</v>
      </c>
      <c r="CA74" s="6" t="s">
        <v>86</v>
      </c>
      <c r="CE74" s="69" t="str">
        <f t="shared" si="15"/>
        <v>1</v>
      </c>
      <c r="CF74" s="69" t="str">
        <f t="shared" si="16"/>
        <v>1</v>
      </c>
    </row>
    <row r="75" spans="1:84" s="6" customFormat="1" ht="12.75">
      <c r="A75" s="7" t="s">
        <v>394</v>
      </c>
      <c r="B75" s="7" t="s">
        <v>395</v>
      </c>
      <c r="C75" s="8">
        <v>0.08</v>
      </c>
      <c r="D75" s="7" t="s">
        <v>396</v>
      </c>
      <c r="E75" s="7" t="s">
        <v>74</v>
      </c>
      <c r="F75" s="7" t="s">
        <v>74</v>
      </c>
      <c r="G75" s="7" t="s">
        <v>74</v>
      </c>
      <c r="H75" s="6" t="s">
        <v>109</v>
      </c>
      <c r="I75" s="6" t="s">
        <v>397</v>
      </c>
      <c r="J75" s="9">
        <v>45.69839</v>
      </c>
      <c r="K75" s="9">
        <v>-117.20094</v>
      </c>
      <c r="L75" s="6" t="s">
        <v>78</v>
      </c>
      <c r="N75" s="6" t="s">
        <v>80</v>
      </c>
      <c r="O75" s="6" t="s">
        <v>160</v>
      </c>
      <c r="Q75" s="10">
        <v>38916</v>
      </c>
      <c r="R75" s="11">
        <v>0.7229166666666668</v>
      </c>
      <c r="S75" s="6" t="s">
        <v>99</v>
      </c>
      <c r="T75" s="6">
        <v>1</v>
      </c>
      <c r="U75" s="6">
        <v>1</v>
      </c>
      <c r="V75" s="6">
        <v>0</v>
      </c>
      <c r="W75" s="6">
        <v>0</v>
      </c>
      <c r="Y75" s="6" t="s">
        <v>100</v>
      </c>
      <c r="Z75" s="6" t="s">
        <v>75</v>
      </c>
      <c r="AA75" s="6" t="s">
        <v>75</v>
      </c>
      <c r="AC75" s="6" t="s">
        <v>84</v>
      </c>
      <c r="AE75" s="6" t="s">
        <v>120</v>
      </c>
      <c r="AF75" s="6" t="s">
        <v>398</v>
      </c>
      <c r="AG75" s="6" t="s">
        <v>75</v>
      </c>
      <c r="AI75" s="12" t="s">
        <v>391</v>
      </c>
      <c r="AJ75" s="6" t="s">
        <v>483</v>
      </c>
      <c r="AR75" s="6">
        <v>2</v>
      </c>
      <c r="AS75" s="6">
        <v>39.3</v>
      </c>
      <c r="AT75" s="6">
        <v>2</v>
      </c>
      <c r="AU75" s="6">
        <v>1.9</v>
      </c>
      <c r="AV75" s="6">
        <v>1.3</v>
      </c>
      <c r="AW75" s="6">
        <v>3.2</v>
      </c>
      <c r="AX75" s="6">
        <v>1.9</v>
      </c>
      <c r="AY75" s="6">
        <v>6.28</v>
      </c>
      <c r="AZ75" s="6" t="s">
        <v>401</v>
      </c>
      <c r="BA75" s="6">
        <v>8.33</v>
      </c>
      <c r="BB75" s="6">
        <v>11.17</v>
      </c>
      <c r="BC75" s="6">
        <v>11.17</v>
      </c>
      <c r="BD75" s="6">
        <v>11.17</v>
      </c>
      <c r="BE75" s="6">
        <v>6.28</v>
      </c>
      <c r="BF75" s="6">
        <v>0</v>
      </c>
      <c r="BG75" s="6">
        <v>2.06</v>
      </c>
      <c r="BH75" s="6">
        <v>0.97</v>
      </c>
      <c r="BI75" s="6">
        <v>0</v>
      </c>
      <c r="BJ75" s="6">
        <v>-2.84</v>
      </c>
      <c r="BK75" s="6">
        <v>0</v>
      </c>
      <c r="BL75" s="6">
        <v>0</v>
      </c>
      <c r="BM75" s="6">
        <v>7.23</v>
      </c>
      <c r="BN75" s="6" t="s">
        <v>124</v>
      </c>
      <c r="BO75" s="6" t="s">
        <v>151</v>
      </c>
      <c r="BP75" s="6" t="s">
        <v>124</v>
      </c>
      <c r="BQ75" s="6" t="s">
        <v>152</v>
      </c>
      <c r="BR75" s="6" t="s">
        <v>402</v>
      </c>
      <c r="BS75" s="66" t="str">
        <f t="shared" si="10"/>
        <v>Red</v>
      </c>
      <c r="BT75" s="66" t="str">
        <f t="shared" si="11"/>
        <v>Red</v>
      </c>
      <c r="BU75" s="66" t="str">
        <f t="shared" si="12"/>
        <v>No</v>
      </c>
      <c r="BV75" s="66" t="str">
        <f t="shared" si="13"/>
        <v>Circular</v>
      </c>
      <c r="BW75" s="66" t="b">
        <f t="shared" si="14"/>
        <v>0</v>
      </c>
      <c r="BX75" s="6" t="s">
        <v>84</v>
      </c>
      <c r="BZ75" s="6" t="s">
        <v>85</v>
      </c>
      <c r="CA75" s="6" t="s">
        <v>86</v>
      </c>
      <c r="CE75" s="69" t="str">
        <f t="shared" si="15"/>
        <v>1</v>
      </c>
      <c r="CF75" s="69" t="str">
        <f t="shared" si="16"/>
        <v>1</v>
      </c>
    </row>
    <row r="76" spans="1:84" s="6" customFormat="1" ht="12.75">
      <c r="A76" s="7" t="s">
        <v>403</v>
      </c>
      <c r="B76" s="7" t="s">
        <v>395</v>
      </c>
      <c r="C76" s="8">
        <v>0.2</v>
      </c>
      <c r="D76" s="7" t="s">
        <v>396</v>
      </c>
      <c r="E76" s="7" t="s">
        <v>74</v>
      </c>
      <c r="F76" s="7" t="s">
        <v>74</v>
      </c>
      <c r="G76" s="7" t="s">
        <v>74</v>
      </c>
      <c r="H76" s="6" t="s">
        <v>109</v>
      </c>
      <c r="I76" s="6" t="s">
        <v>397</v>
      </c>
      <c r="J76" s="9">
        <v>45.70015</v>
      </c>
      <c r="K76" s="9">
        <v>-117.20013</v>
      </c>
      <c r="L76" s="6" t="s">
        <v>78</v>
      </c>
      <c r="N76" s="6" t="s">
        <v>80</v>
      </c>
      <c r="O76" s="6" t="s">
        <v>160</v>
      </c>
      <c r="Q76" s="10">
        <v>38917</v>
      </c>
      <c r="R76" s="11">
        <v>0.32083333333333336</v>
      </c>
      <c r="S76" s="6" t="s">
        <v>99</v>
      </c>
      <c r="T76" s="6">
        <v>1</v>
      </c>
      <c r="U76" s="6">
        <v>1</v>
      </c>
      <c r="V76" s="6">
        <v>0</v>
      </c>
      <c r="W76" s="6">
        <v>0</v>
      </c>
      <c r="Y76" s="6" t="s">
        <v>137</v>
      </c>
      <c r="Z76" s="6" t="s">
        <v>75</v>
      </c>
      <c r="AA76" s="6" t="s">
        <v>75</v>
      </c>
      <c r="AC76" s="6" t="s">
        <v>84</v>
      </c>
      <c r="AE76" s="6" t="s">
        <v>120</v>
      </c>
      <c r="AF76" s="6" t="s">
        <v>398</v>
      </c>
      <c r="AG76" s="6" t="s">
        <v>179</v>
      </c>
      <c r="AI76" s="12" t="s">
        <v>391</v>
      </c>
      <c r="AJ76" s="6" t="s">
        <v>484</v>
      </c>
      <c r="AR76" s="6">
        <v>3</v>
      </c>
      <c r="AS76" s="6">
        <v>60</v>
      </c>
      <c r="AT76" s="6">
        <v>2.9</v>
      </c>
      <c r="AU76" s="6">
        <v>3.4</v>
      </c>
      <c r="AV76" s="6">
        <v>3</v>
      </c>
      <c r="AW76" s="6">
        <v>4.5</v>
      </c>
      <c r="AX76" s="6">
        <v>3.6</v>
      </c>
      <c r="AY76" s="6">
        <v>7.41</v>
      </c>
      <c r="AZ76" s="6" t="s">
        <v>401</v>
      </c>
      <c r="BA76" s="6">
        <v>10.5</v>
      </c>
      <c r="BB76" s="6">
        <v>15.06</v>
      </c>
      <c r="BC76" s="6">
        <v>17.47</v>
      </c>
      <c r="BD76" s="6">
        <v>16.52</v>
      </c>
      <c r="BE76" s="6">
        <v>7.42</v>
      </c>
      <c r="BF76" s="6">
        <v>-0.01</v>
      </c>
      <c r="BG76" s="6">
        <v>3.48</v>
      </c>
      <c r="BH76" s="6">
        <v>0.86</v>
      </c>
      <c r="BI76" s="6">
        <v>1.46</v>
      </c>
      <c r="BJ76" s="6">
        <v>-6.02</v>
      </c>
      <c r="BK76" s="6">
        <v>0.95</v>
      </c>
      <c r="BL76" s="6">
        <v>0.65</v>
      </c>
      <c r="BM76" s="6">
        <v>7.6</v>
      </c>
      <c r="BN76" s="6" t="s">
        <v>124</v>
      </c>
      <c r="BO76" s="6" t="s">
        <v>151</v>
      </c>
      <c r="BP76" s="6" t="s">
        <v>124</v>
      </c>
      <c r="BQ76" s="6" t="s">
        <v>152</v>
      </c>
      <c r="BR76" s="6" t="s">
        <v>406</v>
      </c>
      <c r="BS76" s="66" t="str">
        <f t="shared" si="10"/>
        <v>Red</v>
      </c>
      <c r="BT76" s="66" t="str">
        <f t="shared" si="11"/>
        <v>Red</v>
      </c>
      <c r="BU76" s="66" t="str">
        <f t="shared" si="12"/>
        <v>No</v>
      </c>
      <c r="BV76" s="66" t="str">
        <f t="shared" si="13"/>
        <v>Circular</v>
      </c>
      <c r="BW76" s="66" t="b">
        <f t="shared" si="14"/>
        <v>0</v>
      </c>
      <c r="BX76" s="6" t="s">
        <v>84</v>
      </c>
      <c r="BZ76" s="6" t="s">
        <v>85</v>
      </c>
      <c r="CA76" s="6" t="s">
        <v>86</v>
      </c>
      <c r="CE76" s="69" t="str">
        <f t="shared" si="15"/>
        <v>1</v>
      </c>
      <c r="CF76" s="69" t="str">
        <f t="shared" si="16"/>
        <v>1</v>
      </c>
    </row>
    <row r="77" spans="1:84" s="6" customFormat="1" ht="12.75">
      <c r="A77" s="7" t="s">
        <v>407</v>
      </c>
      <c r="B77" s="7" t="s">
        <v>408</v>
      </c>
      <c r="C77" s="8">
        <v>0.08</v>
      </c>
      <c r="D77" s="7" t="s">
        <v>409</v>
      </c>
      <c r="E77" s="7" t="s">
        <v>74</v>
      </c>
      <c r="F77" s="7" t="s">
        <v>74</v>
      </c>
      <c r="G77" s="7" t="s">
        <v>74</v>
      </c>
      <c r="H77" s="6" t="s">
        <v>109</v>
      </c>
      <c r="I77" s="6" t="s">
        <v>90</v>
      </c>
      <c r="J77" s="9">
        <v>45.70556</v>
      </c>
      <c r="K77" s="9">
        <v>-117.18269</v>
      </c>
      <c r="L77" s="6" t="s">
        <v>78</v>
      </c>
      <c r="N77" s="6" t="s">
        <v>80</v>
      </c>
      <c r="O77" s="6" t="s">
        <v>160</v>
      </c>
      <c r="Q77" s="10">
        <v>38917</v>
      </c>
      <c r="R77" s="11">
        <v>0.33055555555555555</v>
      </c>
      <c r="S77" s="6" t="s">
        <v>99</v>
      </c>
      <c r="T77" s="6">
        <v>1</v>
      </c>
      <c r="U77" s="6">
        <v>1</v>
      </c>
      <c r="V77" s="6">
        <v>0</v>
      </c>
      <c r="W77" s="6">
        <v>0</v>
      </c>
      <c r="X77" s="6">
        <v>0</v>
      </c>
      <c r="Y77" s="6" t="s">
        <v>119</v>
      </c>
      <c r="Z77" s="6" t="s">
        <v>75</v>
      </c>
      <c r="AA77" s="6" t="s">
        <v>75</v>
      </c>
      <c r="AC77" s="6" t="s">
        <v>84</v>
      </c>
      <c r="AE77" s="6" t="s">
        <v>120</v>
      </c>
      <c r="AF77" s="6" t="s">
        <v>102</v>
      </c>
      <c r="AG77" s="6" t="s">
        <v>75</v>
      </c>
      <c r="AI77" s="12" t="s">
        <v>410</v>
      </c>
      <c r="AR77" s="6">
        <v>3</v>
      </c>
      <c r="AS77" s="6">
        <v>60</v>
      </c>
      <c r="AT77" s="6">
        <v>6</v>
      </c>
      <c r="AU77" s="6">
        <v>5.6</v>
      </c>
      <c r="AV77" s="6">
        <v>7</v>
      </c>
      <c r="AW77" s="6">
        <v>7.1</v>
      </c>
      <c r="AX77" s="6">
        <v>5.2</v>
      </c>
      <c r="AY77" s="6">
        <v>14</v>
      </c>
      <c r="AZ77" s="6" t="s">
        <v>411</v>
      </c>
      <c r="BA77" s="6">
        <v>14.58</v>
      </c>
      <c r="BB77" s="6">
        <v>18.16</v>
      </c>
      <c r="BC77" s="6">
        <v>19.79</v>
      </c>
      <c r="BD77" s="6">
        <v>19.43</v>
      </c>
      <c r="BE77" s="6">
        <v>14</v>
      </c>
      <c r="BF77" s="6">
        <v>0</v>
      </c>
      <c r="BG77" s="6">
        <v>6.18</v>
      </c>
      <c r="BH77" s="6">
        <v>0.49</v>
      </c>
      <c r="BI77" s="6">
        <v>1.27</v>
      </c>
      <c r="BJ77" s="6">
        <v>-4.85</v>
      </c>
      <c r="BK77" s="6">
        <v>0.36</v>
      </c>
      <c r="BL77" s="6">
        <v>0.28</v>
      </c>
      <c r="BM77" s="6">
        <v>5.97</v>
      </c>
      <c r="BN77" s="6" t="s">
        <v>124</v>
      </c>
      <c r="BO77" s="6" t="s">
        <v>151</v>
      </c>
      <c r="BP77" s="6" t="s">
        <v>124</v>
      </c>
      <c r="BQ77" s="6" t="s">
        <v>152</v>
      </c>
      <c r="BR77" s="6" t="s">
        <v>406</v>
      </c>
      <c r="BS77" s="66" t="str">
        <f t="shared" si="10"/>
        <v>Red</v>
      </c>
      <c r="BT77" s="66" t="str">
        <f t="shared" si="11"/>
        <v>Red</v>
      </c>
      <c r="BU77" s="66" t="str">
        <f t="shared" si="12"/>
        <v>No</v>
      </c>
      <c r="BV77" s="66" t="str">
        <f t="shared" si="13"/>
        <v>Circular</v>
      </c>
      <c r="BW77" s="66" t="b">
        <f t="shared" si="14"/>
        <v>0</v>
      </c>
      <c r="BX77" s="6" t="s">
        <v>84</v>
      </c>
      <c r="BZ77" s="6" t="s">
        <v>85</v>
      </c>
      <c r="CA77" s="6" t="s">
        <v>86</v>
      </c>
      <c r="CE77" s="69" t="str">
        <f t="shared" si="15"/>
        <v>1</v>
      </c>
      <c r="CF77" s="69" t="str">
        <f t="shared" si="16"/>
        <v>1</v>
      </c>
    </row>
    <row r="78" spans="1:84" s="6" customFormat="1" ht="12.75">
      <c r="A78" s="7" t="s">
        <v>412</v>
      </c>
      <c r="B78" s="7" t="s">
        <v>413</v>
      </c>
      <c r="C78" s="8">
        <v>0.05</v>
      </c>
      <c r="D78" s="7">
        <v>4665</v>
      </c>
      <c r="E78" s="7" t="s">
        <v>74</v>
      </c>
      <c r="F78" s="7" t="s">
        <v>74</v>
      </c>
      <c r="G78" s="7" t="s">
        <v>74</v>
      </c>
      <c r="H78" s="6" t="s">
        <v>109</v>
      </c>
      <c r="I78" s="6" t="s">
        <v>179</v>
      </c>
      <c r="J78" s="9">
        <v>45.83532</v>
      </c>
      <c r="K78" s="9">
        <v>-117.07174</v>
      </c>
      <c r="L78" s="6" t="s">
        <v>78</v>
      </c>
      <c r="N78" s="6" t="s">
        <v>80</v>
      </c>
      <c r="O78" s="6" t="s">
        <v>160</v>
      </c>
      <c r="Q78" s="10">
        <v>38932</v>
      </c>
      <c r="R78" s="11">
        <v>0.7270833333333333</v>
      </c>
      <c r="S78" s="6" t="s">
        <v>99</v>
      </c>
      <c r="T78" s="6">
        <v>1</v>
      </c>
      <c r="U78" s="6">
        <v>1</v>
      </c>
      <c r="V78" s="6">
        <v>0</v>
      </c>
      <c r="W78" s="6">
        <v>0</v>
      </c>
      <c r="X78" s="6">
        <v>0</v>
      </c>
      <c r="Y78" s="6" t="s">
        <v>137</v>
      </c>
      <c r="Z78" s="6" t="s">
        <v>75</v>
      </c>
      <c r="AA78" s="6" t="s">
        <v>75</v>
      </c>
      <c r="AC78" s="6" t="s">
        <v>84</v>
      </c>
      <c r="AE78" s="6" t="s">
        <v>120</v>
      </c>
      <c r="AF78" s="6" t="s">
        <v>102</v>
      </c>
      <c r="AG78" s="6" t="s">
        <v>75</v>
      </c>
      <c r="AI78" s="12" t="s">
        <v>414</v>
      </c>
      <c r="AR78" s="6">
        <v>2</v>
      </c>
      <c r="AS78" s="6">
        <v>26</v>
      </c>
      <c r="AT78" s="6">
        <v>5</v>
      </c>
      <c r="AU78" s="6">
        <v>6.9</v>
      </c>
      <c r="AV78" s="6">
        <v>9.8</v>
      </c>
      <c r="AW78" s="6">
        <v>6.7</v>
      </c>
      <c r="AX78" s="6">
        <v>6.5</v>
      </c>
      <c r="AY78" s="6">
        <v>5.29</v>
      </c>
      <c r="AZ78" s="6" t="s">
        <v>105</v>
      </c>
      <c r="BA78" s="6">
        <v>7.26</v>
      </c>
      <c r="BB78" s="6">
        <v>7.88</v>
      </c>
      <c r="BC78" s="6">
        <v>9.36</v>
      </c>
      <c r="BD78" s="6">
        <v>8.05</v>
      </c>
      <c r="BE78" s="6">
        <v>5.29</v>
      </c>
      <c r="BF78" s="6">
        <v>0</v>
      </c>
      <c r="BG78" s="6">
        <v>6.98</v>
      </c>
      <c r="BH78" s="6">
        <v>0.29</v>
      </c>
      <c r="BI78" s="6">
        <v>0.17</v>
      </c>
      <c r="BJ78" s="6">
        <v>-0.79</v>
      </c>
      <c r="BK78" s="6">
        <v>1.31</v>
      </c>
      <c r="BL78" s="6">
        <v>7.71</v>
      </c>
      <c r="BM78" s="6">
        <v>2.38</v>
      </c>
      <c r="BN78" s="6" t="s">
        <v>124</v>
      </c>
      <c r="BO78" s="6" t="s">
        <v>151</v>
      </c>
      <c r="BP78" s="6" t="s">
        <v>124</v>
      </c>
      <c r="BQ78" s="6" t="s">
        <v>152</v>
      </c>
      <c r="BR78" s="6" t="s">
        <v>415</v>
      </c>
      <c r="BS78" s="66" t="str">
        <f t="shared" si="10"/>
        <v>Red</v>
      </c>
      <c r="BT78" s="66" t="str">
        <f t="shared" si="11"/>
        <v>Red</v>
      </c>
      <c r="BU78" s="66" t="str">
        <f t="shared" si="12"/>
        <v>Yes</v>
      </c>
      <c r="BV78" s="66" t="str">
        <f t="shared" si="13"/>
        <v>Circular</v>
      </c>
      <c r="BW78" s="66" t="b">
        <f t="shared" si="14"/>
        <v>0</v>
      </c>
      <c r="BX78" s="6" t="s">
        <v>85</v>
      </c>
      <c r="BY78" s="6" t="s">
        <v>416</v>
      </c>
      <c r="BZ78" s="6" t="s">
        <v>85</v>
      </c>
      <c r="CA78" s="6" t="s">
        <v>170</v>
      </c>
      <c r="CE78" s="69" t="str">
        <f t="shared" si="15"/>
        <v>1</v>
      </c>
      <c r="CF78" s="69" t="str">
        <f t="shared" si="16"/>
        <v>1</v>
      </c>
    </row>
    <row r="79" spans="1:84" s="6" customFormat="1" ht="12.75">
      <c r="A79" s="7" t="s">
        <v>417</v>
      </c>
      <c r="B79" s="7" t="s">
        <v>113</v>
      </c>
      <c r="C79" s="8">
        <v>1</v>
      </c>
      <c r="D79" s="7" t="s">
        <v>418</v>
      </c>
      <c r="E79" s="7" t="s">
        <v>115</v>
      </c>
      <c r="F79" s="7" t="s">
        <v>89</v>
      </c>
      <c r="G79" s="7" t="s">
        <v>89</v>
      </c>
      <c r="H79" s="6" t="s">
        <v>179</v>
      </c>
      <c r="I79" s="6" t="s">
        <v>331</v>
      </c>
      <c r="J79" s="9">
        <v>45.64327</v>
      </c>
      <c r="K79" s="9">
        <v>-116.97899</v>
      </c>
      <c r="L79" s="6" t="s">
        <v>78</v>
      </c>
      <c r="N79" s="6" t="s">
        <v>160</v>
      </c>
      <c r="O79" s="6" t="s">
        <v>179</v>
      </c>
      <c r="Q79" s="10">
        <v>38946</v>
      </c>
      <c r="R79" s="11">
        <v>0.3625</v>
      </c>
      <c r="S79" s="6" t="s">
        <v>99</v>
      </c>
      <c r="T79" s="6">
        <v>1</v>
      </c>
      <c r="U79" s="6">
        <v>1</v>
      </c>
      <c r="V79" s="6">
        <v>0</v>
      </c>
      <c r="W79" s="6">
        <v>0</v>
      </c>
      <c r="X79" s="6">
        <v>0</v>
      </c>
      <c r="Y79" s="6" t="s">
        <v>119</v>
      </c>
      <c r="Z79" s="6" t="s">
        <v>75</v>
      </c>
      <c r="AA79" s="6" t="s">
        <v>75</v>
      </c>
      <c r="AC79" s="6" t="s">
        <v>84</v>
      </c>
      <c r="AE79" s="6" t="s">
        <v>120</v>
      </c>
      <c r="AF79" s="6" t="s">
        <v>140</v>
      </c>
      <c r="AG79" s="6" t="s">
        <v>121</v>
      </c>
      <c r="AI79" s="12" t="s">
        <v>366</v>
      </c>
      <c r="AJ79" s="6" t="s">
        <v>419</v>
      </c>
      <c r="AR79" s="6">
        <v>1.5</v>
      </c>
      <c r="AS79" s="6">
        <v>39.6</v>
      </c>
      <c r="AT79" s="6">
        <v>2</v>
      </c>
      <c r="AU79" s="6">
        <v>1.6</v>
      </c>
      <c r="AV79" s="6">
        <v>3.9</v>
      </c>
      <c r="AW79" s="6">
        <v>2</v>
      </c>
      <c r="AX79" s="6">
        <v>2.2</v>
      </c>
      <c r="AY79" s="6">
        <v>5.54</v>
      </c>
      <c r="AZ79" s="6" t="s">
        <v>111</v>
      </c>
      <c r="BA79" s="6">
        <v>5.41</v>
      </c>
      <c r="BB79" s="6">
        <v>7.08</v>
      </c>
      <c r="BC79" s="6">
        <v>8.17</v>
      </c>
      <c r="BD79" s="6">
        <v>7.47</v>
      </c>
      <c r="BE79" s="6">
        <v>5.54</v>
      </c>
      <c r="BF79" s="6">
        <v>0</v>
      </c>
      <c r="BG79" s="6">
        <v>2.34</v>
      </c>
      <c r="BH79" s="6">
        <v>0.64</v>
      </c>
      <c r="BI79" s="6">
        <v>0.39</v>
      </c>
      <c r="BJ79" s="6">
        <v>-2.06</v>
      </c>
      <c r="BK79" s="6">
        <v>0.7</v>
      </c>
      <c r="BL79" s="6">
        <v>1.79</v>
      </c>
      <c r="BM79" s="6">
        <v>4.22</v>
      </c>
      <c r="BN79" s="6" t="s">
        <v>124</v>
      </c>
      <c r="BO79" s="6" t="s">
        <v>151</v>
      </c>
      <c r="BP79" s="6" t="s">
        <v>124</v>
      </c>
      <c r="BQ79" s="6" t="s">
        <v>152</v>
      </c>
      <c r="BS79" s="66" t="str">
        <f t="shared" si="10"/>
        <v>Red</v>
      </c>
      <c r="BT79" s="66" t="str">
        <f t="shared" si="11"/>
        <v>Red</v>
      </c>
      <c r="BU79" s="66" t="str">
        <f t="shared" si="12"/>
        <v>Yes</v>
      </c>
      <c r="BV79" s="66" t="str">
        <f t="shared" si="13"/>
        <v>Circular</v>
      </c>
      <c r="BW79" s="66" t="b">
        <f t="shared" si="14"/>
        <v>0</v>
      </c>
      <c r="BX79" s="6" t="s">
        <v>85</v>
      </c>
      <c r="BY79" s="6" t="s">
        <v>420</v>
      </c>
      <c r="BZ79" s="6" t="s">
        <v>85</v>
      </c>
      <c r="CA79" s="6" t="s">
        <v>170</v>
      </c>
      <c r="CE79" s="69" t="str">
        <f t="shared" si="15"/>
        <v>1</v>
      </c>
      <c r="CF79" s="69" t="str">
        <f t="shared" si="16"/>
        <v>1</v>
      </c>
    </row>
    <row r="80" spans="1:84" s="6" customFormat="1" ht="12.75">
      <c r="A80" s="7" t="s">
        <v>421</v>
      </c>
      <c r="B80" s="7" t="s">
        <v>145</v>
      </c>
      <c r="C80" s="8">
        <v>14.3</v>
      </c>
      <c r="D80" s="7" t="s">
        <v>422</v>
      </c>
      <c r="E80" s="7" t="s">
        <v>115</v>
      </c>
      <c r="F80" s="7" t="s">
        <v>89</v>
      </c>
      <c r="G80" s="7" t="s">
        <v>89</v>
      </c>
      <c r="H80" s="6" t="s">
        <v>90</v>
      </c>
      <c r="I80" s="6" t="s">
        <v>76</v>
      </c>
      <c r="J80" s="9">
        <v>45.58976</v>
      </c>
      <c r="K80" s="9">
        <v>-117.16798</v>
      </c>
      <c r="L80" s="6" t="s">
        <v>78</v>
      </c>
      <c r="N80" s="6" t="s">
        <v>160</v>
      </c>
      <c r="O80" s="6" t="s">
        <v>423</v>
      </c>
      <c r="Q80" s="10">
        <v>38946</v>
      </c>
      <c r="R80" s="11">
        <v>0.4875</v>
      </c>
      <c r="S80" s="6" t="s">
        <v>118</v>
      </c>
      <c r="T80" s="6">
        <v>1</v>
      </c>
      <c r="U80" s="6">
        <v>1</v>
      </c>
      <c r="V80" s="6">
        <v>0</v>
      </c>
      <c r="W80" s="6">
        <v>0</v>
      </c>
      <c r="X80" s="6">
        <v>0</v>
      </c>
      <c r="Y80" s="6" t="s">
        <v>100</v>
      </c>
      <c r="Z80" s="6" t="s">
        <v>75</v>
      </c>
      <c r="AA80" s="6" t="s">
        <v>75</v>
      </c>
      <c r="AC80" s="6" t="s">
        <v>84</v>
      </c>
      <c r="AE80" s="6" t="s">
        <v>120</v>
      </c>
      <c r="AF80" s="6" t="s">
        <v>121</v>
      </c>
      <c r="AG80" s="6" t="s">
        <v>139</v>
      </c>
      <c r="AI80" s="12" t="s">
        <v>424</v>
      </c>
      <c r="AJ80" s="6" t="s">
        <v>419</v>
      </c>
      <c r="AR80" s="6">
        <v>5.6</v>
      </c>
      <c r="AS80" s="6">
        <v>38.45</v>
      </c>
      <c r="AT80" s="6">
        <v>8.1</v>
      </c>
      <c r="AU80" s="6">
        <v>9.2</v>
      </c>
      <c r="AV80" s="6">
        <v>8</v>
      </c>
      <c r="AW80" s="6">
        <v>7.9</v>
      </c>
      <c r="AX80" s="6">
        <v>8.9</v>
      </c>
      <c r="AY80" s="6">
        <v>8.08</v>
      </c>
      <c r="AZ80" s="6" t="s">
        <v>105</v>
      </c>
      <c r="BA80" s="6">
        <v>11.74</v>
      </c>
      <c r="BB80" s="6">
        <v>11.38</v>
      </c>
      <c r="BC80" s="6">
        <v>11.38</v>
      </c>
      <c r="BD80" s="6">
        <v>11.38</v>
      </c>
      <c r="BE80" s="6">
        <v>8.07</v>
      </c>
      <c r="BF80" s="6">
        <v>0.01</v>
      </c>
      <c r="BG80" s="6">
        <v>8.42</v>
      </c>
      <c r="BH80" s="6">
        <v>0.67</v>
      </c>
      <c r="BI80" s="6">
        <v>0</v>
      </c>
      <c r="BJ80" s="6">
        <v>0.36</v>
      </c>
      <c r="BK80" s="6">
        <v>0</v>
      </c>
      <c r="BL80" s="6">
        <v>0</v>
      </c>
      <c r="BM80" s="6">
        <v>-0.94</v>
      </c>
      <c r="BN80" s="6" t="s">
        <v>107</v>
      </c>
      <c r="BO80" s="6" t="s">
        <v>204</v>
      </c>
      <c r="BP80" s="6" t="s">
        <v>107</v>
      </c>
      <c r="BQ80" s="6" t="s">
        <v>75</v>
      </c>
      <c r="BS80" s="66" t="str">
        <f t="shared" si="10"/>
        <v>Green</v>
      </c>
      <c r="BT80" s="66" t="str">
        <f t="shared" si="11"/>
        <v>Green</v>
      </c>
      <c r="BU80" s="66" t="str">
        <f t="shared" si="12"/>
        <v>No</v>
      </c>
      <c r="BV80" s="66" t="str">
        <f t="shared" si="13"/>
        <v>Squashed Pipe-Arch</v>
      </c>
      <c r="BW80" s="66" t="b">
        <f t="shared" si="14"/>
        <v>0</v>
      </c>
      <c r="BX80" s="6" t="s">
        <v>84</v>
      </c>
      <c r="BZ80" s="6" t="s">
        <v>85</v>
      </c>
      <c r="CA80" s="6" t="s">
        <v>170</v>
      </c>
      <c r="CE80" s="69" t="str">
        <f t="shared" si="15"/>
        <v>0</v>
      </c>
      <c r="CF80" s="69" t="str">
        <f t="shared" si="16"/>
        <v>0</v>
      </c>
    </row>
    <row r="81" spans="1:84" s="6" customFormat="1" ht="12.75">
      <c r="A81" s="7" t="s">
        <v>425</v>
      </c>
      <c r="B81" s="7" t="s">
        <v>426</v>
      </c>
      <c r="C81" s="8">
        <v>0.4</v>
      </c>
      <c r="D81" s="7" t="s">
        <v>145</v>
      </c>
      <c r="E81" s="7" t="s">
        <v>115</v>
      </c>
      <c r="F81" s="7" t="s">
        <v>89</v>
      </c>
      <c r="G81" s="7" t="s">
        <v>89</v>
      </c>
      <c r="H81" s="6" t="s">
        <v>90</v>
      </c>
      <c r="I81" s="6" t="s">
        <v>76</v>
      </c>
      <c r="J81" s="9">
        <v>45.60002</v>
      </c>
      <c r="K81" s="9">
        <v>-117.17107</v>
      </c>
      <c r="L81" s="6" t="s">
        <v>78</v>
      </c>
      <c r="N81" s="6" t="s">
        <v>80</v>
      </c>
      <c r="O81" s="6" t="s">
        <v>160</v>
      </c>
      <c r="Q81" s="10">
        <v>38946</v>
      </c>
      <c r="R81" s="11">
        <v>0.5236111111111111</v>
      </c>
      <c r="S81" s="6" t="s">
        <v>118</v>
      </c>
      <c r="T81" s="6">
        <v>1</v>
      </c>
      <c r="U81" s="6">
        <v>1</v>
      </c>
      <c r="V81" s="6">
        <v>0</v>
      </c>
      <c r="W81" s="6">
        <v>0</v>
      </c>
      <c r="X81" s="6">
        <v>0</v>
      </c>
      <c r="Y81" s="6" t="s">
        <v>137</v>
      </c>
      <c r="Z81" s="6" t="s">
        <v>75</v>
      </c>
      <c r="AA81" s="6" t="s">
        <v>75</v>
      </c>
      <c r="AC81" s="6" t="s">
        <v>84</v>
      </c>
      <c r="AE81" s="6" t="s">
        <v>120</v>
      </c>
      <c r="AF81" s="6" t="s">
        <v>139</v>
      </c>
      <c r="AG81" s="6" t="s">
        <v>75</v>
      </c>
      <c r="AI81" s="12"/>
      <c r="AR81" s="6">
        <v>4.6</v>
      </c>
      <c r="AS81" s="6">
        <v>30</v>
      </c>
      <c r="AT81" s="6">
        <v>7</v>
      </c>
      <c r="AU81" s="6">
        <v>7.2</v>
      </c>
      <c r="AV81" s="6">
        <v>6.2</v>
      </c>
      <c r="AW81" s="6">
        <v>9.9</v>
      </c>
      <c r="AX81" s="6">
        <v>12.1</v>
      </c>
      <c r="AY81" s="6">
        <v>5.1</v>
      </c>
      <c r="AZ81" s="6" t="s">
        <v>427</v>
      </c>
      <c r="BA81" s="6">
        <v>8.4</v>
      </c>
      <c r="BB81" s="6">
        <v>8.74</v>
      </c>
      <c r="BC81" s="6">
        <v>11.71</v>
      </c>
      <c r="BD81" s="6">
        <v>9.52</v>
      </c>
      <c r="BE81" s="6">
        <v>5.1</v>
      </c>
      <c r="BF81" s="6">
        <v>0</v>
      </c>
      <c r="BG81" s="6">
        <v>8.48</v>
      </c>
      <c r="BH81" s="6">
        <v>0.54</v>
      </c>
      <c r="BI81" s="6">
        <v>0.78</v>
      </c>
      <c r="BJ81" s="6">
        <v>-1.12</v>
      </c>
      <c r="BK81" s="6">
        <v>2.19</v>
      </c>
      <c r="BL81" s="6">
        <v>2.81</v>
      </c>
      <c r="BM81" s="6">
        <v>1.13</v>
      </c>
      <c r="BN81" s="6" t="s">
        <v>124</v>
      </c>
      <c r="BO81" s="6" t="s">
        <v>167</v>
      </c>
      <c r="BP81" s="6" t="s">
        <v>142</v>
      </c>
      <c r="BQ81" s="6" t="s">
        <v>75</v>
      </c>
      <c r="BS81" s="66" t="str">
        <f t="shared" si="10"/>
        <v>Red</v>
      </c>
      <c r="BT81" s="66" t="str">
        <f t="shared" si="11"/>
        <v>Red</v>
      </c>
      <c r="BU81" s="66" t="str">
        <f t="shared" si="12"/>
        <v>No</v>
      </c>
      <c r="BV81" s="66" t="str">
        <f t="shared" si="13"/>
        <v>Squashed Pipe-Arch</v>
      </c>
      <c r="BW81" s="66" t="b">
        <f t="shared" si="14"/>
        <v>0</v>
      </c>
      <c r="BX81" s="6" t="s">
        <v>84</v>
      </c>
      <c r="BZ81" s="6" t="s">
        <v>75</v>
      </c>
      <c r="CA81" s="6" t="s">
        <v>170</v>
      </c>
      <c r="CE81" s="69" t="str">
        <f t="shared" si="15"/>
        <v>1</v>
      </c>
      <c r="CF81" s="69" t="str">
        <f t="shared" si="16"/>
        <v>0.5</v>
      </c>
    </row>
    <row r="82" spans="1:84" s="6" customFormat="1" ht="12.75">
      <c r="A82" s="7" t="s">
        <v>428</v>
      </c>
      <c r="B82" s="7" t="s">
        <v>426</v>
      </c>
      <c r="C82" s="8">
        <v>1.1</v>
      </c>
      <c r="D82" s="7" t="s">
        <v>145</v>
      </c>
      <c r="E82" s="7" t="s">
        <v>115</v>
      </c>
      <c r="F82" s="7" t="s">
        <v>89</v>
      </c>
      <c r="G82" s="7" t="s">
        <v>89</v>
      </c>
      <c r="H82" s="6" t="s">
        <v>90</v>
      </c>
      <c r="I82" s="6" t="s">
        <v>76</v>
      </c>
      <c r="J82" s="9">
        <v>45.60875</v>
      </c>
      <c r="K82" s="9">
        <v>-117.17907</v>
      </c>
      <c r="L82" s="6" t="s">
        <v>78</v>
      </c>
      <c r="N82" s="6" t="s">
        <v>160</v>
      </c>
      <c r="O82" s="6" t="s">
        <v>423</v>
      </c>
      <c r="Q82" s="10">
        <v>38946</v>
      </c>
      <c r="R82" s="11">
        <v>0.6826388888888889</v>
      </c>
      <c r="S82" s="6" t="s">
        <v>118</v>
      </c>
      <c r="T82" s="6">
        <v>1</v>
      </c>
      <c r="U82" s="6">
        <v>1</v>
      </c>
      <c r="V82" s="6">
        <v>0</v>
      </c>
      <c r="W82" s="6">
        <v>0</v>
      </c>
      <c r="X82" s="6">
        <v>0</v>
      </c>
      <c r="Y82" s="6" t="s">
        <v>137</v>
      </c>
      <c r="Z82" s="6" t="s">
        <v>75</v>
      </c>
      <c r="AA82" s="6" t="s">
        <v>75</v>
      </c>
      <c r="AC82" s="6" t="s">
        <v>84</v>
      </c>
      <c r="AE82" s="6" t="s">
        <v>120</v>
      </c>
      <c r="AF82" s="6" t="s">
        <v>75</v>
      </c>
      <c r="AG82" s="6" t="s">
        <v>75</v>
      </c>
      <c r="AI82" s="12"/>
      <c r="AR82" s="6">
        <v>5.8</v>
      </c>
      <c r="AS82" s="6">
        <v>32.5</v>
      </c>
      <c r="AT82" s="6">
        <v>8.1</v>
      </c>
      <c r="AU82" s="6">
        <v>8.2</v>
      </c>
      <c r="AV82" s="6">
        <v>8.7</v>
      </c>
      <c r="AW82" s="6">
        <v>6.7</v>
      </c>
      <c r="AX82" s="6">
        <v>11.8</v>
      </c>
      <c r="AY82" s="6">
        <v>5</v>
      </c>
      <c r="AZ82" s="6" t="s">
        <v>105</v>
      </c>
      <c r="BA82" s="6">
        <v>8.75</v>
      </c>
      <c r="BB82" s="6">
        <v>8.93</v>
      </c>
      <c r="BC82" s="6">
        <v>10.6</v>
      </c>
      <c r="BD82" s="6">
        <v>10.1</v>
      </c>
      <c r="BE82" s="6">
        <v>5</v>
      </c>
      <c r="BF82" s="6">
        <v>0</v>
      </c>
      <c r="BG82" s="6">
        <v>8.7</v>
      </c>
      <c r="BH82" s="6">
        <v>0.67</v>
      </c>
      <c r="BI82" s="6">
        <v>1.17</v>
      </c>
      <c r="BJ82" s="6">
        <v>-1.35</v>
      </c>
      <c r="BK82" s="6">
        <v>0.5</v>
      </c>
      <c r="BL82" s="6">
        <v>0.43</v>
      </c>
      <c r="BM82" s="6">
        <v>0.55</v>
      </c>
      <c r="BN82" s="6" t="s">
        <v>124</v>
      </c>
      <c r="BO82" s="6" t="s">
        <v>167</v>
      </c>
      <c r="BP82" s="6" t="s">
        <v>124</v>
      </c>
      <c r="BQ82" s="6" t="s">
        <v>168</v>
      </c>
      <c r="BS82" s="66" t="str">
        <f t="shared" si="10"/>
        <v>Red</v>
      </c>
      <c r="BT82" s="66" t="str">
        <f t="shared" si="11"/>
        <v>Red</v>
      </c>
      <c r="BU82" s="66" t="str">
        <f t="shared" si="12"/>
        <v>Yes</v>
      </c>
      <c r="BV82" s="66" t="str">
        <f t="shared" si="13"/>
        <v>Squashed Pipe-Arch</v>
      </c>
      <c r="BW82" s="66" t="b">
        <f t="shared" si="14"/>
        <v>0</v>
      </c>
      <c r="BX82" s="6" t="s">
        <v>85</v>
      </c>
      <c r="BY82" s="6" t="s">
        <v>429</v>
      </c>
      <c r="BZ82" s="6" t="s">
        <v>85</v>
      </c>
      <c r="CA82" s="6" t="s">
        <v>170</v>
      </c>
      <c r="CE82" s="69" t="str">
        <f t="shared" si="15"/>
        <v>1</v>
      </c>
      <c r="CF82" s="69" t="str">
        <f t="shared" si="16"/>
        <v>1</v>
      </c>
    </row>
    <row r="83" spans="1:84" s="6" customFormat="1" ht="12.75">
      <c r="A83" s="7" t="s">
        <v>430</v>
      </c>
      <c r="B83" s="7" t="s">
        <v>426</v>
      </c>
      <c r="C83" s="8">
        <v>1.2</v>
      </c>
      <c r="D83" s="7" t="s">
        <v>145</v>
      </c>
      <c r="E83" s="7" t="s">
        <v>115</v>
      </c>
      <c r="F83" s="7" t="s">
        <v>89</v>
      </c>
      <c r="G83" s="7" t="s">
        <v>89</v>
      </c>
      <c r="H83" s="6" t="s">
        <v>90</v>
      </c>
      <c r="I83" s="6" t="s">
        <v>76</v>
      </c>
      <c r="J83" s="9">
        <v>45.60887</v>
      </c>
      <c r="K83" s="9">
        <v>-117.18065</v>
      </c>
      <c r="L83" s="6" t="s">
        <v>78</v>
      </c>
      <c r="N83" s="6" t="s">
        <v>160</v>
      </c>
      <c r="O83" s="6" t="s">
        <v>423</v>
      </c>
      <c r="Q83" s="10">
        <v>38946</v>
      </c>
      <c r="R83" s="11">
        <v>0.6875</v>
      </c>
      <c r="S83" s="6" t="s">
        <v>99</v>
      </c>
      <c r="T83" s="6">
        <v>1</v>
      </c>
      <c r="U83" s="6">
        <v>1</v>
      </c>
      <c r="V83" s="6">
        <v>0</v>
      </c>
      <c r="W83" s="6">
        <v>0</v>
      </c>
      <c r="X83" s="6">
        <v>0</v>
      </c>
      <c r="Y83" s="6" t="s">
        <v>100</v>
      </c>
      <c r="Z83" s="6" t="s">
        <v>75</v>
      </c>
      <c r="AA83" s="6" t="s">
        <v>75</v>
      </c>
      <c r="AC83" s="6" t="s">
        <v>84</v>
      </c>
      <c r="AE83" s="6" t="s">
        <v>131</v>
      </c>
      <c r="AF83" s="6" t="s">
        <v>140</v>
      </c>
      <c r="AG83" s="6" t="s">
        <v>121</v>
      </c>
      <c r="AI83" s="12" t="s">
        <v>431</v>
      </c>
      <c r="AR83" s="6">
        <v>6.9</v>
      </c>
      <c r="AS83" s="6">
        <v>18.1</v>
      </c>
      <c r="AT83" s="6">
        <v>10.3</v>
      </c>
      <c r="AU83" s="6">
        <v>11.1</v>
      </c>
      <c r="AV83" s="6">
        <v>10</v>
      </c>
      <c r="AW83" s="6">
        <v>10.5</v>
      </c>
      <c r="AX83" s="6">
        <v>11.2</v>
      </c>
      <c r="AY83" s="6">
        <v>4.93</v>
      </c>
      <c r="AZ83" s="6" t="s">
        <v>105</v>
      </c>
      <c r="BA83" s="6">
        <v>10.83</v>
      </c>
      <c r="BB83" s="6">
        <v>11.08</v>
      </c>
      <c r="BC83" s="6">
        <v>11.08</v>
      </c>
      <c r="BD83" s="6">
        <v>10.63</v>
      </c>
      <c r="BE83" s="6">
        <v>4.93</v>
      </c>
      <c r="BF83" s="6">
        <v>0</v>
      </c>
      <c r="BG83" s="6">
        <v>10.62</v>
      </c>
      <c r="BH83" s="6">
        <v>0.65</v>
      </c>
      <c r="BI83" s="6">
        <v>-0.45</v>
      </c>
      <c r="BJ83" s="6">
        <v>0.2</v>
      </c>
      <c r="BK83" s="6">
        <v>0.45</v>
      </c>
      <c r="BL83" s="6">
        <v>-1</v>
      </c>
      <c r="BM83" s="6">
        <v>1.38</v>
      </c>
      <c r="BN83" s="6" t="s">
        <v>107</v>
      </c>
      <c r="BO83" s="6" t="s">
        <v>75</v>
      </c>
      <c r="BP83" s="6" t="s">
        <v>107</v>
      </c>
      <c r="BQ83" s="6" t="s">
        <v>75</v>
      </c>
      <c r="BS83" s="66" t="str">
        <f t="shared" si="10"/>
        <v>Green</v>
      </c>
      <c r="BT83" s="66" t="str">
        <f t="shared" si="11"/>
        <v>Green</v>
      </c>
      <c r="BU83" s="66" t="str">
        <f t="shared" si="12"/>
        <v>Yes</v>
      </c>
      <c r="BV83" s="66" t="str">
        <f t="shared" si="13"/>
        <v>Circular</v>
      </c>
      <c r="BW83" s="66" t="str">
        <f t="shared" si="14"/>
        <v>Yes</v>
      </c>
      <c r="BX83" s="6" t="s">
        <v>85</v>
      </c>
      <c r="BY83" s="6" t="s">
        <v>432</v>
      </c>
      <c r="BZ83" s="6" t="s">
        <v>85</v>
      </c>
      <c r="CA83" s="6" t="s">
        <v>170</v>
      </c>
      <c r="CE83" s="69" t="str">
        <f t="shared" si="15"/>
        <v>0</v>
      </c>
      <c r="CF83" s="69" t="str">
        <f t="shared" si="16"/>
        <v>0</v>
      </c>
    </row>
    <row r="84" spans="1:84" s="6" customFormat="1" ht="12.75">
      <c r="A84" s="7" t="s">
        <v>433</v>
      </c>
      <c r="B84" s="7">
        <v>4625</v>
      </c>
      <c r="C84" s="8">
        <v>15.1</v>
      </c>
      <c r="D84" s="7" t="s">
        <v>434</v>
      </c>
      <c r="E84" s="7" t="s">
        <v>74</v>
      </c>
      <c r="F84" s="7" t="s">
        <v>74</v>
      </c>
      <c r="G84" s="7" t="s">
        <v>74</v>
      </c>
      <c r="H84" s="6" t="s">
        <v>109</v>
      </c>
      <c r="I84" s="6" t="s">
        <v>97</v>
      </c>
      <c r="J84" s="9">
        <v>45.77877</v>
      </c>
      <c r="K84" s="9">
        <v>-116.99015</v>
      </c>
      <c r="L84" s="6" t="s">
        <v>78</v>
      </c>
      <c r="N84" s="6" t="s">
        <v>80</v>
      </c>
      <c r="O84" s="6" t="s">
        <v>160</v>
      </c>
      <c r="Q84" s="10">
        <v>38957</v>
      </c>
      <c r="R84" s="11">
        <v>0.5118055555555555</v>
      </c>
      <c r="S84" s="6" t="s">
        <v>118</v>
      </c>
      <c r="T84" s="6">
        <v>1</v>
      </c>
      <c r="U84" s="6">
        <v>1</v>
      </c>
      <c r="V84" s="6">
        <v>0</v>
      </c>
      <c r="W84" s="6">
        <v>0</v>
      </c>
      <c r="X84" s="6">
        <v>0</v>
      </c>
      <c r="Y84" s="6" t="s">
        <v>119</v>
      </c>
      <c r="Z84" s="6" t="s">
        <v>75</v>
      </c>
      <c r="AA84" s="6" t="s">
        <v>75</v>
      </c>
      <c r="AC84" s="6" t="s">
        <v>84</v>
      </c>
      <c r="AE84" s="6" t="s">
        <v>120</v>
      </c>
      <c r="AF84" s="6" t="s">
        <v>139</v>
      </c>
      <c r="AG84" s="6" t="s">
        <v>138</v>
      </c>
      <c r="AH84" s="6" t="s">
        <v>435</v>
      </c>
      <c r="AI84" s="12" t="s">
        <v>436</v>
      </c>
      <c r="AJ84" s="6" t="s">
        <v>437</v>
      </c>
      <c r="AR84" s="6">
        <v>5.3</v>
      </c>
      <c r="AS84" s="6">
        <v>93.5</v>
      </c>
      <c r="AT84" s="6">
        <v>7.9</v>
      </c>
      <c r="AU84" s="6">
        <v>9.6</v>
      </c>
      <c r="AV84" s="6">
        <v>6.4</v>
      </c>
      <c r="AW84" s="6">
        <v>5.9</v>
      </c>
      <c r="AX84" s="6">
        <v>9.9</v>
      </c>
      <c r="AY84" s="6">
        <v>3.14</v>
      </c>
      <c r="AZ84" s="6" t="s">
        <v>438</v>
      </c>
      <c r="BA84" s="6">
        <v>20.88</v>
      </c>
      <c r="BB84" s="6">
        <v>29.46</v>
      </c>
      <c r="BC84" s="6">
        <v>29.88</v>
      </c>
      <c r="BD84" s="6">
        <v>29.88</v>
      </c>
      <c r="BE84" s="6">
        <v>3.15</v>
      </c>
      <c r="BF84" s="6">
        <v>-0.01</v>
      </c>
      <c r="BG84" s="6">
        <v>7.94</v>
      </c>
      <c r="BH84" s="6">
        <v>0.67</v>
      </c>
      <c r="BI84" s="6">
        <v>0.42</v>
      </c>
      <c r="BJ84" s="6">
        <v>-9</v>
      </c>
      <c r="BK84" s="6">
        <v>0</v>
      </c>
      <c r="BL84" s="6">
        <v>0</v>
      </c>
      <c r="BM84" s="6">
        <v>9.18</v>
      </c>
      <c r="BN84" s="6" t="s">
        <v>124</v>
      </c>
      <c r="BO84" s="6" t="s">
        <v>151</v>
      </c>
      <c r="BP84" s="6" t="s">
        <v>124</v>
      </c>
      <c r="BQ84" s="6" t="s">
        <v>152</v>
      </c>
      <c r="BS84" s="66" t="str">
        <f t="shared" si="10"/>
        <v>Red</v>
      </c>
      <c r="BT84" s="66" t="str">
        <f t="shared" si="11"/>
        <v>Red</v>
      </c>
      <c r="BU84" s="66" t="str">
        <f t="shared" si="12"/>
        <v>No</v>
      </c>
      <c r="BV84" s="66" t="str">
        <f t="shared" si="13"/>
        <v>Squashed Pipe-Arch</v>
      </c>
      <c r="BW84" s="66" t="b">
        <f t="shared" si="14"/>
        <v>0</v>
      </c>
      <c r="BX84" s="6" t="s">
        <v>84</v>
      </c>
      <c r="BZ84" s="6" t="s">
        <v>85</v>
      </c>
      <c r="CA84" s="6" t="s">
        <v>170</v>
      </c>
      <c r="CE84" s="69" t="str">
        <f t="shared" si="15"/>
        <v>1</v>
      </c>
      <c r="CF84" s="69" t="str">
        <f t="shared" si="16"/>
        <v>1</v>
      </c>
    </row>
    <row r="85" spans="1:84" s="6" customFormat="1" ht="12.75">
      <c r="A85" s="7" t="s">
        <v>439</v>
      </c>
      <c r="B85" s="7">
        <v>4625</v>
      </c>
      <c r="C85" s="8">
        <v>16.2</v>
      </c>
      <c r="D85" s="7" t="s">
        <v>434</v>
      </c>
      <c r="E85" s="7" t="s">
        <v>74</v>
      </c>
      <c r="F85" s="7" t="s">
        <v>74</v>
      </c>
      <c r="G85" s="7" t="s">
        <v>74</v>
      </c>
      <c r="H85" s="6" t="s">
        <v>179</v>
      </c>
      <c r="I85" s="6" t="s">
        <v>179</v>
      </c>
      <c r="J85" s="9">
        <v>45.78676</v>
      </c>
      <c r="K85" s="9">
        <v>-116.97803</v>
      </c>
      <c r="L85" s="6" t="s">
        <v>78</v>
      </c>
      <c r="N85" s="6" t="s">
        <v>80</v>
      </c>
      <c r="O85" s="6" t="s">
        <v>160</v>
      </c>
      <c r="Q85" s="10">
        <v>38957</v>
      </c>
      <c r="R85" s="11">
        <v>0.576388888888889</v>
      </c>
      <c r="S85" s="6" t="s">
        <v>118</v>
      </c>
      <c r="T85" s="6">
        <v>1</v>
      </c>
      <c r="U85" s="6">
        <v>1</v>
      </c>
      <c r="V85" s="6">
        <v>0</v>
      </c>
      <c r="W85" s="6">
        <v>0</v>
      </c>
      <c r="X85" s="6">
        <v>0</v>
      </c>
      <c r="Y85" s="6" t="s">
        <v>75</v>
      </c>
      <c r="Z85" s="6" t="s">
        <v>75</v>
      </c>
      <c r="AA85" s="6" t="s">
        <v>75</v>
      </c>
      <c r="AC85" s="6" t="s">
        <v>84</v>
      </c>
      <c r="AE85" s="6" t="s">
        <v>120</v>
      </c>
      <c r="AF85" s="6" t="s">
        <v>102</v>
      </c>
      <c r="AG85" s="6" t="s">
        <v>75</v>
      </c>
      <c r="AI85" s="12" t="s">
        <v>440</v>
      </c>
      <c r="AR85" s="6">
        <v>5</v>
      </c>
      <c r="AS85" s="6">
        <v>50</v>
      </c>
      <c r="AT85" s="6">
        <v>8.6</v>
      </c>
      <c r="AU85" s="6">
        <v>10.1</v>
      </c>
      <c r="AV85" s="6">
        <v>9</v>
      </c>
      <c r="AW85" s="6">
        <v>9.9</v>
      </c>
      <c r="AX85" s="6">
        <v>8.6</v>
      </c>
      <c r="AY85" s="6">
        <v>11.17</v>
      </c>
      <c r="AZ85" s="6" t="s">
        <v>441</v>
      </c>
      <c r="BA85" s="6">
        <v>11.17</v>
      </c>
      <c r="BB85" s="6">
        <v>14.01</v>
      </c>
      <c r="BC85" s="6">
        <v>14.7</v>
      </c>
      <c r="BD85" s="6">
        <v>14.52</v>
      </c>
      <c r="BE85" s="6">
        <v>11.17</v>
      </c>
      <c r="BF85" s="6">
        <v>0</v>
      </c>
      <c r="BG85" s="6">
        <v>9.24</v>
      </c>
      <c r="BH85" s="6">
        <v>0.54</v>
      </c>
      <c r="BI85" s="6">
        <v>0.51</v>
      </c>
      <c r="BJ85" s="6">
        <v>-3.35</v>
      </c>
      <c r="BK85" s="6">
        <v>0.18</v>
      </c>
      <c r="BL85" s="6">
        <v>0.35</v>
      </c>
      <c r="BM85" s="6">
        <v>5.68</v>
      </c>
      <c r="BN85" s="6" t="s">
        <v>124</v>
      </c>
      <c r="BO85" s="6" t="s">
        <v>151</v>
      </c>
      <c r="BP85" s="6" t="s">
        <v>124</v>
      </c>
      <c r="BQ85" s="6" t="s">
        <v>152</v>
      </c>
      <c r="BS85" s="66" t="str">
        <f t="shared" si="10"/>
        <v>Red</v>
      </c>
      <c r="BT85" s="66" t="str">
        <f t="shared" si="11"/>
        <v>Red</v>
      </c>
      <c r="BU85" s="66" t="str">
        <f t="shared" si="12"/>
        <v>Yes</v>
      </c>
      <c r="BV85" s="66" t="str">
        <f t="shared" si="13"/>
        <v>Squashed Pipe-Arch</v>
      </c>
      <c r="BW85" s="66" t="b">
        <f t="shared" si="14"/>
        <v>0</v>
      </c>
      <c r="BX85" s="6" t="s">
        <v>85</v>
      </c>
      <c r="BY85" s="6" t="s">
        <v>419</v>
      </c>
      <c r="BZ85" s="6" t="s">
        <v>85</v>
      </c>
      <c r="CA85" s="6" t="s">
        <v>170</v>
      </c>
      <c r="CE85" s="69" t="str">
        <f t="shared" si="15"/>
        <v>1</v>
      </c>
      <c r="CF85" s="69" t="str">
        <f t="shared" si="16"/>
        <v>1</v>
      </c>
    </row>
    <row r="86" spans="1:84" s="6" customFormat="1" ht="12.75">
      <c r="A86" s="7" t="s">
        <v>442</v>
      </c>
      <c r="B86" s="7">
        <v>4625</v>
      </c>
      <c r="C86" s="8">
        <v>18.5</v>
      </c>
      <c r="D86" s="7" t="s">
        <v>434</v>
      </c>
      <c r="E86" s="7" t="s">
        <v>74</v>
      </c>
      <c r="F86" s="7" t="s">
        <v>74</v>
      </c>
      <c r="G86" s="7" t="s">
        <v>74</v>
      </c>
      <c r="H86" s="6" t="s">
        <v>179</v>
      </c>
      <c r="I86" s="6" t="s">
        <v>179</v>
      </c>
      <c r="J86" s="9">
        <v>45.79504</v>
      </c>
      <c r="K86" s="9">
        <v>-116.94553</v>
      </c>
      <c r="L86" s="6" t="s">
        <v>78</v>
      </c>
      <c r="N86" s="6" t="s">
        <v>160</v>
      </c>
      <c r="O86" s="6" t="s">
        <v>423</v>
      </c>
      <c r="Q86" s="10">
        <v>38957</v>
      </c>
      <c r="R86" s="11">
        <v>0.6270833333333333</v>
      </c>
      <c r="S86" s="6" t="s">
        <v>99</v>
      </c>
      <c r="T86" s="6">
        <v>1</v>
      </c>
      <c r="U86" s="6">
        <v>1</v>
      </c>
      <c r="V86" s="6">
        <v>0</v>
      </c>
      <c r="W86" s="6">
        <v>0</v>
      </c>
      <c r="X86" s="6">
        <v>0</v>
      </c>
      <c r="Y86" s="6" t="s">
        <v>137</v>
      </c>
      <c r="Z86" s="6" t="s">
        <v>75</v>
      </c>
      <c r="AA86" s="6" t="s">
        <v>75</v>
      </c>
      <c r="AC86" s="6" t="s">
        <v>84</v>
      </c>
      <c r="AE86" s="6" t="s">
        <v>120</v>
      </c>
      <c r="AF86" s="6" t="s">
        <v>121</v>
      </c>
      <c r="AG86" s="6" t="s">
        <v>139</v>
      </c>
      <c r="AI86" s="12" t="s">
        <v>443</v>
      </c>
      <c r="AR86" s="6">
        <v>5</v>
      </c>
      <c r="AS86" s="6">
        <v>111</v>
      </c>
      <c r="AT86" s="6">
        <v>6.5</v>
      </c>
      <c r="AU86" s="6">
        <v>8.7</v>
      </c>
      <c r="AV86" s="6">
        <v>6.8</v>
      </c>
      <c r="AW86" s="6">
        <v>10.1</v>
      </c>
      <c r="AX86" s="6">
        <v>8.4</v>
      </c>
      <c r="AY86" s="6">
        <v>1.48</v>
      </c>
      <c r="AZ86" s="6" t="s">
        <v>444</v>
      </c>
      <c r="BA86" s="6">
        <v>24.47</v>
      </c>
      <c r="BB86" s="6">
        <v>30.4</v>
      </c>
      <c r="BC86" s="6">
        <v>32.54</v>
      </c>
      <c r="BD86" s="6">
        <v>31.84</v>
      </c>
      <c r="BE86" s="6">
        <v>1.48</v>
      </c>
      <c r="BF86" s="6">
        <v>0</v>
      </c>
      <c r="BG86" s="6">
        <v>8.1</v>
      </c>
      <c r="BH86" s="6">
        <v>0.62</v>
      </c>
      <c r="BI86" s="6">
        <v>1.44</v>
      </c>
      <c r="BJ86" s="6">
        <v>-7.37</v>
      </c>
      <c r="BK86" s="6">
        <v>0.7</v>
      </c>
      <c r="BL86" s="6">
        <v>0.49</v>
      </c>
      <c r="BM86" s="6">
        <v>5.34</v>
      </c>
      <c r="BN86" s="6" t="s">
        <v>124</v>
      </c>
      <c r="BO86" s="6" t="s">
        <v>151</v>
      </c>
      <c r="BP86" s="6" t="s">
        <v>124</v>
      </c>
      <c r="BQ86" s="6" t="s">
        <v>152</v>
      </c>
      <c r="BR86" s="6" t="s">
        <v>445</v>
      </c>
      <c r="BS86" s="66" t="str">
        <f t="shared" si="10"/>
        <v>Red</v>
      </c>
      <c r="BT86" s="66" t="str">
        <f t="shared" si="11"/>
        <v>Red</v>
      </c>
      <c r="BU86" s="66" t="str">
        <f t="shared" si="12"/>
        <v>Yes</v>
      </c>
      <c r="BV86" s="66" t="str">
        <f t="shared" si="13"/>
        <v>Circular</v>
      </c>
      <c r="BW86" s="66" t="b">
        <f t="shared" si="14"/>
        <v>0</v>
      </c>
      <c r="BX86" s="6" t="s">
        <v>85</v>
      </c>
      <c r="BY86" s="6" t="s">
        <v>446</v>
      </c>
      <c r="BZ86" s="6" t="s">
        <v>85</v>
      </c>
      <c r="CA86" s="6" t="s">
        <v>170</v>
      </c>
      <c r="CE86" s="69" t="str">
        <f t="shared" si="15"/>
        <v>1</v>
      </c>
      <c r="CF86" s="69" t="str">
        <f t="shared" si="16"/>
        <v>1</v>
      </c>
    </row>
    <row r="87" spans="1:84" s="6" customFormat="1" ht="12.75">
      <c r="A87" s="7" t="s">
        <v>447</v>
      </c>
      <c r="B87" s="7">
        <v>4695</v>
      </c>
      <c r="C87" s="8">
        <v>2.9</v>
      </c>
      <c r="D87" s="7" t="s">
        <v>448</v>
      </c>
      <c r="E87" s="7" t="s">
        <v>74</v>
      </c>
      <c r="F87" s="7" t="s">
        <v>74</v>
      </c>
      <c r="G87" s="7" t="s">
        <v>74</v>
      </c>
      <c r="H87" s="6" t="s">
        <v>109</v>
      </c>
      <c r="I87" s="6" t="s">
        <v>97</v>
      </c>
      <c r="J87" s="9">
        <v>45.71625</v>
      </c>
      <c r="K87" s="9">
        <v>-116.95911</v>
      </c>
      <c r="L87" s="6" t="s">
        <v>78</v>
      </c>
      <c r="N87" s="6" t="s">
        <v>160</v>
      </c>
      <c r="O87" s="6" t="s">
        <v>423</v>
      </c>
      <c r="Q87" s="10">
        <v>38958</v>
      </c>
      <c r="R87" s="11">
        <v>0.4048611111111111</v>
      </c>
      <c r="S87" s="6" t="s">
        <v>99</v>
      </c>
      <c r="T87" s="6">
        <v>1</v>
      </c>
      <c r="U87" s="6">
        <v>1</v>
      </c>
      <c r="V87" s="6">
        <v>0</v>
      </c>
      <c r="W87" s="6">
        <v>0</v>
      </c>
      <c r="X87" s="6">
        <v>0</v>
      </c>
      <c r="Y87" s="6" t="s">
        <v>137</v>
      </c>
      <c r="Z87" s="6" t="s">
        <v>75</v>
      </c>
      <c r="AA87" s="6" t="s">
        <v>75</v>
      </c>
      <c r="AC87" s="6" t="s">
        <v>84</v>
      </c>
      <c r="AE87" s="6" t="s">
        <v>120</v>
      </c>
      <c r="AF87" s="6" t="s">
        <v>398</v>
      </c>
      <c r="AG87" s="6" t="s">
        <v>121</v>
      </c>
      <c r="AH87" s="6" t="s">
        <v>449</v>
      </c>
      <c r="AI87" s="12"/>
      <c r="AR87" s="6">
        <v>2.4</v>
      </c>
      <c r="AS87" s="6">
        <v>40.5</v>
      </c>
      <c r="AT87" s="6">
        <v>8.4</v>
      </c>
      <c r="AU87" s="6">
        <v>8</v>
      </c>
      <c r="AV87" s="6">
        <v>9.4</v>
      </c>
      <c r="AW87" s="6">
        <v>6.1</v>
      </c>
      <c r="AX87" s="6">
        <v>7.2</v>
      </c>
      <c r="AY87" s="6">
        <v>9.26</v>
      </c>
      <c r="AZ87" s="6" t="s">
        <v>105</v>
      </c>
      <c r="BA87" s="6">
        <v>11.64</v>
      </c>
      <c r="BB87" s="6">
        <v>13.12</v>
      </c>
      <c r="BC87" s="6">
        <v>15.39</v>
      </c>
      <c r="BD87" s="6">
        <v>13.22</v>
      </c>
      <c r="BE87" s="6">
        <v>9.26</v>
      </c>
      <c r="BF87" s="6">
        <v>0</v>
      </c>
      <c r="BG87" s="6">
        <v>7.82</v>
      </c>
      <c r="BH87" s="6">
        <v>0.31</v>
      </c>
      <c r="BI87" s="6">
        <v>0.1</v>
      </c>
      <c r="BJ87" s="6">
        <v>-1.58</v>
      </c>
      <c r="BK87" s="6">
        <v>2.17</v>
      </c>
      <c r="BL87" s="6">
        <v>21.7</v>
      </c>
      <c r="BM87" s="6">
        <v>3.65</v>
      </c>
      <c r="BN87" s="6" t="s">
        <v>124</v>
      </c>
      <c r="BO87" s="6" t="s">
        <v>151</v>
      </c>
      <c r="BP87" s="6" t="s">
        <v>124</v>
      </c>
      <c r="BQ87" s="6" t="s">
        <v>152</v>
      </c>
      <c r="BS87" s="66" t="str">
        <f t="shared" si="10"/>
        <v>Red</v>
      </c>
      <c r="BT87" s="66" t="str">
        <f t="shared" si="11"/>
        <v>Red</v>
      </c>
      <c r="BU87" s="66" t="str">
        <f t="shared" si="12"/>
        <v>Yes</v>
      </c>
      <c r="BV87" s="66" t="str">
        <f t="shared" si="13"/>
        <v>Circular</v>
      </c>
      <c r="BW87" s="66" t="b">
        <f t="shared" si="14"/>
        <v>0</v>
      </c>
      <c r="BX87" s="6" t="s">
        <v>85</v>
      </c>
      <c r="BY87" s="6" t="s">
        <v>419</v>
      </c>
      <c r="BZ87" s="6" t="s">
        <v>85</v>
      </c>
      <c r="CA87" s="6" t="s">
        <v>170</v>
      </c>
      <c r="CE87" s="69" t="str">
        <f t="shared" si="15"/>
        <v>1</v>
      </c>
      <c r="CF87" s="69" t="str">
        <f t="shared" si="16"/>
        <v>1</v>
      </c>
    </row>
    <row r="88" spans="1:84" s="6" customFormat="1" ht="12.75">
      <c r="A88" s="7" t="s">
        <v>450</v>
      </c>
      <c r="B88" s="7" t="s">
        <v>451</v>
      </c>
      <c r="C88" s="8">
        <v>3.6</v>
      </c>
      <c r="D88" s="7" t="s">
        <v>452</v>
      </c>
      <c r="E88" s="7" t="s">
        <v>74</v>
      </c>
      <c r="F88" s="7" t="s">
        <v>74</v>
      </c>
      <c r="G88" s="7" t="s">
        <v>74</v>
      </c>
      <c r="H88" s="6" t="s">
        <v>109</v>
      </c>
      <c r="I88" s="6" t="s">
        <v>97</v>
      </c>
      <c r="J88" s="9">
        <v>45.72511</v>
      </c>
      <c r="K88" s="9">
        <v>-116.95316</v>
      </c>
      <c r="L88" s="6" t="s">
        <v>78</v>
      </c>
      <c r="N88" s="6" t="s">
        <v>160</v>
      </c>
      <c r="O88" s="6" t="s">
        <v>423</v>
      </c>
      <c r="Q88" s="10">
        <v>38958</v>
      </c>
      <c r="R88" s="11">
        <v>0.4395833333333334</v>
      </c>
      <c r="S88" s="6" t="s">
        <v>99</v>
      </c>
      <c r="T88" s="6">
        <v>1</v>
      </c>
      <c r="U88" s="6">
        <v>2</v>
      </c>
      <c r="V88" s="6">
        <v>0</v>
      </c>
      <c r="W88" s="6">
        <v>0</v>
      </c>
      <c r="X88" s="6">
        <v>0</v>
      </c>
      <c r="Y88" s="6" t="s">
        <v>137</v>
      </c>
      <c r="Z88" s="6" t="s">
        <v>75</v>
      </c>
      <c r="AA88" s="6" t="s">
        <v>75</v>
      </c>
      <c r="AB88" s="6" t="s">
        <v>453</v>
      </c>
      <c r="AC88" s="6" t="s">
        <v>84</v>
      </c>
      <c r="AE88" s="6" t="s">
        <v>120</v>
      </c>
      <c r="AF88" s="6" t="s">
        <v>121</v>
      </c>
      <c r="AG88" s="6" t="s">
        <v>75</v>
      </c>
      <c r="AI88" s="12" t="s">
        <v>454</v>
      </c>
      <c r="AJ88" s="6" t="s">
        <v>419</v>
      </c>
      <c r="AR88" s="6">
        <v>2</v>
      </c>
      <c r="AS88" s="6">
        <v>46</v>
      </c>
      <c r="AT88" s="6">
        <v>11.1</v>
      </c>
      <c r="AU88" s="6">
        <v>7.4</v>
      </c>
      <c r="AV88" s="6">
        <v>8.5</v>
      </c>
      <c r="AW88" s="6">
        <v>8.3</v>
      </c>
      <c r="AX88" s="6">
        <v>9.9</v>
      </c>
      <c r="AY88" s="6">
        <v>12.03</v>
      </c>
      <c r="AZ88" s="6" t="s">
        <v>105</v>
      </c>
      <c r="BA88" s="6">
        <v>14.08</v>
      </c>
      <c r="BB88" s="6">
        <v>15.22</v>
      </c>
      <c r="BC88" s="6">
        <v>17.52</v>
      </c>
      <c r="BD88" s="6">
        <v>15.1</v>
      </c>
      <c r="BE88" s="6">
        <v>12.02</v>
      </c>
      <c r="BF88" s="6">
        <v>0.01</v>
      </c>
      <c r="BG88" s="6">
        <v>9.04</v>
      </c>
      <c r="BH88" s="6">
        <v>0.22</v>
      </c>
      <c r="BI88" s="6">
        <v>-0.12</v>
      </c>
      <c r="BJ88" s="6">
        <v>-1.02</v>
      </c>
      <c r="BK88" s="6">
        <v>2.42</v>
      </c>
      <c r="BL88" s="6">
        <v>-20.17</v>
      </c>
      <c r="BM88" s="6">
        <v>2.48</v>
      </c>
      <c r="BN88" s="6" t="s">
        <v>124</v>
      </c>
      <c r="BO88" s="6" t="s">
        <v>151</v>
      </c>
      <c r="BP88" s="6" t="s">
        <v>124</v>
      </c>
      <c r="BQ88" s="6" t="s">
        <v>152</v>
      </c>
      <c r="BR88" s="6" t="s">
        <v>455</v>
      </c>
      <c r="BS88" s="66" t="str">
        <f t="shared" si="10"/>
        <v>Red</v>
      </c>
      <c r="BT88" s="66" t="str">
        <f t="shared" si="11"/>
        <v>Red</v>
      </c>
      <c r="BU88" s="66" t="str">
        <f t="shared" si="12"/>
        <v>Yes</v>
      </c>
      <c r="BV88" s="66" t="str">
        <f t="shared" si="13"/>
        <v>Circular</v>
      </c>
      <c r="BW88" s="66" t="b">
        <f t="shared" si="14"/>
        <v>0</v>
      </c>
      <c r="BX88" s="6" t="s">
        <v>85</v>
      </c>
      <c r="BY88" s="6" t="s">
        <v>419</v>
      </c>
      <c r="BZ88" s="6" t="s">
        <v>85</v>
      </c>
      <c r="CA88" s="6" t="s">
        <v>170</v>
      </c>
      <c r="CE88" s="69" t="str">
        <f t="shared" si="15"/>
        <v>1</v>
      </c>
      <c r="CF88" s="69" t="str">
        <f t="shared" si="16"/>
        <v>1</v>
      </c>
    </row>
    <row r="89" spans="1:84" s="6" customFormat="1" ht="12.75">
      <c r="A89" s="7" t="s">
        <v>456</v>
      </c>
      <c r="B89" s="7" t="s">
        <v>457</v>
      </c>
      <c r="C89" s="8">
        <v>3.6</v>
      </c>
      <c r="D89" s="7" t="s">
        <v>452</v>
      </c>
      <c r="E89" s="7" t="s">
        <v>74</v>
      </c>
      <c r="F89" s="7" t="s">
        <v>74</v>
      </c>
      <c r="G89" s="7" t="s">
        <v>74</v>
      </c>
      <c r="H89" s="6" t="s">
        <v>109</v>
      </c>
      <c r="I89" s="6" t="s">
        <v>97</v>
      </c>
      <c r="J89" s="9">
        <v>45.72511</v>
      </c>
      <c r="K89" s="9">
        <v>-116.95316</v>
      </c>
      <c r="L89" s="6" t="s">
        <v>78</v>
      </c>
      <c r="N89" s="6" t="s">
        <v>160</v>
      </c>
      <c r="O89" s="6" t="s">
        <v>423</v>
      </c>
      <c r="Q89" s="10">
        <v>38958</v>
      </c>
      <c r="R89" s="11">
        <v>0.4451388888888889</v>
      </c>
      <c r="S89" s="6" t="s">
        <v>99</v>
      </c>
      <c r="T89" s="6">
        <v>2</v>
      </c>
      <c r="U89" s="6">
        <v>2</v>
      </c>
      <c r="V89" s="6">
        <v>0</v>
      </c>
      <c r="W89" s="6">
        <v>0</v>
      </c>
      <c r="X89" s="6">
        <v>0</v>
      </c>
      <c r="Y89" s="6" t="s">
        <v>137</v>
      </c>
      <c r="Z89" s="6" t="s">
        <v>75</v>
      </c>
      <c r="AA89" s="6" t="s">
        <v>75</v>
      </c>
      <c r="AC89" s="6" t="s">
        <v>84</v>
      </c>
      <c r="AE89" s="6" t="s">
        <v>120</v>
      </c>
      <c r="AF89" s="6" t="s">
        <v>398</v>
      </c>
      <c r="AG89" s="6" t="s">
        <v>121</v>
      </c>
      <c r="AI89" s="12"/>
      <c r="AR89" s="6">
        <v>3.2</v>
      </c>
      <c r="AS89" s="6">
        <v>48</v>
      </c>
      <c r="AT89" s="6">
        <v>10.5</v>
      </c>
      <c r="AU89" s="6">
        <v>7.2</v>
      </c>
      <c r="AV89" s="6">
        <v>6.5</v>
      </c>
      <c r="AW89" s="6">
        <v>6.7</v>
      </c>
      <c r="AX89" s="6">
        <v>6.6</v>
      </c>
      <c r="AY89" s="6">
        <v>12.03</v>
      </c>
      <c r="AZ89" s="6" t="s">
        <v>458</v>
      </c>
      <c r="BA89" s="6">
        <v>14.86</v>
      </c>
      <c r="BB89" s="6">
        <v>15.86</v>
      </c>
      <c r="BC89" s="6">
        <v>17.52</v>
      </c>
      <c r="BD89" s="6">
        <v>15.51</v>
      </c>
      <c r="BE89" s="6">
        <v>12.02</v>
      </c>
      <c r="BF89" s="6">
        <v>0.01</v>
      </c>
      <c r="BG89" s="6">
        <v>7.5</v>
      </c>
      <c r="BH89" s="6">
        <v>0.43</v>
      </c>
      <c r="BI89" s="6">
        <v>-0.35</v>
      </c>
      <c r="BJ89" s="6">
        <v>-0.65</v>
      </c>
      <c r="BK89" s="6">
        <v>2.01</v>
      </c>
      <c r="BL89" s="6">
        <v>-5.74</v>
      </c>
      <c r="BM89" s="6">
        <v>2.08</v>
      </c>
      <c r="BN89" s="6" t="s">
        <v>124</v>
      </c>
      <c r="BO89" s="6" t="s">
        <v>151</v>
      </c>
      <c r="BP89" s="6" t="s">
        <v>124</v>
      </c>
      <c r="BQ89" s="6" t="s">
        <v>152</v>
      </c>
      <c r="BS89" s="66" t="str">
        <f t="shared" si="10"/>
        <v>Red</v>
      </c>
      <c r="BT89" s="66" t="str">
        <f t="shared" si="11"/>
        <v>Red</v>
      </c>
      <c r="BU89" s="66" t="str">
        <f t="shared" si="12"/>
        <v>Yes</v>
      </c>
      <c r="BV89" s="66" t="str">
        <f t="shared" si="13"/>
        <v>Circular</v>
      </c>
      <c r="BW89" s="66" t="b">
        <f t="shared" si="14"/>
        <v>0</v>
      </c>
      <c r="BX89" s="6" t="s">
        <v>85</v>
      </c>
      <c r="BY89" s="6" t="s">
        <v>419</v>
      </c>
      <c r="BZ89" s="6" t="s">
        <v>85</v>
      </c>
      <c r="CA89" s="6" t="s">
        <v>170</v>
      </c>
      <c r="CE89" s="69" t="str">
        <f t="shared" si="15"/>
        <v>1</v>
      </c>
      <c r="CF89" s="69" t="str">
        <f t="shared" si="16"/>
        <v>1</v>
      </c>
    </row>
    <row r="90" spans="1:84" s="6" customFormat="1" ht="12.75">
      <c r="A90" s="7" t="s">
        <v>459</v>
      </c>
      <c r="B90" s="7" t="s">
        <v>460</v>
      </c>
      <c r="C90" s="8">
        <v>1.3</v>
      </c>
      <c r="D90" s="7">
        <v>4635</v>
      </c>
      <c r="E90" s="7" t="s">
        <v>89</v>
      </c>
      <c r="F90" s="7" t="s">
        <v>89</v>
      </c>
      <c r="G90" s="7" t="s">
        <v>89</v>
      </c>
      <c r="H90" s="6" t="s">
        <v>109</v>
      </c>
      <c r="I90" s="6" t="s">
        <v>179</v>
      </c>
      <c r="J90" s="9">
        <v>45.74534</v>
      </c>
      <c r="K90" s="9">
        <v>-117.09808</v>
      </c>
      <c r="L90" s="6" t="s">
        <v>78</v>
      </c>
      <c r="N90" s="6" t="s">
        <v>160</v>
      </c>
      <c r="O90" s="6" t="s">
        <v>80</v>
      </c>
      <c r="Q90" s="10">
        <v>38979</v>
      </c>
      <c r="R90" s="11">
        <v>0.4930555555555556</v>
      </c>
      <c r="S90" s="6" t="s">
        <v>99</v>
      </c>
      <c r="T90" s="6">
        <v>1</v>
      </c>
      <c r="U90" s="6">
        <v>1</v>
      </c>
      <c r="V90" s="6">
        <v>0</v>
      </c>
      <c r="W90" s="6">
        <v>0</v>
      </c>
      <c r="X90" s="6">
        <v>0</v>
      </c>
      <c r="Y90" s="6" t="s">
        <v>137</v>
      </c>
      <c r="Z90" s="6" t="s">
        <v>75</v>
      </c>
      <c r="AA90" s="6" t="s">
        <v>75</v>
      </c>
      <c r="AC90" s="6" t="s">
        <v>84</v>
      </c>
      <c r="AE90" s="6" t="s">
        <v>120</v>
      </c>
      <c r="AF90" s="6" t="s">
        <v>121</v>
      </c>
      <c r="AG90" s="6" t="s">
        <v>75</v>
      </c>
      <c r="AI90" s="12" t="s">
        <v>461</v>
      </c>
      <c r="AR90" s="6">
        <v>2</v>
      </c>
      <c r="AS90" s="6">
        <v>34</v>
      </c>
      <c r="AT90" s="6">
        <v>7.5</v>
      </c>
      <c r="AU90" s="6">
        <v>7.5</v>
      </c>
      <c r="AV90" s="6">
        <v>8.3</v>
      </c>
      <c r="AW90" s="6">
        <v>6.2</v>
      </c>
      <c r="AX90" s="6">
        <v>6.4</v>
      </c>
      <c r="AY90" s="6">
        <v>4.69</v>
      </c>
      <c r="AZ90" s="6" t="s">
        <v>105</v>
      </c>
      <c r="BA90" s="6">
        <v>6.62</v>
      </c>
      <c r="BB90" s="6">
        <v>8.21</v>
      </c>
      <c r="BC90" s="6">
        <v>9.59</v>
      </c>
      <c r="BD90" s="6">
        <v>8.85</v>
      </c>
      <c r="BE90" s="6">
        <v>4.69</v>
      </c>
      <c r="BF90" s="6">
        <v>0</v>
      </c>
      <c r="BG90" s="6">
        <v>7.18</v>
      </c>
      <c r="BH90" s="6">
        <v>0.28</v>
      </c>
      <c r="BI90" s="6">
        <v>0.64</v>
      </c>
      <c r="BJ90" s="6">
        <v>-2.23</v>
      </c>
      <c r="BK90" s="6">
        <v>0.74</v>
      </c>
      <c r="BL90" s="6">
        <v>1.16</v>
      </c>
      <c r="BM90" s="6">
        <v>4.68</v>
      </c>
      <c r="BN90" s="6" t="s">
        <v>124</v>
      </c>
      <c r="BO90" s="6" t="s">
        <v>167</v>
      </c>
      <c r="BP90" s="6" t="s">
        <v>124</v>
      </c>
      <c r="BQ90" s="6" t="s">
        <v>152</v>
      </c>
      <c r="BS90" s="66" t="str">
        <f t="shared" si="10"/>
        <v>Red</v>
      </c>
      <c r="BT90" s="66" t="str">
        <f t="shared" si="11"/>
        <v>Red</v>
      </c>
      <c r="BU90" s="66" t="str">
        <f t="shared" si="12"/>
        <v>No</v>
      </c>
      <c r="BV90" s="66" t="str">
        <f t="shared" si="13"/>
        <v>Circular</v>
      </c>
      <c r="BW90" s="66" t="b">
        <f t="shared" si="14"/>
        <v>0</v>
      </c>
      <c r="BX90" s="6" t="s">
        <v>84</v>
      </c>
      <c r="BZ90" s="6" t="s">
        <v>85</v>
      </c>
      <c r="CA90" s="6" t="s">
        <v>170</v>
      </c>
      <c r="CE90" s="69" t="str">
        <f t="shared" si="15"/>
        <v>1</v>
      </c>
      <c r="CF90" s="69" t="str">
        <f t="shared" si="16"/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67"/>
  <sheetViews>
    <sheetView tabSelected="1" workbookViewId="0" topLeftCell="A1">
      <pane xSplit="1" ySplit="1" topLeftCell="C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L19" activeCellId="19" sqref="A6 A8 A10 A19 H6:K6 H8:K8 H10:K10 H19:K19 CC6 CC8 CC10 CC19 CG6 CG8 CG10 CG19 CL6 CL8 CL10 CL19"/>
    </sheetView>
  </sheetViews>
  <sheetFormatPr defaultColWidth="9.140625" defaultRowHeight="12.75"/>
  <cols>
    <col min="11" max="11" width="10.140625" style="0" customWidth="1"/>
    <col min="17" max="17" width="10.28125" style="0" customWidth="1"/>
    <col min="22" max="22" width="12.8515625" style="0" customWidth="1"/>
    <col min="32" max="33" width="25.00390625" style="0" customWidth="1"/>
    <col min="34" max="34" width="18.00390625" style="0" customWidth="1"/>
    <col min="35" max="35" width="25.57421875" style="0" customWidth="1"/>
    <col min="45" max="45" width="13.28125" style="0" customWidth="1"/>
    <col min="46" max="46" width="14.00390625" style="0" customWidth="1"/>
    <col min="51" max="51" width="13.140625" style="0" bestFit="1" customWidth="1"/>
    <col min="61" max="61" width="14.00390625" style="0" customWidth="1"/>
    <col min="62" max="62" width="11.57421875" style="0" customWidth="1"/>
    <col min="81" max="81" width="8.57421875" style="0" customWidth="1"/>
    <col min="82" max="82" width="11.140625" style="0" customWidth="1"/>
    <col min="86" max="86" width="9.140625" style="0" customWidth="1"/>
    <col min="87" max="87" width="9.8515625" style="0" customWidth="1"/>
    <col min="88" max="89" width="9.140625" style="0" customWidth="1"/>
    <col min="90" max="90" width="13.57421875" style="0" bestFit="1" customWidth="1"/>
    <col min="91" max="91" width="10.7109375" style="0" hidden="1" customWidth="1"/>
    <col min="92" max="93" width="10.00390625" style="0" hidden="1" customWidth="1"/>
    <col min="94" max="96" width="0" style="0" hidden="1" customWidth="1"/>
    <col min="97" max="97" width="113.8515625" style="0" bestFit="1" customWidth="1"/>
  </cols>
  <sheetData>
    <row r="1" spans="1:97" ht="51">
      <c r="A1" s="1" t="s">
        <v>0</v>
      </c>
      <c r="B1" s="2" t="s">
        <v>1</v>
      </c>
      <c r="C1" s="3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27</v>
      </c>
      <c r="AE1" s="1" t="s">
        <v>29</v>
      </c>
      <c r="AF1" s="1" t="s">
        <v>30</v>
      </c>
      <c r="AG1" s="1" t="s">
        <v>31</v>
      </c>
      <c r="AH1" s="1" t="s">
        <v>482</v>
      </c>
      <c r="AI1" s="1" t="s">
        <v>27</v>
      </c>
      <c r="AJ1" s="5" t="s">
        <v>32</v>
      </c>
      <c r="AK1" s="1" t="s">
        <v>33</v>
      </c>
      <c r="AL1" t="s">
        <v>462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  <c r="AR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32</v>
      </c>
      <c r="BT1" s="64" t="s">
        <v>465</v>
      </c>
      <c r="BU1" s="65" t="s">
        <v>66</v>
      </c>
      <c r="BV1" s="65" t="s">
        <v>466</v>
      </c>
      <c r="BW1" s="64" t="s">
        <v>67</v>
      </c>
      <c r="BX1" s="64" t="s">
        <v>467</v>
      </c>
      <c r="BY1" s="1" t="s">
        <v>68</v>
      </c>
      <c r="BZ1" s="1" t="s">
        <v>27</v>
      </c>
      <c r="CA1" s="1" t="s">
        <v>69</v>
      </c>
      <c r="CB1" s="1" t="s">
        <v>70</v>
      </c>
      <c r="CC1" s="87" t="s">
        <v>468</v>
      </c>
      <c r="CD1" s="87" t="s">
        <v>469</v>
      </c>
      <c r="CE1" s="88" t="s">
        <v>471</v>
      </c>
      <c r="CF1" s="88" t="s">
        <v>472</v>
      </c>
      <c r="CG1" s="87" t="s">
        <v>473</v>
      </c>
      <c r="CH1" s="87" t="s">
        <v>474</v>
      </c>
      <c r="CI1" s="87" t="s">
        <v>553</v>
      </c>
      <c r="CJ1" s="88" t="s">
        <v>478</v>
      </c>
      <c r="CK1" s="88" t="s">
        <v>479</v>
      </c>
      <c r="CL1" s="75" t="s">
        <v>576</v>
      </c>
      <c r="CM1" s="87" t="s">
        <v>489</v>
      </c>
      <c r="CN1" s="87" t="s">
        <v>138</v>
      </c>
      <c r="CO1" s="87" t="s">
        <v>140</v>
      </c>
      <c r="CP1" s="87" t="s">
        <v>490</v>
      </c>
      <c r="CQ1" s="75" t="s">
        <v>491</v>
      </c>
      <c r="CR1" s="75" t="s">
        <v>398</v>
      </c>
      <c r="CS1" s="75" t="s">
        <v>32</v>
      </c>
    </row>
    <row r="2" spans="1:97" s="6" customFormat="1" ht="12.75">
      <c r="A2" s="171" t="s">
        <v>193</v>
      </c>
      <c r="B2" s="172" t="s">
        <v>194</v>
      </c>
      <c r="C2" s="173">
        <v>0.05</v>
      </c>
      <c r="D2" s="172">
        <v>4600</v>
      </c>
      <c r="E2" s="171" t="s">
        <v>74</v>
      </c>
      <c r="F2" s="171" t="s">
        <v>74</v>
      </c>
      <c r="G2" s="171" t="s">
        <v>74</v>
      </c>
      <c r="H2" s="171" t="s">
        <v>97</v>
      </c>
      <c r="I2" s="171" t="s">
        <v>77</v>
      </c>
      <c r="J2" s="174">
        <v>45.70721</v>
      </c>
      <c r="K2" s="174">
        <v>-116.91473</v>
      </c>
      <c r="L2" s="171" t="s">
        <v>78</v>
      </c>
      <c r="M2" s="171" t="s">
        <v>79</v>
      </c>
      <c r="N2" s="171" t="s">
        <v>80</v>
      </c>
      <c r="O2" s="171" t="s">
        <v>81</v>
      </c>
      <c r="P2" s="171"/>
      <c r="Q2" s="175">
        <v>38237</v>
      </c>
      <c r="R2" s="176">
        <v>0.65</v>
      </c>
      <c r="S2" s="171" t="s">
        <v>99</v>
      </c>
      <c r="T2" s="171">
        <v>1</v>
      </c>
      <c r="U2" s="171">
        <v>1</v>
      </c>
      <c r="V2" s="171">
        <v>0</v>
      </c>
      <c r="W2" s="171">
        <v>0</v>
      </c>
      <c r="X2" s="171">
        <v>0</v>
      </c>
      <c r="Y2" s="171" t="s">
        <v>100</v>
      </c>
      <c r="Z2" s="171" t="s">
        <v>75</v>
      </c>
      <c r="AA2" s="171" t="s">
        <v>75</v>
      </c>
      <c r="AB2" s="171" t="s">
        <v>195</v>
      </c>
      <c r="AC2" s="171" t="s">
        <v>84</v>
      </c>
      <c r="AD2" s="171"/>
      <c r="AE2" s="171" t="s">
        <v>120</v>
      </c>
      <c r="AF2" s="171" t="s">
        <v>102</v>
      </c>
      <c r="AG2" s="171" t="s">
        <v>75</v>
      </c>
      <c r="AH2" s="171" t="s">
        <v>75</v>
      </c>
      <c r="AI2" s="171" t="s">
        <v>196</v>
      </c>
      <c r="AJ2" s="171"/>
      <c r="AK2" s="171"/>
      <c r="AL2" s="171"/>
      <c r="AM2" s="171"/>
      <c r="AN2" s="171"/>
      <c r="AO2" s="171"/>
      <c r="AP2" s="171"/>
      <c r="AQ2" s="171"/>
      <c r="AR2" s="171"/>
      <c r="AS2" s="171">
        <v>6.8</v>
      </c>
      <c r="AT2" s="171">
        <v>45.4</v>
      </c>
      <c r="AU2" s="171">
        <v>9</v>
      </c>
      <c r="AV2" s="171">
        <v>15.7</v>
      </c>
      <c r="AW2" s="171">
        <v>12.3</v>
      </c>
      <c r="AX2" s="171">
        <v>16.5</v>
      </c>
      <c r="AY2" s="171">
        <v>11.6</v>
      </c>
      <c r="AZ2" s="171">
        <v>6.55</v>
      </c>
      <c r="BA2" s="171" t="s">
        <v>197</v>
      </c>
      <c r="BB2" s="171">
        <v>12.51</v>
      </c>
      <c r="BC2" s="171">
        <v>12.85</v>
      </c>
      <c r="BD2" s="171">
        <v>16.04</v>
      </c>
      <c r="BE2" s="171">
        <v>12.7</v>
      </c>
      <c r="BF2" s="171">
        <v>6.55</v>
      </c>
      <c r="BG2" s="171">
        <v>0</v>
      </c>
      <c r="BH2" s="171">
        <v>13.02</v>
      </c>
      <c r="BI2" s="171">
        <v>0.52</v>
      </c>
      <c r="BJ2" s="171">
        <v>-0.15</v>
      </c>
      <c r="BK2" s="171">
        <v>-0.19</v>
      </c>
      <c r="BL2" s="171">
        <v>3.34</v>
      </c>
      <c r="BM2" s="171">
        <v>-22.27</v>
      </c>
      <c r="BN2" s="171">
        <v>0.75</v>
      </c>
      <c r="BO2" s="183" t="s">
        <v>124</v>
      </c>
      <c r="BP2" s="171" t="s">
        <v>75</v>
      </c>
      <c r="BQ2" s="183" t="s">
        <v>124</v>
      </c>
      <c r="BR2" s="171" t="s">
        <v>75</v>
      </c>
      <c r="BS2" s="171"/>
      <c r="BT2" s="177" t="str">
        <f aca="true" t="shared" si="0" ref="BT2:BT7">IF(BO2="Red","Red",IF(BQ2="Red","Red",IF(BO2="Grey","Grey",IF(BQ2="Grey","Grey",IF(BO2="No Value","No Value",IF(BQ2="No Value","No Value","Green"))))))</f>
        <v>Red</v>
      </c>
      <c r="BU2" s="177" t="str">
        <f aca="true" t="shared" si="1" ref="BU2:BU7">IF(BT2="Red","Red",IF(BT2="Green","Green",IF(BT2="Grey","Grey",IF(S2="Bridge","Bridge",IF(S2="Ford","Ford",IF(S2="Open Bottom","Open Bottom",IF(S2="Other","Other","Green")))))))</f>
        <v>Red</v>
      </c>
      <c r="BV2" s="177" t="str">
        <f aca="true" t="shared" si="2" ref="BV2:BV7">IF(BY2="Yes","Yes","No")</f>
        <v>No</v>
      </c>
      <c r="BW2" s="177" t="str">
        <f aca="true" t="shared" si="3" ref="BW2:BW7">IF(S2="Bridge","Bridge",IF(S2="Ford","Ford",IF(S2="Circular","Circular",IF(S2="Squashed Pipe-Arch","Squashed Pipe-Arch",IF(S2="Open-Bottom","Open Bottom Arch",IF(S2="Other","Other","Other"))))))</f>
        <v>Circular</v>
      </c>
      <c r="BX2" s="177" t="b">
        <f aca="true" t="shared" si="4" ref="BX2:BX7">IF(AND(BT2&lt;&gt;"Red",BV2="Yes"),"Yes")</f>
        <v>0</v>
      </c>
      <c r="BY2" s="171" t="s">
        <v>84</v>
      </c>
      <c r="BZ2" s="171"/>
      <c r="CA2" s="171" t="s">
        <v>198</v>
      </c>
      <c r="CB2" s="171" t="s">
        <v>175</v>
      </c>
      <c r="CC2" s="178">
        <v>10.159017</v>
      </c>
      <c r="CD2" s="179">
        <f aca="true" t="shared" si="5" ref="CD2:CD37">IF(AND(CC2&gt;0,CC2&lt;=1),1,IF(AND(CC2&gt;1,CC2&lt;=2),2,IF(AND(CC2&gt;2,CC2&lt;=4),3,IF(AND(CC2&gt;4,CC2&lt;=6),4,IF(AND(CC2&gt;6,CC2&lt;=8),5,IF(AND(CC2&gt;8,CC2&lt;=10),6,IF(AND(CC2&gt;10),7,)))))))</f>
        <v>7</v>
      </c>
      <c r="CE2" s="179" t="str">
        <f aca="true" t="shared" si="6" ref="CE2:CE7">IF(BO2="Red","1",IF(BO2="Grey","0.5","0"))</f>
        <v>1</v>
      </c>
      <c r="CF2" s="179" t="str">
        <f aca="true" t="shared" si="7" ref="CF2:CF7">IF(BQ2="Red","1",IF(BQ2="Grey","0.5","0"))</f>
        <v>1</v>
      </c>
      <c r="CG2" s="171">
        <v>1</v>
      </c>
      <c r="CH2" s="171">
        <f aca="true" t="shared" si="8" ref="CH2:CH36">1+CM2+CN2+CO2+CP2+CQ2+CR2</f>
        <v>1</v>
      </c>
      <c r="CI2" s="171">
        <v>1</v>
      </c>
      <c r="CJ2" s="180">
        <v>2</v>
      </c>
      <c r="CK2" s="181">
        <f aca="true" t="shared" si="9" ref="CK2:CK37">CD2*((CE2*1.5)+(1.5*CF2))*CI2*CH2</f>
        <v>21</v>
      </c>
      <c r="CL2" s="98" t="str">
        <f aca="true" t="shared" si="10" ref="CL2:CL37">IF(AND(CK2&gt;0,CK2&lt;6),"Beneficial",IF(AND(CK2&gt;=6,CK2&lt;10),"Medium",IF(AND(CK2&gt;=10),"High",)))</f>
        <v>High</v>
      </c>
      <c r="CM2" s="171" t="str">
        <f aca="true" t="shared" si="11" ref="CM2:CM36">IF(AF2="Poor Alignment with Stream","0.05",IF(AG2="Poor Alignment with Stream","0.05",IF(AH2="Poor Alignment with Stream","0.05","0")))</f>
        <v>0</v>
      </c>
      <c r="CN2" s="171" t="str">
        <f>IF(AF2="Breaks Inside Culvert","0.05",IF(AG2="Breaks Inside Culvert","0.05",IF(AH2="Breaks Inside Culvert","0.05","0")))</f>
        <v>0</v>
      </c>
      <c r="CO2" s="171" t="str">
        <f aca="true" t="shared" si="12" ref="CO2:CO36">IF($AF2="Fill Eroding","0.05",IF($AG2="Fill Eroding","0.05",IF($AH2="Fill Eroding","0.05","0")))</f>
        <v>0</v>
      </c>
      <c r="CP2" s="171" t="str">
        <f aca="true" t="shared" si="13" ref="CP2:CP36">IF($AF2="Water Flowing Under Culvert","0.1",IF($AG2="Water Flowing Under Culvert","0.1",IF($AH2="Water Flowing Under Culvert","0.1","0")))</f>
        <v>0</v>
      </c>
      <c r="CQ2" s="171" t="str">
        <f aca="true" t="shared" si="14" ref="CQ2:CQ36">IF($AF2="Bottom Rusted Through","0.05",IF($AG2="Bottom Rusted Through","0.05",IF($AH2="Bottom Rusted Through","0.05","0")))</f>
        <v>0</v>
      </c>
      <c r="CR2" s="171" t="str">
        <f aca="true" t="shared" si="15" ref="CR2:CR36">IF($AF2="Debris Plugging Inlet","0.05",IF($AG2="Debris Plugging Inlet","0.05",IF($AH2="Debris Plugging Inlet","0.05","0")))</f>
        <v>0</v>
      </c>
      <c r="CS2" s="171" t="s">
        <v>616</v>
      </c>
    </row>
    <row r="3" spans="1:97" ht="12.75">
      <c r="A3" s="82" t="s">
        <v>321</v>
      </c>
      <c r="B3" s="80" t="s">
        <v>322</v>
      </c>
      <c r="C3" s="81">
        <v>0.1</v>
      </c>
      <c r="D3" s="80">
        <v>4625</v>
      </c>
      <c r="E3" s="82" t="s">
        <v>89</v>
      </c>
      <c r="F3" s="82" t="s">
        <v>89</v>
      </c>
      <c r="G3" s="82" t="s">
        <v>89</v>
      </c>
      <c r="H3" s="82" t="s">
        <v>323</v>
      </c>
      <c r="I3" s="82" t="s">
        <v>97</v>
      </c>
      <c r="J3" s="117">
        <v>45.70235</v>
      </c>
      <c r="K3" s="117">
        <v>-117.10098</v>
      </c>
      <c r="L3" s="82" t="s">
        <v>78</v>
      </c>
      <c r="M3" s="82" t="s">
        <v>79</v>
      </c>
      <c r="N3" s="82" t="s">
        <v>159</v>
      </c>
      <c r="O3" s="82" t="s">
        <v>160</v>
      </c>
      <c r="P3" s="82"/>
      <c r="Q3" s="118">
        <v>38292</v>
      </c>
      <c r="R3" s="119">
        <v>0.44236111111111115</v>
      </c>
      <c r="S3" s="82" t="s">
        <v>99</v>
      </c>
      <c r="T3" s="82">
        <v>1</v>
      </c>
      <c r="U3" s="82">
        <v>2</v>
      </c>
      <c r="V3" s="82">
        <v>0</v>
      </c>
      <c r="W3" s="82">
        <v>0</v>
      </c>
      <c r="X3" s="82">
        <v>0</v>
      </c>
      <c r="Y3" s="82" t="s">
        <v>100</v>
      </c>
      <c r="Z3" s="82" t="s">
        <v>75</v>
      </c>
      <c r="AA3" s="82" t="s">
        <v>75</v>
      </c>
      <c r="AB3" s="82"/>
      <c r="AC3" s="82" t="s">
        <v>84</v>
      </c>
      <c r="AD3" s="82"/>
      <c r="AE3" s="82" t="s">
        <v>101</v>
      </c>
      <c r="AF3" s="82" t="s">
        <v>102</v>
      </c>
      <c r="AG3" s="82" t="s">
        <v>75</v>
      </c>
      <c r="AH3" s="97" t="s">
        <v>75</v>
      </c>
      <c r="AI3" s="120" t="s">
        <v>324</v>
      </c>
      <c r="AJ3" s="82"/>
      <c r="AK3" s="82"/>
      <c r="AL3" s="82"/>
      <c r="AM3" s="82"/>
      <c r="AN3" s="82"/>
      <c r="AO3" s="82"/>
      <c r="AP3" s="82"/>
      <c r="AQ3" s="82"/>
      <c r="AR3" s="82"/>
      <c r="AS3" s="82">
        <v>2.6</v>
      </c>
      <c r="AT3" s="82">
        <v>17.5</v>
      </c>
      <c r="AU3" s="82">
        <v>9.2</v>
      </c>
      <c r="AV3" s="82">
        <v>9.4</v>
      </c>
      <c r="AW3" s="82">
        <v>9</v>
      </c>
      <c r="AX3" s="82">
        <v>8.3</v>
      </c>
      <c r="AY3" s="82">
        <v>6.9</v>
      </c>
      <c r="AZ3" s="82">
        <v>6.63</v>
      </c>
      <c r="BA3" s="82" t="s">
        <v>325</v>
      </c>
      <c r="BB3" s="82">
        <v>8.59</v>
      </c>
      <c r="BC3" s="82">
        <v>8.33</v>
      </c>
      <c r="BD3" s="82">
        <v>0</v>
      </c>
      <c r="BE3" s="82"/>
      <c r="BF3" s="82">
        <v>6.64</v>
      </c>
      <c r="BG3" s="82">
        <v>-0.01</v>
      </c>
      <c r="BH3" s="82">
        <v>8.56</v>
      </c>
      <c r="BI3" s="82">
        <v>0.3</v>
      </c>
      <c r="BJ3" s="82">
        <v>-8.33</v>
      </c>
      <c r="BK3" s="82">
        <v>8.59</v>
      </c>
      <c r="BL3" s="82">
        <v>0</v>
      </c>
      <c r="BM3" s="82">
        <v>0</v>
      </c>
      <c r="BN3" s="82">
        <v>-1.49</v>
      </c>
      <c r="BO3" s="82" t="s">
        <v>124</v>
      </c>
      <c r="BP3" s="82" t="s">
        <v>125</v>
      </c>
      <c r="BQ3" s="82" t="s">
        <v>124</v>
      </c>
      <c r="BR3" s="82" t="s">
        <v>125</v>
      </c>
      <c r="BS3" s="82" t="s">
        <v>326</v>
      </c>
      <c r="BT3" s="78" t="str">
        <f t="shared" si="0"/>
        <v>Red</v>
      </c>
      <c r="BU3" s="78" t="str">
        <f t="shared" si="1"/>
        <v>Red</v>
      </c>
      <c r="BV3" s="78" t="str">
        <f t="shared" si="2"/>
        <v>No</v>
      </c>
      <c r="BW3" s="78" t="str">
        <f t="shared" si="3"/>
        <v>Circular</v>
      </c>
      <c r="BX3" s="78" t="b">
        <f t="shared" si="4"/>
        <v>0</v>
      </c>
      <c r="BY3" s="97" t="s">
        <v>84</v>
      </c>
      <c r="BZ3" s="82"/>
      <c r="CA3" s="97" t="s">
        <v>85</v>
      </c>
      <c r="CB3" s="97" t="s">
        <v>170</v>
      </c>
      <c r="CC3" s="154">
        <v>10.282331</v>
      </c>
      <c r="CD3" s="98">
        <f t="shared" si="5"/>
        <v>7</v>
      </c>
      <c r="CE3" s="98" t="str">
        <f t="shared" si="6"/>
        <v>1</v>
      </c>
      <c r="CF3" s="98" t="str">
        <f t="shared" si="7"/>
        <v>1</v>
      </c>
      <c r="CG3" s="82">
        <v>1</v>
      </c>
      <c r="CH3" s="97">
        <f t="shared" si="8"/>
        <v>1</v>
      </c>
      <c r="CI3" s="97">
        <v>1</v>
      </c>
      <c r="CJ3" s="72">
        <v>2</v>
      </c>
      <c r="CK3" s="73">
        <f t="shared" si="9"/>
        <v>21</v>
      </c>
      <c r="CL3" s="98" t="str">
        <f t="shared" si="10"/>
        <v>High</v>
      </c>
      <c r="CM3" s="97" t="str">
        <f t="shared" si="11"/>
        <v>0</v>
      </c>
      <c r="CN3" s="97" t="str">
        <f>IF(AF3="Breaks Inside Culvert","0.05",IF(AG3="Breaks Inside Culvert","0.05",IF(AH3="Breaks Inside Culvert","0.05","0")))</f>
        <v>0</v>
      </c>
      <c r="CO3" s="97" t="str">
        <f t="shared" si="12"/>
        <v>0</v>
      </c>
      <c r="CP3" s="97" t="str">
        <f t="shared" si="13"/>
        <v>0</v>
      </c>
      <c r="CQ3" s="97" t="str">
        <f t="shared" si="14"/>
        <v>0</v>
      </c>
      <c r="CR3" s="97" t="str">
        <f t="shared" si="15"/>
        <v>0</v>
      </c>
      <c r="CS3" s="82"/>
    </row>
    <row r="4" spans="1:97" ht="12.75">
      <c r="A4" s="97" t="s">
        <v>327</v>
      </c>
      <c r="B4" s="99" t="s">
        <v>328</v>
      </c>
      <c r="C4" s="100">
        <v>0.1</v>
      </c>
      <c r="D4" s="99">
        <v>4625</v>
      </c>
      <c r="E4" s="97" t="s">
        <v>89</v>
      </c>
      <c r="F4" s="97" t="s">
        <v>89</v>
      </c>
      <c r="G4" s="97" t="s">
        <v>89</v>
      </c>
      <c r="H4" s="97" t="s">
        <v>323</v>
      </c>
      <c r="I4" s="97" t="s">
        <v>97</v>
      </c>
      <c r="J4" s="101">
        <v>45.70235</v>
      </c>
      <c r="K4" s="101">
        <v>-117.10098</v>
      </c>
      <c r="L4" s="97" t="s">
        <v>78</v>
      </c>
      <c r="M4" s="97" t="s">
        <v>79</v>
      </c>
      <c r="N4" s="97" t="s">
        <v>159</v>
      </c>
      <c r="O4" s="97" t="s">
        <v>160</v>
      </c>
      <c r="P4" s="97"/>
      <c r="Q4" s="102">
        <v>38292</v>
      </c>
      <c r="R4" s="103">
        <v>0.4791666666666667</v>
      </c>
      <c r="S4" s="97" t="s">
        <v>118</v>
      </c>
      <c r="T4" s="97">
        <v>1</v>
      </c>
      <c r="U4" s="97">
        <v>2</v>
      </c>
      <c r="V4" s="97">
        <v>0</v>
      </c>
      <c r="W4" s="97">
        <v>0</v>
      </c>
      <c r="X4" s="97">
        <v>0</v>
      </c>
      <c r="Y4" s="97" t="s">
        <v>100</v>
      </c>
      <c r="Z4" s="97" t="s">
        <v>75</v>
      </c>
      <c r="AA4" s="97" t="s">
        <v>75</v>
      </c>
      <c r="AB4" s="97"/>
      <c r="AC4" s="97" t="s">
        <v>84</v>
      </c>
      <c r="AD4" s="97"/>
      <c r="AE4" s="97" t="s">
        <v>101</v>
      </c>
      <c r="AF4" s="97" t="s">
        <v>102</v>
      </c>
      <c r="AG4" s="97" t="s">
        <v>75</v>
      </c>
      <c r="AH4" s="97" t="s">
        <v>75</v>
      </c>
      <c r="AI4" s="104" t="s">
        <v>324</v>
      </c>
      <c r="AJ4" s="97"/>
      <c r="AK4" s="97"/>
      <c r="AL4" s="97"/>
      <c r="AM4" s="97"/>
      <c r="AN4" s="97"/>
      <c r="AO4" s="97"/>
      <c r="AP4" s="97"/>
      <c r="AQ4" s="97"/>
      <c r="AR4" s="97"/>
      <c r="AS4" s="97">
        <v>3.5</v>
      </c>
      <c r="AT4" s="97">
        <v>19.5</v>
      </c>
      <c r="AU4" s="97">
        <v>9</v>
      </c>
      <c r="AV4" s="97">
        <v>9.4</v>
      </c>
      <c r="AW4" s="97">
        <v>9.2</v>
      </c>
      <c r="AX4" s="97">
        <v>6.9</v>
      </c>
      <c r="AY4" s="97">
        <v>8.3</v>
      </c>
      <c r="AZ4" s="97">
        <v>6.63</v>
      </c>
      <c r="BA4" s="97" t="s">
        <v>105</v>
      </c>
      <c r="BB4" s="97">
        <v>8.25</v>
      </c>
      <c r="BC4" s="97">
        <v>8.26</v>
      </c>
      <c r="BD4" s="97"/>
      <c r="BE4" s="97"/>
      <c r="BF4" s="97">
        <v>6.64</v>
      </c>
      <c r="BG4" s="97">
        <v>-0.01</v>
      </c>
      <c r="BH4" s="97">
        <v>8.56</v>
      </c>
      <c r="BI4" s="97">
        <v>0.41</v>
      </c>
      <c r="BJ4" s="97">
        <v>-8.26</v>
      </c>
      <c r="BK4" s="97">
        <v>8.25</v>
      </c>
      <c r="BL4" s="97">
        <v>0</v>
      </c>
      <c r="BM4" s="97">
        <v>0</v>
      </c>
      <c r="BN4" s="97">
        <v>0.05</v>
      </c>
      <c r="BO4" s="97" t="s">
        <v>124</v>
      </c>
      <c r="BP4" s="97" t="s">
        <v>125</v>
      </c>
      <c r="BQ4" s="97" t="s">
        <v>124</v>
      </c>
      <c r="BR4" s="97" t="s">
        <v>125</v>
      </c>
      <c r="BS4" s="97" t="s">
        <v>329</v>
      </c>
      <c r="BT4" s="106" t="str">
        <f t="shared" si="0"/>
        <v>Red</v>
      </c>
      <c r="BU4" s="106" t="str">
        <f t="shared" si="1"/>
        <v>Red</v>
      </c>
      <c r="BV4" s="106" t="str">
        <f t="shared" si="2"/>
        <v>No</v>
      </c>
      <c r="BW4" s="106" t="str">
        <f t="shared" si="3"/>
        <v>Squashed Pipe-Arch</v>
      </c>
      <c r="BX4" s="106" t="b">
        <f t="shared" si="4"/>
        <v>0</v>
      </c>
      <c r="BY4" s="97" t="s">
        <v>84</v>
      </c>
      <c r="BZ4" s="97"/>
      <c r="CA4" s="97" t="s">
        <v>85</v>
      </c>
      <c r="CB4" s="97" t="s">
        <v>170</v>
      </c>
      <c r="CC4" s="154">
        <v>10.282331</v>
      </c>
      <c r="CD4" s="98">
        <f t="shared" si="5"/>
        <v>7</v>
      </c>
      <c r="CE4" s="98" t="str">
        <f t="shared" si="6"/>
        <v>1</v>
      </c>
      <c r="CF4" s="98" t="str">
        <f t="shared" si="7"/>
        <v>1</v>
      </c>
      <c r="CG4" s="97">
        <v>1</v>
      </c>
      <c r="CH4" s="97">
        <f t="shared" si="8"/>
        <v>1</v>
      </c>
      <c r="CI4" s="97">
        <v>1</v>
      </c>
      <c r="CJ4" s="72">
        <v>2</v>
      </c>
      <c r="CK4" s="73">
        <f t="shared" si="9"/>
        <v>21</v>
      </c>
      <c r="CL4" s="98" t="str">
        <f t="shared" si="10"/>
        <v>High</v>
      </c>
      <c r="CM4" s="97" t="str">
        <f t="shared" si="11"/>
        <v>0</v>
      </c>
      <c r="CN4" s="97" t="str">
        <f>IF(AF4="Breaks Inside Culvert","0.05",IF(AG4="Breaks Inside Culvert","0.05",IF(AH4="Breaks Inside Culvert","0.05","0")))</f>
        <v>0</v>
      </c>
      <c r="CO4" s="97" t="str">
        <f t="shared" si="12"/>
        <v>0</v>
      </c>
      <c r="CP4" s="97" t="str">
        <f t="shared" si="13"/>
        <v>0</v>
      </c>
      <c r="CQ4" s="97" t="str">
        <f t="shared" si="14"/>
        <v>0</v>
      </c>
      <c r="CR4" s="97" t="str">
        <f t="shared" si="15"/>
        <v>0</v>
      </c>
      <c r="CS4" s="82"/>
    </row>
    <row r="5" spans="1:97" s="6" customFormat="1" ht="12.75">
      <c r="A5" s="97" t="s">
        <v>384</v>
      </c>
      <c r="B5" s="99">
        <v>4655</v>
      </c>
      <c r="C5" s="100">
        <v>11.1</v>
      </c>
      <c r="D5" s="99">
        <v>4600</v>
      </c>
      <c r="E5" s="97" t="s">
        <v>385</v>
      </c>
      <c r="F5" s="97" t="s">
        <v>385</v>
      </c>
      <c r="G5" s="97" t="s">
        <v>385</v>
      </c>
      <c r="H5" s="97" t="s">
        <v>109</v>
      </c>
      <c r="I5" s="97" t="s">
        <v>77</v>
      </c>
      <c r="J5" s="101">
        <v>45.95503</v>
      </c>
      <c r="K5" s="101">
        <v>-117.12976</v>
      </c>
      <c r="L5" s="97" t="s">
        <v>78</v>
      </c>
      <c r="M5" s="97" t="s">
        <v>79</v>
      </c>
      <c r="N5" s="97" t="s">
        <v>80</v>
      </c>
      <c r="O5" s="97" t="s">
        <v>160</v>
      </c>
      <c r="P5" s="97"/>
      <c r="Q5" s="102">
        <v>38566</v>
      </c>
      <c r="R5" s="103">
        <v>0.5104166666666666</v>
      </c>
      <c r="S5" s="97" t="s">
        <v>99</v>
      </c>
      <c r="T5" s="97">
        <v>1</v>
      </c>
      <c r="U5" s="97">
        <v>1</v>
      </c>
      <c r="V5" s="97">
        <v>0</v>
      </c>
      <c r="W5" s="97">
        <v>0</v>
      </c>
      <c r="X5" s="97">
        <v>0</v>
      </c>
      <c r="Y5" s="97" t="s">
        <v>137</v>
      </c>
      <c r="Z5" s="97" t="s">
        <v>119</v>
      </c>
      <c r="AA5" s="97" t="s">
        <v>75</v>
      </c>
      <c r="AB5" s="97" t="s">
        <v>386</v>
      </c>
      <c r="AC5" s="97" t="s">
        <v>84</v>
      </c>
      <c r="AD5" s="97"/>
      <c r="AE5" s="97" t="s">
        <v>120</v>
      </c>
      <c r="AF5" s="97" t="s">
        <v>140</v>
      </c>
      <c r="AG5" s="97" t="s">
        <v>75</v>
      </c>
      <c r="AH5" s="97" t="s">
        <v>75</v>
      </c>
      <c r="AI5" s="104"/>
      <c r="AJ5" s="97" t="s">
        <v>387</v>
      </c>
      <c r="AK5" s="97"/>
      <c r="AL5" s="97"/>
      <c r="AM5" s="97"/>
      <c r="AN5" s="97"/>
      <c r="AO5" s="97"/>
      <c r="AP5" s="97"/>
      <c r="AQ5" s="97"/>
      <c r="AR5" s="97"/>
      <c r="AS5" s="97">
        <v>2</v>
      </c>
      <c r="AT5" s="97">
        <v>20</v>
      </c>
      <c r="AU5" s="97">
        <v>7.5</v>
      </c>
      <c r="AV5" s="97">
        <v>9.5</v>
      </c>
      <c r="AW5" s="97">
        <v>7</v>
      </c>
      <c r="AX5" s="97">
        <v>6.4</v>
      </c>
      <c r="AY5" s="97">
        <v>5.3</v>
      </c>
      <c r="AZ5" s="97">
        <v>3.03</v>
      </c>
      <c r="BA5" s="97" t="s">
        <v>388</v>
      </c>
      <c r="BB5" s="97">
        <v>5.08</v>
      </c>
      <c r="BC5" s="97">
        <v>5.5</v>
      </c>
      <c r="BD5" s="97">
        <v>8.31</v>
      </c>
      <c r="BE5" s="97">
        <v>7.74</v>
      </c>
      <c r="BF5" s="97">
        <v>3.03</v>
      </c>
      <c r="BG5" s="97">
        <v>0</v>
      </c>
      <c r="BH5" s="97">
        <v>7.14</v>
      </c>
      <c r="BI5" s="97">
        <v>0.28</v>
      </c>
      <c r="BJ5" s="97">
        <v>2.24</v>
      </c>
      <c r="BK5" s="97">
        <v>-2.66</v>
      </c>
      <c r="BL5" s="97">
        <v>0.57</v>
      </c>
      <c r="BM5" s="97">
        <v>0.25</v>
      </c>
      <c r="BN5" s="97">
        <v>2.1</v>
      </c>
      <c r="BO5" s="97" t="s">
        <v>124</v>
      </c>
      <c r="BP5" s="97" t="s">
        <v>167</v>
      </c>
      <c r="BQ5" s="97" t="s">
        <v>124</v>
      </c>
      <c r="BR5" s="97" t="s">
        <v>168</v>
      </c>
      <c r="BS5" s="97"/>
      <c r="BT5" s="78" t="str">
        <f t="shared" si="0"/>
        <v>Red</v>
      </c>
      <c r="BU5" s="78" t="str">
        <f t="shared" si="1"/>
        <v>Red</v>
      </c>
      <c r="BV5" s="78" t="str">
        <f t="shared" si="2"/>
        <v>No</v>
      </c>
      <c r="BW5" s="78" t="str">
        <f t="shared" si="3"/>
        <v>Circular</v>
      </c>
      <c r="BX5" s="78" t="b">
        <f t="shared" si="4"/>
        <v>0</v>
      </c>
      <c r="BY5" s="97"/>
      <c r="BZ5" s="97"/>
      <c r="CA5" s="97"/>
      <c r="CB5" s="97" t="s">
        <v>86</v>
      </c>
      <c r="CC5" s="153">
        <v>9.083986</v>
      </c>
      <c r="CD5" s="98">
        <f t="shared" si="5"/>
        <v>6</v>
      </c>
      <c r="CE5" s="98" t="str">
        <f t="shared" si="6"/>
        <v>1</v>
      </c>
      <c r="CF5" s="98" t="str">
        <f t="shared" si="7"/>
        <v>1</v>
      </c>
      <c r="CG5" s="97">
        <v>1</v>
      </c>
      <c r="CH5" s="97">
        <f t="shared" si="8"/>
        <v>1.05</v>
      </c>
      <c r="CI5" s="97">
        <v>1</v>
      </c>
      <c r="CJ5" s="72">
        <v>5</v>
      </c>
      <c r="CK5" s="73">
        <f t="shared" si="9"/>
        <v>18.900000000000002</v>
      </c>
      <c r="CL5" s="98" t="str">
        <f t="shared" si="10"/>
        <v>High</v>
      </c>
      <c r="CM5" s="97" t="str">
        <f t="shared" si="11"/>
        <v>0</v>
      </c>
      <c r="CN5" s="97" t="str">
        <f>IF(AF5="Breaks Inside Culvert","0.05",IF(AG5="Breaks Inside Culvert","0.05",IF(AH5="Breaks Inside Culvert","0.05","0")))</f>
        <v>0</v>
      </c>
      <c r="CO5" s="97" t="str">
        <f t="shared" si="12"/>
        <v>0.05</v>
      </c>
      <c r="CP5" s="97" t="str">
        <f t="shared" si="13"/>
        <v>0</v>
      </c>
      <c r="CQ5" s="97" t="str">
        <f t="shared" si="14"/>
        <v>0</v>
      </c>
      <c r="CR5" s="97" t="str">
        <f t="shared" si="15"/>
        <v>0</v>
      </c>
      <c r="CS5" s="204" t="s">
        <v>601</v>
      </c>
    </row>
    <row r="6" spans="1:97" s="6" customFormat="1" ht="12.75">
      <c r="A6" s="171" t="s">
        <v>189</v>
      </c>
      <c r="B6" s="99">
        <v>4625</v>
      </c>
      <c r="C6" s="100">
        <v>0.05</v>
      </c>
      <c r="D6" s="99" t="s">
        <v>190</v>
      </c>
      <c r="E6" s="97" t="s">
        <v>74</v>
      </c>
      <c r="F6" s="97" t="s">
        <v>74</v>
      </c>
      <c r="G6" s="97" t="s">
        <v>74</v>
      </c>
      <c r="H6" s="97" t="s">
        <v>109</v>
      </c>
      <c r="I6" s="97" t="s">
        <v>97</v>
      </c>
      <c r="J6" s="101">
        <v>45.72718</v>
      </c>
      <c r="K6" s="101">
        <v>-116.89705</v>
      </c>
      <c r="L6" s="97" t="s">
        <v>78</v>
      </c>
      <c r="M6" s="97" t="s">
        <v>79</v>
      </c>
      <c r="N6" s="97" t="s">
        <v>80</v>
      </c>
      <c r="O6" s="97" t="s">
        <v>81</v>
      </c>
      <c r="P6" s="97"/>
      <c r="Q6" s="102">
        <v>38237</v>
      </c>
      <c r="R6" s="103">
        <v>0.6222222222222222</v>
      </c>
      <c r="S6" s="97" t="s">
        <v>99</v>
      </c>
      <c r="T6" s="97">
        <v>1</v>
      </c>
      <c r="U6" s="97">
        <v>1</v>
      </c>
      <c r="V6" s="97">
        <v>0</v>
      </c>
      <c r="W6" s="97">
        <v>0</v>
      </c>
      <c r="X6" s="97">
        <v>0</v>
      </c>
      <c r="Y6" s="97" t="s">
        <v>137</v>
      </c>
      <c r="Z6" s="97" t="s">
        <v>75</v>
      </c>
      <c r="AA6" s="97" t="s">
        <v>75</v>
      </c>
      <c r="AB6" s="97"/>
      <c r="AC6" s="97" t="s">
        <v>84</v>
      </c>
      <c r="AD6" s="97"/>
      <c r="AE6" s="97" t="s">
        <v>120</v>
      </c>
      <c r="AF6" s="97" t="s">
        <v>121</v>
      </c>
      <c r="AG6" s="97" t="s">
        <v>75</v>
      </c>
      <c r="AH6" s="97" t="s">
        <v>75</v>
      </c>
      <c r="AI6" s="104" t="s">
        <v>191</v>
      </c>
      <c r="AJ6" s="97"/>
      <c r="AK6" s="97"/>
      <c r="AL6" s="97">
        <v>1</v>
      </c>
      <c r="AM6" s="97">
        <v>1</v>
      </c>
      <c r="AN6" s="97">
        <v>1</v>
      </c>
      <c r="AO6" s="97">
        <v>1</v>
      </c>
      <c r="AP6" s="97"/>
      <c r="AQ6" s="97"/>
      <c r="AR6" s="97"/>
      <c r="AS6" s="97">
        <v>6.4</v>
      </c>
      <c r="AT6" s="97">
        <v>36.3</v>
      </c>
      <c r="AU6" s="171">
        <v>10.2</v>
      </c>
      <c r="AV6" s="171">
        <v>11</v>
      </c>
      <c r="AW6" s="171">
        <v>9.6</v>
      </c>
      <c r="AX6" s="171">
        <v>9.8</v>
      </c>
      <c r="AY6" s="171">
        <v>8.8</v>
      </c>
      <c r="AZ6" s="171">
        <v>5.83</v>
      </c>
      <c r="BA6" s="171" t="s">
        <v>105</v>
      </c>
      <c r="BB6" s="171">
        <v>12.63</v>
      </c>
      <c r="BC6" s="171">
        <v>13.16</v>
      </c>
      <c r="BD6" s="171">
        <v>15.23</v>
      </c>
      <c r="BE6" s="171">
        <v>13.74</v>
      </c>
      <c r="BF6" s="171">
        <v>5.83</v>
      </c>
      <c r="BG6" s="171">
        <v>0</v>
      </c>
      <c r="BH6" s="171">
        <v>9.88</v>
      </c>
      <c r="BI6" s="171">
        <v>0.65</v>
      </c>
      <c r="BJ6" s="171">
        <v>0.58</v>
      </c>
      <c r="BK6" s="171">
        <v>-1.11</v>
      </c>
      <c r="BL6" s="171">
        <v>1.49</v>
      </c>
      <c r="BM6" s="171">
        <v>2.57</v>
      </c>
      <c r="BN6" s="171">
        <v>1.46</v>
      </c>
      <c r="BO6" s="171" t="s">
        <v>124</v>
      </c>
      <c r="BP6" s="171" t="s">
        <v>167</v>
      </c>
      <c r="BQ6" s="183" t="s">
        <v>124</v>
      </c>
      <c r="BR6" s="171" t="s">
        <v>75</v>
      </c>
      <c r="BS6" s="171" t="s">
        <v>192</v>
      </c>
      <c r="BT6" s="177" t="str">
        <f t="shared" si="0"/>
        <v>Red</v>
      </c>
      <c r="BU6" s="177" t="str">
        <f t="shared" si="1"/>
        <v>Red</v>
      </c>
      <c r="BV6" s="177" t="str">
        <f t="shared" si="2"/>
        <v>No</v>
      </c>
      <c r="BW6" s="177" t="str">
        <f t="shared" si="3"/>
        <v>Circular</v>
      </c>
      <c r="BX6" s="177" t="b">
        <f t="shared" si="4"/>
        <v>0</v>
      </c>
      <c r="BY6" s="171" t="s">
        <v>84</v>
      </c>
      <c r="BZ6" s="171"/>
      <c r="CA6" s="171" t="s">
        <v>85</v>
      </c>
      <c r="CB6" s="171" t="s">
        <v>175</v>
      </c>
      <c r="CC6" s="178">
        <v>6.997912</v>
      </c>
      <c r="CD6" s="179">
        <f t="shared" si="5"/>
        <v>5</v>
      </c>
      <c r="CE6" s="179" t="str">
        <f t="shared" si="6"/>
        <v>1</v>
      </c>
      <c r="CF6" s="179" t="str">
        <f t="shared" si="7"/>
        <v>1</v>
      </c>
      <c r="CG6" s="171">
        <v>2</v>
      </c>
      <c r="CH6" s="171">
        <f t="shared" si="8"/>
        <v>1.05</v>
      </c>
      <c r="CI6" s="171">
        <v>1</v>
      </c>
      <c r="CJ6" s="180">
        <v>6</v>
      </c>
      <c r="CK6" s="181">
        <f t="shared" si="9"/>
        <v>15.75</v>
      </c>
      <c r="CL6" s="98" t="str">
        <f t="shared" si="10"/>
        <v>High</v>
      </c>
      <c r="CM6" s="171" t="str">
        <f t="shared" si="11"/>
        <v>0.05</v>
      </c>
      <c r="CN6" s="171" t="str">
        <f>IF(AF6="Breaks Inside Culvert","0.05",IF(AG6="Breaks Inside Culvert","0.05",IF(AH6="Breaks Inside Culvert","0.05","0")))</f>
        <v>0</v>
      </c>
      <c r="CO6" s="171" t="str">
        <f t="shared" si="12"/>
        <v>0</v>
      </c>
      <c r="CP6" s="171" t="str">
        <f t="shared" si="13"/>
        <v>0</v>
      </c>
      <c r="CQ6" s="171" t="str">
        <f t="shared" si="14"/>
        <v>0</v>
      </c>
      <c r="CR6" s="171" t="str">
        <f t="shared" si="15"/>
        <v>0</v>
      </c>
      <c r="CS6" s="171" t="s">
        <v>602</v>
      </c>
    </row>
    <row r="7" spans="1:97" s="6" customFormat="1" ht="12.75">
      <c r="A7" s="89" t="s">
        <v>112</v>
      </c>
      <c r="B7" s="90" t="s">
        <v>113</v>
      </c>
      <c r="C7" s="91">
        <v>0.1</v>
      </c>
      <c r="D7" s="90" t="s">
        <v>114</v>
      </c>
      <c r="E7" s="89" t="s">
        <v>115</v>
      </c>
      <c r="F7" s="89" t="s">
        <v>89</v>
      </c>
      <c r="G7" s="89" t="s">
        <v>89</v>
      </c>
      <c r="H7" s="89" t="s">
        <v>116</v>
      </c>
      <c r="I7" s="89" t="s">
        <v>117</v>
      </c>
      <c r="J7" s="92">
        <v>45.62118</v>
      </c>
      <c r="K7" s="92">
        <v>-117.08447</v>
      </c>
      <c r="L7" s="89" t="s">
        <v>78</v>
      </c>
      <c r="M7" s="89" t="s">
        <v>79</v>
      </c>
      <c r="N7" s="89" t="s">
        <v>80</v>
      </c>
      <c r="O7" s="89" t="s">
        <v>81</v>
      </c>
      <c r="P7" s="89" t="s">
        <v>98</v>
      </c>
      <c r="Q7" s="93">
        <v>38183</v>
      </c>
      <c r="R7" s="94">
        <v>0.4756944444444444</v>
      </c>
      <c r="S7" s="89" t="s">
        <v>118</v>
      </c>
      <c r="T7" s="89">
        <v>1</v>
      </c>
      <c r="U7" s="89">
        <v>1</v>
      </c>
      <c r="V7" s="89">
        <v>0</v>
      </c>
      <c r="W7" s="89">
        <v>0</v>
      </c>
      <c r="X7" s="89">
        <v>0</v>
      </c>
      <c r="Y7" s="89" t="s">
        <v>119</v>
      </c>
      <c r="Z7" s="89" t="s">
        <v>75</v>
      </c>
      <c r="AA7" s="89" t="s">
        <v>75</v>
      </c>
      <c r="AB7" s="89"/>
      <c r="AC7" s="89" t="s">
        <v>84</v>
      </c>
      <c r="AD7" s="89"/>
      <c r="AE7" s="89" t="s">
        <v>120</v>
      </c>
      <c r="AF7" s="89" t="s">
        <v>121</v>
      </c>
      <c r="AG7" s="89" t="s">
        <v>75</v>
      </c>
      <c r="AH7" s="89" t="s">
        <v>75</v>
      </c>
      <c r="AI7" s="95" t="s">
        <v>122</v>
      </c>
      <c r="AJ7" s="95" t="s">
        <v>123</v>
      </c>
      <c r="AK7" s="95"/>
      <c r="AL7" s="96">
        <v>1</v>
      </c>
      <c r="AM7" s="96">
        <v>1</v>
      </c>
      <c r="AN7" s="96">
        <v>1</v>
      </c>
      <c r="AO7" s="96">
        <v>1</v>
      </c>
      <c r="AP7" s="89"/>
      <c r="AQ7" s="89"/>
      <c r="AR7" s="89"/>
      <c r="AS7" s="89">
        <v>4.8</v>
      </c>
      <c r="AT7" s="89">
        <v>30.5</v>
      </c>
      <c r="AU7" s="89">
        <v>9.6</v>
      </c>
      <c r="AV7" s="89">
        <v>10.8</v>
      </c>
      <c r="AW7" s="89">
        <v>9.1</v>
      </c>
      <c r="AX7" s="89">
        <v>10.9</v>
      </c>
      <c r="AY7" s="89">
        <v>11.8</v>
      </c>
      <c r="AZ7" s="89">
        <v>6.32</v>
      </c>
      <c r="BA7" s="89" t="s">
        <v>105</v>
      </c>
      <c r="BB7" s="89">
        <v>9.24</v>
      </c>
      <c r="BC7" s="89">
        <v>10.05</v>
      </c>
      <c r="BD7" s="89">
        <v>11.54</v>
      </c>
      <c r="BE7" s="89">
        <v>9.88</v>
      </c>
      <c r="BF7" s="89">
        <v>6.31</v>
      </c>
      <c r="BG7" s="89">
        <v>0.01</v>
      </c>
      <c r="BH7" s="89">
        <v>10.44</v>
      </c>
      <c r="BI7" s="89">
        <v>0.46</v>
      </c>
      <c r="BJ7" s="89">
        <v>-0.17</v>
      </c>
      <c r="BK7" s="89">
        <v>-0.64</v>
      </c>
      <c r="BL7" s="89">
        <v>1.66</v>
      </c>
      <c r="BM7" s="89">
        <v>-9.76</v>
      </c>
      <c r="BN7" s="89">
        <v>2.66</v>
      </c>
      <c r="BO7" s="89" t="s">
        <v>124</v>
      </c>
      <c r="BP7" s="89" t="s">
        <v>125</v>
      </c>
      <c r="BQ7" s="89" t="s">
        <v>124</v>
      </c>
      <c r="BR7" s="89" t="s">
        <v>125</v>
      </c>
      <c r="BS7" s="89"/>
      <c r="BT7" s="78" t="str">
        <f t="shared" si="0"/>
        <v>Red</v>
      </c>
      <c r="BU7" s="78" t="str">
        <f t="shared" si="1"/>
        <v>Red</v>
      </c>
      <c r="BV7" s="78" t="str">
        <f t="shared" si="2"/>
        <v>No</v>
      </c>
      <c r="BW7" s="78" t="str">
        <f t="shared" si="3"/>
        <v>Squashed Pipe-Arch</v>
      </c>
      <c r="BX7" s="78" t="b">
        <f t="shared" si="4"/>
        <v>0</v>
      </c>
      <c r="BY7" s="89" t="s">
        <v>84</v>
      </c>
      <c r="BZ7" s="89"/>
      <c r="CA7" s="89" t="s">
        <v>85</v>
      </c>
      <c r="CB7" s="89" t="s">
        <v>86</v>
      </c>
      <c r="CC7" s="153">
        <v>3.915536</v>
      </c>
      <c r="CD7" s="98">
        <f t="shared" si="5"/>
        <v>3</v>
      </c>
      <c r="CE7" s="98" t="str">
        <f t="shared" si="6"/>
        <v>1</v>
      </c>
      <c r="CF7" s="98" t="str">
        <f t="shared" si="7"/>
        <v>1</v>
      </c>
      <c r="CG7" s="97">
        <v>1</v>
      </c>
      <c r="CH7" s="97">
        <f t="shared" si="8"/>
        <v>1.05</v>
      </c>
      <c r="CI7" s="97">
        <v>1</v>
      </c>
      <c r="CJ7" s="72">
        <v>8</v>
      </c>
      <c r="CK7" s="73">
        <f t="shared" si="9"/>
        <v>9.450000000000001</v>
      </c>
      <c r="CL7" s="98" t="str">
        <f t="shared" si="10"/>
        <v>Medium</v>
      </c>
      <c r="CM7" s="97" t="str">
        <f t="shared" si="11"/>
        <v>0.05</v>
      </c>
      <c r="CN7" s="97" t="str">
        <f>IF($AF7="Breaks Inside Culvert","0.05",IF($AG7="Breaks Inside Culvert","0.05",IF($AH7="Breaks Inside Culvert","0.05","0")))</f>
        <v>0</v>
      </c>
      <c r="CO7" s="97" t="str">
        <f t="shared" si="12"/>
        <v>0</v>
      </c>
      <c r="CP7" s="97" t="str">
        <f t="shared" si="13"/>
        <v>0</v>
      </c>
      <c r="CQ7" s="97" t="str">
        <f t="shared" si="14"/>
        <v>0</v>
      </c>
      <c r="CR7" s="97" t="str">
        <f t="shared" si="15"/>
        <v>0</v>
      </c>
      <c r="CS7" s="97"/>
    </row>
    <row r="8" spans="1:97" s="217" customFormat="1" ht="12.75">
      <c r="A8" s="195" t="s">
        <v>246</v>
      </c>
      <c r="B8" s="210" t="s">
        <v>247</v>
      </c>
      <c r="C8" s="211">
        <v>2.45</v>
      </c>
      <c r="D8" s="210">
        <v>4600</v>
      </c>
      <c r="E8" s="195" t="s">
        <v>74</v>
      </c>
      <c r="F8" s="195" t="s">
        <v>74</v>
      </c>
      <c r="G8" s="195" t="s">
        <v>74</v>
      </c>
      <c r="H8" s="195" t="s">
        <v>242</v>
      </c>
      <c r="I8" s="195" t="s">
        <v>148</v>
      </c>
      <c r="J8" s="212">
        <v>45.66032</v>
      </c>
      <c r="K8" s="212">
        <v>-117.25884</v>
      </c>
      <c r="L8" s="195" t="s">
        <v>78</v>
      </c>
      <c r="M8" s="195" t="s">
        <v>79</v>
      </c>
      <c r="N8" s="195" t="s">
        <v>159</v>
      </c>
      <c r="O8" s="195" t="s">
        <v>81</v>
      </c>
      <c r="P8" s="195" t="s">
        <v>170</v>
      </c>
      <c r="Q8" s="213">
        <v>38267</v>
      </c>
      <c r="R8" s="214">
        <v>0.43263888888888885</v>
      </c>
      <c r="S8" s="195" t="s">
        <v>185</v>
      </c>
      <c r="T8" s="195">
        <v>1</v>
      </c>
      <c r="U8" s="195">
        <v>1</v>
      </c>
      <c r="V8" s="195">
        <v>0</v>
      </c>
      <c r="W8" s="195">
        <v>0</v>
      </c>
      <c r="X8" s="195">
        <v>0</v>
      </c>
      <c r="Y8" s="195" t="s">
        <v>234</v>
      </c>
      <c r="Z8" s="195" t="s">
        <v>75</v>
      </c>
      <c r="AA8" s="195" t="s">
        <v>179</v>
      </c>
      <c r="AB8" s="195" t="s">
        <v>248</v>
      </c>
      <c r="AC8" s="195" t="s">
        <v>85</v>
      </c>
      <c r="AD8" s="195" t="s">
        <v>249</v>
      </c>
      <c r="AE8" s="195" t="s">
        <v>101</v>
      </c>
      <c r="AF8" s="195" t="s">
        <v>121</v>
      </c>
      <c r="AG8" s="195" t="s">
        <v>75</v>
      </c>
      <c r="AH8" s="195" t="s">
        <v>75</v>
      </c>
      <c r="AI8" s="195" t="s">
        <v>250</v>
      </c>
      <c r="AJ8" s="195" t="s">
        <v>251</v>
      </c>
      <c r="AK8" s="195"/>
      <c r="AL8" s="195">
        <v>1</v>
      </c>
      <c r="AM8" s="195">
        <v>1</v>
      </c>
      <c r="AN8" s="195">
        <v>1</v>
      </c>
      <c r="AO8" s="195">
        <v>1</v>
      </c>
      <c r="AP8" s="195" t="s">
        <v>252</v>
      </c>
      <c r="AQ8" s="195" t="s">
        <v>253</v>
      </c>
      <c r="AR8" s="195"/>
      <c r="AS8" s="195">
        <v>8.5</v>
      </c>
      <c r="AT8" s="195">
        <v>66.6</v>
      </c>
      <c r="AU8" s="195">
        <v>9.9</v>
      </c>
      <c r="AV8" s="195">
        <v>10</v>
      </c>
      <c r="AW8" s="195">
        <v>8.7</v>
      </c>
      <c r="AX8" s="195">
        <v>7.9</v>
      </c>
      <c r="AY8" s="195">
        <v>7.6</v>
      </c>
      <c r="AZ8" s="195">
        <v>0</v>
      </c>
      <c r="BA8" s="195"/>
      <c r="BB8" s="195">
        <v>0</v>
      </c>
      <c r="BC8" s="195">
        <v>0</v>
      </c>
      <c r="BD8" s="195">
        <v>0</v>
      </c>
      <c r="BE8" s="195">
        <v>0</v>
      </c>
      <c r="BF8" s="195">
        <v>0</v>
      </c>
      <c r="BG8" s="195">
        <v>0</v>
      </c>
      <c r="BH8" s="195">
        <v>8.82</v>
      </c>
      <c r="BI8" s="195">
        <v>0.96</v>
      </c>
      <c r="BJ8" s="195">
        <v>0</v>
      </c>
      <c r="BK8" s="195">
        <v>0</v>
      </c>
      <c r="BL8" s="195">
        <v>0</v>
      </c>
      <c r="BM8" s="195">
        <v>0</v>
      </c>
      <c r="BN8" s="195">
        <v>0</v>
      </c>
      <c r="BO8" s="195" t="s">
        <v>75</v>
      </c>
      <c r="BP8" s="195" t="s">
        <v>75</v>
      </c>
      <c r="BQ8" s="195" t="s">
        <v>75</v>
      </c>
      <c r="BR8" s="195" t="s">
        <v>75</v>
      </c>
      <c r="BS8" s="195"/>
      <c r="BT8" s="204" t="s">
        <v>75</v>
      </c>
      <c r="BU8" s="204" t="s">
        <v>107</v>
      </c>
      <c r="BV8" s="204" t="s">
        <v>85</v>
      </c>
      <c r="BW8" s="204" t="s">
        <v>481</v>
      </c>
      <c r="BX8" s="204" t="s">
        <v>85</v>
      </c>
      <c r="BY8" s="195" t="s">
        <v>85</v>
      </c>
      <c r="BZ8" s="195" t="s">
        <v>254</v>
      </c>
      <c r="CA8" s="195" t="s">
        <v>85</v>
      </c>
      <c r="CB8" s="195" t="s">
        <v>170</v>
      </c>
      <c r="CC8" s="215">
        <v>2.245487</v>
      </c>
      <c r="CD8" s="206">
        <f t="shared" si="5"/>
        <v>3</v>
      </c>
      <c r="CE8" s="216">
        <v>1</v>
      </c>
      <c r="CF8" s="216">
        <v>1</v>
      </c>
      <c r="CG8" s="195">
        <v>1</v>
      </c>
      <c r="CH8" s="195">
        <f t="shared" si="8"/>
        <v>1.05</v>
      </c>
      <c r="CI8" s="195">
        <v>1</v>
      </c>
      <c r="CJ8" s="207">
        <v>8</v>
      </c>
      <c r="CK8" s="208">
        <f t="shared" si="9"/>
        <v>9.450000000000001</v>
      </c>
      <c r="CL8" s="206" t="str">
        <f t="shared" si="10"/>
        <v>Medium</v>
      </c>
      <c r="CM8" s="195" t="str">
        <f t="shared" si="11"/>
        <v>0.05</v>
      </c>
      <c r="CN8" s="195" t="str">
        <f aca="true" t="shared" si="16" ref="CN8:CN36">IF(AF8="Breaks Inside Culvert","0.05",IF(AG8="Breaks Inside Culvert","0.05",IF(AH8="Breaks Inside Culvert","0.05","0")))</f>
        <v>0</v>
      </c>
      <c r="CO8" s="195" t="str">
        <f t="shared" si="12"/>
        <v>0</v>
      </c>
      <c r="CP8" s="195" t="str">
        <f t="shared" si="13"/>
        <v>0</v>
      </c>
      <c r="CQ8" s="195" t="str">
        <f t="shared" si="14"/>
        <v>0</v>
      </c>
      <c r="CR8" s="195" t="str">
        <f t="shared" si="15"/>
        <v>0</v>
      </c>
      <c r="CS8" s="195" t="s">
        <v>614</v>
      </c>
    </row>
    <row r="9" spans="1:97" ht="12.75">
      <c r="A9" s="99" t="s">
        <v>497</v>
      </c>
      <c r="B9" s="83" t="s">
        <v>511</v>
      </c>
      <c r="C9" s="82"/>
      <c r="D9" s="82"/>
      <c r="E9" s="99" t="s">
        <v>74</v>
      </c>
      <c r="F9" s="99" t="s">
        <v>74</v>
      </c>
      <c r="G9" s="99" t="s">
        <v>74</v>
      </c>
      <c r="H9" s="97" t="s">
        <v>109</v>
      </c>
      <c r="I9" s="97" t="s">
        <v>97</v>
      </c>
      <c r="J9" s="128">
        <v>45.72114370472222</v>
      </c>
      <c r="K9" s="128">
        <v>-116.93797118833334</v>
      </c>
      <c r="L9" s="97" t="s">
        <v>78</v>
      </c>
      <c r="M9" s="97"/>
      <c r="N9" s="97" t="s">
        <v>160</v>
      </c>
      <c r="O9" s="97" t="s">
        <v>80</v>
      </c>
      <c r="P9" s="82"/>
      <c r="Q9" s="102">
        <v>38981</v>
      </c>
      <c r="R9" s="103"/>
      <c r="S9" s="97" t="s">
        <v>99</v>
      </c>
      <c r="T9" s="97">
        <v>1</v>
      </c>
      <c r="U9" s="97">
        <v>1</v>
      </c>
      <c r="V9" s="97">
        <v>0</v>
      </c>
      <c r="W9" s="97">
        <v>0</v>
      </c>
      <c r="X9" s="97">
        <v>0</v>
      </c>
      <c r="Y9" s="97" t="s">
        <v>75</v>
      </c>
      <c r="Z9" s="97" t="s">
        <v>75</v>
      </c>
      <c r="AA9" s="97" t="s">
        <v>75</v>
      </c>
      <c r="AB9" s="82"/>
      <c r="AC9" s="82"/>
      <c r="AD9" s="82"/>
      <c r="AE9" s="82"/>
      <c r="AF9" s="97" t="s">
        <v>140</v>
      </c>
      <c r="AG9" s="97" t="s">
        <v>75</v>
      </c>
      <c r="AH9" s="97" t="s">
        <v>75</v>
      </c>
      <c r="AI9" s="82"/>
      <c r="AJ9" s="82"/>
      <c r="AK9" s="85" t="s">
        <v>512</v>
      </c>
      <c r="AL9" s="82"/>
      <c r="AM9" s="82"/>
      <c r="AN9" s="82"/>
      <c r="AO9" s="82"/>
      <c r="AP9" s="82"/>
      <c r="AQ9" s="82"/>
      <c r="AR9" s="82"/>
      <c r="AS9" s="80">
        <v>1.7</v>
      </c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3"/>
      <c r="BH9" s="82"/>
      <c r="BI9" s="84">
        <v>0.23</v>
      </c>
      <c r="BJ9" s="84">
        <v>0.12</v>
      </c>
      <c r="BK9" s="82"/>
      <c r="BL9" s="82"/>
      <c r="BM9" s="82"/>
      <c r="BN9" s="86">
        <v>0.96</v>
      </c>
      <c r="BO9" s="82" t="s">
        <v>124</v>
      </c>
      <c r="BP9" s="82" t="s">
        <v>125</v>
      </c>
      <c r="BQ9" s="82" t="s">
        <v>124</v>
      </c>
      <c r="BR9" s="82" t="s">
        <v>125</v>
      </c>
      <c r="BS9" s="82"/>
      <c r="BT9" s="78" t="str">
        <f aca="true" t="shared" si="17" ref="BT9:BT36">IF(BO9="Red","Red",IF(BQ9="Red","Red",IF(BO9="Grey","Grey",IF(BQ9="Grey","Grey",IF(BO9="No Value","No Value",IF(BQ9="No Value","No Value","Green"))))))</f>
        <v>Red</v>
      </c>
      <c r="BU9" s="78" t="str">
        <f aca="true" t="shared" si="18" ref="BU9:BU36">IF(BT9="Red","Red",IF(BT9="Green","Green",IF(BT9="Grey","Grey",IF(S9="Bridge","Bridge",IF(S9="Ford","Ford",IF(S9="Open Bottom","Open Bottom",IF(S9="Other","Other","Green")))))))</f>
        <v>Red</v>
      </c>
      <c r="BV9" s="78" t="str">
        <f aca="true" t="shared" si="19" ref="BV9:BV36">IF(BY9="Yes","Yes","No")</f>
        <v>No</v>
      </c>
      <c r="BW9" s="78" t="str">
        <f aca="true" t="shared" si="20" ref="BW9:BW36">IF(S9="Bridge","Bridge",IF(S9="Ford","Ford",IF(S9="Circular","Circular",IF(S9="Squashed Pipe-Arch","Squashed Pipe-Arch",IF(S9="Open-Bottom","Open Bottom Arch",IF(S9="Other","Other","Other"))))))</f>
        <v>Circular</v>
      </c>
      <c r="BX9" s="78" t="b">
        <f aca="true" t="shared" si="21" ref="BX9:BX36">IF(AND(BT9&lt;&gt;"Red",BV9="Yes"),"Yes")</f>
        <v>0</v>
      </c>
      <c r="BY9" s="82"/>
      <c r="BZ9" s="82"/>
      <c r="CA9" s="76" t="s">
        <v>507</v>
      </c>
      <c r="CB9" s="82"/>
      <c r="CC9" s="154">
        <v>2.14728</v>
      </c>
      <c r="CD9" s="98">
        <f t="shared" si="5"/>
        <v>3</v>
      </c>
      <c r="CE9" s="98" t="str">
        <f aca="true" t="shared" si="22" ref="CE9:CE36">IF(BO9="Red","1",IF(BO9="Grey","0.5","0"))</f>
        <v>1</v>
      </c>
      <c r="CF9" s="98" t="str">
        <f aca="true" t="shared" si="23" ref="CF9:CF36">IF(BQ9="Red","1",IF(BQ9="Grey","0.5","0"))</f>
        <v>1</v>
      </c>
      <c r="CG9" s="97">
        <v>1</v>
      </c>
      <c r="CH9" s="97">
        <f t="shared" si="8"/>
        <v>1.05</v>
      </c>
      <c r="CI9" s="97">
        <v>1</v>
      </c>
      <c r="CJ9" s="72">
        <v>8</v>
      </c>
      <c r="CK9" s="73">
        <f t="shared" si="9"/>
        <v>9.450000000000001</v>
      </c>
      <c r="CL9" s="98" t="str">
        <f t="shared" si="10"/>
        <v>Medium</v>
      </c>
      <c r="CM9" s="97" t="str">
        <f t="shared" si="11"/>
        <v>0</v>
      </c>
      <c r="CN9" s="97" t="str">
        <f t="shared" si="16"/>
        <v>0</v>
      </c>
      <c r="CO9" s="97" t="str">
        <f t="shared" si="12"/>
        <v>0.05</v>
      </c>
      <c r="CP9" s="97" t="str">
        <f t="shared" si="13"/>
        <v>0</v>
      </c>
      <c r="CQ9" s="97" t="str">
        <f t="shared" si="14"/>
        <v>0</v>
      </c>
      <c r="CR9" s="97" t="str">
        <f t="shared" si="15"/>
        <v>0</v>
      </c>
      <c r="CS9" s="82" t="s">
        <v>543</v>
      </c>
    </row>
    <row r="10" spans="1:98" s="6" customFormat="1" ht="12.75">
      <c r="A10" s="97" t="s">
        <v>228</v>
      </c>
      <c r="B10" s="99">
        <v>505</v>
      </c>
      <c r="C10" s="100">
        <v>3.3</v>
      </c>
      <c r="D10" s="99">
        <v>4600</v>
      </c>
      <c r="E10" s="97" t="s">
        <v>74</v>
      </c>
      <c r="F10" s="97" t="s">
        <v>74</v>
      </c>
      <c r="G10" s="97" t="s">
        <v>74</v>
      </c>
      <c r="H10" s="97" t="s">
        <v>109</v>
      </c>
      <c r="I10" s="97" t="s">
        <v>215</v>
      </c>
      <c r="J10" s="101">
        <v>45.87521</v>
      </c>
      <c r="K10" s="101">
        <v>-117.0675</v>
      </c>
      <c r="L10" s="97" t="s">
        <v>78</v>
      </c>
      <c r="M10" s="97" t="s">
        <v>79</v>
      </c>
      <c r="N10" s="97" t="s">
        <v>80</v>
      </c>
      <c r="O10" s="97" t="s">
        <v>159</v>
      </c>
      <c r="P10" s="97"/>
      <c r="Q10" s="102">
        <v>38246</v>
      </c>
      <c r="R10" s="103">
        <v>0.5916666666666667</v>
      </c>
      <c r="S10" s="97" t="s">
        <v>185</v>
      </c>
      <c r="T10" s="97">
        <v>1</v>
      </c>
      <c r="U10" s="97">
        <v>1</v>
      </c>
      <c r="V10" s="97">
        <v>0</v>
      </c>
      <c r="W10" s="97">
        <v>0</v>
      </c>
      <c r="X10" s="97">
        <v>0</v>
      </c>
      <c r="Y10" s="97" t="s">
        <v>75</v>
      </c>
      <c r="Z10" s="97" t="s">
        <v>75</v>
      </c>
      <c r="AA10" s="97" t="s">
        <v>75</v>
      </c>
      <c r="AB10" s="97"/>
      <c r="AC10" s="97" t="s">
        <v>85</v>
      </c>
      <c r="AD10" s="97" t="s">
        <v>229</v>
      </c>
      <c r="AE10" s="97" t="s">
        <v>75</v>
      </c>
      <c r="AF10" s="97" t="s">
        <v>75</v>
      </c>
      <c r="AG10" s="97" t="s">
        <v>75</v>
      </c>
      <c r="AH10" s="97" t="s">
        <v>75</v>
      </c>
      <c r="AI10" s="97" t="s">
        <v>230</v>
      </c>
      <c r="AJ10" s="97"/>
      <c r="AK10" s="97"/>
      <c r="AL10" s="97">
        <v>1</v>
      </c>
      <c r="AM10" s="97">
        <v>1</v>
      </c>
      <c r="AN10" s="97">
        <v>1</v>
      </c>
      <c r="AO10" s="97">
        <v>1</v>
      </c>
      <c r="AP10" s="97"/>
      <c r="AQ10" s="97"/>
      <c r="AR10" s="97"/>
      <c r="AS10" s="97">
        <v>4.2</v>
      </c>
      <c r="AT10" s="97">
        <v>54.6</v>
      </c>
      <c r="AU10" s="97">
        <v>13</v>
      </c>
      <c r="AV10" s="97">
        <v>11.6</v>
      </c>
      <c r="AW10" s="97">
        <v>9.5</v>
      </c>
      <c r="AX10" s="97">
        <v>7.1</v>
      </c>
      <c r="AY10" s="97">
        <v>7.2</v>
      </c>
      <c r="AZ10" s="97">
        <v>0</v>
      </c>
      <c r="BA10" s="97"/>
      <c r="BB10" s="97">
        <v>0</v>
      </c>
      <c r="BC10" s="97">
        <v>0</v>
      </c>
      <c r="BD10" s="97">
        <v>0</v>
      </c>
      <c r="BE10" s="97">
        <v>0</v>
      </c>
      <c r="BF10" s="97">
        <v>0</v>
      </c>
      <c r="BG10" s="97">
        <v>0</v>
      </c>
      <c r="BH10" s="97">
        <v>9.68</v>
      </c>
      <c r="BI10" s="97">
        <v>0.43</v>
      </c>
      <c r="BJ10" s="97">
        <v>0</v>
      </c>
      <c r="BK10" s="97">
        <v>0</v>
      </c>
      <c r="BL10" s="97">
        <v>0</v>
      </c>
      <c r="BM10" s="97">
        <v>0</v>
      </c>
      <c r="BN10" s="97">
        <v>0</v>
      </c>
      <c r="BO10" s="97" t="s">
        <v>124</v>
      </c>
      <c r="BP10" s="97" t="s">
        <v>125</v>
      </c>
      <c r="BQ10" s="97" t="s">
        <v>124</v>
      </c>
      <c r="BR10" s="97" t="s">
        <v>125</v>
      </c>
      <c r="BS10" s="97"/>
      <c r="BT10" s="78" t="str">
        <f t="shared" si="17"/>
        <v>Red</v>
      </c>
      <c r="BU10" s="78" t="str">
        <f t="shared" si="18"/>
        <v>Red</v>
      </c>
      <c r="BV10" s="78" t="str">
        <f t="shared" si="19"/>
        <v>Yes</v>
      </c>
      <c r="BW10" s="78" t="str">
        <f t="shared" si="20"/>
        <v>Open Bottom Arch</v>
      </c>
      <c r="BX10" s="78" t="b">
        <f t="shared" si="21"/>
        <v>0</v>
      </c>
      <c r="BY10" s="97" t="s">
        <v>85</v>
      </c>
      <c r="BZ10" s="97" t="s">
        <v>231</v>
      </c>
      <c r="CA10" s="97" t="s">
        <v>85</v>
      </c>
      <c r="CB10" s="97" t="s">
        <v>175</v>
      </c>
      <c r="CC10" s="153">
        <v>3.189075</v>
      </c>
      <c r="CD10" s="98">
        <f t="shared" si="5"/>
        <v>3</v>
      </c>
      <c r="CE10" s="98" t="str">
        <f t="shared" si="22"/>
        <v>1</v>
      </c>
      <c r="CF10" s="98" t="str">
        <f t="shared" si="23"/>
        <v>1</v>
      </c>
      <c r="CG10" s="97">
        <v>1</v>
      </c>
      <c r="CH10" s="97">
        <f t="shared" si="8"/>
        <v>1</v>
      </c>
      <c r="CI10" s="97">
        <v>1</v>
      </c>
      <c r="CJ10" s="72">
        <v>12</v>
      </c>
      <c r="CK10" s="73">
        <f t="shared" si="9"/>
        <v>9</v>
      </c>
      <c r="CL10" s="98" t="str">
        <f t="shared" si="10"/>
        <v>Medium</v>
      </c>
      <c r="CM10" s="97" t="str">
        <f t="shared" si="11"/>
        <v>0</v>
      </c>
      <c r="CN10" s="97" t="str">
        <f t="shared" si="16"/>
        <v>0</v>
      </c>
      <c r="CO10" s="97" t="str">
        <f t="shared" si="12"/>
        <v>0</v>
      </c>
      <c r="CP10" s="97" t="str">
        <f t="shared" si="13"/>
        <v>0</v>
      </c>
      <c r="CQ10" s="97" t="str">
        <f t="shared" si="14"/>
        <v>0</v>
      </c>
      <c r="CR10" s="97" t="str">
        <f t="shared" si="15"/>
        <v>0</v>
      </c>
      <c r="CS10" s="195" t="s">
        <v>615</v>
      </c>
      <c r="CT10" s="182"/>
    </row>
    <row r="11" spans="1:97" s="6" customFormat="1" ht="12.75">
      <c r="A11" s="99" t="s">
        <v>496</v>
      </c>
      <c r="B11" s="83" t="s">
        <v>508</v>
      </c>
      <c r="C11" s="82"/>
      <c r="D11" s="82"/>
      <c r="E11" s="99" t="s">
        <v>74</v>
      </c>
      <c r="F11" s="99" t="s">
        <v>74</v>
      </c>
      <c r="G11" s="99" t="s">
        <v>74</v>
      </c>
      <c r="H11" s="97" t="s">
        <v>109</v>
      </c>
      <c r="I11" s="97" t="s">
        <v>172</v>
      </c>
      <c r="J11" s="128">
        <v>45.77453002194444</v>
      </c>
      <c r="K11" s="128">
        <v>-116.92032408416667</v>
      </c>
      <c r="L11" s="97" t="s">
        <v>78</v>
      </c>
      <c r="M11" s="97"/>
      <c r="N11" s="97" t="s">
        <v>160</v>
      </c>
      <c r="O11" s="97" t="s">
        <v>80</v>
      </c>
      <c r="P11" s="82"/>
      <c r="Q11" s="102">
        <v>38980</v>
      </c>
      <c r="R11" s="103"/>
      <c r="S11" s="97" t="s">
        <v>118</v>
      </c>
      <c r="T11" s="97">
        <v>1</v>
      </c>
      <c r="U11" s="97">
        <v>1</v>
      </c>
      <c r="V11" s="97">
        <v>0</v>
      </c>
      <c r="W11" s="97">
        <v>0</v>
      </c>
      <c r="X11" s="97">
        <v>0</v>
      </c>
      <c r="Y11" s="97" t="s">
        <v>75</v>
      </c>
      <c r="Z11" s="97" t="s">
        <v>75</v>
      </c>
      <c r="AA11" s="97" t="s">
        <v>75</v>
      </c>
      <c r="AB11" s="82"/>
      <c r="AC11" s="82"/>
      <c r="AD11" s="82"/>
      <c r="AE11" s="82"/>
      <c r="AF11" s="97" t="s">
        <v>75</v>
      </c>
      <c r="AG11" s="97" t="s">
        <v>75</v>
      </c>
      <c r="AH11" s="97" t="s">
        <v>75</v>
      </c>
      <c r="AI11" s="82"/>
      <c r="AJ11" s="82"/>
      <c r="AK11" s="78" t="s">
        <v>509</v>
      </c>
      <c r="AL11" s="82"/>
      <c r="AM11" s="82"/>
      <c r="AN11" s="82"/>
      <c r="AO11" s="82"/>
      <c r="AP11" s="82"/>
      <c r="AQ11" s="82"/>
      <c r="AR11" s="82"/>
      <c r="AS11" s="76">
        <v>6</v>
      </c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76"/>
      <c r="BH11" s="82"/>
      <c r="BI11" s="77">
        <v>1.78</v>
      </c>
      <c r="BJ11" s="77" t="s">
        <v>502</v>
      </c>
      <c r="BK11" s="82"/>
      <c r="BL11" s="82"/>
      <c r="BM11" s="82"/>
      <c r="BN11" s="86">
        <v>4.69</v>
      </c>
      <c r="BO11" s="97" t="s">
        <v>124</v>
      </c>
      <c r="BP11" s="97" t="s">
        <v>151</v>
      </c>
      <c r="BQ11" s="97" t="s">
        <v>124</v>
      </c>
      <c r="BR11" s="97" t="s">
        <v>152</v>
      </c>
      <c r="BS11" s="82"/>
      <c r="BT11" s="78" t="str">
        <f t="shared" si="17"/>
        <v>Red</v>
      </c>
      <c r="BU11" s="78" t="str">
        <f t="shared" si="18"/>
        <v>Red</v>
      </c>
      <c r="BV11" s="78" t="str">
        <f t="shared" si="19"/>
        <v>No</v>
      </c>
      <c r="BW11" s="78" t="str">
        <f t="shared" si="20"/>
        <v>Squashed Pipe-Arch</v>
      </c>
      <c r="BX11" s="78" t="b">
        <f t="shared" si="21"/>
        <v>0</v>
      </c>
      <c r="BY11" s="82"/>
      <c r="BZ11" s="82"/>
      <c r="CA11" s="83" t="s">
        <v>504</v>
      </c>
      <c r="CB11" s="82"/>
      <c r="CC11" s="154">
        <v>2.01794</v>
      </c>
      <c r="CD11" s="98">
        <f t="shared" si="5"/>
        <v>3</v>
      </c>
      <c r="CE11" s="98" t="str">
        <f t="shared" si="22"/>
        <v>1</v>
      </c>
      <c r="CF11" s="98" t="str">
        <f t="shared" si="23"/>
        <v>1</v>
      </c>
      <c r="CG11" s="97">
        <v>1</v>
      </c>
      <c r="CH11" s="97">
        <f t="shared" si="8"/>
        <v>1</v>
      </c>
      <c r="CI11" s="97">
        <v>1</v>
      </c>
      <c r="CJ11" s="72">
        <v>12</v>
      </c>
      <c r="CK11" s="73">
        <f t="shared" si="9"/>
        <v>9</v>
      </c>
      <c r="CL11" s="98" t="str">
        <f t="shared" si="10"/>
        <v>Medium</v>
      </c>
      <c r="CM11" s="97" t="str">
        <f t="shared" si="11"/>
        <v>0</v>
      </c>
      <c r="CN11" s="97" t="str">
        <f t="shared" si="16"/>
        <v>0</v>
      </c>
      <c r="CO11" s="97" t="str">
        <f t="shared" si="12"/>
        <v>0</v>
      </c>
      <c r="CP11" s="97" t="str">
        <f t="shared" si="13"/>
        <v>0</v>
      </c>
      <c r="CQ11" s="97" t="str">
        <f t="shared" si="14"/>
        <v>0</v>
      </c>
      <c r="CR11" s="97" t="str">
        <f t="shared" si="15"/>
        <v>0</v>
      </c>
      <c r="CS11" s="195" t="s">
        <v>611</v>
      </c>
    </row>
    <row r="12" spans="1:97" s="6" customFormat="1" ht="12.75">
      <c r="A12" s="99" t="s">
        <v>540</v>
      </c>
      <c r="B12" s="83"/>
      <c r="C12" s="82"/>
      <c r="D12" s="82"/>
      <c r="E12" s="99"/>
      <c r="F12" s="99"/>
      <c r="G12" s="99"/>
      <c r="H12" s="97"/>
      <c r="I12" s="97"/>
      <c r="J12" s="128"/>
      <c r="K12" s="128"/>
      <c r="L12" s="97"/>
      <c r="M12" s="97"/>
      <c r="N12" s="97"/>
      <c r="O12" s="97"/>
      <c r="P12" s="82"/>
      <c r="Q12" s="102"/>
      <c r="R12" s="103"/>
      <c r="S12" s="97"/>
      <c r="T12" s="97"/>
      <c r="U12" s="97"/>
      <c r="V12" s="97"/>
      <c r="W12" s="97"/>
      <c r="X12" s="97"/>
      <c r="Y12" s="97"/>
      <c r="Z12" s="97"/>
      <c r="AA12" s="97"/>
      <c r="AB12" s="82"/>
      <c r="AC12" s="82"/>
      <c r="AD12" s="82"/>
      <c r="AE12" s="82"/>
      <c r="AF12" s="97"/>
      <c r="AG12" s="97"/>
      <c r="AH12" s="97"/>
      <c r="AI12" s="82"/>
      <c r="AJ12" s="82"/>
      <c r="AK12" s="78"/>
      <c r="AL12" s="82"/>
      <c r="AM12" s="82"/>
      <c r="AN12" s="82"/>
      <c r="AO12" s="82"/>
      <c r="AP12" s="82"/>
      <c r="AQ12" s="82"/>
      <c r="AR12" s="82"/>
      <c r="AS12" s="76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76"/>
      <c r="BH12" s="82"/>
      <c r="BI12" s="77"/>
      <c r="BJ12" s="77"/>
      <c r="BK12" s="82"/>
      <c r="BL12" s="82"/>
      <c r="BM12" s="82"/>
      <c r="BN12" s="86"/>
      <c r="BO12" s="97"/>
      <c r="BP12" s="97"/>
      <c r="BQ12" s="97"/>
      <c r="BR12" s="97"/>
      <c r="BS12" s="82"/>
      <c r="BT12" s="78"/>
      <c r="BU12" s="78"/>
      <c r="BV12" s="78"/>
      <c r="BW12" s="78"/>
      <c r="BX12" s="78"/>
      <c r="BY12" s="82"/>
      <c r="BZ12" s="82"/>
      <c r="CA12" s="83"/>
      <c r="CB12" s="82"/>
      <c r="CC12" s="154">
        <f>974.550832*0.000621371</f>
        <v>0.605557625030672</v>
      </c>
      <c r="CD12" s="98">
        <f t="shared" si="5"/>
        <v>1</v>
      </c>
      <c r="CE12" s="116">
        <v>1</v>
      </c>
      <c r="CF12" s="116">
        <v>1</v>
      </c>
      <c r="CG12" s="97">
        <v>2</v>
      </c>
      <c r="CH12" s="97">
        <f>1+CM12+CN12+CO12+CP12+CQ12+CR12</f>
        <v>1</v>
      </c>
      <c r="CI12" s="97">
        <v>1</v>
      </c>
      <c r="CJ12" s="72">
        <v>12</v>
      </c>
      <c r="CK12" s="73">
        <f>CD12*((CE12*1.5)+(1.5*CF12))*CI12*CH12</f>
        <v>3</v>
      </c>
      <c r="CL12" s="98" t="str">
        <f t="shared" si="10"/>
        <v>Beneficial</v>
      </c>
      <c r="CM12" s="97" t="str">
        <f>IF(AF12="Poor Alignment with Stream","0.05",IF(AG12="Poor Alignment with Stream","0.05",IF(AH12="Poor Alignment with Stream","0.05","0")))</f>
        <v>0</v>
      </c>
      <c r="CN12" s="97" t="str">
        <f>IF(AF12="Breaks Inside Culvert","0.05",IF(AG12="Breaks Inside Culvert","0.05",IF(AH12="Breaks Inside Culvert","0.05","0")))</f>
        <v>0</v>
      </c>
      <c r="CO12" s="97" t="str">
        <f t="shared" si="12"/>
        <v>0</v>
      </c>
      <c r="CP12" s="97" t="str">
        <f t="shared" si="13"/>
        <v>0</v>
      </c>
      <c r="CQ12" s="97" t="str">
        <f t="shared" si="14"/>
        <v>0</v>
      </c>
      <c r="CR12" s="97" t="str">
        <f t="shared" si="15"/>
        <v>0</v>
      </c>
      <c r="CS12" s="195" t="s">
        <v>641</v>
      </c>
    </row>
    <row r="13" spans="1:97" ht="15.75">
      <c r="A13" s="172" t="s">
        <v>534</v>
      </c>
      <c r="B13" s="186" t="s">
        <v>518</v>
      </c>
      <c r="C13" s="171"/>
      <c r="D13" s="171"/>
      <c r="E13" s="172" t="s">
        <v>74</v>
      </c>
      <c r="F13" s="172" t="s">
        <v>74</v>
      </c>
      <c r="G13" s="172" t="s">
        <v>74</v>
      </c>
      <c r="H13" s="171" t="s">
        <v>109</v>
      </c>
      <c r="I13" s="171" t="s">
        <v>109</v>
      </c>
      <c r="J13" s="190">
        <v>45.71680233388889</v>
      </c>
      <c r="K13" s="190">
        <v>-116.89172901250001</v>
      </c>
      <c r="L13" s="171" t="s">
        <v>78</v>
      </c>
      <c r="M13" s="171"/>
      <c r="N13" s="171" t="s">
        <v>160</v>
      </c>
      <c r="O13" s="171" t="s">
        <v>80</v>
      </c>
      <c r="P13" s="171"/>
      <c r="Q13" s="175">
        <v>38981</v>
      </c>
      <c r="R13" s="176"/>
      <c r="S13" s="171" t="s">
        <v>99</v>
      </c>
      <c r="T13" s="171">
        <v>1</v>
      </c>
      <c r="U13" s="171">
        <v>1</v>
      </c>
      <c r="V13" s="171">
        <v>0</v>
      </c>
      <c r="W13" s="171">
        <v>0</v>
      </c>
      <c r="X13" s="171">
        <v>0</v>
      </c>
      <c r="Y13" s="171" t="s">
        <v>75</v>
      </c>
      <c r="Z13" s="171" t="s">
        <v>75</v>
      </c>
      <c r="AA13" s="171" t="s">
        <v>75</v>
      </c>
      <c r="AB13" s="171"/>
      <c r="AC13" s="171"/>
      <c r="AD13" s="171"/>
      <c r="AE13" s="171"/>
      <c r="AF13" s="171" t="s">
        <v>75</v>
      </c>
      <c r="AG13" s="171" t="s">
        <v>75</v>
      </c>
      <c r="AH13" s="171" t="s">
        <v>75</v>
      </c>
      <c r="AI13" s="171"/>
      <c r="AJ13" s="171" t="s">
        <v>541</v>
      </c>
      <c r="AK13" s="185" t="s">
        <v>519</v>
      </c>
      <c r="AL13" s="171"/>
      <c r="AM13" s="171"/>
      <c r="AN13" s="171"/>
      <c r="AO13" s="171"/>
      <c r="AP13" s="171"/>
      <c r="AQ13" s="171"/>
      <c r="AR13" s="171"/>
      <c r="AS13" s="172">
        <v>3.3</v>
      </c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86"/>
      <c r="BH13" s="171"/>
      <c r="BI13" s="187">
        <v>0.76</v>
      </c>
      <c r="BJ13" s="187">
        <v>0.3</v>
      </c>
      <c r="BK13" s="171"/>
      <c r="BL13" s="171"/>
      <c r="BM13" s="171"/>
      <c r="BN13" s="191">
        <v>1.73</v>
      </c>
      <c r="BO13" s="171" t="s">
        <v>124</v>
      </c>
      <c r="BP13" s="171" t="s">
        <v>151</v>
      </c>
      <c r="BQ13" s="171" t="s">
        <v>124</v>
      </c>
      <c r="BR13" s="171" t="s">
        <v>75</v>
      </c>
      <c r="BS13" s="171"/>
      <c r="BT13" s="177" t="str">
        <f t="shared" si="17"/>
        <v>Red</v>
      </c>
      <c r="BU13" s="177" t="str">
        <f t="shared" si="18"/>
        <v>Red</v>
      </c>
      <c r="BV13" s="177" t="str">
        <f t="shared" si="19"/>
        <v>No</v>
      </c>
      <c r="BW13" s="177" t="str">
        <f t="shared" si="20"/>
        <v>Circular</v>
      </c>
      <c r="BX13" s="177" t="b">
        <f t="shared" si="21"/>
        <v>0</v>
      </c>
      <c r="BY13" s="171"/>
      <c r="BZ13" s="171"/>
      <c r="CA13" s="186" t="s">
        <v>515</v>
      </c>
      <c r="CB13" s="171"/>
      <c r="CC13" s="178">
        <v>3.429554</v>
      </c>
      <c r="CD13" s="179">
        <f t="shared" si="5"/>
        <v>3</v>
      </c>
      <c r="CE13" s="179" t="str">
        <f t="shared" si="22"/>
        <v>1</v>
      </c>
      <c r="CF13" s="179" t="str">
        <f t="shared" si="23"/>
        <v>1</v>
      </c>
      <c r="CG13" s="267">
        <v>3</v>
      </c>
      <c r="CH13" s="171">
        <f t="shared" si="8"/>
        <v>1</v>
      </c>
      <c r="CI13" s="171">
        <v>1</v>
      </c>
      <c r="CJ13" s="180">
        <v>12</v>
      </c>
      <c r="CK13" s="181">
        <f t="shared" si="9"/>
        <v>9</v>
      </c>
      <c r="CL13" s="98" t="str">
        <f t="shared" si="10"/>
        <v>Medium</v>
      </c>
      <c r="CM13" s="171" t="str">
        <f t="shared" si="11"/>
        <v>0</v>
      </c>
      <c r="CN13" s="171" t="str">
        <f t="shared" si="16"/>
        <v>0</v>
      </c>
      <c r="CO13" s="171" t="str">
        <f t="shared" si="12"/>
        <v>0</v>
      </c>
      <c r="CP13" s="171" t="str">
        <f t="shared" si="13"/>
        <v>0</v>
      </c>
      <c r="CQ13" s="171" t="str">
        <f t="shared" si="14"/>
        <v>0</v>
      </c>
      <c r="CR13" s="171" t="str">
        <f t="shared" si="15"/>
        <v>0</v>
      </c>
      <c r="CS13" s="171" t="s">
        <v>634</v>
      </c>
    </row>
    <row r="14" spans="1:97" s="6" customFormat="1" ht="12.75">
      <c r="A14" s="172" t="s">
        <v>425</v>
      </c>
      <c r="B14" s="172" t="s">
        <v>426</v>
      </c>
      <c r="C14" s="173">
        <v>0.4</v>
      </c>
      <c r="D14" s="172" t="s">
        <v>145</v>
      </c>
      <c r="E14" s="172" t="s">
        <v>115</v>
      </c>
      <c r="F14" s="172" t="s">
        <v>89</v>
      </c>
      <c r="G14" s="172" t="s">
        <v>89</v>
      </c>
      <c r="H14" s="171" t="s">
        <v>90</v>
      </c>
      <c r="I14" s="171" t="s">
        <v>76</v>
      </c>
      <c r="J14" s="174">
        <v>45.60002</v>
      </c>
      <c r="K14" s="174">
        <v>-117.17107</v>
      </c>
      <c r="L14" s="171" t="s">
        <v>78</v>
      </c>
      <c r="M14" s="171"/>
      <c r="N14" s="171" t="s">
        <v>80</v>
      </c>
      <c r="O14" s="171" t="s">
        <v>160</v>
      </c>
      <c r="P14" s="171"/>
      <c r="Q14" s="175">
        <v>38946</v>
      </c>
      <c r="R14" s="176">
        <v>0.5236111111111111</v>
      </c>
      <c r="S14" s="171" t="s">
        <v>118</v>
      </c>
      <c r="T14" s="171">
        <v>1</v>
      </c>
      <c r="U14" s="171">
        <v>1</v>
      </c>
      <c r="V14" s="171">
        <v>0</v>
      </c>
      <c r="W14" s="171">
        <v>0</v>
      </c>
      <c r="X14" s="171">
        <v>0</v>
      </c>
      <c r="Y14" s="171" t="s">
        <v>137</v>
      </c>
      <c r="Z14" s="171" t="s">
        <v>75</v>
      </c>
      <c r="AA14" s="171" t="s">
        <v>75</v>
      </c>
      <c r="AB14" s="171"/>
      <c r="AC14" s="171" t="s">
        <v>84</v>
      </c>
      <c r="AD14" s="171"/>
      <c r="AE14" s="171" t="s">
        <v>120</v>
      </c>
      <c r="AF14" s="171" t="s">
        <v>139</v>
      </c>
      <c r="AG14" s="171" t="s">
        <v>75</v>
      </c>
      <c r="AH14" s="171" t="s">
        <v>75</v>
      </c>
      <c r="AI14" s="184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>
        <v>4.6</v>
      </c>
      <c r="AT14" s="171">
        <v>30</v>
      </c>
      <c r="AU14" s="171">
        <v>7</v>
      </c>
      <c r="AV14" s="171">
        <v>7.2</v>
      </c>
      <c r="AW14" s="171">
        <v>6.2</v>
      </c>
      <c r="AX14" s="171">
        <v>9.9</v>
      </c>
      <c r="AY14" s="171">
        <v>12.1</v>
      </c>
      <c r="AZ14" s="171">
        <v>5.1</v>
      </c>
      <c r="BA14" s="171" t="s">
        <v>427</v>
      </c>
      <c r="BB14" s="171">
        <v>8.4</v>
      </c>
      <c r="BC14" s="171">
        <v>8.74</v>
      </c>
      <c r="BD14" s="171">
        <v>11.71</v>
      </c>
      <c r="BE14" s="171">
        <v>9.52</v>
      </c>
      <c r="BF14" s="171">
        <v>5.1</v>
      </c>
      <c r="BG14" s="171">
        <v>0</v>
      </c>
      <c r="BH14" s="171">
        <v>8.48</v>
      </c>
      <c r="BI14" s="171">
        <v>0.54</v>
      </c>
      <c r="BJ14" s="171">
        <v>0.78</v>
      </c>
      <c r="BK14" s="171">
        <v>-1.12</v>
      </c>
      <c r="BL14" s="171">
        <v>2.19</v>
      </c>
      <c r="BM14" s="171">
        <v>2.81</v>
      </c>
      <c r="BN14" s="171">
        <v>1.13</v>
      </c>
      <c r="BO14" s="171" t="s">
        <v>124</v>
      </c>
      <c r="BP14" s="171" t="s">
        <v>167</v>
      </c>
      <c r="BQ14" s="171" t="s">
        <v>107</v>
      </c>
      <c r="BR14" s="171" t="s">
        <v>75</v>
      </c>
      <c r="BS14" s="171"/>
      <c r="BT14" s="177" t="str">
        <f t="shared" si="17"/>
        <v>Red</v>
      </c>
      <c r="BU14" s="177" t="str">
        <f t="shared" si="18"/>
        <v>Red</v>
      </c>
      <c r="BV14" s="177" t="str">
        <f t="shared" si="19"/>
        <v>No</v>
      </c>
      <c r="BW14" s="177" t="str">
        <f t="shared" si="20"/>
        <v>Squashed Pipe-Arch</v>
      </c>
      <c r="BX14" s="177" t="b">
        <f t="shared" si="21"/>
        <v>0</v>
      </c>
      <c r="BY14" s="171" t="s">
        <v>84</v>
      </c>
      <c r="BZ14" s="171"/>
      <c r="CA14" s="171" t="s">
        <v>75</v>
      </c>
      <c r="CB14" s="171" t="s">
        <v>170</v>
      </c>
      <c r="CC14" s="178">
        <v>6.355545</v>
      </c>
      <c r="CD14" s="179">
        <f t="shared" si="5"/>
        <v>5</v>
      </c>
      <c r="CE14" s="179" t="str">
        <f t="shared" si="22"/>
        <v>1</v>
      </c>
      <c r="CF14" s="179" t="str">
        <f t="shared" si="23"/>
        <v>0</v>
      </c>
      <c r="CG14" s="171">
        <v>1</v>
      </c>
      <c r="CH14" s="171">
        <f t="shared" si="8"/>
        <v>1.1</v>
      </c>
      <c r="CI14" s="171">
        <v>1</v>
      </c>
      <c r="CJ14" s="180">
        <v>16</v>
      </c>
      <c r="CK14" s="181">
        <f t="shared" si="9"/>
        <v>8.25</v>
      </c>
      <c r="CL14" s="98" t="str">
        <f t="shared" si="10"/>
        <v>Medium</v>
      </c>
      <c r="CM14" s="171" t="str">
        <f t="shared" si="11"/>
        <v>0</v>
      </c>
      <c r="CN14" s="171" t="str">
        <f t="shared" si="16"/>
        <v>0</v>
      </c>
      <c r="CO14" s="171" t="str">
        <f t="shared" si="12"/>
        <v>0</v>
      </c>
      <c r="CP14" s="171" t="str">
        <f t="shared" si="13"/>
        <v>0.1</v>
      </c>
      <c r="CQ14" s="171" t="str">
        <f t="shared" si="14"/>
        <v>0</v>
      </c>
      <c r="CR14" s="171" t="str">
        <f t="shared" si="15"/>
        <v>0</v>
      </c>
      <c r="CS14" s="171" t="s">
        <v>635</v>
      </c>
    </row>
    <row r="15" spans="1:97" s="6" customFormat="1" ht="12.75">
      <c r="A15" s="99" t="s">
        <v>442</v>
      </c>
      <c r="B15" s="99">
        <v>4625</v>
      </c>
      <c r="C15" s="100">
        <v>18.5</v>
      </c>
      <c r="D15" s="99" t="s">
        <v>434</v>
      </c>
      <c r="E15" s="99" t="s">
        <v>74</v>
      </c>
      <c r="F15" s="99" t="s">
        <v>74</v>
      </c>
      <c r="G15" s="99" t="s">
        <v>74</v>
      </c>
      <c r="H15" s="97" t="s">
        <v>179</v>
      </c>
      <c r="I15" s="97" t="s">
        <v>179</v>
      </c>
      <c r="J15" s="101">
        <v>45.79504</v>
      </c>
      <c r="K15" s="101">
        <v>-116.94553</v>
      </c>
      <c r="L15" s="97" t="s">
        <v>78</v>
      </c>
      <c r="M15" s="97"/>
      <c r="N15" s="97" t="s">
        <v>160</v>
      </c>
      <c r="O15" s="97" t="s">
        <v>423</v>
      </c>
      <c r="P15" s="97"/>
      <c r="Q15" s="102">
        <v>38957</v>
      </c>
      <c r="R15" s="103">
        <v>0.6270833333333333</v>
      </c>
      <c r="S15" s="97" t="s">
        <v>99</v>
      </c>
      <c r="T15" s="97">
        <v>1</v>
      </c>
      <c r="U15" s="97">
        <v>1</v>
      </c>
      <c r="V15" s="97">
        <v>0</v>
      </c>
      <c r="W15" s="97">
        <v>0</v>
      </c>
      <c r="X15" s="97">
        <v>0</v>
      </c>
      <c r="Y15" s="97" t="s">
        <v>137</v>
      </c>
      <c r="Z15" s="97" t="s">
        <v>75</v>
      </c>
      <c r="AA15" s="97" t="s">
        <v>75</v>
      </c>
      <c r="AB15" s="97"/>
      <c r="AC15" s="97" t="s">
        <v>84</v>
      </c>
      <c r="AD15" s="97"/>
      <c r="AE15" s="97" t="s">
        <v>120</v>
      </c>
      <c r="AF15" s="97" t="s">
        <v>121</v>
      </c>
      <c r="AG15" s="97" t="s">
        <v>139</v>
      </c>
      <c r="AH15" s="97" t="s">
        <v>75</v>
      </c>
      <c r="AI15" s="104" t="s">
        <v>443</v>
      </c>
      <c r="AJ15" s="97"/>
      <c r="AK15" s="97"/>
      <c r="AL15" s="97"/>
      <c r="AM15" s="97"/>
      <c r="AN15" s="97"/>
      <c r="AO15" s="97"/>
      <c r="AP15" s="97"/>
      <c r="AQ15" s="97"/>
      <c r="AR15" s="97"/>
      <c r="AS15" s="97">
        <v>5</v>
      </c>
      <c r="AT15" s="97">
        <v>111</v>
      </c>
      <c r="AU15" s="97">
        <v>6.5</v>
      </c>
      <c r="AV15" s="97">
        <v>8.7</v>
      </c>
      <c r="AW15" s="97">
        <v>6.8</v>
      </c>
      <c r="AX15" s="97">
        <v>10.1</v>
      </c>
      <c r="AY15" s="97">
        <v>8.4</v>
      </c>
      <c r="AZ15" s="97">
        <v>1.48</v>
      </c>
      <c r="BA15" s="97" t="s">
        <v>444</v>
      </c>
      <c r="BB15" s="97">
        <v>24.47</v>
      </c>
      <c r="BC15" s="97">
        <v>30.4</v>
      </c>
      <c r="BD15" s="97">
        <v>32.54</v>
      </c>
      <c r="BE15" s="97">
        <v>31.84</v>
      </c>
      <c r="BF15" s="97">
        <v>1.48</v>
      </c>
      <c r="BG15" s="97">
        <v>0</v>
      </c>
      <c r="BH15" s="97">
        <v>8.1</v>
      </c>
      <c r="BI15" s="97">
        <v>0.62</v>
      </c>
      <c r="BJ15" s="97">
        <v>1.44</v>
      </c>
      <c r="BK15" s="97">
        <v>-7.37</v>
      </c>
      <c r="BL15" s="97">
        <v>0.7</v>
      </c>
      <c r="BM15" s="97">
        <v>0.49</v>
      </c>
      <c r="BN15" s="97">
        <v>5.34</v>
      </c>
      <c r="BO15" s="97" t="s">
        <v>124</v>
      </c>
      <c r="BP15" s="97" t="s">
        <v>151</v>
      </c>
      <c r="BQ15" s="97" t="s">
        <v>124</v>
      </c>
      <c r="BR15" s="97" t="s">
        <v>152</v>
      </c>
      <c r="BS15" s="97" t="s">
        <v>445</v>
      </c>
      <c r="BT15" s="78" t="str">
        <f t="shared" si="17"/>
        <v>Red</v>
      </c>
      <c r="BU15" s="78" t="str">
        <f t="shared" si="18"/>
        <v>Red</v>
      </c>
      <c r="BV15" s="78" t="str">
        <f t="shared" si="19"/>
        <v>Yes</v>
      </c>
      <c r="BW15" s="78" t="str">
        <f t="shared" si="20"/>
        <v>Circular</v>
      </c>
      <c r="BX15" s="78" t="b">
        <f t="shared" si="21"/>
        <v>0</v>
      </c>
      <c r="BY15" s="97" t="s">
        <v>85</v>
      </c>
      <c r="BZ15" s="97" t="s">
        <v>446</v>
      </c>
      <c r="CA15" s="97" t="s">
        <v>85</v>
      </c>
      <c r="CB15" s="97" t="s">
        <v>170</v>
      </c>
      <c r="CC15" s="153">
        <v>1.983784</v>
      </c>
      <c r="CD15" s="98">
        <f t="shared" si="5"/>
        <v>2</v>
      </c>
      <c r="CE15" s="98" t="str">
        <f t="shared" si="22"/>
        <v>1</v>
      </c>
      <c r="CF15" s="98" t="str">
        <f t="shared" si="23"/>
        <v>1</v>
      </c>
      <c r="CG15" s="97">
        <v>1</v>
      </c>
      <c r="CH15" s="97">
        <f t="shared" si="8"/>
        <v>1.1500000000000001</v>
      </c>
      <c r="CI15" s="97">
        <v>1</v>
      </c>
      <c r="CJ15" s="72">
        <v>17</v>
      </c>
      <c r="CK15" s="73">
        <f t="shared" si="9"/>
        <v>6.9</v>
      </c>
      <c r="CL15" s="98" t="str">
        <f t="shared" si="10"/>
        <v>Medium</v>
      </c>
      <c r="CM15" s="97" t="str">
        <f t="shared" si="11"/>
        <v>0.05</v>
      </c>
      <c r="CN15" s="97" t="str">
        <f t="shared" si="16"/>
        <v>0</v>
      </c>
      <c r="CO15" s="97" t="str">
        <f t="shared" si="12"/>
        <v>0</v>
      </c>
      <c r="CP15" s="97" t="str">
        <f t="shared" si="13"/>
        <v>0.1</v>
      </c>
      <c r="CQ15" s="97" t="str">
        <f t="shared" si="14"/>
        <v>0</v>
      </c>
      <c r="CR15" s="97" t="str">
        <f t="shared" si="15"/>
        <v>0</v>
      </c>
      <c r="CS15" s="97" t="s">
        <v>548</v>
      </c>
    </row>
    <row r="16" spans="1:97" s="209" customFormat="1" ht="12.75">
      <c r="A16" s="210" t="s">
        <v>433</v>
      </c>
      <c r="B16" s="210">
        <v>4625</v>
      </c>
      <c r="C16" s="211">
        <v>15.1</v>
      </c>
      <c r="D16" s="210" t="s">
        <v>434</v>
      </c>
      <c r="E16" s="210" t="s">
        <v>74</v>
      </c>
      <c r="F16" s="210" t="s">
        <v>74</v>
      </c>
      <c r="G16" s="210" t="s">
        <v>74</v>
      </c>
      <c r="H16" s="195" t="s">
        <v>109</v>
      </c>
      <c r="I16" s="195" t="s">
        <v>97</v>
      </c>
      <c r="J16" s="212">
        <v>45.77877</v>
      </c>
      <c r="K16" s="212">
        <v>-116.99015</v>
      </c>
      <c r="L16" s="195" t="s">
        <v>78</v>
      </c>
      <c r="M16" s="195"/>
      <c r="N16" s="195" t="s">
        <v>80</v>
      </c>
      <c r="O16" s="195" t="s">
        <v>160</v>
      </c>
      <c r="P16" s="195"/>
      <c r="Q16" s="213">
        <v>38957</v>
      </c>
      <c r="R16" s="214">
        <v>0.5118055555555555</v>
      </c>
      <c r="S16" s="195" t="s">
        <v>118</v>
      </c>
      <c r="T16" s="195">
        <v>1</v>
      </c>
      <c r="U16" s="195">
        <v>1</v>
      </c>
      <c r="V16" s="195">
        <v>0</v>
      </c>
      <c r="W16" s="195">
        <v>0</v>
      </c>
      <c r="X16" s="195">
        <v>0</v>
      </c>
      <c r="Y16" s="195" t="s">
        <v>119</v>
      </c>
      <c r="Z16" s="195" t="s">
        <v>75</v>
      </c>
      <c r="AA16" s="195" t="s">
        <v>75</v>
      </c>
      <c r="AB16" s="195"/>
      <c r="AC16" s="195" t="s">
        <v>84</v>
      </c>
      <c r="AD16" s="195"/>
      <c r="AE16" s="195" t="s">
        <v>120</v>
      </c>
      <c r="AF16" s="195" t="s">
        <v>139</v>
      </c>
      <c r="AG16" s="195" t="s">
        <v>138</v>
      </c>
      <c r="AH16" s="195" t="s">
        <v>75</v>
      </c>
      <c r="AI16" s="218" t="s">
        <v>488</v>
      </c>
      <c r="AJ16" s="195" t="s">
        <v>437</v>
      </c>
      <c r="AK16" s="195"/>
      <c r="AL16" s="195"/>
      <c r="AM16" s="195"/>
      <c r="AN16" s="195"/>
      <c r="AO16" s="195"/>
      <c r="AP16" s="195"/>
      <c r="AQ16" s="195"/>
      <c r="AR16" s="195"/>
      <c r="AS16" s="195">
        <v>5.3</v>
      </c>
      <c r="AT16" s="195">
        <v>93.5</v>
      </c>
      <c r="AU16" s="195">
        <v>7.9</v>
      </c>
      <c r="AV16" s="195">
        <v>9.6</v>
      </c>
      <c r="AW16" s="195">
        <v>6.4</v>
      </c>
      <c r="AX16" s="195">
        <v>5.9</v>
      </c>
      <c r="AY16" s="195">
        <v>9.9</v>
      </c>
      <c r="AZ16" s="195">
        <v>3.14</v>
      </c>
      <c r="BA16" s="195" t="s">
        <v>438</v>
      </c>
      <c r="BB16" s="195">
        <v>20.88</v>
      </c>
      <c r="BC16" s="195">
        <v>29.46</v>
      </c>
      <c r="BD16" s="195">
        <v>29.88</v>
      </c>
      <c r="BE16" s="195">
        <v>29.88</v>
      </c>
      <c r="BF16" s="195">
        <v>3.15</v>
      </c>
      <c r="BG16" s="195">
        <v>-0.01</v>
      </c>
      <c r="BH16" s="195">
        <v>7.94</v>
      </c>
      <c r="BI16" s="195">
        <v>0.67</v>
      </c>
      <c r="BJ16" s="195">
        <v>0.42</v>
      </c>
      <c r="BK16" s="195">
        <v>-9</v>
      </c>
      <c r="BL16" s="195">
        <v>0</v>
      </c>
      <c r="BM16" s="195">
        <v>0</v>
      </c>
      <c r="BN16" s="195">
        <v>9.18</v>
      </c>
      <c r="BO16" s="195" t="s">
        <v>124</v>
      </c>
      <c r="BP16" s="195" t="s">
        <v>151</v>
      </c>
      <c r="BQ16" s="195" t="s">
        <v>124</v>
      </c>
      <c r="BR16" s="195" t="s">
        <v>152</v>
      </c>
      <c r="BS16" s="195"/>
      <c r="BT16" s="204" t="str">
        <f t="shared" si="17"/>
        <v>Red</v>
      </c>
      <c r="BU16" s="204" t="str">
        <f t="shared" si="18"/>
        <v>Red</v>
      </c>
      <c r="BV16" s="204" t="str">
        <f t="shared" si="19"/>
        <v>No</v>
      </c>
      <c r="BW16" s="204" t="str">
        <f t="shared" si="20"/>
        <v>Squashed Pipe-Arch</v>
      </c>
      <c r="BX16" s="204" t="b">
        <f t="shared" si="21"/>
        <v>0</v>
      </c>
      <c r="BY16" s="195" t="s">
        <v>84</v>
      </c>
      <c r="BZ16" s="195"/>
      <c r="CA16" s="195" t="s">
        <v>85</v>
      </c>
      <c r="CB16" s="195" t="s">
        <v>170</v>
      </c>
      <c r="CC16" s="215">
        <v>1.837967</v>
      </c>
      <c r="CD16" s="206">
        <f t="shared" si="5"/>
        <v>2</v>
      </c>
      <c r="CE16" s="206" t="str">
        <f t="shared" si="22"/>
        <v>1</v>
      </c>
      <c r="CF16" s="206" t="str">
        <f t="shared" si="23"/>
        <v>1</v>
      </c>
      <c r="CG16" s="195">
        <v>1</v>
      </c>
      <c r="CH16" s="195">
        <f t="shared" si="8"/>
        <v>1.1500000000000001</v>
      </c>
      <c r="CI16" s="195">
        <v>1</v>
      </c>
      <c r="CJ16" s="207">
        <v>17</v>
      </c>
      <c r="CK16" s="208">
        <f t="shared" si="9"/>
        <v>6.9</v>
      </c>
      <c r="CL16" s="229" t="str">
        <f t="shared" si="10"/>
        <v>Medium</v>
      </c>
      <c r="CM16" s="195" t="str">
        <f t="shared" si="11"/>
        <v>0</v>
      </c>
      <c r="CN16" s="195" t="str">
        <f t="shared" si="16"/>
        <v>0.05</v>
      </c>
      <c r="CO16" s="195" t="str">
        <f t="shared" si="12"/>
        <v>0</v>
      </c>
      <c r="CP16" s="195" t="str">
        <f t="shared" si="13"/>
        <v>0.1</v>
      </c>
      <c r="CQ16" s="195" t="str">
        <f t="shared" si="14"/>
        <v>0</v>
      </c>
      <c r="CR16" s="195" t="str">
        <f t="shared" si="15"/>
        <v>0</v>
      </c>
      <c r="CS16" s="195" t="s">
        <v>609</v>
      </c>
    </row>
    <row r="17" spans="1:97" ht="12.75">
      <c r="A17" s="99" t="s">
        <v>447</v>
      </c>
      <c r="B17" s="99">
        <v>4695</v>
      </c>
      <c r="C17" s="100">
        <v>2.9</v>
      </c>
      <c r="D17" s="99" t="s">
        <v>448</v>
      </c>
      <c r="E17" s="99" t="s">
        <v>74</v>
      </c>
      <c r="F17" s="99" t="s">
        <v>74</v>
      </c>
      <c r="G17" s="99" t="s">
        <v>74</v>
      </c>
      <c r="H17" s="97" t="s">
        <v>109</v>
      </c>
      <c r="I17" s="97" t="s">
        <v>97</v>
      </c>
      <c r="J17" s="101">
        <v>45.71625</v>
      </c>
      <c r="K17" s="101">
        <v>-116.95911</v>
      </c>
      <c r="L17" s="97" t="s">
        <v>78</v>
      </c>
      <c r="M17" s="97"/>
      <c r="N17" s="97" t="s">
        <v>160</v>
      </c>
      <c r="O17" s="97" t="s">
        <v>423</v>
      </c>
      <c r="P17" s="97"/>
      <c r="Q17" s="102">
        <v>38958</v>
      </c>
      <c r="R17" s="103">
        <v>0.4048611111111111</v>
      </c>
      <c r="S17" s="97" t="s">
        <v>99</v>
      </c>
      <c r="T17" s="97">
        <v>1</v>
      </c>
      <c r="U17" s="97">
        <v>1</v>
      </c>
      <c r="V17" s="97">
        <v>0</v>
      </c>
      <c r="W17" s="97">
        <v>0</v>
      </c>
      <c r="X17" s="97">
        <v>0</v>
      </c>
      <c r="Y17" s="97" t="s">
        <v>137</v>
      </c>
      <c r="Z17" s="97" t="s">
        <v>75</v>
      </c>
      <c r="AA17" s="97" t="s">
        <v>75</v>
      </c>
      <c r="AB17" s="97"/>
      <c r="AC17" s="97" t="s">
        <v>84</v>
      </c>
      <c r="AD17" s="97"/>
      <c r="AE17" s="97" t="s">
        <v>120</v>
      </c>
      <c r="AF17" s="97" t="s">
        <v>398</v>
      </c>
      <c r="AG17" s="97" t="s">
        <v>121</v>
      </c>
      <c r="AH17" s="97" t="s">
        <v>75</v>
      </c>
      <c r="AI17" s="97" t="s">
        <v>449</v>
      </c>
      <c r="AJ17" s="97"/>
      <c r="AK17" s="97"/>
      <c r="AL17" s="97"/>
      <c r="AM17" s="97"/>
      <c r="AN17" s="97"/>
      <c r="AO17" s="97"/>
      <c r="AP17" s="97"/>
      <c r="AQ17" s="97"/>
      <c r="AR17" s="97"/>
      <c r="AS17" s="97">
        <v>2.4</v>
      </c>
      <c r="AT17" s="97">
        <v>40.5</v>
      </c>
      <c r="AU17" s="97">
        <v>8.4</v>
      </c>
      <c r="AV17" s="97">
        <v>8</v>
      </c>
      <c r="AW17" s="97">
        <v>9.4</v>
      </c>
      <c r="AX17" s="97">
        <v>6.1</v>
      </c>
      <c r="AY17" s="97">
        <v>7.2</v>
      </c>
      <c r="AZ17" s="97">
        <v>9.26</v>
      </c>
      <c r="BA17" s="97" t="s">
        <v>105</v>
      </c>
      <c r="BB17" s="97">
        <v>11.64</v>
      </c>
      <c r="BC17" s="97">
        <v>13.12</v>
      </c>
      <c r="BD17" s="97">
        <v>15.39</v>
      </c>
      <c r="BE17" s="97">
        <v>13.22</v>
      </c>
      <c r="BF17" s="97">
        <v>9.26</v>
      </c>
      <c r="BG17" s="97">
        <v>0</v>
      </c>
      <c r="BH17" s="97">
        <v>7.82</v>
      </c>
      <c r="BI17" s="97">
        <v>0.31</v>
      </c>
      <c r="BJ17" s="97">
        <v>0.1</v>
      </c>
      <c r="BK17" s="97">
        <v>-1.58</v>
      </c>
      <c r="BL17" s="97">
        <v>2.17</v>
      </c>
      <c r="BM17" s="97">
        <v>21.7</v>
      </c>
      <c r="BN17" s="97">
        <v>3.65</v>
      </c>
      <c r="BO17" s="97" t="s">
        <v>124</v>
      </c>
      <c r="BP17" s="97" t="s">
        <v>151</v>
      </c>
      <c r="BQ17" s="97" t="s">
        <v>124</v>
      </c>
      <c r="BR17" s="97" t="s">
        <v>152</v>
      </c>
      <c r="BS17" s="97"/>
      <c r="BT17" s="78" t="str">
        <f t="shared" si="17"/>
        <v>Red</v>
      </c>
      <c r="BU17" s="78" t="str">
        <f t="shared" si="18"/>
        <v>Red</v>
      </c>
      <c r="BV17" s="78" t="str">
        <f t="shared" si="19"/>
        <v>Yes</v>
      </c>
      <c r="BW17" s="78" t="str">
        <f t="shared" si="20"/>
        <v>Circular</v>
      </c>
      <c r="BX17" s="78" t="b">
        <f t="shared" si="21"/>
        <v>0</v>
      </c>
      <c r="BY17" s="97" t="s">
        <v>85</v>
      </c>
      <c r="BZ17" s="97" t="s">
        <v>419</v>
      </c>
      <c r="CA17" s="97" t="s">
        <v>85</v>
      </c>
      <c r="CB17" s="97" t="s">
        <v>170</v>
      </c>
      <c r="CC17" s="153">
        <v>1.420421</v>
      </c>
      <c r="CD17" s="98">
        <f t="shared" si="5"/>
        <v>2</v>
      </c>
      <c r="CE17" s="98" t="str">
        <f t="shared" si="22"/>
        <v>1</v>
      </c>
      <c r="CF17" s="98" t="str">
        <f t="shared" si="23"/>
        <v>1</v>
      </c>
      <c r="CG17" s="97">
        <v>2</v>
      </c>
      <c r="CH17" s="97">
        <f t="shared" si="8"/>
        <v>1.1</v>
      </c>
      <c r="CI17" s="97">
        <v>1</v>
      </c>
      <c r="CJ17" s="72">
        <v>19</v>
      </c>
      <c r="CK17" s="73">
        <f t="shared" si="9"/>
        <v>6.6000000000000005</v>
      </c>
      <c r="CL17" s="98" t="str">
        <f t="shared" si="10"/>
        <v>Medium</v>
      </c>
      <c r="CM17" s="97" t="str">
        <f t="shared" si="11"/>
        <v>0.05</v>
      </c>
      <c r="CN17" s="97" t="str">
        <f t="shared" si="16"/>
        <v>0</v>
      </c>
      <c r="CO17" s="97" t="str">
        <f t="shared" si="12"/>
        <v>0</v>
      </c>
      <c r="CP17" s="97" t="str">
        <f t="shared" si="13"/>
        <v>0</v>
      </c>
      <c r="CQ17" s="97" t="str">
        <f t="shared" si="14"/>
        <v>0</v>
      </c>
      <c r="CR17" s="97" t="str">
        <f t="shared" si="15"/>
        <v>0.05</v>
      </c>
      <c r="CS17" s="82" t="s">
        <v>549</v>
      </c>
    </row>
    <row r="18" spans="1:97" s="6" customFormat="1" ht="12.75">
      <c r="A18" s="95" t="s">
        <v>344</v>
      </c>
      <c r="B18" s="121">
        <v>4680</v>
      </c>
      <c r="C18" s="122">
        <v>9.9</v>
      </c>
      <c r="D18" s="121">
        <v>46</v>
      </c>
      <c r="E18" s="95" t="s">
        <v>74</v>
      </c>
      <c r="F18" s="95" t="s">
        <v>74</v>
      </c>
      <c r="G18" s="95" t="s">
        <v>74</v>
      </c>
      <c r="H18" s="95" t="s">
        <v>345</v>
      </c>
      <c r="I18" s="95" t="s">
        <v>77</v>
      </c>
      <c r="J18" s="123">
        <v>45.91422</v>
      </c>
      <c r="K18" s="123">
        <v>-116.95241</v>
      </c>
      <c r="L18" s="95" t="s">
        <v>78</v>
      </c>
      <c r="M18" s="95" t="s">
        <v>79</v>
      </c>
      <c r="N18" s="95" t="s">
        <v>81</v>
      </c>
      <c r="O18" s="95" t="s">
        <v>80</v>
      </c>
      <c r="P18" s="95" t="s">
        <v>170</v>
      </c>
      <c r="Q18" s="124">
        <v>38301</v>
      </c>
      <c r="R18" s="125">
        <v>0.45694444444444443</v>
      </c>
      <c r="S18" s="95" t="s">
        <v>99</v>
      </c>
      <c r="T18" s="95">
        <v>1</v>
      </c>
      <c r="U18" s="95">
        <v>1</v>
      </c>
      <c r="V18" s="95">
        <v>0</v>
      </c>
      <c r="W18" s="95">
        <v>0</v>
      </c>
      <c r="X18" s="95">
        <v>0</v>
      </c>
      <c r="Y18" s="95" t="s">
        <v>100</v>
      </c>
      <c r="Z18" s="95" t="s">
        <v>75</v>
      </c>
      <c r="AA18" s="95" t="s">
        <v>75</v>
      </c>
      <c r="AB18" s="95"/>
      <c r="AC18" s="95" t="s">
        <v>84</v>
      </c>
      <c r="AD18" s="95"/>
      <c r="AE18" s="95" t="s">
        <v>120</v>
      </c>
      <c r="AF18" s="95" t="s">
        <v>102</v>
      </c>
      <c r="AG18" s="95" t="s">
        <v>121</v>
      </c>
      <c r="AH18" s="97" t="s">
        <v>75</v>
      </c>
      <c r="AI18" s="126" t="s">
        <v>346</v>
      </c>
      <c r="AJ18" s="95" t="s">
        <v>347</v>
      </c>
      <c r="AK18" s="95"/>
      <c r="AL18" s="127" t="s">
        <v>464</v>
      </c>
      <c r="AM18" s="95">
        <v>1</v>
      </c>
      <c r="AN18" s="95">
        <v>1</v>
      </c>
      <c r="AO18" s="95">
        <v>1</v>
      </c>
      <c r="AP18" s="95"/>
      <c r="AQ18" s="95"/>
      <c r="AR18" s="95"/>
      <c r="AS18" s="95">
        <v>4</v>
      </c>
      <c r="AT18" s="95">
        <v>40</v>
      </c>
      <c r="AU18" s="95">
        <v>4.1</v>
      </c>
      <c r="AV18" s="95">
        <v>5.9</v>
      </c>
      <c r="AW18" s="95">
        <v>4.7</v>
      </c>
      <c r="AX18" s="95">
        <v>4.7</v>
      </c>
      <c r="AY18" s="95">
        <v>4.1</v>
      </c>
      <c r="AZ18" s="95">
        <v>4.61</v>
      </c>
      <c r="BA18" s="95" t="s">
        <v>105</v>
      </c>
      <c r="BB18" s="95">
        <v>8.65</v>
      </c>
      <c r="BC18" s="95">
        <v>11.25</v>
      </c>
      <c r="BD18" s="95"/>
      <c r="BE18" s="95"/>
      <c r="BF18" s="95">
        <v>4.6</v>
      </c>
      <c r="BG18" s="95">
        <v>0.01</v>
      </c>
      <c r="BH18" s="95">
        <v>4.7</v>
      </c>
      <c r="BI18" s="95">
        <v>0.85</v>
      </c>
      <c r="BJ18" s="95">
        <v>-11.25</v>
      </c>
      <c r="BK18" s="95">
        <v>8.65</v>
      </c>
      <c r="BL18" s="95">
        <v>0</v>
      </c>
      <c r="BM18" s="95">
        <v>0</v>
      </c>
      <c r="BN18" s="95">
        <v>6.5</v>
      </c>
      <c r="BO18" s="95" t="s">
        <v>124</v>
      </c>
      <c r="BP18" s="95" t="s">
        <v>151</v>
      </c>
      <c r="BQ18" s="95" t="s">
        <v>124</v>
      </c>
      <c r="BR18" s="95" t="s">
        <v>152</v>
      </c>
      <c r="BS18" s="95" t="s">
        <v>348</v>
      </c>
      <c r="BT18" s="78" t="str">
        <f t="shared" si="17"/>
        <v>Red</v>
      </c>
      <c r="BU18" s="78" t="str">
        <f t="shared" si="18"/>
        <v>Red</v>
      </c>
      <c r="BV18" s="78" t="str">
        <f t="shared" si="19"/>
        <v>No</v>
      </c>
      <c r="BW18" s="78" t="str">
        <f t="shared" si="20"/>
        <v>Circular</v>
      </c>
      <c r="BX18" s="78" t="b">
        <f t="shared" si="21"/>
        <v>0</v>
      </c>
      <c r="BY18" s="95" t="s">
        <v>84</v>
      </c>
      <c r="BZ18" s="95"/>
      <c r="CA18" s="95" t="s">
        <v>85</v>
      </c>
      <c r="CB18" s="95" t="s">
        <v>170</v>
      </c>
      <c r="CC18" s="157">
        <v>1.397956</v>
      </c>
      <c r="CD18" s="98">
        <f t="shared" si="5"/>
        <v>2</v>
      </c>
      <c r="CE18" s="98" t="str">
        <f t="shared" si="22"/>
        <v>1</v>
      </c>
      <c r="CF18" s="98" t="str">
        <f t="shared" si="23"/>
        <v>1</v>
      </c>
      <c r="CG18" s="95"/>
      <c r="CH18" s="97">
        <f t="shared" si="8"/>
        <v>1.05</v>
      </c>
      <c r="CI18" s="97">
        <v>1</v>
      </c>
      <c r="CJ18" s="72">
        <v>21</v>
      </c>
      <c r="CK18" s="73">
        <f t="shared" si="9"/>
        <v>6.300000000000001</v>
      </c>
      <c r="CL18" s="98" t="str">
        <f t="shared" si="10"/>
        <v>Medium</v>
      </c>
      <c r="CM18" s="97" t="str">
        <f t="shared" si="11"/>
        <v>0.05</v>
      </c>
      <c r="CN18" s="97" t="str">
        <f t="shared" si="16"/>
        <v>0</v>
      </c>
      <c r="CO18" s="97" t="str">
        <f t="shared" si="12"/>
        <v>0</v>
      </c>
      <c r="CP18" s="97" t="str">
        <f t="shared" si="13"/>
        <v>0</v>
      </c>
      <c r="CQ18" s="97" t="str">
        <f t="shared" si="14"/>
        <v>0</v>
      </c>
      <c r="CR18" s="97" t="str">
        <f t="shared" si="15"/>
        <v>0</v>
      </c>
      <c r="CS18" s="204" t="s">
        <v>551</v>
      </c>
    </row>
    <row r="19" spans="1:97" ht="12.75">
      <c r="A19" s="99" t="s">
        <v>539</v>
      </c>
      <c r="B19" s="83" t="s">
        <v>286</v>
      </c>
      <c r="C19" s="82"/>
      <c r="D19" s="82"/>
      <c r="E19" s="99" t="s">
        <v>74</v>
      </c>
      <c r="F19" s="99" t="s">
        <v>74</v>
      </c>
      <c r="G19" s="99" t="s">
        <v>74</v>
      </c>
      <c r="H19" s="82" t="s">
        <v>294</v>
      </c>
      <c r="I19" s="82" t="s">
        <v>77</v>
      </c>
      <c r="J19" s="128">
        <v>45.80827213694444</v>
      </c>
      <c r="K19" s="128">
        <v>-117.14532388250001</v>
      </c>
      <c r="L19" s="97" t="s">
        <v>78</v>
      </c>
      <c r="M19" s="97"/>
      <c r="N19" s="97" t="s">
        <v>160</v>
      </c>
      <c r="O19" s="97" t="s">
        <v>80</v>
      </c>
      <c r="P19" s="82"/>
      <c r="Q19" s="102">
        <v>38982</v>
      </c>
      <c r="R19" s="103"/>
      <c r="S19" s="97" t="s">
        <v>118</v>
      </c>
      <c r="T19" s="97">
        <v>1</v>
      </c>
      <c r="U19" s="97">
        <v>1</v>
      </c>
      <c r="V19" s="97">
        <v>0</v>
      </c>
      <c r="W19" s="97">
        <v>0</v>
      </c>
      <c r="X19" s="97">
        <v>0</v>
      </c>
      <c r="Y19" s="97" t="s">
        <v>75</v>
      </c>
      <c r="Z19" s="97" t="s">
        <v>75</v>
      </c>
      <c r="AA19" s="97" t="s">
        <v>75</v>
      </c>
      <c r="AB19" s="82"/>
      <c r="AC19" s="82"/>
      <c r="AD19" s="82"/>
      <c r="AE19" s="82"/>
      <c r="AF19" s="97" t="s">
        <v>75</v>
      </c>
      <c r="AG19" s="97" t="s">
        <v>75</v>
      </c>
      <c r="AH19" s="97" t="s">
        <v>75</v>
      </c>
      <c r="AI19" s="82"/>
      <c r="AJ19" s="82"/>
      <c r="AK19" s="82" t="s">
        <v>529</v>
      </c>
      <c r="AL19" s="82"/>
      <c r="AM19" s="82"/>
      <c r="AN19" s="82"/>
      <c r="AO19" s="82"/>
      <c r="AP19" s="82"/>
      <c r="AQ19" s="82"/>
      <c r="AR19" s="82"/>
      <c r="AS19" s="79">
        <v>7.5</v>
      </c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79"/>
      <c r="BH19" s="82"/>
      <c r="BI19" s="81">
        <v>0.41</v>
      </c>
      <c r="BJ19" s="81" t="s">
        <v>502</v>
      </c>
      <c r="BK19" s="82"/>
      <c r="BL19" s="82"/>
      <c r="BM19" s="82"/>
      <c r="BN19" s="86">
        <v>2.8</v>
      </c>
      <c r="BO19" s="97" t="s">
        <v>124</v>
      </c>
      <c r="BP19" s="97" t="s">
        <v>151</v>
      </c>
      <c r="BQ19" s="97" t="s">
        <v>124</v>
      </c>
      <c r="BR19" s="97" t="s">
        <v>152</v>
      </c>
      <c r="BS19" s="82"/>
      <c r="BT19" s="78" t="str">
        <f t="shared" si="17"/>
        <v>Red</v>
      </c>
      <c r="BU19" s="78" t="str">
        <f t="shared" si="18"/>
        <v>Red</v>
      </c>
      <c r="BV19" s="78" t="str">
        <f t="shared" si="19"/>
        <v>No</v>
      </c>
      <c r="BW19" s="78" t="str">
        <f t="shared" si="20"/>
        <v>Squashed Pipe-Arch</v>
      </c>
      <c r="BX19" s="78" t="b">
        <f t="shared" si="21"/>
        <v>0</v>
      </c>
      <c r="BY19" s="82"/>
      <c r="BZ19" s="82"/>
      <c r="CA19" s="76" t="s">
        <v>527</v>
      </c>
      <c r="CB19" s="82"/>
      <c r="CC19" s="154">
        <v>1.53674</v>
      </c>
      <c r="CD19" s="98">
        <f t="shared" si="5"/>
        <v>2</v>
      </c>
      <c r="CE19" s="98" t="str">
        <f t="shared" si="22"/>
        <v>1</v>
      </c>
      <c r="CF19" s="98" t="str">
        <f t="shared" si="23"/>
        <v>1</v>
      </c>
      <c r="CG19" s="97">
        <v>2</v>
      </c>
      <c r="CH19" s="97">
        <f t="shared" si="8"/>
        <v>1</v>
      </c>
      <c r="CI19" s="97">
        <v>1</v>
      </c>
      <c r="CJ19" s="72">
        <v>23</v>
      </c>
      <c r="CK19" s="73">
        <f t="shared" si="9"/>
        <v>6</v>
      </c>
      <c r="CL19" s="98" t="str">
        <f t="shared" si="10"/>
        <v>Medium</v>
      </c>
      <c r="CM19" s="97" t="str">
        <f t="shared" si="11"/>
        <v>0</v>
      </c>
      <c r="CN19" s="97" t="str">
        <f t="shared" si="16"/>
        <v>0</v>
      </c>
      <c r="CO19" s="97" t="str">
        <f t="shared" si="12"/>
        <v>0</v>
      </c>
      <c r="CP19" s="97" t="str">
        <f t="shared" si="13"/>
        <v>0</v>
      </c>
      <c r="CQ19" s="97" t="str">
        <f t="shared" si="14"/>
        <v>0</v>
      </c>
      <c r="CR19" s="97" t="str">
        <f t="shared" si="15"/>
        <v>0</v>
      </c>
      <c r="CS19" s="82" t="s">
        <v>613</v>
      </c>
    </row>
    <row r="20" spans="1:97" s="209" customFormat="1" ht="12.75">
      <c r="A20" s="210" t="s">
        <v>428</v>
      </c>
      <c r="B20" s="210" t="s">
        <v>426</v>
      </c>
      <c r="C20" s="211">
        <v>1.1</v>
      </c>
      <c r="D20" s="210" t="s">
        <v>145</v>
      </c>
      <c r="E20" s="210" t="s">
        <v>115</v>
      </c>
      <c r="F20" s="210" t="s">
        <v>89</v>
      </c>
      <c r="G20" s="210" t="s">
        <v>89</v>
      </c>
      <c r="H20" s="195" t="s">
        <v>90</v>
      </c>
      <c r="I20" s="195" t="s">
        <v>76</v>
      </c>
      <c r="J20" s="212">
        <v>45.60875</v>
      </c>
      <c r="K20" s="212">
        <v>-117.17907</v>
      </c>
      <c r="L20" s="195" t="s">
        <v>78</v>
      </c>
      <c r="M20" s="195"/>
      <c r="N20" s="195" t="s">
        <v>160</v>
      </c>
      <c r="O20" s="195" t="s">
        <v>423</v>
      </c>
      <c r="P20" s="195"/>
      <c r="Q20" s="213">
        <v>38946</v>
      </c>
      <c r="R20" s="214">
        <v>0.6826388888888889</v>
      </c>
      <c r="S20" s="195" t="s">
        <v>118</v>
      </c>
      <c r="T20" s="195">
        <v>1</v>
      </c>
      <c r="U20" s="195">
        <v>1</v>
      </c>
      <c r="V20" s="195">
        <v>0</v>
      </c>
      <c r="W20" s="195">
        <v>0</v>
      </c>
      <c r="X20" s="195">
        <v>0</v>
      </c>
      <c r="Y20" s="195" t="s">
        <v>137</v>
      </c>
      <c r="Z20" s="195" t="s">
        <v>75</v>
      </c>
      <c r="AA20" s="195" t="s">
        <v>75</v>
      </c>
      <c r="AB20" s="195"/>
      <c r="AC20" s="195" t="s">
        <v>84</v>
      </c>
      <c r="AD20" s="195"/>
      <c r="AE20" s="195" t="s">
        <v>120</v>
      </c>
      <c r="AF20" s="195" t="s">
        <v>75</v>
      </c>
      <c r="AG20" s="195" t="s">
        <v>75</v>
      </c>
      <c r="AH20" s="195" t="s">
        <v>75</v>
      </c>
      <c r="AI20" s="218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>
        <v>5.8</v>
      </c>
      <c r="AT20" s="195">
        <v>32.5</v>
      </c>
      <c r="AU20" s="195">
        <v>8.1</v>
      </c>
      <c r="AV20" s="195">
        <v>8.2</v>
      </c>
      <c r="AW20" s="195">
        <v>8.7</v>
      </c>
      <c r="AX20" s="195">
        <v>6.7</v>
      </c>
      <c r="AY20" s="195">
        <v>11.8</v>
      </c>
      <c r="AZ20" s="195">
        <v>5</v>
      </c>
      <c r="BA20" s="195" t="s">
        <v>105</v>
      </c>
      <c r="BB20" s="195">
        <v>8.75</v>
      </c>
      <c r="BC20" s="195">
        <v>8.93</v>
      </c>
      <c r="BD20" s="195">
        <v>10.6</v>
      </c>
      <c r="BE20" s="195">
        <v>10.1</v>
      </c>
      <c r="BF20" s="195">
        <v>5</v>
      </c>
      <c r="BG20" s="195">
        <v>0</v>
      </c>
      <c r="BH20" s="195">
        <v>8.7</v>
      </c>
      <c r="BI20" s="195">
        <v>0.67</v>
      </c>
      <c r="BJ20" s="195">
        <v>1.17</v>
      </c>
      <c r="BK20" s="195">
        <v>-1.35</v>
      </c>
      <c r="BL20" s="195">
        <v>0.5</v>
      </c>
      <c r="BM20" s="195">
        <v>0.43</v>
      </c>
      <c r="BN20" s="195">
        <v>0.55</v>
      </c>
      <c r="BO20" s="195" t="s">
        <v>124</v>
      </c>
      <c r="BP20" s="195" t="s">
        <v>167</v>
      </c>
      <c r="BQ20" s="195" t="s">
        <v>124</v>
      </c>
      <c r="BR20" s="195" t="s">
        <v>168</v>
      </c>
      <c r="BS20" s="195"/>
      <c r="BT20" s="204" t="str">
        <f>IF(BO20="Red","Red",IF(BQ20="Red","Red",IF(BO20="Grey","Grey",IF(BQ20="Grey","Grey",IF(BO20="No Value","No Value",IF(BQ20="No Value","No Value","Green"))))))</f>
        <v>Red</v>
      </c>
      <c r="BU20" s="204" t="str">
        <f>IF(BT20="Red","Red",IF(BT20="Green","Green",IF(BT20="Grey","Grey",IF(S20="Bridge","Bridge",IF(S20="Ford","Ford",IF(S20="Open Bottom","Open Bottom",IF(S20="Other","Other","Green")))))))</f>
        <v>Red</v>
      </c>
      <c r="BV20" s="204" t="str">
        <f>IF(BY20="Yes","Yes","No")</f>
        <v>Yes</v>
      </c>
      <c r="BW20" s="204" t="str">
        <f>IF(S20="Bridge","Bridge",IF(S20="Ford","Ford",IF(S20="Circular","Circular",IF(S20="Squashed Pipe-Arch","Squashed Pipe-Arch",IF(S20="Open-Bottom","Open Bottom Arch",IF(S20="Other","Other","Other"))))))</f>
        <v>Squashed Pipe-Arch</v>
      </c>
      <c r="BX20" s="204" t="b">
        <f>IF(AND(BT20&lt;&gt;"Red",BV20="Yes"),"Yes")</f>
        <v>0</v>
      </c>
      <c r="BY20" s="195" t="s">
        <v>85</v>
      </c>
      <c r="BZ20" s="195" t="s">
        <v>429</v>
      </c>
      <c r="CA20" s="195" t="s">
        <v>85</v>
      </c>
      <c r="CB20" s="195" t="s">
        <v>170</v>
      </c>
      <c r="CC20" s="215">
        <v>0.759127</v>
      </c>
      <c r="CD20" s="206">
        <f>IF(AND(CC20&gt;0,CC20&lt;=1),1,IF(AND(CC20&gt;1,CC20&lt;=2),2,IF(AND(CC20&gt;2,CC20&lt;=4),3,IF(AND(CC20&gt;4,CC20&lt;=6),4,IF(AND(CC20&gt;6,CC20&lt;=8),5,IF(AND(CC20&gt;8,CC20&lt;=10),6,IF(AND(CC20&gt;10),7,)))))))</f>
        <v>1</v>
      </c>
      <c r="CE20" s="206" t="str">
        <f>IF(BO20="Red","1",IF(BO20="Grey","0.5","0"))</f>
        <v>1</v>
      </c>
      <c r="CF20" s="206" t="str">
        <f>IF(BQ20="Red","1",IF(BQ20="Grey","0.5","0"))</f>
        <v>1</v>
      </c>
      <c r="CG20" s="195">
        <v>1</v>
      </c>
      <c r="CH20" s="195">
        <f>1+CM20+CN20+CO20+CP20+CQ20+CR20</f>
        <v>1</v>
      </c>
      <c r="CI20" s="195">
        <v>1</v>
      </c>
      <c r="CJ20" s="207">
        <v>31</v>
      </c>
      <c r="CK20" s="208">
        <f>CD20*((CE20*1.5)+(1.5*CF20))*CI20*CH20</f>
        <v>3</v>
      </c>
      <c r="CL20" s="98" t="str">
        <f t="shared" si="10"/>
        <v>Beneficial</v>
      </c>
      <c r="CM20" s="195" t="str">
        <f>IF(AF20="Poor Alignment with Stream","0.05",IF(AG20="Poor Alignment with Stream","0.05",IF(AH20="Poor Alignment with Stream","0.05","0")))</f>
        <v>0</v>
      </c>
      <c r="CN20" s="195" t="str">
        <f>IF(AF20="Breaks Inside Culvert","0.05",IF(AG20="Breaks Inside Culvert","0.05",IF(AH20="Breaks Inside Culvert","0.05","0")))</f>
        <v>0</v>
      </c>
      <c r="CO20" s="195" t="str">
        <f>IF($AF20="Fill Eroding","0.05",IF($AG20="Fill Eroding","0.05",IF($AH20="Fill Eroding","0.05","0")))</f>
        <v>0</v>
      </c>
      <c r="CP20" s="195" t="str">
        <f>IF($AF20="Water Flowing Under Culvert","0.1",IF($AG20="Water Flowing Under Culvert","0.1",IF($AH20="Water Flowing Under Culvert","0.1","0")))</f>
        <v>0</v>
      </c>
      <c r="CQ20" s="195" t="str">
        <f>IF($AF20="Bottom Rusted Through","0.05",IF($AG20="Bottom Rusted Through","0.05",IF($AH20="Bottom Rusted Through","0.05","0")))</f>
        <v>0</v>
      </c>
      <c r="CR20" s="195" t="str">
        <f>IF($AF20="Debris Plugging Inlet","0.05",IF($AG20="Debris Plugging Inlet","0.05",IF($AH20="Debris Plugging Inlet","0.05","0")))</f>
        <v>0</v>
      </c>
      <c r="CS20" s="195" t="s">
        <v>636</v>
      </c>
    </row>
    <row r="21" spans="1:97" s="217" customFormat="1" ht="12.75">
      <c r="A21" s="204" t="s">
        <v>278</v>
      </c>
      <c r="B21" s="220">
        <v>4500</v>
      </c>
      <c r="C21" s="221">
        <v>11.4</v>
      </c>
      <c r="D21" s="220" t="s">
        <v>241</v>
      </c>
      <c r="E21" s="204" t="s">
        <v>74</v>
      </c>
      <c r="F21" s="204" t="s">
        <v>74</v>
      </c>
      <c r="G21" s="204" t="s">
        <v>89</v>
      </c>
      <c r="H21" s="204" t="s">
        <v>279</v>
      </c>
      <c r="I21" s="204" t="s">
        <v>90</v>
      </c>
      <c r="J21" s="222">
        <v>45.69528</v>
      </c>
      <c r="K21" s="222">
        <v>-117.18565</v>
      </c>
      <c r="L21" s="204" t="s">
        <v>78</v>
      </c>
      <c r="M21" s="204" t="s">
        <v>79</v>
      </c>
      <c r="N21" s="204" t="s">
        <v>159</v>
      </c>
      <c r="O21" s="204" t="s">
        <v>160</v>
      </c>
      <c r="P21" s="204"/>
      <c r="Q21" s="223">
        <v>38287</v>
      </c>
      <c r="R21" s="224">
        <v>0.38055555555555554</v>
      </c>
      <c r="S21" s="204" t="s">
        <v>99</v>
      </c>
      <c r="T21" s="204">
        <v>1</v>
      </c>
      <c r="U21" s="204">
        <v>1</v>
      </c>
      <c r="V21" s="204">
        <v>0</v>
      </c>
      <c r="W21" s="204">
        <v>0</v>
      </c>
      <c r="X21" s="204">
        <v>0</v>
      </c>
      <c r="Y21" s="204" t="s">
        <v>100</v>
      </c>
      <c r="Z21" s="204" t="s">
        <v>75</v>
      </c>
      <c r="AA21" s="204" t="s">
        <v>75</v>
      </c>
      <c r="AB21" s="204"/>
      <c r="AC21" s="204" t="s">
        <v>84</v>
      </c>
      <c r="AD21" s="204"/>
      <c r="AE21" s="204" t="s">
        <v>120</v>
      </c>
      <c r="AF21" s="204" t="s">
        <v>102</v>
      </c>
      <c r="AG21" s="204" t="s">
        <v>75</v>
      </c>
      <c r="AH21" s="195" t="s">
        <v>75</v>
      </c>
      <c r="AI21" s="225" t="s">
        <v>280</v>
      </c>
      <c r="AJ21" s="204"/>
      <c r="AK21" s="204"/>
      <c r="AL21" s="204"/>
      <c r="AM21" s="204"/>
      <c r="AN21" s="204"/>
      <c r="AO21" s="204"/>
      <c r="AP21" s="204"/>
      <c r="AQ21" s="204"/>
      <c r="AR21" s="204"/>
      <c r="AS21" s="204">
        <v>4</v>
      </c>
      <c r="AT21" s="204">
        <v>40.5</v>
      </c>
      <c r="AU21" s="204">
        <v>5.4</v>
      </c>
      <c r="AV21" s="204">
        <v>4.8</v>
      </c>
      <c r="AW21" s="204">
        <v>5.9</v>
      </c>
      <c r="AX21" s="204">
        <v>4.5</v>
      </c>
      <c r="AY21" s="204">
        <v>5.5</v>
      </c>
      <c r="AZ21" s="204">
        <v>7.43</v>
      </c>
      <c r="BA21" s="204" t="s">
        <v>105</v>
      </c>
      <c r="BB21" s="204">
        <v>11.51</v>
      </c>
      <c r="BC21" s="204">
        <v>13.43</v>
      </c>
      <c r="BD21" s="204">
        <v>14.94</v>
      </c>
      <c r="BE21" s="204">
        <v>13.2</v>
      </c>
      <c r="BF21" s="204">
        <v>7.43</v>
      </c>
      <c r="BG21" s="204">
        <v>0</v>
      </c>
      <c r="BH21" s="204">
        <v>5.22</v>
      </c>
      <c r="BI21" s="204">
        <v>0.77</v>
      </c>
      <c r="BJ21" s="204">
        <v>-0.23</v>
      </c>
      <c r="BK21" s="204">
        <v>-1.69</v>
      </c>
      <c r="BL21" s="204">
        <v>1.74</v>
      </c>
      <c r="BM21" s="204">
        <v>-7.57</v>
      </c>
      <c r="BN21" s="204">
        <v>4.74</v>
      </c>
      <c r="BO21" s="204" t="s">
        <v>124</v>
      </c>
      <c r="BP21" s="204" t="s">
        <v>151</v>
      </c>
      <c r="BQ21" s="204" t="s">
        <v>124</v>
      </c>
      <c r="BR21" s="204" t="s">
        <v>152</v>
      </c>
      <c r="BS21" s="204"/>
      <c r="BT21" s="204" t="str">
        <f>IF(BO21="Red","Red",IF(BQ21="Red","Red",IF(BO21="Grey","Grey",IF(BQ21="Grey","Grey",IF(BO21="No Value","No Value",IF(BQ21="No Value","No Value","Green"))))))</f>
        <v>Red</v>
      </c>
      <c r="BU21" s="204" t="str">
        <f>IF(BT21="Red","Red",IF(BT21="Green","Green",IF(BT21="Grey","Grey",IF(S21="Bridge","Bridge",IF(S21="Ford","Ford",IF(S21="Open Bottom","Open Bottom",IF(S21="Other","Other","Green")))))))</f>
        <v>Red</v>
      </c>
      <c r="BV21" s="204" t="str">
        <f>IF(BY21="Yes","Yes","No")</f>
        <v>No</v>
      </c>
      <c r="BW21" s="204" t="str">
        <f>IF(S21="Bridge","Bridge",IF(S21="Ford","Ford",IF(S21="Circular","Circular",IF(S21="Squashed Pipe-Arch","Squashed Pipe-Arch",IF(S21="Open-Bottom","Open Bottom Arch",IF(S21="Other","Other","Other"))))))</f>
        <v>Circular</v>
      </c>
      <c r="BX21" s="204" t="b">
        <f>IF(AND(BT21&lt;&gt;"Red",BV21="Yes"),"Yes")</f>
        <v>0</v>
      </c>
      <c r="BY21" s="204"/>
      <c r="BZ21" s="204"/>
      <c r="CA21" s="204" t="s">
        <v>85</v>
      </c>
      <c r="CB21" s="204" t="s">
        <v>170</v>
      </c>
      <c r="CC21" s="226">
        <v>1.931773</v>
      </c>
      <c r="CD21" s="206">
        <f>IF(AND(CC21&gt;0,CC21&lt;=1),1,IF(AND(CC21&gt;1,CC21&lt;=2),2,IF(AND(CC21&gt;2,CC21&lt;=4),3,IF(AND(CC21&gt;4,CC21&lt;=6),4,IF(AND(CC21&gt;6,CC21&lt;=8),5,IF(AND(CC21&gt;8,CC21&lt;=10),6,IF(AND(CC21&gt;10),7,)))))))</f>
        <v>2</v>
      </c>
      <c r="CE21" s="206" t="str">
        <f>IF(BO21="Red","1",IF(BO21="Grey","0.5","0"))</f>
        <v>1</v>
      </c>
      <c r="CF21" s="206" t="str">
        <f>IF(BQ21="Red","1",IF(BQ21="Grey","0.5","0"))</f>
        <v>1</v>
      </c>
      <c r="CG21" s="204">
        <v>1</v>
      </c>
      <c r="CH21" s="195">
        <f>1+CM21+CN21+CO21+CP21+CQ21+CR21</f>
        <v>1</v>
      </c>
      <c r="CI21" s="195">
        <v>1</v>
      </c>
      <c r="CJ21" s="207">
        <v>23</v>
      </c>
      <c r="CK21" s="208">
        <f>CD21*((CE21*1.5)+(1.5*CF21))*CI21*CH21</f>
        <v>6</v>
      </c>
      <c r="CL21" s="206" t="s">
        <v>579</v>
      </c>
      <c r="CM21" s="195" t="str">
        <f>IF(AF21="Poor Alignment with Stream","0.05",IF(AG21="Poor Alignment with Stream","0.05",IF(AH21="Poor Alignment with Stream","0.05","0")))</f>
        <v>0</v>
      </c>
      <c r="CN21" s="195" t="str">
        <f>IF(AF21="Breaks Inside Culvert","0.05",IF(AG21="Breaks Inside Culvert","0.05",IF(AH21="Breaks Inside Culvert","0.05","0")))</f>
        <v>0</v>
      </c>
      <c r="CO21" s="195" t="str">
        <f>IF($AF21="Fill Eroding","0.05",IF($AG21="Fill Eroding","0.05",IF($AH21="Fill Eroding","0.05","0")))</f>
        <v>0</v>
      </c>
      <c r="CP21" s="195" t="str">
        <f>IF($AF21="Water Flowing Under Culvert","0.1",IF($AG21="Water Flowing Under Culvert","0.1",IF($AH21="Water Flowing Under Culvert","0.1","0")))</f>
        <v>0</v>
      </c>
      <c r="CQ21" s="195" t="str">
        <f>IF($AF21="Bottom Rusted Through","0.05",IF($AG21="Bottom Rusted Through","0.05",IF($AH21="Bottom Rusted Through","0.05","0")))</f>
        <v>0</v>
      </c>
      <c r="CR21" s="195" t="str">
        <f>IF($AF21="Debris Plugging Inlet","0.05",IF($AG21="Debris Plugging Inlet","0.05",IF($AH21="Debris Plugging Inlet","0.05","0")))</f>
        <v>0</v>
      </c>
      <c r="CS21" s="195" t="s">
        <v>605</v>
      </c>
    </row>
    <row r="22" spans="1:97" s="217" customFormat="1" ht="12.75">
      <c r="A22" s="210" t="s">
        <v>536</v>
      </c>
      <c r="B22" s="220" t="s">
        <v>523</v>
      </c>
      <c r="C22" s="204"/>
      <c r="D22" s="204"/>
      <c r="E22" s="210" t="s">
        <v>74</v>
      </c>
      <c r="F22" s="210" t="s">
        <v>74</v>
      </c>
      <c r="G22" s="210" t="s">
        <v>74</v>
      </c>
      <c r="H22" s="195" t="s">
        <v>109</v>
      </c>
      <c r="I22" s="195" t="s">
        <v>109</v>
      </c>
      <c r="J22" s="227">
        <v>45.752942204166665</v>
      </c>
      <c r="K22" s="227">
        <v>-116.91484236222223</v>
      </c>
      <c r="L22" s="195" t="s">
        <v>78</v>
      </c>
      <c r="M22" s="195"/>
      <c r="N22" s="195" t="s">
        <v>160</v>
      </c>
      <c r="O22" s="195" t="s">
        <v>80</v>
      </c>
      <c r="P22" s="204"/>
      <c r="Q22" s="213">
        <v>38982</v>
      </c>
      <c r="R22" s="214"/>
      <c r="S22" s="195" t="s">
        <v>99</v>
      </c>
      <c r="T22" s="195">
        <v>1</v>
      </c>
      <c r="U22" s="195">
        <v>1</v>
      </c>
      <c r="V22" s="195">
        <v>0</v>
      </c>
      <c r="W22" s="195">
        <v>0</v>
      </c>
      <c r="X22" s="195">
        <v>0</v>
      </c>
      <c r="Y22" s="195" t="s">
        <v>75</v>
      </c>
      <c r="Z22" s="195" t="s">
        <v>75</v>
      </c>
      <c r="AA22" s="195" t="s">
        <v>75</v>
      </c>
      <c r="AB22" s="204"/>
      <c r="AC22" s="204"/>
      <c r="AD22" s="204"/>
      <c r="AE22" s="204"/>
      <c r="AF22" s="195" t="s">
        <v>139</v>
      </c>
      <c r="AG22" s="195" t="s">
        <v>75</v>
      </c>
      <c r="AH22" s="195" t="s">
        <v>75</v>
      </c>
      <c r="AI22" s="204"/>
      <c r="AJ22" s="204" t="s">
        <v>521</v>
      </c>
      <c r="AK22" s="204" t="s">
        <v>524</v>
      </c>
      <c r="AL22" s="204"/>
      <c r="AM22" s="204"/>
      <c r="AN22" s="204"/>
      <c r="AO22" s="204"/>
      <c r="AP22" s="204"/>
      <c r="AQ22" s="204"/>
      <c r="AR22" s="204"/>
      <c r="AS22" s="220">
        <v>2</v>
      </c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20"/>
      <c r="BH22" s="204"/>
      <c r="BI22" s="221">
        <v>1.1</v>
      </c>
      <c r="BJ22" s="221" t="s">
        <v>502</v>
      </c>
      <c r="BK22" s="204"/>
      <c r="BL22" s="204"/>
      <c r="BM22" s="204"/>
      <c r="BN22" s="228">
        <v>6.48</v>
      </c>
      <c r="BO22" s="195" t="s">
        <v>124</v>
      </c>
      <c r="BP22" s="195" t="s">
        <v>151</v>
      </c>
      <c r="BQ22" s="195" t="s">
        <v>124</v>
      </c>
      <c r="BR22" s="195" t="s">
        <v>152</v>
      </c>
      <c r="BS22" s="204"/>
      <c r="BT22" s="204" t="str">
        <f>IF(BO22="Red","Red",IF(BQ22="Red","Red",IF(BO22="Grey","Grey",IF(BQ22="Grey","Grey",IF(BO22="No Value","No Value",IF(BQ22="No Value","No Value","Green"))))))</f>
        <v>Red</v>
      </c>
      <c r="BU22" s="204" t="str">
        <f>IF(BT22="Red","Red",IF(BT22="Green","Green",IF(BT22="Grey","Grey",IF(S22="Bridge","Bridge",IF(S22="Ford","Ford",IF(S22="Open Bottom","Open Bottom",IF(S22="Other","Other","Green")))))))</f>
        <v>Red</v>
      </c>
      <c r="BV22" s="204" t="str">
        <f>IF(BY22="Yes","Yes","No")</f>
        <v>No</v>
      </c>
      <c r="BW22" s="204" t="str">
        <f>IF(S22="Bridge","Bridge",IF(S22="Ford","Ford",IF(S22="Circular","Circular",IF(S22="Squashed Pipe-Arch","Squashed Pipe-Arch",IF(S22="Open-Bottom","Open Bottom Arch",IF(S22="Other","Other","Other"))))))</f>
        <v>Circular</v>
      </c>
      <c r="BX22" s="204" t="b">
        <f>IF(AND(BT22&lt;&gt;"Red",BV22="Yes"),"Yes")</f>
        <v>0</v>
      </c>
      <c r="BY22" s="204"/>
      <c r="BZ22" s="204"/>
      <c r="CA22" s="220" t="s">
        <v>520</v>
      </c>
      <c r="CB22" s="204"/>
      <c r="CC22" s="226">
        <v>1.09832</v>
      </c>
      <c r="CD22" s="206">
        <f>IF(AND(CC22&gt;0,CC22&lt;=1),1,IF(AND(CC22&gt;1,CC22&lt;=2),2,IF(AND(CC22&gt;2,CC22&lt;=4),3,IF(AND(CC22&gt;4,CC22&lt;=6),4,IF(AND(CC22&gt;6,CC22&lt;=8),5,IF(AND(CC22&gt;8,CC22&lt;=10),6,IF(AND(CC22&gt;10),7,)))))))</f>
        <v>2</v>
      </c>
      <c r="CE22" s="206" t="str">
        <f>IF(BO22="Red","1",IF(BO22="Grey","0.5","0"))</f>
        <v>1</v>
      </c>
      <c r="CF22" s="206" t="str">
        <f>IF(BQ22="Red","1",IF(BQ22="Grey","0.5","0"))</f>
        <v>1</v>
      </c>
      <c r="CG22" s="195">
        <v>2</v>
      </c>
      <c r="CH22" s="195">
        <f>1+CM22+CN22+CO22+CP22+CQ22+CR22</f>
        <v>1.1</v>
      </c>
      <c r="CI22" s="195">
        <v>1</v>
      </c>
      <c r="CJ22" s="207">
        <v>19</v>
      </c>
      <c r="CK22" s="208">
        <f>CD22*((CE22*1.5)+(1.5*CF22))*CI22*CH22</f>
        <v>6.6000000000000005</v>
      </c>
      <c r="CL22" s="206" t="s">
        <v>579</v>
      </c>
      <c r="CM22" s="195" t="str">
        <f>IF(AF22="Poor Alignment with Stream","0.05",IF(AG22="Poor Alignment with Stream","0.05",IF(AH22="Poor Alignment with Stream","0.05","0")))</f>
        <v>0</v>
      </c>
      <c r="CN22" s="195" t="str">
        <f>IF(AF22="Breaks Inside Culvert","0.05",IF(AG22="Breaks Inside Culvert","0.05",IF(AH22="Breaks Inside Culvert","0.05","0")))</f>
        <v>0</v>
      </c>
      <c r="CO22" s="195" t="str">
        <f>IF($AF22="Fill Eroding","0.05",IF($AG22="Fill Eroding","0.05",IF($AH22="Fill Eroding","0.05","0")))</f>
        <v>0</v>
      </c>
      <c r="CP22" s="195" t="str">
        <f>IF($AF22="Water Flowing Under Culvert","0.1",IF($AG22="Water Flowing Under Culvert","0.1",IF($AH22="Water Flowing Under Culvert","0.1","0")))</f>
        <v>0.1</v>
      </c>
      <c r="CQ22" s="195" t="str">
        <f>IF($AF22="Bottom Rusted Through","0.05",IF($AG22="Bottom Rusted Through","0.05",IF($AH22="Bottom Rusted Through","0.05","0")))</f>
        <v>0</v>
      </c>
      <c r="CR22" s="195" t="str">
        <f>IF($AF22="Debris Plugging Inlet","0.05",IF($AG22="Debris Plugging Inlet","0.05",IF($AH22="Debris Plugging Inlet","0.05","0")))</f>
        <v>0</v>
      </c>
      <c r="CS22" s="204" t="s">
        <v>612</v>
      </c>
    </row>
    <row r="23" spans="1:97" ht="12.75">
      <c r="A23" s="172" t="s">
        <v>533</v>
      </c>
      <c r="B23" s="186">
        <v>4600</v>
      </c>
      <c r="C23" s="171"/>
      <c r="D23" s="171"/>
      <c r="E23" s="172" t="s">
        <v>74</v>
      </c>
      <c r="F23" s="172" t="s">
        <v>74</v>
      </c>
      <c r="G23" s="172" t="s">
        <v>74</v>
      </c>
      <c r="H23" s="171" t="s">
        <v>109</v>
      </c>
      <c r="I23" s="171" t="s">
        <v>97</v>
      </c>
      <c r="J23" s="190">
        <v>45.70062203277778</v>
      </c>
      <c r="K23" s="190">
        <v>-116.9171403975</v>
      </c>
      <c r="L23" s="171" t="s">
        <v>78</v>
      </c>
      <c r="M23" s="171"/>
      <c r="N23" s="171" t="s">
        <v>160</v>
      </c>
      <c r="O23" s="171" t="s">
        <v>80</v>
      </c>
      <c r="P23" s="171"/>
      <c r="Q23" s="175">
        <v>38981</v>
      </c>
      <c r="R23" s="176"/>
      <c r="S23" s="171" t="s">
        <v>118</v>
      </c>
      <c r="T23" s="171">
        <v>1</v>
      </c>
      <c r="U23" s="171">
        <v>1</v>
      </c>
      <c r="V23" s="171">
        <v>0</v>
      </c>
      <c r="W23" s="171">
        <v>0</v>
      </c>
      <c r="X23" s="171">
        <v>0</v>
      </c>
      <c r="Y23" s="171" t="s">
        <v>75</v>
      </c>
      <c r="Z23" s="171" t="s">
        <v>75</v>
      </c>
      <c r="AA23" s="171" t="s">
        <v>75</v>
      </c>
      <c r="AB23" s="171"/>
      <c r="AC23" s="171"/>
      <c r="AD23" s="171"/>
      <c r="AE23" s="171"/>
      <c r="AF23" s="171" t="s">
        <v>75</v>
      </c>
      <c r="AG23" s="171" t="s">
        <v>75</v>
      </c>
      <c r="AH23" s="171" t="s">
        <v>75</v>
      </c>
      <c r="AI23" s="171"/>
      <c r="AJ23" s="171" t="s">
        <v>516</v>
      </c>
      <c r="AK23" s="185"/>
      <c r="AL23" s="171"/>
      <c r="AM23" s="171"/>
      <c r="AN23" s="171"/>
      <c r="AO23" s="171"/>
      <c r="AP23" s="171"/>
      <c r="AQ23" s="171"/>
      <c r="AR23" s="171"/>
      <c r="AS23" s="172">
        <v>6</v>
      </c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86"/>
      <c r="BH23" s="171"/>
      <c r="BI23" s="187">
        <v>0.7</v>
      </c>
      <c r="BJ23" s="187">
        <v>0.5</v>
      </c>
      <c r="BK23" s="171"/>
      <c r="BL23" s="171"/>
      <c r="BM23" s="171"/>
      <c r="BN23" s="191">
        <v>1.39</v>
      </c>
      <c r="BO23" s="171" t="s">
        <v>124</v>
      </c>
      <c r="BP23" s="171" t="s">
        <v>167</v>
      </c>
      <c r="BQ23" s="171" t="s">
        <v>107</v>
      </c>
      <c r="BR23" s="171" t="s">
        <v>75</v>
      </c>
      <c r="BS23" s="171"/>
      <c r="BT23" s="177" t="str">
        <f t="shared" si="17"/>
        <v>Red</v>
      </c>
      <c r="BU23" s="177" t="str">
        <f t="shared" si="18"/>
        <v>Red</v>
      </c>
      <c r="BV23" s="177" t="str">
        <f t="shared" si="19"/>
        <v>No</v>
      </c>
      <c r="BW23" s="177" t="str">
        <f t="shared" si="20"/>
        <v>Squashed Pipe-Arch</v>
      </c>
      <c r="BX23" s="177" t="b">
        <f t="shared" si="21"/>
        <v>0</v>
      </c>
      <c r="BY23" s="171"/>
      <c r="BZ23" s="171"/>
      <c r="CA23" s="186" t="s">
        <v>513</v>
      </c>
      <c r="CB23" s="171"/>
      <c r="CC23" s="178">
        <v>2.032466</v>
      </c>
      <c r="CD23" s="179">
        <f t="shared" si="5"/>
        <v>3</v>
      </c>
      <c r="CE23" s="179" t="str">
        <f t="shared" si="22"/>
        <v>1</v>
      </c>
      <c r="CF23" s="179" t="str">
        <f t="shared" si="23"/>
        <v>0</v>
      </c>
      <c r="CG23" s="171">
        <v>1</v>
      </c>
      <c r="CH23" s="171">
        <f t="shared" si="8"/>
        <v>1</v>
      </c>
      <c r="CI23" s="171">
        <v>1</v>
      </c>
      <c r="CJ23" s="180">
        <v>26</v>
      </c>
      <c r="CK23" s="181">
        <f t="shared" si="9"/>
        <v>4.5</v>
      </c>
      <c r="CL23" s="98" t="str">
        <f t="shared" si="10"/>
        <v>Beneficial</v>
      </c>
      <c r="CM23" s="171" t="str">
        <f t="shared" si="11"/>
        <v>0</v>
      </c>
      <c r="CN23" s="171" t="str">
        <f t="shared" si="16"/>
        <v>0</v>
      </c>
      <c r="CO23" s="171" t="str">
        <f t="shared" si="12"/>
        <v>0</v>
      </c>
      <c r="CP23" s="171" t="str">
        <f t="shared" si="13"/>
        <v>0</v>
      </c>
      <c r="CQ23" s="171" t="str">
        <f t="shared" si="14"/>
        <v>0</v>
      </c>
      <c r="CR23" s="171" t="str">
        <f t="shared" si="15"/>
        <v>0</v>
      </c>
      <c r="CS23" s="171" t="s">
        <v>591</v>
      </c>
    </row>
    <row r="24" spans="1:97" s="6" customFormat="1" ht="12.75">
      <c r="A24" s="99" t="s">
        <v>417</v>
      </c>
      <c r="B24" s="99" t="s">
        <v>113</v>
      </c>
      <c r="C24" s="100">
        <v>1</v>
      </c>
      <c r="D24" s="99" t="s">
        <v>418</v>
      </c>
      <c r="E24" s="99" t="s">
        <v>115</v>
      </c>
      <c r="F24" s="99" t="s">
        <v>89</v>
      </c>
      <c r="G24" s="99" t="s">
        <v>89</v>
      </c>
      <c r="H24" s="97" t="s">
        <v>179</v>
      </c>
      <c r="I24" s="97" t="s">
        <v>331</v>
      </c>
      <c r="J24" s="101">
        <v>45.64327</v>
      </c>
      <c r="K24" s="101">
        <v>-116.97899</v>
      </c>
      <c r="L24" s="97" t="s">
        <v>78</v>
      </c>
      <c r="M24" s="97"/>
      <c r="N24" s="97" t="s">
        <v>160</v>
      </c>
      <c r="O24" s="97" t="s">
        <v>179</v>
      </c>
      <c r="P24" s="97"/>
      <c r="Q24" s="102">
        <v>38946</v>
      </c>
      <c r="R24" s="103">
        <v>0.3625</v>
      </c>
      <c r="S24" s="97" t="s">
        <v>99</v>
      </c>
      <c r="T24" s="97">
        <v>1</v>
      </c>
      <c r="U24" s="97">
        <v>1</v>
      </c>
      <c r="V24" s="97">
        <v>0</v>
      </c>
      <c r="W24" s="97">
        <v>0</v>
      </c>
      <c r="X24" s="97">
        <v>0</v>
      </c>
      <c r="Y24" s="97" t="s">
        <v>119</v>
      </c>
      <c r="Z24" s="97" t="s">
        <v>75</v>
      </c>
      <c r="AA24" s="97" t="s">
        <v>75</v>
      </c>
      <c r="AB24" s="97"/>
      <c r="AC24" s="97" t="s">
        <v>84</v>
      </c>
      <c r="AD24" s="97"/>
      <c r="AE24" s="97" t="s">
        <v>120</v>
      </c>
      <c r="AF24" s="97" t="s">
        <v>140</v>
      </c>
      <c r="AG24" s="97" t="s">
        <v>121</v>
      </c>
      <c r="AH24" s="97" t="s">
        <v>75</v>
      </c>
      <c r="AI24" s="104" t="s">
        <v>366</v>
      </c>
      <c r="AJ24" s="97" t="s">
        <v>419</v>
      </c>
      <c r="AK24" s="97"/>
      <c r="AL24" s="97"/>
      <c r="AM24" s="97"/>
      <c r="AN24" s="97"/>
      <c r="AO24" s="97"/>
      <c r="AP24" s="97"/>
      <c r="AQ24" s="97"/>
      <c r="AR24" s="97"/>
      <c r="AS24" s="97">
        <v>1.5</v>
      </c>
      <c r="AT24" s="97">
        <v>39.6</v>
      </c>
      <c r="AU24" s="97">
        <v>2</v>
      </c>
      <c r="AV24" s="97">
        <v>1.6</v>
      </c>
      <c r="AW24" s="97">
        <v>3.9</v>
      </c>
      <c r="AX24" s="97">
        <v>2</v>
      </c>
      <c r="AY24" s="97">
        <v>2.2</v>
      </c>
      <c r="AZ24" s="97">
        <v>5.54</v>
      </c>
      <c r="BA24" s="97" t="s">
        <v>111</v>
      </c>
      <c r="BB24" s="97">
        <v>5.41</v>
      </c>
      <c r="BC24" s="97">
        <v>7.08</v>
      </c>
      <c r="BD24" s="97">
        <v>8.17</v>
      </c>
      <c r="BE24" s="97">
        <v>7.47</v>
      </c>
      <c r="BF24" s="97">
        <v>5.54</v>
      </c>
      <c r="BG24" s="97">
        <v>0</v>
      </c>
      <c r="BH24" s="97">
        <v>2.34</v>
      </c>
      <c r="BI24" s="97">
        <v>0.64</v>
      </c>
      <c r="BJ24" s="97">
        <v>0.39</v>
      </c>
      <c r="BK24" s="97">
        <v>-2.06</v>
      </c>
      <c r="BL24" s="97">
        <v>0.7</v>
      </c>
      <c r="BM24" s="97">
        <v>1.79</v>
      </c>
      <c r="BN24" s="97">
        <v>4.22</v>
      </c>
      <c r="BO24" s="97" t="s">
        <v>124</v>
      </c>
      <c r="BP24" s="97" t="s">
        <v>151</v>
      </c>
      <c r="BQ24" s="97" t="s">
        <v>124</v>
      </c>
      <c r="BR24" s="97" t="s">
        <v>152</v>
      </c>
      <c r="BS24" s="97"/>
      <c r="BT24" s="78" t="str">
        <f t="shared" si="17"/>
        <v>Red</v>
      </c>
      <c r="BU24" s="78" t="str">
        <f t="shared" si="18"/>
        <v>Red</v>
      </c>
      <c r="BV24" s="78" t="str">
        <f t="shared" si="19"/>
        <v>Yes</v>
      </c>
      <c r="BW24" s="78" t="str">
        <f t="shared" si="20"/>
        <v>Circular</v>
      </c>
      <c r="BX24" s="78" t="b">
        <f t="shared" si="21"/>
        <v>0</v>
      </c>
      <c r="BY24" s="97" t="s">
        <v>85</v>
      </c>
      <c r="BZ24" s="97" t="s">
        <v>420</v>
      </c>
      <c r="CA24" s="97" t="s">
        <v>85</v>
      </c>
      <c r="CB24" s="97" t="s">
        <v>170</v>
      </c>
      <c r="CC24" s="153">
        <v>0.400575</v>
      </c>
      <c r="CD24" s="98">
        <f t="shared" si="5"/>
        <v>1</v>
      </c>
      <c r="CE24" s="98" t="str">
        <f t="shared" si="22"/>
        <v>1</v>
      </c>
      <c r="CF24" s="98" t="str">
        <f t="shared" si="23"/>
        <v>1</v>
      </c>
      <c r="CG24" s="97">
        <v>1</v>
      </c>
      <c r="CH24" s="97">
        <f t="shared" si="8"/>
        <v>1.1</v>
      </c>
      <c r="CI24" s="97">
        <v>1</v>
      </c>
      <c r="CJ24" s="72">
        <v>27</v>
      </c>
      <c r="CK24" s="73">
        <f t="shared" si="9"/>
        <v>3.3000000000000003</v>
      </c>
      <c r="CL24" s="98" t="str">
        <f t="shared" si="10"/>
        <v>Beneficial</v>
      </c>
      <c r="CM24" s="97" t="str">
        <f t="shared" si="11"/>
        <v>0.05</v>
      </c>
      <c r="CN24" s="97" t="str">
        <f t="shared" si="16"/>
        <v>0</v>
      </c>
      <c r="CO24" s="97" t="str">
        <f t="shared" si="12"/>
        <v>0.05</v>
      </c>
      <c r="CP24" s="97" t="str">
        <f t="shared" si="13"/>
        <v>0</v>
      </c>
      <c r="CQ24" s="97" t="str">
        <f t="shared" si="14"/>
        <v>0</v>
      </c>
      <c r="CR24" s="97" t="str">
        <f t="shared" si="15"/>
        <v>0</v>
      </c>
      <c r="CS24" s="97"/>
    </row>
    <row r="25" spans="1:97" s="6" customFormat="1" ht="12.75">
      <c r="A25" s="99" t="s">
        <v>456</v>
      </c>
      <c r="B25" s="99" t="s">
        <v>457</v>
      </c>
      <c r="C25" s="100">
        <v>3.6</v>
      </c>
      <c r="D25" s="99" t="s">
        <v>452</v>
      </c>
      <c r="E25" s="99" t="s">
        <v>74</v>
      </c>
      <c r="F25" s="99" t="s">
        <v>74</v>
      </c>
      <c r="G25" s="99" t="s">
        <v>74</v>
      </c>
      <c r="H25" s="97" t="s">
        <v>109</v>
      </c>
      <c r="I25" s="97" t="s">
        <v>97</v>
      </c>
      <c r="J25" s="101">
        <v>45.72511</v>
      </c>
      <c r="K25" s="101">
        <v>-116.95316</v>
      </c>
      <c r="L25" s="97" t="s">
        <v>78</v>
      </c>
      <c r="M25" s="97"/>
      <c r="N25" s="97" t="s">
        <v>160</v>
      </c>
      <c r="O25" s="97" t="s">
        <v>423</v>
      </c>
      <c r="P25" s="97"/>
      <c r="Q25" s="102">
        <v>38958</v>
      </c>
      <c r="R25" s="103">
        <v>0.4451388888888889</v>
      </c>
      <c r="S25" s="97" t="s">
        <v>99</v>
      </c>
      <c r="T25" s="97">
        <v>2</v>
      </c>
      <c r="U25" s="97">
        <v>2</v>
      </c>
      <c r="V25" s="97">
        <v>0</v>
      </c>
      <c r="W25" s="97">
        <v>0</v>
      </c>
      <c r="X25" s="97">
        <v>0</v>
      </c>
      <c r="Y25" s="97" t="s">
        <v>137</v>
      </c>
      <c r="Z25" s="97" t="s">
        <v>75</v>
      </c>
      <c r="AA25" s="97" t="s">
        <v>75</v>
      </c>
      <c r="AB25" s="97"/>
      <c r="AC25" s="97" t="s">
        <v>84</v>
      </c>
      <c r="AD25" s="97"/>
      <c r="AE25" s="97" t="s">
        <v>120</v>
      </c>
      <c r="AF25" s="97" t="s">
        <v>398</v>
      </c>
      <c r="AG25" s="97" t="s">
        <v>121</v>
      </c>
      <c r="AH25" s="97" t="s">
        <v>75</v>
      </c>
      <c r="AI25" s="104"/>
      <c r="AJ25" s="97"/>
      <c r="AK25" s="97"/>
      <c r="AL25" s="97"/>
      <c r="AM25" s="97"/>
      <c r="AN25" s="97"/>
      <c r="AO25" s="97"/>
      <c r="AP25" s="97"/>
      <c r="AQ25" s="97"/>
      <c r="AR25" s="97"/>
      <c r="AS25" s="97">
        <v>3.2</v>
      </c>
      <c r="AT25" s="97">
        <v>48</v>
      </c>
      <c r="AU25" s="97">
        <v>10.5</v>
      </c>
      <c r="AV25" s="97">
        <v>7.2</v>
      </c>
      <c r="AW25" s="97">
        <v>6.5</v>
      </c>
      <c r="AX25" s="97">
        <v>6.7</v>
      </c>
      <c r="AY25" s="97">
        <v>6.6</v>
      </c>
      <c r="AZ25" s="97">
        <v>12.03</v>
      </c>
      <c r="BA25" s="97" t="s">
        <v>458</v>
      </c>
      <c r="BB25" s="97">
        <v>14.86</v>
      </c>
      <c r="BC25" s="97">
        <v>15.86</v>
      </c>
      <c r="BD25" s="97">
        <v>17.52</v>
      </c>
      <c r="BE25" s="97">
        <v>15.51</v>
      </c>
      <c r="BF25" s="97">
        <v>12.02</v>
      </c>
      <c r="BG25" s="97">
        <v>0.01</v>
      </c>
      <c r="BH25" s="97">
        <v>7.5</v>
      </c>
      <c r="BI25" s="97">
        <v>0.43</v>
      </c>
      <c r="BJ25" s="97">
        <v>-0.35</v>
      </c>
      <c r="BK25" s="97">
        <v>-0.65</v>
      </c>
      <c r="BL25" s="97">
        <v>2.01</v>
      </c>
      <c r="BM25" s="97">
        <v>-5.74</v>
      </c>
      <c r="BN25" s="97">
        <v>2.08</v>
      </c>
      <c r="BO25" s="97" t="s">
        <v>124</v>
      </c>
      <c r="BP25" s="97" t="s">
        <v>151</v>
      </c>
      <c r="BQ25" s="97" t="s">
        <v>124</v>
      </c>
      <c r="BR25" s="97" t="s">
        <v>152</v>
      </c>
      <c r="BS25" s="97"/>
      <c r="BT25" s="78" t="str">
        <f t="shared" si="17"/>
        <v>Red</v>
      </c>
      <c r="BU25" s="78" t="str">
        <f t="shared" si="18"/>
        <v>Red</v>
      </c>
      <c r="BV25" s="78" t="str">
        <f t="shared" si="19"/>
        <v>Yes</v>
      </c>
      <c r="BW25" s="78" t="str">
        <f t="shared" si="20"/>
        <v>Circular</v>
      </c>
      <c r="BX25" s="78" t="b">
        <f t="shared" si="21"/>
        <v>0</v>
      </c>
      <c r="BY25" s="97" t="s">
        <v>85</v>
      </c>
      <c r="BZ25" s="97" t="s">
        <v>419</v>
      </c>
      <c r="CA25" s="97" t="s">
        <v>85</v>
      </c>
      <c r="CB25" s="97" t="s">
        <v>170</v>
      </c>
      <c r="CC25" s="153">
        <v>0.335183</v>
      </c>
      <c r="CD25" s="98">
        <f t="shared" si="5"/>
        <v>1</v>
      </c>
      <c r="CE25" s="98" t="str">
        <f t="shared" si="22"/>
        <v>1</v>
      </c>
      <c r="CF25" s="98" t="str">
        <f t="shared" si="23"/>
        <v>1</v>
      </c>
      <c r="CG25" s="97">
        <v>1</v>
      </c>
      <c r="CH25" s="97">
        <f t="shared" si="8"/>
        <v>1.1</v>
      </c>
      <c r="CI25" s="97">
        <v>1</v>
      </c>
      <c r="CJ25" s="72">
        <v>27</v>
      </c>
      <c r="CK25" s="73">
        <f t="shared" si="9"/>
        <v>3.3000000000000003</v>
      </c>
      <c r="CL25" s="98" t="str">
        <f t="shared" si="10"/>
        <v>Beneficial</v>
      </c>
      <c r="CM25" s="97" t="str">
        <f t="shared" si="11"/>
        <v>0.05</v>
      </c>
      <c r="CN25" s="97" t="str">
        <f t="shared" si="16"/>
        <v>0</v>
      </c>
      <c r="CO25" s="97" t="str">
        <f t="shared" si="12"/>
        <v>0</v>
      </c>
      <c r="CP25" s="97" t="str">
        <f t="shared" si="13"/>
        <v>0</v>
      </c>
      <c r="CQ25" s="97" t="str">
        <f t="shared" si="14"/>
        <v>0</v>
      </c>
      <c r="CR25" s="97" t="str">
        <f t="shared" si="15"/>
        <v>0.05</v>
      </c>
      <c r="CS25" s="97"/>
    </row>
    <row r="26" spans="1:97" ht="12.75">
      <c r="A26" s="99" t="s">
        <v>450</v>
      </c>
      <c r="B26" s="99" t="s">
        <v>451</v>
      </c>
      <c r="C26" s="100">
        <v>3.6</v>
      </c>
      <c r="D26" s="99" t="s">
        <v>452</v>
      </c>
      <c r="E26" s="99" t="s">
        <v>74</v>
      </c>
      <c r="F26" s="99" t="s">
        <v>74</v>
      </c>
      <c r="G26" s="99" t="s">
        <v>74</v>
      </c>
      <c r="H26" s="97" t="s">
        <v>109</v>
      </c>
      <c r="I26" s="97" t="s">
        <v>97</v>
      </c>
      <c r="J26" s="101">
        <v>45.72511</v>
      </c>
      <c r="K26" s="101">
        <v>-116.95316</v>
      </c>
      <c r="L26" s="97" t="s">
        <v>78</v>
      </c>
      <c r="M26" s="97"/>
      <c r="N26" s="97" t="s">
        <v>160</v>
      </c>
      <c r="O26" s="97" t="s">
        <v>423</v>
      </c>
      <c r="P26" s="97"/>
      <c r="Q26" s="102">
        <v>38958</v>
      </c>
      <c r="R26" s="103">
        <v>0.4395833333333334</v>
      </c>
      <c r="S26" s="97" t="s">
        <v>99</v>
      </c>
      <c r="T26" s="97">
        <v>1</v>
      </c>
      <c r="U26" s="97">
        <v>2</v>
      </c>
      <c r="V26" s="97">
        <v>0</v>
      </c>
      <c r="W26" s="97">
        <v>0</v>
      </c>
      <c r="X26" s="97">
        <v>0</v>
      </c>
      <c r="Y26" s="97" t="s">
        <v>137</v>
      </c>
      <c r="Z26" s="97" t="s">
        <v>75</v>
      </c>
      <c r="AA26" s="97" t="s">
        <v>75</v>
      </c>
      <c r="AB26" s="97" t="s">
        <v>453</v>
      </c>
      <c r="AC26" s="97" t="s">
        <v>84</v>
      </c>
      <c r="AD26" s="97"/>
      <c r="AE26" s="97" t="s">
        <v>120</v>
      </c>
      <c r="AF26" s="97" t="s">
        <v>121</v>
      </c>
      <c r="AG26" s="97" t="s">
        <v>75</v>
      </c>
      <c r="AH26" s="97" t="s">
        <v>75</v>
      </c>
      <c r="AI26" s="104" t="s">
        <v>454</v>
      </c>
      <c r="AJ26" s="97" t="s">
        <v>419</v>
      </c>
      <c r="AK26" s="97"/>
      <c r="AL26" s="97"/>
      <c r="AM26" s="97"/>
      <c r="AN26" s="97"/>
      <c r="AO26" s="97"/>
      <c r="AP26" s="97"/>
      <c r="AQ26" s="97"/>
      <c r="AR26" s="97"/>
      <c r="AS26" s="97">
        <v>2</v>
      </c>
      <c r="AT26" s="97">
        <v>46</v>
      </c>
      <c r="AU26" s="97">
        <v>11.1</v>
      </c>
      <c r="AV26" s="97">
        <v>7.4</v>
      </c>
      <c r="AW26" s="97">
        <v>8.5</v>
      </c>
      <c r="AX26" s="97">
        <v>8.3</v>
      </c>
      <c r="AY26" s="97">
        <v>9.9</v>
      </c>
      <c r="AZ26" s="97">
        <v>12.03</v>
      </c>
      <c r="BA26" s="97" t="s">
        <v>105</v>
      </c>
      <c r="BB26" s="97">
        <v>14.08</v>
      </c>
      <c r="BC26" s="97">
        <v>15.22</v>
      </c>
      <c r="BD26" s="97">
        <v>17.52</v>
      </c>
      <c r="BE26" s="97">
        <v>15.1</v>
      </c>
      <c r="BF26" s="97">
        <v>12.02</v>
      </c>
      <c r="BG26" s="97">
        <v>0.01</v>
      </c>
      <c r="BH26" s="97">
        <v>9.04</v>
      </c>
      <c r="BI26" s="97">
        <v>0.22</v>
      </c>
      <c r="BJ26" s="97">
        <v>-0.12</v>
      </c>
      <c r="BK26" s="97">
        <v>-1.02</v>
      </c>
      <c r="BL26" s="97">
        <v>2.42</v>
      </c>
      <c r="BM26" s="97">
        <v>-20.17</v>
      </c>
      <c r="BN26" s="97">
        <v>2.48</v>
      </c>
      <c r="BO26" s="97" t="s">
        <v>124</v>
      </c>
      <c r="BP26" s="97" t="s">
        <v>151</v>
      </c>
      <c r="BQ26" s="97" t="s">
        <v>124</v>
      </c>
      <c r="BR26" s="97" t="s">
        <v>152</v>
      </c>
      <c r="BS26" s="97" t="s">
        <v>455</v>
      </c>
      <c r="BT26" s="78" t="str">
        <f t="shared" si="17"/>
        <v>Red</v>
      </c>
      <c r="BU26" s="78" t="str">
        <f t="shared" si="18"/>
        <v>Red</v>
      </c>
      <c r="BV26" s="78" t="str">
        <f t="shared" si="19"/>
        <v>Yes</v>
      </c>
      <c r="BW26" s="78" t="str">
        <f t="shared" si="20"/>
        <v>Circular</v>
      </c>
      <c r="BX26" s="78" t="b">
        <f t="shared" si="21"/>
        <v>0</v>
      </c>
      <c r="BY26" s="97" t="s">
        <v>85</v>
      </c>
      <c r="BZ26" s="97" t="s">
        <v>419</v>
      </c>
      <c r="CA26" s="97" t="s">
        <v>85</v>
      </c>
      <c r="CB26" s="97" t="s">
        <v>170</v>
      </c>
      <c r="CC26" s="153">
        <v>0.335183</v>
      </c>
      <c r="CD26" s="98">
        <f t="shared" si="5"/>
        <v>1</v>
      </c>
      <c r="CE26" s="98" t="str">
        <f t="shared" si="22"/>
        <v>1</v>
      </c>
      <c r="CF26" s="98" t="str">
        <f t="shared" si="23"/>
        <v>1</v>
      </c>
      <c r="CG26" s="97">
        <v>1</v>
      </c>
      <c r="CH26" s="97">
        <f t="shared" si="8"/>
        <v>1.05</v>
      </c>
      <c r="CI26" s="97">
        <v>1</v>
      </c>
      <c r="CJ26" s="72">
        <v>29</v>
      </c>
      <c r="CK26" s="73">
        <f t="shared" si="9"/>
        <v>3.1500000000000004</v>
      </c>
      <c r="CL26" s="98" t="str">
        <f t="shared" si="10"/>
        <v>Beneficial</v>
      </c>
      <c r="CM26" s="97" t="str">
        <f t="shared" si="11"/>
        <v>0.05</v>
      </c>
      <c r="CN26" s="97" t="str">
        <f t="shared" si="16"/>
        <v>0</v>
      </c>
      <c r="CO26" s="97" t="str">
        <f t="shared" si="12"/>
        <v>0</v>
      </c>
      <c r="CP26" s="97" t="str">
        <f t="shared" si="13"/>
        <v>0</v>
      </c>
      <c r="CQ26" s="97" t="str">
        <f t="shared" si="14"/>
        <v>0</v>
      </c>
      <c r="CR26" s="97" t="str">
        <f t="shared" si="15"/>
        <v>0</v>
      </c>
      <c r="CS26" s="97"/>
    </row>
    <row r="27" spans="1:97" s="6" customFormat="1" ht="12.75">
      <c r="A27" s="99" t="s">
        <v>403</v>
      </c>
      <c r="B27" s="99" t="s">
        <v>395</v>
      </c>
      <c r="C27" s="100">
        <v>0.2</v>
      </c>
      <c r="D27" s="99" t="s">
        <v>396</v>
      </c>
      <c r="E27" s="99" t="s">
        <v>74</v>
      </c>
      <c r="F27" s="99" t="s">
        <v>74</v>
      </c>
      <c r="G27" s="99" t="s">
        <v>74</v>
      </c>
      <c r="H27" s="97" t="s">
        <v>109</v>
      </c>
      <c r="I27" s="97" t="s">
        <v>397</v>
      </c>
      <c r="J27" s="101">
        <v>45.70015</v>
      </c>
      <c r="K27" s="101">
        <v>-117.20013</v>
      </c>
      <c r="L27" s="97" t="s">
        <v>78</v>
      </c>
      <c r="M27" s="97"/>
      <c r="N27" s="97" t="s">
        <v>80</v>
      </c>
      <c r="O27" s="97" t="s">
        <v>160</v>
      </c>
      <c r="P27" s="97"/>
      <c r="Q27" s="102">
        <v>38917</v>
      </c>
      <c r="R27" s="103">
        <v>0.32083333333333336</v>
      </c>
      <c r="S27" s="97" t="s">
        <v>99</v>
      </c>
      <c r="T27" s="97">
        <v>1</v>
      </c>
      <c r="U27" s="97">
        <v>1</v>
      </c>
      <c r="V27" s="97">
        <v>0</v>
      </c>
      <c r="W27" s="97">
        <v>0</v>
      </c>
      <c r="X27" s="97"/>
      <c r="Y27" s="97" t="s">
        <v>137</v>
      </c>
      <c r="Z27" s="97" t="s">
        <v>75</v>
      </c>
      <c r="AA27" s="97" t="s">
        <v>75</v>
      </c>
      <c r="AB27" s="97"/>
      <c r="AC27" s="97" t="s">
        <v>84</v>
      </c>
      <c r="AD27" s="97"/>
      <c r="AE27" s="97" t="s">
        <v>120</v>
      </c>
      <c r="AF27" s="97" t="s">
        <v>398</v>
      </c>
      <c r="AG27" s="97" t="s">
        <v>179</v>
      </c>
      <c r="AH27" s="97" t="s">
        <v>75</v>
      </c>
      <c r="AI27" s="104" t="s">
        <v>487</v>
      </c>
      <c r="AJ27" s="97" t="s">
        <v>405</v>
      </c>
      <c r="AK27" s="97"/>
      <c r="AL27" s="97"/>
      <c r="AM27" s="97"/>
      <c r="AN27" s="97"/>
      <c r="AO27" s="97"/>
      <c r="AP27" s="97"/>
      <c r="AQ27" s="97"/>
      <c r="AR27" s="97"/>
      <c r="AS27" s="97">
        <v>3</v>
      </c>
      <c r="AT27" s="97">
        <v>60</v>
      </c>
      <c r="AU27" s="97">
        <v>2.9</v>
      </c>
      <c r="AV27" s="97">
        <v>3.4</v>
      </c>
      <c r="AW27" s="97">
        <v>3</v>
      </c>
      <c r="AX27" s="97">
        <v>4.5</v>
      </c>
      <c r="AY27" s="97">
        <v>3.6</v>
      </c>
      <c r="AZ27" s="97">
        <v>7.41</v>
      </c>
      <c r="BA27" s="97" t="s">
        <v>401</v>
      </c>
      <c r="BB27" s="97">
        <v>10.5</v>
      </c>
      <c r="BC27" s="97">
        <v>15.06</v>
      </c>
      <c r="BD27" s="97">
        <v>17.47</v>
      </c>
      <c r="BE27" s="97">
        <v>16.52</v>
      </c>
      <c r="BF27" s="97">
        <v>7.42</v>
      </c>
      <c r="BG27" s="97">
        <v>-0.01</v>
      </c>
      <c r="BH27" s="97">
        <v>3.48</v>
      </c>
      <c r="BI27" s="97">
        <v>0.86</v>
      </c>
      <c r="BJ27" s="97">
        <v>1.46</v>
      </c>
      <c r="BK27" s="97">
        <v>-6.02</v>
      </c>
      <c r="BL27" s="97">
        <v>0.95</v>
      </c>
      <c r="BM27" s="97">
        <v>0.65</v>
      </c>
      <c r="BN27" s="97">
        <v>7.6</v>
      </c>
      <c r="BO27" s="97" t="s">
        <v>124</v>
      </c>
      <c r="BP27" s="97" t="s">
        <v>151</v>
      </c>
      <c r="BQ27" s="97" t="s">
        <v>124</v>
      </c>
      <c r="BR27" s="97" t="s">
        <v>152</v>
      </c>
      <c r="BS27" s="97" t="s">
        <v>406</v>
      </c>
      <c r="BT27" s="78" t="str">
        <f t="shared" si="17"/>
        <v>Red</v>
      </c>
      <c r="BU27" s="78" t="str">
        <f t="shared" si="18"/>
        <v>Red</v>
      </c>
      <c r="BV27" s="78" t="str">
        <f t="shared" si="19"/>
        <v>No</v>
      </c>
      <c r="BW27" s="78" t="str">
        <f t="shared" si="20"/>
        <v>Circular</v>
      </c>
      <c r="BX27" s="78" t="b">
        <f t="shared" si="21"/>
        <v>0</v>
      </c>
      <c r="BY27" s="97" t="s">
        <v>84</v>
      </c>
      <c r="BZ27" s="97"/>
      <c r="CA27" s="97" t="s">
        <v>85</v>
      </c>
      <c r="CB27" s="97" t="s">
        <v>86</v>
      </c>
      <c r="CC27" s="153">
        <v>0.618469</v>
      </c>
      <c r="CD27" s="98">
        <f t="shared" si="5"/>
        <v>1</v>
      </c>
      <c r="CE27" s="98" t="str">
        <f t="shared" si="22"/>
        <v>1</v>
      </c>
      <c r="CF27" s="98" t="str">
        <f t="shared" si="23"/>
        <v>1</v>
      </c>
      <c r="CG27" s="97">
        <v>3</v>
      </c>
      <c r="CH27" s="97">
        <f t="shared" si="8"/>
        <v>1.05</v>
      </c>
      <c r="CI27" s="97">
        <v>1</v>
      </c>
      <c r="CJ27" s="72">
        <v>29</v>
      </c>
      <c r="CK27" s="73">
        <f t="shared" si="9"/>
        <v>3.1500000000000004</v>
      </c>
      <c r="CL27" s="98" t="str">
        <f t="shared" si="10"/>
        <v>Beneficial</v>
      </c>
      <c r="CM27" s="97" t="str">
        <f t="shared" si="11"/>
        <v>0</v>
      </c>
      <c r="CN27" s="97" t="str">
        <f t="shared" si="16"/>
        <v>0</v>
      </c>
      <c r="CO27" s="97" t="str">
        <f t="shared" si="12"/>
        <v>0</v>
      </c>
      <c r="CP27" s="97" t="str">
        <f t="shared" si="13"/>
        <v>0</v>
      </c>
      <c r="CQ27" s="97" t="str">
        <f t="shared" si="14"/>
        <v>0</v>
      </c>
      <c r="CR27" s="97" t="str">
        <f t="shared" si="15"/>
        <v>0.05</v>
      </c>
      <c r="CS27" s="82" t="s">
        <v>547</v>
      </c>
    </row>
    <row r="28" spans="1:97" s="6" customFormat="1" ht="12.75">
      <c r="A28" s="99" t="s">
        <v>407</v>
      </c>
      <c r="B28" s="99" t="s">
        <v>408</v>
      </c>
      <c r="C28" s="100">
        <v>0.08</v>
      </c>
      <c r="D28" s="99" t="s">
        <v>409</v>
      </c>
      <c r="E28" s="99" t="s">
        <v>74</v>
      </c>
      <c r="F28" s="99" t="s">
        <v>74</v>
      </c>
      <c r="G28" s="99" t="s">
        <v>74</v>
      </c>
      <c r="H28" s="97" t="s">
        <v>109</v>
      </c>
      <c r="I28" s="97" t="s">
        <v>90</v>
      </c>
      <c r="J28" s="101">
        <v>45.70556</v>
      </c>
      <c r="K28" s="101">
        <v>-117.18269</v>
      </c>
      <c r="L28" s="97" t="s">
        <v>78</v>
      </c>
      <c r="M28" s="97"/>
      <c r="N28" s="97" t="s">
        <v>80</v>
      </c>
      <c r="O28" s="97" t="s">
        <v>160</v>
      </c>
      <c r="P28" s="97"/>
      <c r="Q28" s="102">
        <v>38917</v>
      </c>
      <c r="R28" s="103">
        <v>0.33055555555555555</v>
      </c>
      <c r="S28" s="97" t="s">
        <v>99</v>
      </c>
      <c r="T28" s="97">
        <v>1</v>
      </c>
      <c r="U28" s="97">
        <v>1</v>
      </c>
      <c r="V28" s="97">
        <v>0</v>
      </c>
      <c r="W28" s="97">
        <v>0</v>
      </c>
      <c r="X28" s="97">
        <v>0</v>
      </c>
      <c r="Y28" s="97" t="s">
        <v>119</v>
      </c>
      <c r="Z28" s="97" t="s">
        <v>75</v>
      </c>
      <c r="AA28" s="97" t="s">
        <v>75</v>
      </c>
      <c r="AB28" s="97"/>
      <c r="AC28" s="97" t="s">
        <v>84</v>
      </c>
      <c r="AD28" s="97"/>
      <c r="AE28" s="97" t="s">
        <v>120</v>
      </c>
      <c r="AF28" s="97" t="s">
        <v>102</v>
      </c>
      <c r="AG28" s="97" t="s">
        <v>75</v>
      </c>
      <c r="AH28" s="97" t="s">
        <v>75</v>
      </c>
      <c r="AI28" s="104" t="s">
        <v>410</v>
      </c>
      <c r="AJ28" s="97"/>
      <c r="AK28" s="97"/>
      <c r="AL28" s="97"/>
      <c r="AM28" s="97"/>
      <c r="AN28" s="97"/>
      <c r="AO28" s="97"/>
      <c r="AP28" s="97"/>
      <c r="AQ28" s="97"/>
      <c r="AR28" s="97"/>
      <c r="AS28" s="97">
        <v>3</v>
      </c>
      <c r="AT28" s="97">
        <v>60</v>
      </c>
      <c r="AU28" s="97">
        <v>6</v>
      </c>
      <c r="AV28" s="97">
        <v>5.6</v>
      </c>
      <c r="AW28" s="97">
        <v>7</v>
      </c>
      <c r="AX28" s="97">
        <v>7.1</v>
      </c>
      <c r="AY28" s="97">
        <v>5.2</v>
      </c>
      <c r="AZ28" s="97">
        <v>14</v>
      </c>
      <c r="BA28" s="97" t="s">
        <v>411</v>
      </c>
      <c r="BB28" s="97">
        <v>14.58</v>
      </c>
      <c r="BC28" s="97">
        <v>18.16</v>
      </c>
      <c r="BD28" s="97">
        <v>19.79</v>
      </c>
      <c r="BE28" s="97">
        <v>19.43</v>
      </c>
      <c r="BF28" s="97">
        <v>14</v>
      </c>
      <c r="BG28" s="97">
        <v>0</v>
      </c>
      <c r="BH28" s="97">
        <v>6.18</v>
      </c>
      <c r="BI28" s="97">
        <v>0.49</v>
      </c>
      <c r="BJ28" s="97">
        <v>1.27</v>
      </c>
      <c r="BK28" s="97">
        <v>-4.85</v>
      </c>
      <c r="BL28" s="97">
        <v>0.36</v>
      </c>
      <c r="BM28" s="97">
        <v>0.28</v>
      </c>
      <c r="BN28" s="97">
        <v>5.97</v>
      </c>
      <c r="BO28" s="97" t="s">
        <v>124</v>
      </c>
      <c r="BP28" s="97" t="s">
        <v>151</v>
      </c>
      <c r="BQ28" s="97" t="s">
        <v>124</v>
      </c>
      <c r="BR28" s="97" t="s">
        <v>152</v>
      </c>
      <c r="BS28" s="97" t="s">
        <v>406</v>
      </c>
      <c r="BT28" s="78" t="str">
        <f t="shared" si="17"/>
        <v>Red</v>
      </c>
      <c r="BU28" s="78" t="str">
        <f t="shared" si="18"/>
        <v>Red</v>
      </c>
      <c r="BV28" s="78" t="str">
        <f t="shared" si="19"/>
        <v>No</v>
      </c>
      <c r="BW28" s="78" t="str">
        <f t="shared" si="20"/>
        <v>Circular</v>
      </c>
      <c r="BX28" s="78" t="b">
        <f t="shared" si="21"/>
        <v>0</v>
      </c>
      <c r="BY28" s="97" t="s">
        <v>84</v>
      </c>
      <c r="BZ28" s="97"/>
      <c r="CA28" s="97" t="s">
        <v>85</v>
      </c>
      <c r="CB28" s="97" t="s">
        <v>86</v>
      </c>
      <c r="CC28" s="153">
        <v>0.154392</v>
      </c>
      <c r="CD28" s="98">
        <f t="shared" si="5"/>
        <v>1</v>
      </c>
      <c r="CE28" s="98" t="str">
        <f t="shared" si="22"/>
        <v>1</v>
      </c>
      <c r="CF28" s="98" t="str">
        <f t="shared" si="23"/>
        <v>1</v>
      </c>
      <c r="CG28" s="97">
        <v>1</v>
      </c>
      <c r="CH28" s="97">
        <f t="shared" si="8"/>
        <v>1</v>
      </c>
      <c r="CI28" s="97">
        <v>1</v>
      </c>
      <c r="CJ28" s="72">
        <v>31</v>
      </c>
      <c r="CK28" s="73">
        <f t="shared" si="9"/>
        <v>3</v>
      </c>
      <c r="CL28" s="98" t="str">
        <f t="shared" si="10"/>
        <v>Beneficial</v>
      </c>
      <c r="CM28" s="97" t="str">
        <f t="shared" si="11"/>
        <v>0</v>
      </c>
      <c r="CN28" s="97" t="str">
        <f t="shared" si="16"/>
        <v>0</v>
      </c>
      <c r="CO28" s="97" t="str">
        <f t="shared" si="12"/>
        <v>0</v>
      </c>
      <c r="CP28" s="97" t="str">
        <f t="shared" si="13"/>
        <v>0</v>
      </c>
      <c r="CQ28" s="97" t="str">
        <f t="shared" si="14"/>
        <v>0</v>
      </c>
      <c r="CR28" s="97" t="str">
        <f t="shared" si="15"/>
        <v>0</v>
      </c>
      <c r="CS28" s="82"/>
    </row>
    <row r="29" spans="1:97" s="6" customFormat="1" ht="12.75">
      <c r="A29" s="99" t="s">
        <v>412</v>
      </c>
      <c r="B29" s="99" t="s">
        <v>413</v>
      </c>
      <c r="C29" s="100">
        <v>0.05</v>
      </c>
      <c r="D29" s="99">
        <v>4665</v>
      </c>
      <c r="E29" s="99" t="s">
        <v>74</v>
      </c>
      <c r="F29" s="99" t="s">
        <v>74</v>
      </c>
      <c r="G29" s="99" t="s">
        <v>74</v>
      </c>
      <c r="H29" s="97" t="s">
        <v>109</v>
      </c>
      <c r="I29" s="97" t="s">
        <v>179</v>
      </c>
      <c r="J29" s="101">
        <v>45.83532</v>
      </c>
      <c r="K29" s="101">
        <v>-117.07174</v>
      </c>
      <c r="L29" s="97" t="s">
        <v>78</v>
      </c>
      <c r="M29" s="97"/>
      <c r="N29" s="97" t="s">
        <v>80</v>
      </c>
      <c r="O29" s="97" t="s">
        <v>160</v>
      </c>
      <c r="P29" s="97"/>
      <c r="Q29" s="102">
        <v>38932</v>
      </c>
      <c r="R29" s="103">
        <v>0.7270833333333333</v>
      </c>
      <c r="S29" s="97" t="s">
        <v>99</v>
      </c>
      <c r="T29" s="97">
        <v>1</v>
      </c>
      <c r="U29" s="97">
        <v>1</v>
      </c>
      <c r="V29" s="97">
        <v>0</v>
      </c>
      <c r="W29" s="97">
        <v>0</v>
      </c>
      <c r="X29" s="97">
        <v>0</v>
      </c>
      <c r="Y29" s="97" t="s">
        <v>137</v>
      </c>
      <c r="Z29" s="97" t="s">
        <v>75</v>
      </c>
      <c r="AA29" s="97" t="s">
        <v>75</v>
      </c>
      <c r="AB29" s="97"/>
      <c r="AC29" s="97" t="s">
        <v>84</v>
      </c>
      <c r="AD29" s="97"/>
      <c r="AE29" s="97" t="s">
        <v>120</v>
      </c>
      <c r="AF29" s="97" t="s">
        <v>102</v>
      </c>
      <c r="AG29" s="97" t="s">
        <v>75</v>
      </c>
      <c r="AH29" s="97" t="s">
        <v>75</v>
      </c>
      <c r="AI29" s="104" t="s">
        <v>414</v>
      </c>
      <c r="AJ29" s="97"/>
      <c r="AK29" s="97"/>
      <c r="AL29" s="97"/>
      <c r="AM29" s="97"/>
      <c r="AN29" s="97"/>
      <c r="AO29" s="97"/>
      <c r="AP29" s="97"/>
      <c r="AQ29" s="97"/>
      <c r="AR29" s="97"/>
      <c r="AS29" s="97">
        <v>2</v>
      </c>
      <c r="AT29" s="97">
        <v>26</v>
      </c>
      <c r="AU29" s="97">
        <v>5</v>
      </c>
      <c r="AV29" s="97">
        <v>6.9</v>
      </c>
      <c r="AW29" s="97">
        <v>9.8</v>
      </c>
      <c r="AX29" s="97">
        <v>6.7</v>
      </c>
      <c r="AY29" s="97">
        <v>6.5</v>
      </c>
      <c r="AZ29" s="97">
        <v>5.29</v>
      </c>
      <c r="BA29" s="97" t="s">
        <v>105</v>
      </c>
      <c r="BB29" s="97">
        <v>7.26</v>
      </c>
      <c r="BC29" s="97">
        <v>7.88</v>
      </c>
      <c r="BD29" s="97">
        <v>9.36</v>
      </c>
      <c r="BE29" s="97">
        <v>8.05</v>
      </c>
      <c r="BF29" s="97">
        <v>5.29</v>
      </c>
      <c r="BG29" s="97">
        <v>0</v>
      </c>
      <c r="BH29" s="97">
        <v>6.98</v>
      </c>
      <c r="BI29" s="97">
        <v>0.29</v>
      </c>
      <c r="BJ29" s="97">
        <v>0.17</v>
      </c>
      <c r="BK29" s="97">
        <v>-0.79</v>
      </c>
      <c r="BL29" s="97">
        <v>1.31</v>
      </c>
      <c r="BM29" s="97">
        <v>7.71</v>
      </c>
      <c r="BN29" s="97">
        <v>2.38</v>
      </c>
      <c r="BO29" s="97" t="s">
        <v>124</v>
      </c>
      <c r="BP29" s="97" t="s">
        <v>151</v>
      </c>
      <c r="BQ29" s="97" t="s">
        <v>124</v>
      </c>
      <c r="BR29" s="97" t="s">
        <v>152</v>
      </c>
      <c r="BS29" s="97" t="s">
        <v>415</v>
      </c>
      <c r="BT29" s="78" t="str">
        <f t="shared" si="17"/>
        <v>Red</v>
      </c>
      <c r="BU29" s="78" t="str">
        <f t="shared" si="18"/>
        <v>Red</v>
      </c>
      <c r="BV29" s="78" t="str">
        <f t="shared" si="19"/>
        <v>Yes</v>
      </c>
      <c r="BW29" s="78" t="str">
        <f t="shared" si="20"/>
        <v>Circular</v>
      </c>
      <c r="BX29" s="78" t="b">
        <f t="shared" si="21"/>
        <v>0</v>
      </c>
      <c r="BY29" s="97" t="s">
        <v>85</v>
      </c>
      <c r="BZ29" s="97" t="s">
        <v>416</v>
      </c>
      <c r="CA29" s="97" t="s">
        <v>85</v>
      </c>
      <c r="CB29" s="97" t="s">
        <v>170</v>
      </c>
      <c r="CC29" s="153">
        <v>0.888492</v>
      </c>
      <c r="CD29" s="98">
        <f t="shared" si="5"/>
        <v>1</v>
      </c>
      <c r="CE29" s="98" t="str">
        <f t="shared" si="22"/>
        <v>1</v>
      </c>
      <c r="CF29" s="98" t="str">
        <f t="shared" si="23"/>
        <v>1</v>
      </c>
      <c r="CG29" s="97">
        <v>1</v>
      </c>
      <c r="CH29" s="97">
        <f t="shared" si="8"/>
        <v>1</v>
      </c>
      <c r="CI29" s="97">
        <v>1</v>
      </c>
      <c r="CJ29" s="72">
        <v>31</v>
      </c>
      <c r="CK29" s="73">
        <f t="shared" si="9"/>
        <v>3</v>
      </c>
      <c r="CL29" s="98" t="str">
        <f t="shared" si="10"/>
        <v>Beneficial</v>
      </c>
      <c r="CM29" s="97" t="str">
        <f t="shared" si="11"/>
        <v>0</v>
      </c>
      <c r="CN29" s="97" t="str">
        <f t="shared" si="16"/>
        <v>0</v>
      </c>
      <c r="CO29" s="97" t="str">
        <f t="shared" si="12"/>
        <v>0</v>
      </c>
      <c r="CP29" s="97" t="str">
        <f t="shared" si="13"/>
        <v>0</v>
      </c>
      <c r="CQ29" s="97" t="str">
        <f t="shared" si="14"/>
        <v>0</v>
      </c>
      <c r="CR29" s="97" t="str">
        <f t="shared" si="15"/>
        <v>0</v>
      </c>
      <c r="CS29" s="97"/>
    </row>
    <row r="30" spans="1:97" s="136" customFormat="1" ht="12.75">
      <c r="A30" s="99" t="s">
        <v>389</v>
      </c>
      <c r="B30" s="99" t="s">
        <v>390</v>
      </c>
      <c r="C30" s="100">
        <v>0.2</v>
      </c>
      <c r="D30" s="99">
        <v>4600</v>
      </c>
      <c r="E30" s="99" t="s">
        <v>74</v>
      </c>
      <c r="F30" s="99" t="s">
        <v>74</v>
      </c>
      <c r="G30" s="99" t="s">
        <v>74</v>
      </c>
      <c r="H30" s="97" t="s">
        <v>109</v>
      </c>
      <c r="I30" s="97" t="s">
        <v>75</v>
      </c>
      <c r="J30" s="9">
        <v>45.69565</v>
      </c>
      <c r="K30" s="101">
        <v>-117.19001</v>
      </c>
      <c r="L30" s="97" t="s">
        <v>78</v>
      </c>
      <c r="M30" s="97"/>
      <c r="N30" s="97" t="s">
        <v>80</v>
      </c>
      <c r="O30" s="97" t="s">
        <v>160</v>
      </c>
      <c r="P30" s="97"/>
      <c r="Q30" s="102">
        <v>38916</v>
      </c>
      <c r="R30" s="103">
        <v>0.7076388888888889</v>
      </c>
      <c r="S30" s="97" t="s">
        <v>99</v>
      </c>
      <c r="T30" s="97">
        <v>1</v>
      </c>
      <c r="U30" s="97">
        <v>1</v>
      </c>
      <c r="V30" s="97">
        <v>0</v>
      </c>
      <c r="W30" s="97">
        <v>0</v>
      </c>
      <c r="X30" s="97"/>
      <c r="Y30" s="97" t="s">
        <v>137</v>
      </c>
      <c r="Z30" s="97" t="s">
        <v>75</v>
      </c>
      <c r="AA30" s="97" t="s">
        <v>75</v>
      </c>
      <c r="AB30" s="97"/>
      <c r="AC30" s="97" t="s">
        <v>84</v>
      </c>
      <c r="AD30" s="97"/>
      <c r="AE30" s="97" t="s">
        <v>120</v>
      </c>
      <c r="AF30" s="97" t="s">
        <v>102</v>
      </c>
      <c r="AG30" s="97" t="s">
        <v>75</v>
      </c>
      <c r="AH30" s="97" t="s">
        <v>75</v>
      </c>
      <c r="AI30" s="104" t="s">
        <v>391</v>
      </c>
      <c r="AJ30" s="97" t="s">
        <v>392</v>
      </c>
      <c r="AK30" s="97"/>
      <c r="AL30" s="97"/>
      <c r="AM30" s="97"/>
      <c r="AN30" s="97"/>
      <c r="AO30" s="97"/>
      <c r="AP30" s="97"/>
      <c r="AQ30" s="97"/>
      <c r="AR30" s="97"/>
      <c r="AS30" s="97">
        <v>4</v>
      </c>
      <c r="AT30" s="97">
        <v>56.4</v>
      </c>
      <c r="AU30" s="97">
        <v>5.7</v>
      </c>
      <c r="AV30" s="97">
        <v>6</v>
      </c>
      <c r="AW30" s="97">
        <v>6.2</v>
      </c>
      <c r="AX30" s="97">
        <v>3.6</v>
      </c>
      <c r="AY30" s="97">
        <v>4.7</v>
      </c>
      <c r="AZ30" s="97">
        <v>13.06</v>
      </c>
      <c r="BA30" s="97" t="s">
        <v>166</v>
      </c>
      <c r="BB30" s="97">
        <v>12.47</v>
      </c>
      <c r="BC30" s="97">
        <v>17.25</v>
      </c>
      <c r="BD30" s="97">
        <v>19.18</v>
      </c>
      <c r="BE30" s="97">
        <v>18.24</v>
      </c>
      <c r="BF30" s="97">
        <v>13.06</v>
      </c>
      <c r="BG30" s="97">
        <v>0</v>
      </c>
      <c r="BH30" s="97">
        <v>5.24</v>
      </c>
      <c r="BI30" s="97">
        <v>0.76</v>
      </c>
      <c r="BJ30" s="97">
        <v>0.99</v>
      </c>
      <c r="BK30" s="97">
        <v>-5.77</v>
      </c>
      <c r="BL30" s="97">
        <v>0.94</v>
      </c>
      <c r="BM30" s="97">
        <v>0.95</v>
      </c>
      <c r="BN30" s="97">
        <v>8.48</v>
      </c>
      <c r="BO30" s="97" t="s">
        <v>124</v>
      </c>
      <c r="BP30" s="97" t="s">
        <v>167</v>
      </c>
      <c r="BQ30" s="97" t="s">
        <v>124</v>
      </c>
      <c r="BR30" s="97" t="s">
        <v>168</v>
      </c>
      <c r="BS30" s="97" t="s">
        <v>393</v>
      </c>
      <c r="BT30" s="78" t="str">
        <f t="shared" si="17"/>
        <v>Red</v>
      </c>
      <c r="BU30" s="78" t="str">
        <f t="shared" si="18"/>
        <v>Red</v>
      </c>
      <c r="BV30" s="78" t="str">
        <f t="shared" si="19"/>
        <v>No</v>
      </c>
      <c r="BW30" s="78" t="str">
        <f t="shared" si="20"/>
        <v>Circular</v>
      </c>
      <c r="BX30" s="78" t="b">
        <f t="shared" si="21"/>
        <v>0</v>
      </c>
      <c r="BY30" s="97" t="s">
        <v>84</v>
      </c>
      <c r="BZ30" s="97"/>
      <c r="CA30" s="97" t="s">
        <v>85</v>
      </c>
      <c r="CB30" s="97" t="s">
        <v>86</v>
      </c>
      <c r="CC30" s="153">
        <v>0.752645</v>
      </c>
      <c r="CD30" s="98">
        <f t="shared" si="5"/>
        <v>1</v>
      </c>
      <c r="CE30" s="98" t="str">
        <f t="shared" si="22"/>
        <v>1</v>
      </c>
      <c r="CF30" s="98" t="str">
        <f t="shared" si="23"/>
        <v>1</v>
      </c>
      <c r="CG30" s="97">
        <v>2</v>
      </c>
      <c r="CH30" s="97">
        <f t="shared" si="8"/>
        <v>1</v>
      </c>
      <c r="CI30" s="97">
        <v>1</v>
      </c>
      <c r="CJ30" s="72">
        <v>31</v>
      </c>
      <c r="CK30" s="73">
        <f t="shared" si="9"/>
        <v>3</v>
      </c>
      <c r="CL30" s="98" t="str">
        <f t="shared" si="10"/>
        <v>Beneficial</v>
      </c>
      <c r="CM30" s="97" t="str">
        <f t="shared" si="11"/>
        <v>0</v>
      </c>
      <c r="CN30" s="97" t="str">
        <f t="shared" si="16"/>
        <v>0</v>
      </c>
      <c r="CO30" s="97" t="str">
        <f t="shared" si="12"/>
        <v>0</v>
      </c>
      <c r="CP30" s="97" t="str">
        <f t="shared" si="13"/>
        <v>0</v>
      </c>
      <c r="CQ30" s="97" t="str">
        <f t="shared" si="14"/>
        <v>0</v>
      </c>
      <c r="CR30" s="97" t="str">
        <f t="shared" si="15"/>
        <v>0</v>
      </c>
      <c r="CS30" s="97" t="s">
        <v>546</v>
      </c>
    </row>
    <row r="31" spans="1:97" s="6" customFormat="1" ht="12.75">
      <c r="A31" s="97" t="s">
        <v>237</v>
      </c>
      <c r="B31" s="99">
        <v>505</v>
      </c>
      <c r="C31" s="100">
        <v>1.6</v>
      </c>
      <c r="D31" s="99">
        <v>4600</v>
      </c>
      <c r="E31" s="97" t="s">
        <v>74</v>
      </c>
      <c r="F31" s="97" t="s">
        <v>74</v>
      </c>
      <c r="G31" s="97" t="s">
        <v>74</v>
      </c>
      <c r="H31" s="97" t="s">
        <v>215</v>
      </c>
      <c r="I31" s="97" t="s">
        <v>216</v>
      </c>
      <c r="J31" s="101">
        <v>45.85634</v>
      </c>
      <c r="K31" s="101">
        <v>-117.10607</v>
      </c>
      <c r="L31" s="97" t="s">
        <v>78</v>
      </c>
      <c r="M31" s="97" t="s">
        <v>79</v>
      </c>
      <c r="N31" s="97" t="s">
        <v>159</v>
      </c>
      <c r="O31" s="97" t="s">
        <v>81</v>
      </c>
      <c r="P31" s="97"/>
      <c r="Q31" s="102">
        <v>38253</v>
      </c>
      <c r="R31" s="103">
        <v>0.545138888888889</v>
      </c>
      <c r="S31" s="97" t="s">
        <v>99</v>
      </c>
      <c r="T31" s="97">
        <v>1</v>
      </c>
      <c r="U31" s="97">
        <v>1</v>
      </c>
      <c r="V31" s="97">
        <v>0</v>
      </c>
      <c r="W31" s="97">
        <v>0</v>
      </c>
      <c r="X31" s="97">
        <v>0</v>
      </c>
      <c r="Y31" s="97" t="s">
        <v>119</v>
      </c>
      <c r="Z31" s="97" t="s">
        <v>75</v>
      </c>
      <c r="AA31" s="97" t="s">
        <v>75</v>
      </c>
      <c r="AB31" s="97"/>
      <c r="AC31" s="97" t="s">
        <v>84</v>
      </c>
      <c r="AD31" s="97"/>
      <c r="AE31" s="97" t="s">
        <v>120</v>
      </c>
      <c r="AF31" s="97" t="s">
        <v>102</v>
      </c>
      <c r="AG31" s="97" t="s">
        <v>75</v>
      </c>
      <c r="AH31" s="97" t="s">
        <v>75</v>
      </c>
      <c r="AI31" s="104"/>
      <c r="AJ31" s="97"/>
      <c r="AK31" s="97"/>
      <c r="AL31" s="97">
        <v>1</v>
      </c>
      <c r="AM31" s="97">
        <v>1</v>
      </c>
      <c r="AN31" s="97">
        <v>1</v>
      </c>
      <c r="AO31" s="97">
        <v>1</v>
      </c>
      <c r="AP31" s="97"/>
      <c r="AQ31" s="97"/>
      <c r="AR31" s="97"/>
      <c r="AS31" s="97">
        <v>3.7</v>
      </c>
      <c r="AT31" s="97">
        <v>99.8</v>
      </c>
      <c r="AU31" s="97">
        <v>8.2</v>
      </c>
      <c r="AV31" s="97">
        <v>5.6</v>
      </c>
      <c r="AW31" s="97">
        <v>4.4</v>
      </c>
      <c r="AX31" s="97">
        <v>4.3</v>
      </c>
      <c r="AY31" s="97">
        <v>4.1</v>
      </c>
      <c r="AZ31" s="97">
        <v>6.7</v>
      </c>
      <c r="BA31" s="97" t="s">
        <v>238</v>
      </c>
      <c r="BB31" s="97">
        <v>11.6</v>
      </c>
      <c r="BC31" s="97">
        <v>22.61</v>
      </c>
      <c r="BD31" s="97">
        <v>24.52</v>
      </c>
      <c r="BE31" s="97">
        <v>24.31</v>
      </c>
      <c r="BF31" s="97">
        <v>6.7</v>
      </c>
      <c r="BG31" s="97">
        <v>0</v>
      </c>
      <c r="BH31" s="97">
        <v>5.32</v>
      </c>
      <c r="BI31" s="97">
        <v>0.7</v>
      </c>
      <c r="BJ31" s="97">
        <v>1.7</v>
      </c>
      <c r="BK31" s="97">
        <v>-12.71</v>
      </c>
      <c r="BL31" s="97">
        <v>0.21</v>
      </c>
      <c r="BM31" s="97">
        <v>0.12</v>
      </c>
      <c r="BN31" s="97">
        <v>11.03</v>
      </c>
      <c r="BO31" s="97" t="s">
        <v>124</v>
      </c>
      <c r="BP31" s="97" t="s">
        <v>125</v>
      </c>
      <c r="BQ31" s="97" t="s">
        <v>124</v>
      </c>
      <c r="BR31" s="97" t="s">
        <v>168</v>
      </c>
      <c r="BS31" s="97"/>
      <c r="BT31" s="78" t="str">
        <f t="shared" si="17"/>
        <v>Red</v>
      </c>
      <c r="BU31" s="78" t="str">
        <f t="shared" si="18"/>
        <v>Red</v>
      </c>
      <c r="BV31" s="78" t="str">
        <f t="shared" si="19"/>
        <v>Yes</v>
      </c>
      <c r="BW31" s="78" t="str">
        <f t="shared" si="20"/>
        <v>Circular</v>
      </c>
      <c r="BX31" s="78" t="b">
        <f t="shared" si="21"/>
        <v>0</v>
      </c>
      <c r="BY31" s="97" t="s">
        <v>85</v>
      </c>
      <c r="BZ31" s="97" t="s">
        <v>239</v>
      </c>
      <c r="CA31" s="97" t="s">
        <v>85</v>
      </c>
      <c r="CB31" s="97" t="s">
        <v>175</v>
      </c>
      <c r="CC31" s="153">
        <v>0.621614</v>
      </c>
      <c r="CD31" s="98">
        <f t="shared" si="5"/>
        <v>1</v>
      </c>
      <c r="CE31" s="98" t="str">
        <f t="shared" si="22"/>
        <v>1</v>
      </c>
      <c r="CF31" s="98" t="str">
        <f t="shared" si="23"/>
        <v>1</v>
      </c>
      <c r="CG31" s="97">
        <v>1</v>
      </c>
      <c r="CH31" s="97">
        <f t="shared" si="8"/>
        <v>1</v>
      </c>
      <c r="CI31" s="97">
        <v>1</v>
      </c>
      <c r="CJ31" s="72">
        <v>31</v>
      </c>
      <c r="CK31" s="73">
        <f t="shared" si="9"/>
        <v>3</v>
      </c>
      <c r="CL31" s="98" t="str">
        <f t="shared" si="10"/>
        <v>Beneficial</v>
      </c>
      <c r="CM31" s="97" t="str">
        <f t="shared" si="11"/>
        <v>0</v>
      </c>
      <c r="CN31" s="97" t="str">
        <f t="shared" si="16"/>
        <v>0</v>
      </c>
      <c r="CO31" s="97" t="str">
        <f t="shared" si="12"/>
        <v>0</v>
      </c>
      <c r="CP31" s="97" t="str">
        <f t="shared" si="13"/>
        <v>0</v>
      </c>
      <c r="CQ31" s="97" t="str">
        <f t="shared" si="14"/>
        <v>0</v>
      </c>
      <c r="CR31" s="97" t="str">
        <f t="shared" si="15"/>
        <v>0</v>
      </c>
      <c r="CS31" s="97" t="s">
        <v>545</v>
      </c>
    </row>
    <row r="32" spans="1:97" s="6" customFormat="1" ht="12.75">
      <c r="A32" s="99" t="s">
        <v>495</v>
      </c>
      <c r="B32" s="83" t="s">
        <v>505</v>
      </c>
      <c r="C32" s="99"/>
      <c r="D32" s="99"/>
      <c r="E32" s="99" t="s">
        <v>74</v>
      </c>
      <c r="F32" s="99" t="s">
        <v>74</v>
      </c>
      <c r="G32" s="99" t="s">
        <v>74</v>
      </c>
      <c r="H32" s="97" t="s">
        <v>109</v>
      </c>
      <c r="I32" s="97" t="s">
        <v>172</v>
      </c>
      <c r="J32" s="128">
        <v>45.80551435194444</v>
      </c>
      <c r="K32" s="128">
        <v>-116.95106443027778</v>
      </c>
      <c r="L32" s="97" t="s">
        <v>78</v>
      </c>
      <c r="M32" s="97"/>
      <c r="N32" s="97" t="s">
        <v>160</v>
      </c>
      <c r="O32" s="97" t="s">
        <v>80</v>
      </c>
      <c r="P32" s="102"/>
      <c r="Q32" s="102">
        <v>38980</v>
      </c>
      <c r="R32" s="103"/>
      <c r="S32" s="97" t="s">
        <v>99</v>
      </c>
      <c r="T32" s="97">
        <v>1</v>
      </c>
      <c r="U32" s="97">
        <v>1</v>
      </c>
      <c r="V32" s="97">
        <v>0</v>
      </c>
      <c r="W32" s="97">
        <v>0</v>
      </c>
      <c r="X32" s="97">
        <v>0</v>
      </c>
      <c r="Y32" s="97" t="s">
        <v>75</v>
      </c>
      <c r="Z32" s="97" t="s">
        <v>75</v>
      </c>
      <c r="AA32" s="97" t="s">
        <v>75</v>
      </c>
      <c r="AB32" s="97"/>
      <c r="AC32" s="97"/>
      <c r="AD32" s="97"/>
      <c r="AE32" s="97"/>
      <c r="AF32" s="97" t="s">
        <v>75</v>
      </c>
      <c r="AG32" s="97" t="s">
        <v>75</v>
      </c>
      <c r="AH32" s="97" t="s">
        <v>75</v>
      </c>
      <c r="AI32" s="97"/>
      <c r="AJ32" s="97"/>
      <c r="AK32" s="85" t="s">
        <v>506</v>
      </c>
      <c r="AL32" s="97"/>
      <c r="AM32" s="97"/>
      <c r="AN32" s="97"/>
      <c r="AO32" s="97"/>
      <c r="AP32" s="97"/>
      <c r="AQ32" s="97"/>
      <c r="AR32" s="97"/>
      <c r="AS32" s="80">
        <v>3</v>
      </c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83"/>
      <c r="BH32" s="97"/>
      <c r="BI32" s="84">
        <v>0.73</v>
      </c>
      <c r="BJ32" s="84">
        <v>0.4</v>
      </c>
      <c r="BK32" s="97"/>
      <c r="BL32" s="97"/>
      <c r="BM32" s="97"/>
      <c r="BN32" s="86">
        <v>6.76</v>
      </c>
      <c r="BO32" s="97" t="s">
        <v>124</v>
      </c>
      <c r="BP32" s="97" t="s">
        <v>151</v>
      </c>
      <c r="BQ32" s="97" t="s">
        <v>124</v>
      </c>
      <c r="BR32" s="97" t="s">
        <v>152</v>
      </c>
      <c r="BS32" s="78"/>
      <c r="BT32" s="78" t="str">
        <f t="shared" si="17"/>
        <v>Red</v>
      </c>
      <c r="BU32" s="78" t="str">
        <f t="shared" si="18"/>
        <v>Red</v>
      </c>
      <c r="BV32" s="78" t="str">
        <f t="shared" si="19"/>
        <v>No</v>
      </c>
      <c r="BW32" s="78" t="str">
        <f t="shared" si="20"/>
        <v>Circular</v>
      </c>
      <c r="BX32" s="78" t="b">
        <f t="shared" si="21"/>
        <v>0</v>
      </c>
      <c r="BY32" s="97"/>
      <c r="BZ32" s="97"/>
      <c r="CA32" s="79" t="s">
        <v>501</v>
      </c>
      <c r="CB32" s="97"/>
      <c r="CC32" s="156">
        <v>0.613057</v>
      </c>
      <c r="CD32" s="98">
        <f t="shared" si="5"/>
        <v>1</v>
      </c>
      <c r="CE32" s="98" t="str">
        <f t="shared" si="22"/>
        <v>1</v>
      </c>
      <c r="CF32" s="98" t="str">
        <f t="shared" si="23"/>
        <v>1</v>
      </c>
      <c r="CG32" s="97">
        <v>1</v>
      </c>
      <c r="CH32" s="97">
        <f t="shared" si="8"/>
        <v>1</v>
      </c>
      <c r="CI32" s="97">
        <v>1</v>
      </c>
      <c r="CJ32" s="72">
        <v>31</v>
      </c>
      <c r="CK32" s="73">
        <f t="shared" si="9"/>
        <v>3</v>
      </c>
      <c r="CL32" s="98" t="str">
        <f t="shared" si="10"/>
        <v>Beneficial</v>
      </c>
      <c r="CM32" s="97" t="str">
        <f t="shared" si="11"/>
        <v>0</v>
      </c>
      <c r="CN32" s="97" t="str">
        <f t="shared" si="16"/>
        <v>0</v>
      </c>
      <c r="CO32" s="97" t="str">
        <f t="shared" si="12"/>
        <v>0</v>
      </c>
      <c r="CP32" s="97" t="str">
        <f t="shared" si="13"/>
        <v>0</v>
      </c>
      <c r="CQ32" s="97" t="str">
        <f t="shared" si="14"/>
        <v>0</v>
      </c>
      <c r="CR32" s="97" t="str">
        <f t="shared" si="15"/>
        <v>0</v>
      </c>
      <c r="CS32" s="82" t="s">
        <v>548</v>
      </c>
    </row>
    <row r="33" spans="1:97" ht="12.75">
      <c r="A33" s="99" t="s">
        <v>535</v>
      </c>
      <c r="B33" s="83">
        <v>4690</v>
      </c>
      <c r="C33" s="82"/>
      <c r="D33" s="82"/>
      <c r="E33" s="99" t="s">
        <v>74</v>
      </c>
      <c r="F33" s="99" t="s">
        <v>74</v>
      </c>
      <c r="G33" s="99" t="s">
        <v>74</v>
      </c>
      <c r="H33" s="97" t="s">
        <v>109</v>
      </c>
      <c r="I33" s="97" t="s">
        <v>109</v>
      </c>
      <c r="J33" s="128">
        <v>45.75438552277778</v>
      </c>
      <c r="K33" s="128">
        <v>-116.91923818333333</v>
      </c>
      <c r="L33" s="97" t="s">
        <v>78</v>
      </c>
      <c r="M33" s="97"/>
      <c r="N33" s="97" t="s">
        <v>160</v>
      </c>
      <c r="O33" s="97" t="s">
        <v>80</v>
      </c>
      <c r="P33" s="82"/>
      <c r="Q33" s="102">
        <v>38981</v>
      </c>
      <c r="R33" s="103"/>
      <c r="S33" s="97" t="s">
        <v>99</v>
      </c>
      <c r="T33" s="97">
        <v>1</v>
      </c>
      <c r="U33" s="97">
        <v>1</v>
      </c>
      <c r="V33" s="97">
        <v>0</v>
      </c>
      <c r="W33" s="97">
        <v>0</v>
      </c>
      <c r="X33" s="97">
        <v>0</v>
      </c>
      <c r="Y33" s="97" t="s">
        <v>75</v>
      </c>
      <c r="Z33" s="97" t="s">
        <v>75</v>
      </c>
      <c r="AA33" s="97" t="s">
        <v>75</v>
      </c>
      <c r="AB33" s="82"/>
      <c r="AC33" s="82"/>
      <c r="AD33" s="82"/>
      <c r="AE33" s="82"/>
      <c r="AF33" s="97" t="s">
        <v>75</v>
      </c>
      <c r="AG33" s="97" t="s">
        <v>75</v>
      </c>
      <c r="AH33" s="97" t="s">
        <v>75</v>
      </c>
      <c r="AI33" s="82"/>
      <c r="AJ33" s="82" t="s">
        <v>521</v>
      </c>
      <c r="AK33" s="85"/>
      <c r="AL33" s="82"/>
      <c r="AM33" s="82"/>
      <c r="AN33" s="82"/>
      <c r="AO33" s="82"/>
      <c r="AP33" s="82"/>
      <c r="AQ33" s="82"/>
      <c r="AR33" s="82"/>
      <c r="AS33" s="80">
        <v>3</v>
      </c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3"/>
      <c r="BH33" s="82"/>
      <c r="BI33" s="84">
        <v>1.5</v>
      </c>
      <c r="BJ33" s="84" t="s">
        <v>502</v>
      </c>
      <c r="BK33" s="82"/>
      <c r="BL33" s="82"/>
      <c r="BM33" s="82"/>
      <c r="BN33" s="86">
        <v>7.16</v>
      </c>
      <c r="BO33" s="97" t="s">
        <v>124</v>
      </c>
      <c r="BP33" s="97" t="s">
        <v>151</v>
      </c>
      <c r="BQ33" s="97" t="s">
        <v>124</v>
      </c>
      <c r="BR33" s="97" t="s">
        <v>152</v>
      </c>
      <c r="BS33" s="82"/>
      <c r="BT33" s="78" t="str">
        <f t="shared" si="17"/>
        <v>Red</v>
      </c>
      <c r="BU33" s="78" t="str">
        <f t="shared" si="18"/>
        <v>Red</v>
      </c>
      <c r="BV33" s="78" t="str">
        <f t="shared" si="19"/>
        <v>No</v>
      </c>
      <c r="BW33" s="78" t="str">
        <f t="shared" si="20"/>
        <v>Circular</v>
      </c>
      <c r="BX33" s="78" t="b">
        <f t="shared" si="21"/>
        <v>0</v>
      </c>
      <c r="BY33" s="82"/>
      <c r="BZ33" s="82"/>
      <c r="CA33" s="83" t="s">
        <v>517</v>
      </c>
      <c r="CB33" s="82"/>
      <c r="CC33" s="154">
        <v>0.6609</v>
      </c>
      <c r="CD33" s="98">
        <f t="shared" si="5"/>
        <v>1</v>
      </c>
      <c r="CE33" s="98" t="str">
        <f t="shared" si="22"/>
        <v>1</v>
      </c>
      <c r="CF33" s="98" t="str">
        <f t="shared" si="23"/>
        <v>1</v>
      </c>
      <c r="CG33" s="97">
        <v>1</v>
      </c>
      <c r="CH33" s="97">
        <f t="shared" si="8"/>
        <v>1</v>
      </c>
      <c r="CI33" s="97">
        <v>1</v>
      </c>
      <c r="CJ33" s="72">
        <v>31</v>
      </c>
      <c r="CK33" s="73">
        <f t="shared" si="9"/>
        <v>3</v>
      </c>
      <c r="CL33" s="98" t="str">
        <f t="shared" si="10"/>
        <v>Beneficial</v>
      </c>
      <c r="CM33" s="97" t="str">
        <f t="shared" si="11"/>
        <v>0</v>
      </c>
      <c r="CN33" s="97" t="str">
        <f t="shared" si="16"/>
        <v>0</v>
      </c>
      <c r="CO33" s="97" t="str">
        <f t="shared" si="12"/>
        <v>0</v>
      </c>
      <c r="CP33" s="97" t="str">
        <f t="shared" si="13"/>
        <v>0</v>
      </c>
      <c r="CQ33" s="97" t="str">
        <f t="shared" si="14"/>
        <v>0</v>
      </c>
      <c r="CR33" s="97" t="str">
        <f t="shared" si="15"/>
        <v>0</v>
      </c>
      <c r="CS33" s="97"/>
    </row>
    <row r="34" spans="1:97" s="6" customFormat="1" ht="12.75">
      <c r="A34" s="97" t="s">
        <v>220</v>
      </c>
      <c r="B34" s="99" t="s">
        <v>221</v>
      </c>
      <c r="C34" s="100">
        <v>2</v>
      </c>
      <c r="D34" s="99" t="s">
        <v>222</v>
      </c>
      <c r="E34" s="97" t="s">
        <v>74</v>
      </c>
      <c r="F34" s="97" t="s">
        <v>74</v>
      </c>
      <c r="G34" s="97" t="s">
        <v>74</v>
      </c>
      <c r="H34" s="97" t="s">
        <v>158</v>
      </c>
      <c r="I34" s="97" t="s">
        <v>97</v>
      </c>
      <c r="J34" s="101">
        <v>45.8158</v>
      </c>
      <c r="K34" s="101">
        <v>-117.03365</v>
      </c>
      <c r="L34" s="97" t="s">
        <v>78</v>
      </c>
      <c r="M34" s="97" t="s">
        <v>79</v>
      </c>
      <c r="N34" s="97" t="s">
        <v>80</v>
      </c>
      <c r="O34" s="97" t="s">
        <v>159</v>
      </c>
      <c r="P34" s="97"/>
      <c r="Q34" s="102">
        <v>38239</v>
      </c>
      <c r="R34" s="103">
        <v>0.6791666666666667</v>
      </c>
      <c r="S34" s="97" t="s">
        <v>118</v>
      </c>
      <c r="T34" s="97">
        <v>1</v>
      </c>
      <c r="U34" s="97">
        <v>1</v>
      </c>
      <c r="V34" s="97">
        <v>0</v>
      </c>
      <c r="W34" s="97">
        <v>0</v>
      </c>
      <c r="X34" s="97">
        <v>0</v>
      </c>
      <c r="Y34" s="97" t="s">
        <v>137</v>
      </c>
      <c r="Z34" s="97" t="s">
        <v>75</v>
      </c>
      <c r="AA34" s="97" t="s">
        <v>75</v>
      </c>
      <c r="AB34" s="97"/>
      <c r="AC34" s="97" t="s">
        <v>84</v>
      </c>
      <c r="AD34" s="97"/>
      <c r="AE34" s="97" t="s">
        <v>120</v>
      </c>
      <c r="AF34" s="97" t="s">
        <v>102</v>
      </c>
      <c r="AG34" s="97" t="s">
        <v>75</v>
      </c>
      <c r="AH34" s="97" t="s">
        <v>75</v>
      </c>
      <c r="AI34" s="97" t="s">
        <v>223</v>
      </c>
      <c r="AJ34" s="97"/>
      <c r="AK34" s="97"/>
      <c r="AL34" s="97">
        <v>1</v>
      </c>
      <c r="AM34" s="97">
        <v>1</v>
      </c>
      <c r="AN34" s="97">
        <v>1</v>
      </c>
      <c r="AO34" s="97">
        <v>1</v>
      </c>
      <c r="AP34" s="97"/>
      <c r="AQ34" s="97"/>
      <c r="AR34" s="97"/>
      <c r="AS34" s="97">
        <v>3.4</v>
      </c>
      <c r="AT34" s="97">
        <v>36.5</v>
      </c>
      <c r="AU34" s="97">
        <v>8.2</v>
      </c>
      <c r="AV34" s="97">
        <v>9.1</v>
      </c>
      <c r="AW34" s="97">
        <v>6.7</v>
      </c>
      <c r="AX34" s="97">
        <v>10</v>
      </c>
      <c r="AY34" s="97">
        <v>12.2</v>
      </c>
      <c r="AZ34" s="97">
        <v>8.32</v>
      </c>
      <c r="BA34" s="97" t="s">
        <v>105</v>
      </c>
      <c r="BB34" s="97">
        <v>10.68</v>
      </c>
      <c r="BC34" s="97">
        <v>11.73</v>
      </c>
      <c r="BD34" s="97">
        <v>12.86</v>
      </c>
      <c r="BE34" s="97">
        <v>12.02</v>
      </c>
      <c r="BF34" s="97">
        <v>8.32</v>
      </c>
      <c r="BG34" s="97">
        <v>0</v>
      </c>
      <c r="BH34" s="97">
        <v>9.24</v>
      </c>
      <c r="BI34" s="97">
        <v>0.37</v>
      </c>
      <c r="BJ34" s="97">
        <v>0.29</v>
      </c>
      <c r="BK34" s="97">
        <v>-1.34</v>
      </c>
      <c r="BL34" s="97">
        <v>0.84</v>
      </c>
      <c r="BM34" s="97">
        <v>2.9</v>
      </c>
      <c r="BN34" s="97">
        <v>2.88</v>
      </c>
      <c r="BO34" s="97" t="s">
        <v>124</v>
      </c>
      <c r="BP34" s="97" t="s">
        <v>151</v>
      </c>
      <c r="BQ34" s="97" t="s">
        <v>124</v>
      </c>
      <c r="BR34" s="97" t="s">
        <v>152</v>
      </c>
      <c r="BS34" s="97"/>
      <c r="BT34" s="78" t="str">
        <f t="shared" si="17"/>
        <v>Red</v>
      </c>
      <c r="BU34" s="78" t="str">
        <f t="shared" si="18"/>
        <v>Red</v>
      </c>
      <c r="BV34" s="78" t="str">
        <f t="shared" si="19"/>
        <v>No</v>
      </c>
      <c r="BW34" s="78" t="str">
        <f t="shared" si="20"/>
        <v>Squashed Pipe-Arch</v>
      </c>
      <c r="BX34" s="78" t="b">
        <f t="shared" si="21"/>
        <v>0</v>
      </c>
      <c r="BY34" s="97" t="s">
        <v>84</v>
      </c>
      <c r="BZ34" s="97"/>
      <c r="CA34" s="97" t="s">
        <v>85</v>
      </c>
      <c r="CB34" s="97" t="s">
        <v>175</v>
      </c>
      <c r="CC34" s="153">
        <v>0.661028</v>
      </c>
      <c r="CD34" s="98">
        <f t="shared" si="5"/>
        <v>1</v>
      </c>
      <c r="CE34" s="98" t="str">
        <f t="shared" si="22"/>
        <v>1</v>
      </c>
      <c r="CF34" s="98" t="str">
        <f t="shared" si="23"/>
        <v>1</v>
      </c>
      <c r="CG34" s="97">
        <v>1</v>
      </c>
      <c r="CH34" s="97">
        <f t="shared" si="8"/>
        <v>1</v>
      </c>
      <c r="CI34" s="97">
        <v>1</v>
      </c>
      <c r="CJ34" s="72">
        <v>31</v>
      </c>
      <c r="CK34" s="73">
        <f t="shared" si="9"/>
        <v>3</v>
      </c>
      <c r="CL34" s="98" t="str">
        <f t="shared" si="10"/>
        <v>Beneficial</v>
      </c>
      <c r="CM34" s="97" t="str">
        <f t="shared" si="11"/>
        <v>0</v>
      </c>
      <c r="CN34" s="97" t="str">
        <f t="shared" si="16"/>
        <v>0</v>
      </c>
      <c r="CO34" s="97" t="str">
        <f t="shared" si="12"/>
        <v>0</v>
      </c>
      <c r="CP34" s="97" t="str">
        <f t="shared" si="13"/>
        <v>0</v>
      </c>
      <c r="CQ34" s="97" t="str">
        <f t="shared" si="14"/>
        <v>0</v>
      </c>
      <c r="CR34" s="97" t="str">
        <f t="shared" si="15"/>
        <v>0</v>
      </c>
      <c r="CS34" s="97" t="s">
        <v>544</v>
      </c>
    </row>
    <row r="35" spans="1:97" ht="12.75">
      <c r="A35" s="99" t="s">
        <v>537</v>
      </c>
      <c r="B35" s="83" t="s">
        <v>526</v>
      </c>
      <c r="C35" s="82"/>
      <c r="D35" s="82"/>
      <c r="E35" s="99" t="s">
        <v>74</v>
      </c>
      <c r="F35" s="99" t="s">
        <v>74</v>
      </c>
      <c r="G35" s="99" t="s">
        <v>74</v>
      </c>
      <c r="H35" s="97" t="s">
        <v>109</v>
      </c>
      <c r="I35" s="97" t="s">
        <v>172</v>
      </c>
      <c r="J35" s="128">
        <v>45.76523400111111</v>
      </c>
      <c r="K35" s="128">
        <v>-116.88993826666668</v>
      </c>
      <c r="L35" s="97" t="s">
        <v>78</v>
      </c>
      <c r="M35" s="97"/>
      <c r="N35" s="97" t="s">
        <v>160</v>
      </c>
      <c r="O35" s="97" t="s">
        <v>80</v>
      </c>
      <c r="P35" s="82"/>
      <c r="Q35" s="102">
        <v>38982</v>
      </c>
      <c r="R35" s="103"/>
      <c r="S35" s="97" t="s">
        <v>99</v>
      </c>
      <c r="T35" s="97">
        <v>1</v>
      </c>
      <c r="U35" s="97">
        <v>1</v>
      </c>
      <c r="V35" s="97">
        <v>0</v>
      </c>
      <c r="W35" s="97">
        <v>0</v>
      </c>
      <c r="X35" s="97">
        <v>0</v>
      </c>
      <c r="Y35" s="97" t="s">
        <v>75</v>
      </c>
      <c r="Z35" s="97" t="s">
        <v>75</v>
      </c>
      <c r="AA35" s="97" t="s">
        <v>75</v>
      </c>
      <c r="AB35" s="82"/>
      <c r="AC35" s="82"/>
      <c r="AD35" s="82"/>
      <c r="AE35" s="82"/>
      <c r="AF35" s="97" t="s">
        <v>75</v>
      </c>
      <c r="AG35" s="97" t="s">
        <v>75</v>
      </c>
      <c r="AH35" s="97" t="s">
        <v>75</v>
      </c>
      <c r="AI35" s="82"/>
      <c r="AJ35" s="82"/>
      <c r="AK35" s="78" t="s">
        <v>509</v>
      </c>
      <c r="AL35" s="82"/>
      <c r="AM35" s="82"/>
      <c r="AN35" s="82"/>
      <c r="AO35" s="82"/>
      <c r="AP35" s="82"/>
      <c r="AQ35" s="82"/>
      <c r="AR35" s="82"/>
      <c r="AS35" s="76">
        <v>2</v>
      </c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76"/>
      <c r="BH35" s="82"/>
      <c r="BI35" s="77">
        <v>1.3</v>
      </c>
      <c r="BJ35" s="77" t="s">
        <v>502</v>
      </c>
      <c r="BK35" s="82"/>
      <c r="BL35" s="82"/>
      <c r="BM35" s="82"/>
      <c r="BN35" s="86">
        <v>9.78</v>
      </c>
      <c r="BO35" s="97" t="s">
        <v>124</v>
      </c>
      <c r="BP35" s="97" t="s">
        <v>151</v>
      </c>
      <c r="BQ35" s="97" t="s">
        <v>124</v>
      </c>
      <c r="BR35" s="97" t="s">
        <v>152</v>
      </c>
      <c r="BS35" s="82"/>
      <c r="BT35" s="78" t="str">
        <f t="shared" si="17"/>
        <v>Red</v>
      </c>
      <c r="BU35" s="78" t="str">
        <f t="shared" si="18"/>
        <v>Red</v>
      </c>
      <c r="BV35" s="78" t="str">
        <f t="shared" si="19"/>
        <v>No</v>
      </c>
      <c r="BW35" s="78" t="str">
        <f t="shared" si="20"/>
        <v>Circular</v>
      </c>
      <c r="BX35" s="78" t="b">
        <f t="shared" si="21"/>
        <v>0</v>
      </c>
      <c r="BY35" s="82"/>
      <c r="BZ35" s="82"/>
      <c r="CA35" s="83" t="s">
        <v>522</v>
      </c>
      <c r="CB35" s="82"/>
      <c r="CC35" s="154">
        <v>0.782108</v>
      </c>
      <c r="CD35" s="98">
        <f t="shared" si="5"/>
        <v>1</v>
      </c>
      <c r="CE35" s="98" t="str">
        <f t="shared" si="22"/>
        <v>1</v>
      </c>
      <c r="CF35" s="98" t="str">
        <f t="shared" si="23"/>
        <v>1</v>
      </c>
      <c r="CG35" s="97">
        <v>1</v>
      </c>
      <c r="CH35" s="97">
        <f t="shared" si="8"/>
        <v>1</v>
      </c>
      <c r="CI35" s="97">
        <v>1</v>
      </c>
      <c r="CJ35" s="72">
        <v>31</v>
      </c>
      <c r="CK35" s="73">
        <f t="shared" si="9"/>
        <v>3</v>
      </c>
      <c r="CL35" s="98" t="str">
        <f t="shared" si="10"/>
        <v>Beneficial</v>
      </c>
      <c r="CM35" s="97" t="str">
        <f t="shared" si="11"/>
        <v>0</v>
      </c>
      <c r="CN35" s="97" t="str">
        <f t="shared" si="16"/>
        <v>0</v>
      </c>
      <c r="CO35" s="97" t="str">
        <f t="shared" si="12"/>
        <v>0</v>
      </c>
      <c r="CP35" s="97" t="str">
        <f t="shared" si="13"/>
        <v>0</v>
      </c>
      <c r="CQ35" s="97" t="str">
        <f t="shared" si="14"/>
        <v>0</v>
      </c>
      <c r="CR35" s="97" t="str">
        <f t="shared" si="15"/>
        <v>0</v>
      </c>
      <c r="CS35" s="97"/>
    </row>
    <row r="36" spans="1:97" ht="12.75">
      <c r="A36" s="99" t="s">
        <v>538</v>
      </c>
      <c r="B36" s="83" t="s">
        <v>523</v>
      </c>
      <c r="C36" s="82"/>
      <c r="D36" s="82"/>
      <c r="E36" s="99" t="s">
        <v>74</v>
      </c>
      <c r="F36" s="99" t="s">
        <v>74</v>
      </c>
      <c r="G36" s="99" t="s">
        <v>74</v>
      </c>
      <c r="H36" s="97" t="s">
        <v>109</v>
      </c>
      <c r="I36" s="97" t="s">
        <v>172</v>
      </c>
      <c r="J36" s="128">
        <v>45.76172051166667</v>
      </c>
      <c r="K36" s="128">
        <v>-116.87794126861111</v>
      </c>
      <c r="L36" s="97" t="s">
        <v>78</v>
      </c>
      <c r="M36" s="97"/>
      <c r="N36" s="97" t="s">
        <v>160</v>
      </c>
      <c r="O36" s="97" t="s">
        <v>80</v>
      </c>
      <c r="P36" s="82"/>
      <c r="Q36" s="102">
        <v>38982</v>
      </c>
      <c r="R36" s="103"/>
      <c r="S36" s="97" t="s">
        <v>99</v>
      </c>
      <c r="T36" s="97">
        <v>1</v>
      </c>
      <c r="U36" s="97">
        <v>1</v>
      </c>
      <c r="V36" s="97">
        <v>0</v>
      </c>
      <c r="W36" s="97">
        <v>0</v>
      </c>
      <c r="X36" s="97">
        <v>0</v>
      </c>
      <c r="Y36" s="97" t="s">
        <v>75</v>
      </c>
      <c r="Z36" s="97" t="s">
        <v>75</v>
      </c>
      <c r="AA36" s="97" t="s">
        <v>75</v>
      </c>
      <c r="AB36" s="82"/>
      <c r="AC36" s="82"/>
      <c r="AD36" s="82"/>
      <c r="AE36" s="82"/>
      <c r="AF36" s="97" t="s">
        <v>75</v>
      </c>
      <c r="AG36" s="97" t="s">
        <v>75</v>
      </c>
      <c r="AH36" s="97" t="s">
        <v>75</v>
      </c>
      <c r="AI36" s="82"/>
      <c r="AJ36" s="82"/>
      <c r="AK36" s="78" t="s">
        <v>509</v>
      </c>
      <c r="AL36" s="82"/>
      <c r="AM36" s="82"/>
      <c r="AN36" s="82"/>
      <c r="AO36" s="82"/>
      <c r="AP36" s="82"/>
      <c r="AQ36" s="82"/>
      <c r="AR36" s="82"/>
      <c r="AS36" s="76">
        <v>3</v>
      </c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76"/>
      <c r="BH36" s="82"/>
      <c r="BI36" s="77">
        <v>1.76</v>
      </c>
      <c r="BJ36" s="77">
        <v>0.51</v>
      </c>
      <c r="BK36" s="82"/>
      <c r="BL36" s="82"/>
      <c r="BM36" s="82"/>
      <c r="BN36" s="86">
        <v>3.1</v>
      </c>
      <c r="BO36" s="97" t="s">
        <v>124</v>
      </c>
      <c r="BP36" s="97" t="s">
        <v>167</v>
      </c>
      <c r="BQ36" s="97" t="s">
        <v>124</v>
      </c>
      <c r="BR36" s="97" t="s">
        <v>152</v>
      </c>
      <c r="BS36" s="82"/>
      <c r="BT36" s="78" t="str">
        <f t="shared" si="17"/>
        <v>Red</v>
      </c>
      <c r="BU36" s="78" t="str">
        <f t="shared" si="18"/>
        <v>Red</v>
      </c>
      <c r="BV36" s="78" t="str">
        <f t="shared" si="19"/>
        <v>No</v>
      </c>
      <c r="BW36" s="78" t="str">
        <f t="shared" si="20"/>
        <v>Circular</v>
      </c>
      <c r="BX36" s="78" t="b">
        <f t="shared" si="21"/>
        <v>0</v>
      </c>
      <c r="BY36" s="82"/>
      <c r="BZ36" s="82"/>
      <c r="CA36" s="76" t="s">
        <v>525</v>
      </c>
      <c r="CB36" s="82"/>
      <c r="CC36" s="154">
        <v>0.290644</v>
      </c>
      <c r="CD36" s="98">
        <f t="shared" si="5"/>
        <v>1</v>
      </c>
      <c r="CE36" s="98" t="str">
        <f t="shared" si="22"/>
        <v>1</v>
      </c>
      <c r="CF36" s="98" t="str">
        <f t="shared" si="23"/>
        <v>1</v>
      </c>
      <c r="CG36" s="97">
        <v>2</v>
      </c>
      <c r="CH36" s="97">
        <f t="shared" si="8"/>
        <v>1</v>
      </c>
      <c r="CI36" s="97">
        <v>1</v>
      </c>
      <c r="CJ36" s="72">
        <v>31</v>
      </c>
      <c r="CK36" s="73">
        <f t="shared" si="9"/>
        <v>3</v>
      </c>
      <c r="CL36" s="98" t="str">
        <f t="shared" si="10"/>
        <v>Beneficial</v>
      </c>
      <c r="CM36" s="97" t="str">
        <f t="shared" si="11"/>
        <v>0</v>
      </c>
      <c r="CN36" s="97" t="str">
        <f t="shared" si="16"/>
        <v>0</v>
      </c>
      <c r="CO36" s="97" t="str">
        <f t="shared" si="12"/>
        <v>0</v>
      </c>
      <c r="CP36" s="97" t="str">
        <f t="shared" si="13"/>
        <v>0</v>
      </c>
      <c r="CQ36" s="97" t="str">
        <f t="shared" si="14"/>
        <v>0</v>
      </c>
      <c r="CR36" s="97" t="str">
        <f t="shared" si="15"/>
        <v>0</v>
      </c>
      <c r="CS36" s="82" t="s">
        <v>550</v>
      </c>
    </row>
    <row r="37" spans="1:97" s="6" customFormat="1" ht="12.75">
      <c r="A37" s="99" t="s">
        <v>540</v>
      </c>
      <c r="B37" s="83"/>
      <c r="C37" s="82"/>
      <c r="D37" s="82"/>
      <c r="E37" s="99"/>
      <c r="F37" s="99"/>
      <c r="G37" s="99"/>
      <c r="H37" s="97"/>
      <c r="I37" s="97"/>
      <c r="J37" s="128">
        <v>45.71651388888889</v>
      </c>
      <c r="K37" s="128">
        <v>116.90046111111111</v>
      </c>
      <c r="L37" s="97"/>
      <c r="M37" s="97"/>
      <c r="N37" s="97"/>
      <c r="O37" s="97"/>
      <c r="P37" s="82"/>
      <c r="Q37" s="102"/>
      <c r="R37" s="103"/>
      <c r="S37" s="97"/>
      <c r="T37" s="97"/>
      <c r="U37" s="97"/>
      <c r="V37" s="97"/>
      <c r="W37" s="97"/>
      <c r="X37" s="97"/>
      <c r="Y37" s="97"/>
      <c r="Z37" s="97"/>
      <c r="AA37" s="97"/>
      <c r="AB37" s="82"/>
      <c r="AC37" s="82"/>
      <c r="AD37" s="82"/>
      <c r="AE37" s="82"/>
      <c r="AF37" s="97"/>
      <c r="AG37" s="97"/>
      <c r="AH37" s="97"/>
      <c r="AI37" s="82"/>
      <c r="AJ37" s="82"/>
      <c r="AK37" s="78"/>
      <c r="AL37" s="82"/>
      <c r="AM37" s="82"/>
      <c r="AN37" s="82"/>
      <c r="AO37" s="82"/>
      <c r="AP37" s="82"/>
      <c r="AQ37" s="82"/>
      <c r="AR37" s="82"/>
      <c r="AS37" s="76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76"/>
      <c r="BH37" s="82"/>
      <c r="BI37" s="77"/>
      <c r="BJ37" s="77"/>
      <c r="BK37" s="82"/>
      <c r="BL37" s="82"/>
      <c r="BM37" s="82"/>
      <c r="BN37" s="86"/>
      <c r="BO37" s="97"/>
      <c r="BP37" s="97"/>
      <c r="BQ37" s="97"/>
      <c r="BR37" s="97"/>
      <c r="BS37" s="82"/>
      <c r="BT37" s="78"/>
      <c r="BU37" s="78"/>
      <c r="BV37" s="78"/>
      <c r="BW37" s="78"/>
      <c r="BX37" s="78"/>
      <c r="BY37" s="82"/>
      <c r="BZ37" s="82"/>
      <c r="CA37" s="83"/>
      <c r="CB37" s="82"/>
      <c r="CC37" s="303">
        <f>853*0.000621371</f>
        <v>0.530029463</v>
      </c>
      <c r="CD37" s="98">
        <f t="shared" si="5"/>
        <v>1</v>
      </c>
      <c r="CE37" s="98">
        <v>1</v>
      </c>
      <c r="CF37" s="98">
        <v>1</v>
      </c>
      <c r="CG37" s="97">
        <v>2</v>
      </c>
      <c r="CH37" s="97">
        <v>1</v>
      </c>
      <c r="CI37" s="97">
        <v>1</v>
      </c>
      <c r="CJ37" s="72"/>
      <c r="CK37" s="73">
        <f t="shared" si="9"/>
        <v>3</v>
      </c>
      <c r="CL37" s="98" t="str">
        <f t="shared" si="10"/>
        <v>Beneficial</v>
      </c>
      <c r="CM37" s="97"/>
      <c r="CN37" s="97"/>
      <c r="CO37" s="97"/>
      <c r="CP37" s="97"/>
      <c r="CQ37" s="97"/>
      <c r="CR37" s="97"/>
      <c r="CS37" s="195" t="s">
        <v>641</v>
      </c>
    </row>
    <row r="38" spans="1:97" s="209" customFormat="1" ht="12" customHeight="1">
      <c r="A38" s="210" t="s">
        <v>459</v>
      </c>
      <c r="B38" s="210" t="s">
        <v>460</v>
      </c>
      <c r="C38" s="211">
        <v>1.3</v>
      </c>
      <c r="D38" s="210">
        <v>4635</v>
      </c>
      <c r="E38" s="210" t="s">
        <v>89</v>
      </c>
      <c r="F38" s="210" t="s">
        <v>89</v>
      </c>
      <c r="G38" s="210" t="s">
        <v>89</v>
      </c>
      <c r="H38" s="195" t="s">
        <v>109</v>
      </c>
      <c r="I38" s="195" t="s">
        <v>179</v>
      </c>
      <c r="J38" s="212">
        <v>45.74534</v>
      </c>
      <c r="K38" s="212">
        <v>-117.09808</v>
      </c>
      <c r="L38" s="195" t="s">
        <v>78</v>
      </c>
      <c r="M38" s="195"/>
      <c r="N38" s="195" t="s">
        <v>160</v>
      </c>
      <c r="O38" s="195" t="s">
        <v>80</v>
      </c>
      <c r="P38" s="195"/>
      <c r="Q38" s="213">
        <v>38979</v>
      </c>
      <c r="R38" s="214">
        <v>0.4930555555555556</v>
      </c>
      <c r="S38" s="195" t="s">
        <v>99</v>
      </c>
      <c r="T38" s="195">
        <v>1</v>
      </c>
      <c r="U38" s="195">
        <v>1</v>
      </c>
      <c r="V38" s="195">
        <v>0</v>
      </c>
      <c r="W38" s="195">
        <v>0</v>
      </c>
      <c r="X38" s="195">
        <v>0</v>
      </c>
      <c r="Y38" s="195" t="s">
        <v>137</v>
      </c>
      <c r="Z38" s="195" t="s">
        <v>75</v>
      </c>
      <c r="AA38" s="195" t="s">
        <v>75</v>
      </c>
      <c r="AB38" s="195"/>
      <c r="AC38" s="195" t="s">
        <v>84</v>
      </c>
      <c r="AD38" s="195"/>
      <c r="AE38" s="195" t="s">
        <v>120</v>
      </c>
      <c r="AF38" s="195" t="s">
        <v>121</v>
      </c>
      <c r="AG38" s="195" t="s">
        <v>75</v>
      </c>
      <c r="AH38" s="195" t="s">
        <v>75</v>
      </c>
      <c r="AI38" s="218" t="s">
        <v>461</v>
      </c>
      <c r="AJ38" s="195"/>
      <c r="AK38" s="195"/>
      <c r="AL38" s="195"/>
      <c r="AM38" s="195"/>
      <c r="AN38" s="195"/>
      <c r="AO38" s="195"/>
      <c r="AP38" s="195"/>
      <c r="AQ38" s="195"/>
      <c r="AR38" s="195"/>
      <c r="AS38" s="195">
        <v>2</v>
      </c>
      <c r="AT38" s="195">
        <v>34</v>
      </c>
      <c r="AU38" s="195">
        <v>7.5</v>
      </c>
      <c r="AV38" s="195">
        <v>7.5</v>
      </c>
      <c r="AW38" s="195">
        <v>8.3</v>
      </c>
      <c r="AX38" s="195">
        <v>6.2</v>
      </c>
      <c r="AY38" s="195">
        <v>6.4</v>
      </c>
      <c r="AZ38" s="195">
        <v>4.69</v>
      </c>
      <c r="BA38" s="195" t="s">
        <v>105</v>
      </c>
      <c r="BB38" s="195">
        <v>6.62</v>
      </c>
      <c r="BC38" s="195">
        <v>8.21</v>
      </c>
      <c r="BD38" s="195">
        <v>9.59</v>
      </c>
      <c r="BE38" s="195">
        <v>8.85</v>
      </c>
      <c r="BF38" s="195">
        <v>4.69</v>
      </c>
      <c r="BG38" s="195">
        <v>0</v>
      </c>
      <c r="BH38" s="195">
        <v>7.18</v>
      </c>
      <c r="BI38" s="195">
        <v>0.28</v>
      </c>
      <c r="BJ38" s="195">
        <v>0.64</v>
      </c>
      <c r="BK38" s="195">
        <v>-2.23</v>
      </c>
      <c r="BL38" s="195">
        <v>0.74</v>
      </c>
      <c r="BM38" s="195">
        <v>1.16</v>
      </c>
      <c r="BN38" s="195">
        <v>4.68</v>
      </c>
      <c r="BO38" s="195" t="s">
        <v>124</v>
      </c>
      <c r="BP38" s="195" t="s">
        <v>167</v>
      </c>
      <c r="BQ38" s="195" t="s">
        <v>124</v>
      </c>
      <c r="BR38" s="195" t="s">
        <v>152</v>
      </c>
      <c r="BS38" s="195"/>
      <c r="BT38" s="204" t="str">
        <f aca="true" t="shared" si="24" ref="BT38:BT43">IF(BO38="Red","Red",IF(BQ38="Red","Red",IF(BO38="Grey","Grey",IF(BQ38="Grey","Grey",IF(BO38="No Value","No Value",IF(BQ38="No Value","No Value","Green"))))))</f>
        <v>Red</v>
      </c>
      <c r="BU38" s="204" t="str">
        <f aca="true" t="shared" si="25" ref="BU38:BU43">IF(BT38="Red","Red",IF(BT38="Green","Green",IF(BT38="Grey","Grey",IF(S38="Bridge","Bridge",IF(S38="Ford","Ford",IF(S38="Open Bottom","Open Bottom",IF(S38="Other","Other","Green")))))))</f>
        <v>Red</v>
      </c>
      <c r="BV38" s="204" t="str">
        <f aca="true" t="shared" si="26" ref="BV38:BV43">IF(BY38="Yes","Yes","No")</f>
        <v>No</v>
      </c>
      <c r="BW38" s="204" t="str">
        <f aca="true" t="shared" si="27" ref="BW38:BW43">IF(S38="Bridge","Bridge",IF(S38="Ford","Ford",IF(S38="Circular","Circular",IF(S38="Squashed Pipe-Arch","Squashed Pipe-Arch",IF(S38="Open-Bottom","Open Bottom Arch",IF(S38="Other","Other","Other"))))))</f>
        <v>Circular</v>
      </c>
      <c r="BX38" s="204" t="b">
        <f aca="true" t="shared" si="28" ref="BX38:BX43">IF(AND(BT38&lt;&gt;"Red",BV38="Yes"),"Yes")</f>
        <v>0</v>
      </c>
      <c r="BY38" s="195" t="s">
        <v>84</v>
      </c>
      <c r="BZ38" s="195"/>
      <c r="CA38" s="195" t="s">
        <v>85</v>
      </c>
      <c r="CB38" s="195" t="s">
        <v>170</v>
      </c>
      <c r="CC38" s="215">
        <v>1.216608</v>
      </c>
      <c r="CD38" s="206">
        <f aca="true" t="shared" si="29" ref="CD38:CD43">IF(AND(CC38&gt;0,CC38&lt;=1),1,IF(AND(CC38&gt;1,CC38&lt;=2),2,IF(AND(CC38&gt;2,CC38&lt;=4),3,IF(AND(CC38&gt;4,CC38&lt;=6),4,IF(AND(CC38&gt;6,CC38&lt;=8),5,IF(AND(CC38&gt;8,CC38&lt;=10),6,IF(AND(CC38&gt;10),7,)))))))</f>
        <v>2</v>
      </c>
      <c r="CE38" s="206" t="str">
        <f aca="true" t="shared" si="30" ref="CE38:CE43">IF(BO38="Red","1",IF(BO38="Grey","0.5","0"))</f>
        <v>1</v>
      </c>
      <c r="CF38" s="206" t="str">
        <f aca="true" t="shared" si="31" ref="CF38:CF43">IF(BQ38="Red","1",IF(BQ38="Grey","0.5","0"))</f>
        <v>1</v>
      </c>
      <c r="CG38" s="195">
        <v>1</v>
      </c>
      <c r="CH38" s="195">
        <f aca="true" t="shared" si="32" ref="CH38:CH43">1+CM38+CN38+CO38+CP38+CQ38+CR38</f>
        <v>1.05</v>
      </c>
      <c r="CI38" s="195">
        <v>1</v>
      </c>
      <c r="CJ38" s="207">
        <v>21</v>
      </c>
      <c r="CK38" s="208">
        <f aca="true" t="shared" si="33" ref="CK38:CK43">CD38*((CE38*1.5)+(1.5*CF38))*CI38*CH38</f>
        <v>6.300000000000001</v>
      </c>
      <c r="CL38" s="206" t="s">
        <v>579</v>
      </c>
      <c r="CM38" s="195" t="str">
        <f aca="true" t="shared" si="34" ref="CM38:CM43">IF(AF38="Poor Alignment with Stream","0.05",IF(AG38="Poor Alignment with Stream","0.05",IF(AH38="Poor Alignment with Stream","0.05","0")))</f>
        <v>0.05</v>
      </c>
      <c r="CN38" s="195" t="str">
        <f aca="true" t="shared" si="35" ref="CN38:CN43">IF(AF38="Breaks Inside Culvert","0.05",IF(AG38="Breaks Inside Culvert","0.05",IF(AH38="Breaks Inside Culvert","0.05","0")))</f>
        <v>0</v>
      </c>
      <c r="CO38" s="195" t="str">
        <f aca="true" t="shared" si="36" ref="CO38:CO43">IF($AF38="Fill Eroding","0.05",IF($AG38="Fill Eroding","0.05",IF($AH38="Fill Eroding","0.05","0")))</f>
        <v>0</v>
      </c>
      <c r="CP38" s="195" t="str">
        <f aca="true" t="shared" si="37" ref="CP38:CP43">IF($AF38="Water Flowing Under Culvert","0.1",IF($AG38="Water Flowing Under Culvert","0.1",IF($AH38="Water Flowing Under Culvert","0.1","0")))</f>
        <v>0</v>
      </c>
      <c r="CQ38" s="195" t="str">
        <f aca="true" t="shared" si="38" ref="CQ38:CQ43">IF($AF38="Bottom Rusted Through","0.05",IF($AG38="Bottom Rusted Through","0.05",IF($AH38="Bottom Rusted Through","0.05","0")))</f>
        <v>0</v>
      </c>
      <c r="CR38" s="195" t="str">
        <f aca="true" t="shared" si="39" ref="CR38:CR43">IF($AF38="Debris Plugging Inlet","0.05",IF($AG38="Debris Plugging Inlet","0.05",IF($AH38="Debris Plugging Inlet","0.05","0")))</f>
        <v>0</v>
      </c>
      <c r="CS38" s="195" t="s">
        <v>607</v>
      </c>
    </row>
    <row r="39" spans="1:97" s="209" customFormat="1" ht="12.75">
      <c r="A39" s="210" t="s">
        <v>439</v>
      </c>
      <c r="B39" s="210">
        <v>4625</v>
      </c>
      <c r="C39" s="211">
        <v>16.2</v>
      </c>
      <c r="D39" s="210" t="s">
        <v>434</v>
      </c>
      <c r="E39" s="210" t="s">
        <v>74</v>
      </c>
      <c r="F39" s="210" t="s">
        <v>74</v>
      </c>
      <c r="G39" s="210" t="s">
        <v>74</v>
      </c>
      <c r="H39" s="195" t="s">
        <v>179</v>
      </c>
      <c r="I39" s="195" t="s">
        <v>179</v>
      </c>
      <c r="J39" s="212">
        <v>45.78676</v>
      </c>
      <c r="K39" s="212">
        <v>-116.97803</v>
      </c>
      <c r="L39" s="195" t="s">
        <v>78</v>
      </c>
      <c r="M39" s="195"/>
      <c r="N39" s="195" t="s">
        <v>80</v>
      </c>
      <c r="O39" s="195" t="s">
        <v>160</v>
      </c>
      <c r="P39" s="195"/>
      <c r="Q39" s="213">
        <v>38957</v>
      </c>
      <c r="R39" s="214">
        <v>0.576388888888889</v>
      </c>
      <c r="S39" s="195" t="s">
        <v>118</v>
      </c>
      <c r="T39" s="195">
        <v>1</v>
      </c>
      <c r="U39" s="195">
        <v>1</v>
      </c>
      <c r="V39" s="195">
        <v>0</v>
      </c>
      <c r="W39" s="195">
        <v>0</v>
      </c>
      <c r="X39" s="195">
        <v>0</v>
      </c>
      <c r="Y39" s="195" t="s">
        <v>75</v>
      </c>
      <c r="Z39" s="195" t="s">
        <v>75</v>
      </c>
      <c r="AA39" s="195" t="s">
        <v>75</v>
      </c>
      <c r="AB39" s="195"/>
      <c r="AC39" s="195" t="s">
        <v>84</v>
      </c>
      <c r="AD39" s="195"/>
      <c r="AE39" s="195" t="s">
        <v>120</v>
      </c>
      <c r="AF39" s="195" t="s">
        <v>102</v>
      </c>
      <c r="AG39" s="195" t="s">
        <v>75</v>
      </c>
      <c r="AH39" s="195" t="s">
        <v>75</v>
      </c>
      <c r="AI39" s="218" t="s">
        <v>440</v>
      </c>
      <c r="AJ39" s="195"/>
      <c r="AK39" s="195"/>
      <c r="AL39" s="195"/>
      <c r="AM39" s="195"/>
      <c r="AN39" s="195"/>
      <c r="AO39" s="195"/>
      <c r="AP39" s="195"/>
      <c r="AQ39" s="195"/>
      <c r="AR39" s="195"/>
      <c r="AS39" s="195">
        <v>5</v>
      </c>
      <c r="AT39" s="195">
        <v>50</v>
      </c>
      <c r="AU39" s="195">
        <v>8.6</v>
      </c>
      <c r="AV39" s="195">
        <v>10.1</v>
      </c>
      <c r="AW39" s="195">
        <v>9</v>
      </c>
      <c r="AX39" s="195">
        <v>9.9</v>
      </c>
      <c r="AY39" s="195">
        <v>8.6</v>
      </c>
      <c r="AZ39" s="195">
        <v>11.17</v>
      </c>
      <c r="BA39" s="195" t="s">
        <v>441</v>
      </c>
      <c r="BB39" s="195">
        <v>11.17</v>
      </c>
      <c r="BC39" s="219">
        <v>14.01</v>
      </c>
      <c r="BD39" s="195">
        <v>14.7</v>
      </c>
      <c r="BE39" s="195">
        <v>14.52</v>
      </c>
      <c r="BF39" s="195">
        <v>11.17</v>
      </c>
      <c r="BG39" s="195">
        <v>0</v>
      </c>
      <c r="BH39" s="195">
        <v>9.24</v>
      </c>
      <c r="BI39" s="195">
        <v>0.54</v>
      </c>
      <c r="BJ39" s="195">
        <v>0.51</v>
      </c>
      <c r="BK39" s="195">
        <v>-3.35</v>
      </c>
      <c r="BL39" s="195">
        <v>0.18</v>
      </c>
      <c r="BM39" s="195">
        <v>0.35</v>
      </c>
      <c r="BN39" s="195">
        <v>5.68</v>
      </c>
      <c r="BO39" s="195" t="s">
        <v>124</v>
      </c>
      <c r="BP39" s="195" t="s">
        <v>151</v>
      </c>
      <c r="BQ39" s="195" t="s">
        <v>124</v>
      </c>
      <c r="BR39" s="195" t="s">
        <v>152</v>
      </c>
      <c r="BS39" s="195"/>
      <c r="BT39" s="204" t="str">
        <f t="shared" si="24"/>
        <v>Red</v>
      </c>
      <c r="BU39" s="204" t="str">
        <f t="shared" si="25"/>
        <v>Red</v>
      </c>
      <c r="BV39" s="204" t="str">
        <f t="shared" si="26"/>
        <v>Yes</v>
      </c>
      <c r="BW39" s="204" t="str">
        <f t="shared" si="27"/>
        <v>Squashed Pipe-Arch</v>
      </c>
      <c r="BX39" s="204" t="b">
        <f t="shared" si="28"/>
        <v>0</v>
      </c>
      <c r="BY39" s="195" t="s">
        <v>85</v>
      </c>
      <c r="BZ39" s="195" t="s">
        <v>419</v>
      </c>
      <c r="CA39" s="195" t="s">
        <v>85</v>
      </c>
      <c r="CB39" s="195" t="s">
        <v>170</v>
      </c>
      <c r="CC39" s="215">
        <v>2.005428</v>
      </c>
      <c r="CD39" s="206">
        <f t="shared" si="29"/>
        <v>3</v>
      </c>
      <c r="CE39" s="206" t="str">
        <f t="shared" si="30"/>
        <v>1</v>
      </c>
      <c r="CF39" s="206" t="str">
        <f t="shared" si="31"/>
        <v>1</v>
      </c>
      <c r="CG39" s="195">
        <v>1</v>
      </c>
      <c r="CH39" s="195">
        <f t="shared" si="32"/>
        <v>1</v>
      </c>
      <c r="CI39" s="195">
        <v>1</v>
      </c>
      <c r="CJ39" s="207">
        <v>12</v>
      </c>
      <c r="CK39" s="208">
        <f t="shared" si="33"/>
        <v>9</v>
      </c>
      <c r="CL39" s="206" t="s">
        <v>579</v>
      </c>
      <c r="CM39" s="195" t="str">
        <f t="shared" si="34"/>
        <v>0</v>
      </c>
      <c r="CN39" s="195" t="str">
        <f t="shared" si="35"/>
        <v>0</v>
      </c>
      <c r="CO39" s="195" t="str">
        <f t="shared" si="36"/>
        <v>0</v>
      </c>
      <c r="CP39" s="195" t="str">
        <f t="shared" si="37"/>
        <v>0</v>
      </c>
      <c r="CQ39" s="195" t="str">
        <f t="shared" si="38"/>
        <v>0</v>
      </c>
      <c r="CR39" s="195" t="str">
        <f t="shared" si="39"/>
        <v>0</v>
      </c>
      <c r="CS39" s="195" t="s">
        <v>610</v>
      </c>
    </row>
    <row r="40" spans="1:97" s="209" customFormat="1" ht="12.75">
      <c r="A40" s="196" t="s">
        <v>144</v>
      </c>
      <c r="B40" s="197" t="s">
        <v>145</v>
      </c>
      <c r="C40" s="198">
        <v>0.9</v>
      </c>
      <c r="D40" s="197" t="s">
        <v>146</v>
      </c>
      <c r="E40" s="196" t="s">
        <v>115</v>
      </c>
      <c r="F40" s="196" t="s">
        <v>89</v>
      </c>
      <c r="G40" s="196" t="s">
        <v>89</v>
      </c>
      <c r="H40" s="196" t="s">
        <v>147</v>
      </c>
      <c r="I40" s="196" t="s">
        <v>148</v>
      </c>
      <c r="J40" s="199">
        <v>45.54612</v>
      </c>
      <c r="K40" s="199">
        <v>-117.1922</v>
      </c>
      <c r="L40" s="196" t="s">
        <v>78</v>
      </c>
      <c r="M40" s="196" t="s">
        <v>79</v>
      </c>
      <c r="N40" s="196" t="s">
        <v>80</v>
      </c>
      <c r="O40" s="196" t="s">
        <v>149</v>
      </c>
      <c r="P40" s="196" t="s">
        <v>98</v>
      </c>
      <c r="Q40" s="200">
        <v>38183</v>
      </c>
      <c r="R40" s="201">
        <v>0.6798611111111111</v>
      </c>
      <c r="S40" s="196" t="s">
        <v>99</v>
      </c>
      <c r="T40" s="196">
        <v>1</v>
      </c>
      <c r="U40" s="196">
        <v>1</v>
      </c>
      <c r="V40" s="196">
        <v>0</v>
      </c>
      <c r="W40" s="196">
        <v>0</v>
      </c>
      <c r="X40" s="196">
        <v>0</v>
      </c>
      <c r="Y40" s="196" t="s">
        <v>100</v>
      </c>
      <c r="Z40" s="196" t="s">
        <v>75</v>
      </c>
      <c r="AA40" s="196" t="s">
        <v>75</v>
      </c>
      <c r="AB40" s="196"/>
      <c r="AC40" s="196" t="s">
        <v>84</v>
      </c>
      <c r="AD40" s="196"/>
      <c r="AE40" s="196" t="s">
        <v>120</v>
      </c>
      <c r="AF40" s="196" t="s">
        <v>75</v>
      </c>
      <c r="AG40" s="196" t="s">
        <v>75</v>
      </c>
      <c r="AH40" s="196" t="s">
        <v>75</v>
      </c>
      <c r="AI40" s="202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>
        <v>4</v>
      </c>
      <c r="AT40" s="196">
        <v>32.4</v>
      </c>
      <c r="AU40" s="196">
        <v>0</v>
      </c>
      <c r="AV40" s="196">
        <v>0</v>
      </c>
      <c r="AW40" s="196">
        <v>0</v>
      </c>
      <c r="AX40" s="196">
        <v>0</v>
      </c>
      <c r="AY40" s="196">
        <v>0</v>
      </c>
      <c r="AZ40" s="196">
        <v>5.66</v>
      </c>
      <c r="BA40" s="196" t="s">
        <v>150</v>
      </c>
      <c r="BB40" s="196">
        <v>9.66</v>
      </c>
      <c r="BC40" s="196">
        <v>10.56</v>
      </c>
      <c r="BD40" s="196">
        <v>11.83</v>
      </c>
      <c r="BE40" s="196">
        <v>10.67</v>
      </c>
      <c r="BF40" s="196">
        <v>5.66</v>
      </c>
      <c r="BG40" s="196">
        <v>0</v>
      </c>
      <c r="BH40" s="196">
        <v>0</v>
      </c>
      <c r="BI40" s="196">
        <v>0</v>
      </c>
      <c r="BJ40" s="196">
        <v>0.11</v>
      </c>
      <c r="BK40" s="196">
        <v>-1.01</v>
      </c>
      <c r="BL40" s="196">
        <v>1.16</v>
      </c>
      <c r="BM40" s="196">
        <v>10.55</v>
      </c>
      <c r="BN40" s="196">
        <v>2.78</v>
      </c>
      <c r="BO40" s="196" t="s">
        <v>124</v>
      </c>
      <c r="BP40" s="196" t="s">
        <v>151</v>
      </c>
      <c r="BQ40" s="196" t="s">
        <v>124</v>
      </c>
      <c r="BR40" s="196" t="s">
        <v>152</v>
      </c>
      <c r="BS40" s="203"/>
      <c r="BT40" s="204" t="str">
        <f t="shared" si="24"/>
        <v>Red</v>
      </c>
      <c r="BU40" s="204" t="str">
        <f t="shared" si="25"/>
        <v>Red</v>
      </c>
      <c r="BV40" s="204" t="str">
        <f t="shared" si="26"/>
        <v>No</v>
      </c>
      <c r="BW40" s="204" t="str">
        <f t="shared" si="27"/>
        <v>Circular</v>
      </c>
      <c r="BX40" s="204" t="b">
        <f t="shared" si="28"/>
        <v>0</v>
      </c>
      <c r="BY40" s="196"/>
      <c r="BZ40" s="196"/>
      <c r="CA40" s="196"/>
      <c r="CB40" s="196"/>
      <c r="CC40" s="205">
        <v>4.592909</v>
      </c>
      <c r="CD40" s="206">
        <f t="shared" si="29"/>
        <v>4</v>
      </c>
      <c r="CE40" s="206" t="str">
        <f t="shared" si="30"/>
        <v>1</v>
      </c>
      <c r="CF40" s="206" t="str">
        <f t="shared" si="31"/>
        <v>1</v>
      </c>
      <c r="CG40" s="196">
        <v>2</v>
      </c>
      <c r="CH40" s="195">
        <f t="shared" si="32"/>
        <v>1</v>
      </c>
      <c r="CI40" s="195">
        <v>1</v>
      </c>
      <c r="CJ40" s="207">
        <v>7</v>
      </c>
      <c r="CK40" s="208">
        <f t="shared" si="33"/>
        <v>12</v>
      </c>
      <c r="CL40" s="206" t="s">
        <v>579</v>
      </c>
      <c r="CM40" s="195" t="str">
        <f t="shared" si="34"/>
        <v>0</v>
      </c>
      <c r="CN40" s="195" t="str">
        <f t="shared" si="35"/>
        <v>0</v>
      </c>
      <c r="CO40" s="195" t="str">
        <f t="shared" si="36"/>
        <v>0</v>
      </c>
      <c r="CP40" s="195" t="str">
        <f t="shared" si="37"/>
        <v>0</v>
      </c>
      <c r="CQ40" s="195" t="str">
        <f t="shared" si="38"/>
        <v>0</v>
      </c>
      <c r="CR40" s="195" t="str">
        <f t="shared" si="39"/>
        <v>0</v>
      </c>
      <c r="CS40" s="195" t="s">
        <v>603</v>
      </c>
    </row>
    <row r="41" spans="1:97" s="34" customFormat="1" ht="12.75">
      <c r="A41" s="268" t="s">
        <v>156</v>
      </c>
      <c r="B41" s="269">
        <v>4695</v>
      </c>
      <c r="C41" s="270">
        <v>13.7</v>
      </c>
      <c r="D41" s="269" t="s">
        <v>157</v>
      </c>
      <c r="E41" s="271" t="s">
        <v>74</v>
      </c>
      <c r="F41" s="271" t="s">
        <v>74</v>
      </c>
      <c r="G41" s="271" t="s">
        <v>74</v>
      </c>
      <c r="H41" s="271" t="s">
        <v>158</v>
      </c>
      <c r="I41" s="271" t="s">
        <v>97</v>
      </c>
      <c r="J41" s="272">
        <v>45.76181</v>
      </c>
      <c r="K41" s="272">
        <v>-116.99425</v>
      </c>
      <c r="L41" s="271" t="s">
        <v>78</v>
      </c>
      <c r="M41" s="271" t="s">
        <v>79</v>
      </c>
      <c r="N41" s="271" t="s">
        <v>159</v>
      </c>
      <c r="O41" s="271" t="s">
        <v>160</v>
      </c>
      <c r="P41" s="271"/>
      <c r="Q41" s="273">
        <v>38237</v>
      </c>
      <c r="R41" s="274">
        <v>0.45416666666666666</v>
      </c>
      <c r="S41" s="271" t="s">
        <v>118</v>
      </c>
      <c r="T41" s="271">
        <v>1</v>
      </c>
      <c r="U41" s="271">
        <v>1</v>
      </c>
      <c r="V41" s="271">
        <v>0</v>
      </c>
      <c r="W41" s="271">
        <v>0</v>
      </c>
      <c r="X41" s="271">
        <v>0</v>
      </c>
      <c r="Y41" s="271" t="s">
        <v>119</v>
      </c>
      <c r="Z41" s="271" t="s">
        <v>161</v>
      </c>
      <c r="AA41" s="271" t="s">
        <v>75</v>
      </c>
      <c r="AB41" s="271" t="s">
        <v>162</v>
      </c>
      <c r="AC41" s="271" t="s">
        <v>84</v>
      </c>
      <c r="AD41" s="271"/>
      <c r="AE41" s="271" t="s">
        <v>131</v>
      </c>
      <c r="AF41" s="271" t="s">
        <v>121</v>
      </c>
      <c r="AG41" s="271" t="s">
        <v>75</v>
      </c>
      <c r="AH41" s="271" t="s">
        <v>75</v>
      </c>
      <c r="AI41" s="275" t="s">
        <v>163</v>
      </c>
      <c r="AJ41" s="271" t="s">
        <v>164</v>
      </c>
      <c r="AK41" s="271"/>
      <c r="AL41" s="271">
        <v>1</v>
      </c>
      <c r="AM41" s="271">
        <v>1</v>
      </c>
      <c r="AN41" s="271">
        <v>1</v>
      </c>
      <c r="AO41" s="271">
        <v>1</v>
      </c>
      <c r="AP41" s="271" t="s">
        <v>165</v>
      </c>
      <c r="AQ41" s="271"/>
      <c r="AR41" s="271"/>
      <c r="AS41" s="271">
        <v>6.3</v>
      </c>
      <c r="AT41" s="271">
        <v>78.6</v>
      </c>
      <c r="AU41" s="271">
        <v>8.5</v>
      </c>
      <c r="AV41" s="271">
        <v>13.2</v>
      </c>
      <c r="AW41" s="271">
        <v>9</v>
      </c>
      <c r="AX41" s="271">
        <v>13.8</v>
      </c>
      <c r="AY41" s="271">
        <v>9.2</v>
      </c>
      <c r="AZ41" s="271">
        <v>13.96</v>
      </c>
      <c r="BA41" s="271" t="s">
        <v>166</v>
      </c>
      <c r="BB41" s="271">
        <v>14.99</v>
      </c>
      <c r="BC41" s="271">
        <v>16.17</v>
      </c>
      <c r="BD41" s="271">
        <v>17.87</v>
      </c>
      <c r="BE41" s="271">
        <v>17.42</v>
      </c>
      <c r="BF41" s="271">
        <v>13.96</v>
      </c>
      <c r="BG41" s="271">
        <v>0</v>
      </c>
      <c r="BH41" s="271">
        <v>10.74</v>
      </c>
      <c r="BI41" s="271">
        <v>0.59</v>
      </c>
      <c r="BJ41" s="271">
        <v>1.25</v>
      </c>
      <c r="BK41" s="271">
        <v>-2.43</v>
      </c>
      <c r="BL41" s="271">
        <v>0.45</v>
      </c>
      <c r="BM41" s="271">
        <v>0.36</v>
      </c>
      <c r="BN41" s="271">
        <v>1.5</v>
      </c>
      <c r="BO41" s="271" t="s">
        <v>124</v>
      </c>
      <c r="BP41" s="271" t="s">
        <v>167</v>
      </c>
      <c r="BQ41" s="271" t="s">
        <v>124</v>
      </c>
      <c r="BR41" s="271" t="s">
        <v>168</v>
      </c>
      <c r="BS41" s="271"/>
      <c r="BT41" s="277" t="str">
        <f t="shared" si="24"/>
        <v>Red</v>
      </c>
      <c r="BU41" s="277" t="str">
        <f t="shared" si="25"/>
        <v>Red</v>
      </c>
      <c r="BV41" s="277" t="str">
        <f t="shared" si="26"/>
        <v>Yes</v>
      </c>
      <c r="BW41" s="277" t="str">
        <f t="shared" si="27"/>
        <v>Squashed Pipe-Arch</v>
      </c>
      <c r="BX41" s="277" t="b">
        <f t="shared" si="28"/>
        <v>0</v>
      </c>
      <c r="BY41" s="271" t="s">
        <v>85</v>
      </c>
      <c r="BZ41" s="271" t="s">
        <v>169</v>
      </c>
      <c r="CA41" s="271" t="s">
        <v>85</v>
      </c>
      <c r="CB41" s="271" t="s">
        <v>170</v>
      </c>
      <c r="CC41" s="278">
        <v>11.552962</v>
      </c>
      <c r="CD41" s="279">
        <f t="shared" si="29"/>
        <v>7</v>
      </c>
      <c r="CE41" s="279" t="str">
        <f t="shared" si="30"/>
        <v>1</v>
      </c>
      <c r="CF41" s="279" t="str">
        <f t="shared" si="31"/>
        <v>1</v>
      </c>
      <c r="CG41" s="271">
        <v>1</v>
      </c>
      <c r="CH41" s="271">
        <f t="shared" si="32"/>
        <v>1.05</v>
      </c>
      <c r="CI41" s="271">
        <v>1</v>
      </c>
      <c r="CJ41" s="280">
        <v>1</v>
      </c>
      <c r="CK41" s="281">
        <f t="shared" si="33"/>
        <v>22.05</v>
      </c>
      <c r="CL41" s="279" t="str">
        <f>IF(AND(CK41&gt;0,CK41&lt;6),"Beneficial",IF(AND(CK41&gt;=6,CK41&lt;10),"Medium",IF(AND(CK41&gt;=10),"High",)))</f>
        <v>High</v>
      </c>
      <c r="CM41" s="271" t="str">
        <f t="shared" si="34"/>
        <v>0.05</v>
      </c>
      <c r="CN41" s="271" t="str">
        <f t="shared" si="35"/>
        <v>0</v>
      </c>
      <c r="CO41" s="271" t="str">
        <f t="shared" si="36"/>
        <v>0</v>
      </c>
      <c r="CP41" s="271" t="str">
        <f t="shared" si="37"/>
        <v>0</v>
      </c>
      <c r="CQ41" s="271" t="str">
        <f t="shared" si="38"/>
        <v>0</v>
      </c>
      <c r="CR41" s="271" t="str">
        <f t="shared" si="39"/>
        <v>0</v>
      </c>
      <c r="CS41" s="293" t="s">
        <v>608</v>
      </c>
    </row>
    <row r="42" spans="1:97" s="34" customFormat="1" ht="13.5" customHeight="1">
      <c r="A42" s="271" t="s">
        <v>260</v>
      </c>
      <c r="B42" s="269">
        <v>4625</v>
      </c>
      <c r="C42" s="270">
        <v>12.2</v>
      </c>
      <c r="D42" s="269">
        <v>4600</v>
      </c>
      <c r="E42" s="271" t="s">
        <v>74</v>
      </c>
      <c r="F42" s="271" t="s">
        <v>74</v>
      </c>
      <c r="G42" s="271" t="s">
        <v>74</v>
      </c>
      <c r="H42" s="271" t="s">
        <v>261</v>
      </c>
      <c r="I42" s="271" t="s">
        <v>97</v>
      </c>
      <c r="J42" s="272">
        <v>45.74733</v>
      </c>
      <c r="K42" s="272">
        <v>-117.02299</v>
      </c>
      <c r="L42" s="271" t="s">
        <v>78</v>
      </c>
      <c r="M42" s="271" t="s">
        <v>79</v>
      </c>
      <c r="N42" s="271" t="s">
        <v>80</v>
      </c>
      <c r="O42" s="271" t="s">
        <v>160</v>
      </c>
      <c r="P42" s="271"/>
      <c r="Q42" s="273">
        <v>38286</v>
      </c>
      <c r="R42" s="274">
        <v>0.41875</v>
      </c>
      <c r="S42" s="271" t="s">
        <v>118</v>
      </c>
      <c r="T42" s="271">
        <v>1</v>
      </c>
      <c r="U42" s="271">
        <v>1</v>
      </c>
      <c r="V42" s="271">
        <v>0</v>
      </c>
      <c r="W42" s="271">
        <v>0</v>
      </c>
      <c r="X42" s="271">
        <v>0</v>
      </c>
      <c r="Y42" s="271" t="s">
        <v>137</v>
      </c>
      <c r="Z42" s="271" t="s">
        <v>75</v>
      </c>
      <c r="AA42" s="271" t="s">
        <v>75</v>
      </c>
      <c r="AB42" s="271"/>
      <c r="AC42" s="271" t="s">
        <v>84</v>
      </c>
      <c r="AD42" s="271"/>
      <c r="AE42" s="271" t="s">
        <v>120</v>
      </c>
      <c r="AF42" s="271" t="s">
        <v>139</v>
      </c>
      <c r="AG42" s="271" t="s">
        <v>75</v>
      </c>
      <c r="AH42" s="271" t="s">
        <v>75</v>
      </c>
      <c r="AI42" s="275" t="s">
        <v>485</v>
      </c>
      <c r="AJ42" s="271"/>
      <c r="AK42" s="271"/>
      <c r="AL42" s="271"/>
      <c r="AM42" s="271"/>
      <c r="AN42" s="271"/>
      <c r="AO42" s="271"/>
      <c r="AP42" s="271"/>
      <c r="AQ42" s="271"/>
      <c r="AR42" s="271"/>
      <c r="AS42" s="271">
        <v>7.6</v>
      </c>
      <c r="AT42" s="271">
        <v>66.6</v>
      </c>
      <c r="AU42" s="271">
        <v>11.1</v>
      </c>
      <c r="AV42" s="271">
        <v>11.6</v>
      </c>
      <c r="AW42" s="271">
        <v>13.8</v>
      </c>
      <c r="AX42" s="271">
        <v>9.8</v>
      </c>
      <c r="AY42" s="271">
        <v>11.9</v>
      </c>
      <c r="AZ42" s="271">
        <v>9.78</v>
      </c>
      <c r="BA42" s="271" t="s">
        <v>111</v>
      </c>
      <c r="BB42" s="271">
        <v>15.31</v>
      </c>
      <c r="BC42" s="271">
        <v>16.04</v>
      </c>
      <c r="BD42" s="271">
        <v>17.36</v>
      </c>
      <c r="BE42" s="271">
        <v>16.06</v>
      </c>
      <c r="BF42" s="271">
        <v>9.78</v>
      </c>
      <c r="BG42" s="271">
        <v>0</v>
      </c>
      <c r="BH42" s="271">
        <v>11.64</v>
      </c>
      <c r="BI42" s="271">
        <v>0.65</v>
      </c>
      <c r="BJ42" s="271">
        <v>0.02</v>
      </c>
      <c r="BK42" s="271">
        <v>-0.75</v>
      </c>
      <c r="BL42" s="271">
        <v>1.3</v>
      </c>
      <c r="BM42" s="271">
        <v>65</v>
      </c>
      <c r="BN42" s="271">
        <v>1.1</v>
      </c>
      <c r="BO42" s="271" t="s">
        <v>124</v>
      </c>
      <c r="BP42" s="271" t="s">
        <v>151</v>
      </c>
      <c r="BQ42" s="271" t="s">
        <v>75</v>
      </c>
      <c r="BR42" s="271" t="s">
        <v>75</v>
      </c>
      <c r="BS42" s="271"/>
      <c r="BT42" s="277" t="str">
        <f t="shared" si="24"/>
        <v>Red</v>
      </c>
      <c r="BU42" s="277" t="str">
        <f t="shared" si="25"/>
        <v>Red</v>
      </c>
      <c r="BV42" s="277" t="str">
        <f t="shared" si="26"/>
        <v>No</v>
      </c>
      <c r="BW42" s="277" t="str">
        <f t="shared" si="27"/>
        <v>Squashed Pipe-Arch</v>
      </c>
      <c r="BX42" s="277" t="b">
        <f t="shared" si="28"/>
        <v>0</v>
      </c>
      <c r="BY42" s="271"/>
      <c r="BZ42" s="271"/>
      <c r="CA42" s="271" t="s">
        <v>85</v>
      </c>
      <c r="CB42" s="271" t="s">
        <v>86</v>
      </c>
      <c r="CC42" s="278">
        <v>2.18305</v>
      </c>
      <c r="CD42" s="279">
        <f t="shared" si="29"/>
        <v>3</v>
      </c>
      <c r="CE42" s="279" t="str">
        <f t="shared" si="30"/>
        <v>1</v>
      </c>
      <c r="CF42" s="279" t="str">
        <f t="shared" si="31"/>
        <v>0</v>
      </c>
      <c r="CG42" s="271">
        <v>1</v>
      </c>
      <c r="CH42" s="271">
        <f t="shared" si="32"/>
        <v>1.1</v>
      </c>
      <c r="CI42" s="271">
        <v>1</v>
      </c>
      <c r="CJ42" s="280">
        <v>25</v>
      </c>
      <c r="CK42" s="281">
        <f t="shared" si="33"/>
        <v>4.95</v>
      </c>
      <c r="CL42" s="279" t="str">
        <f>IF(AND(CK42&gt;0,CK42&lt;6),"Beneficial",IF(AND(CK42&gt;=6,CK42&lt;10),"Medium",IF(AND(CK42&gt;=10),"High",)))</f>
        <v>Beneficial</v>
      </c>
      <c r="CM42" s="271" t="str">
        <f t="shared" si="34"/>
        <v>0</v>
      </c>
      <c r="CN42" s="271" t="str">
        <f t="shared" si="35"/>
        <v>0</v>
      </c>
      <c r="CO42" s="271" t="str">
        <f t="shared" si="36"/>
        <v>0</v>
      </c>
      <c r="CP42" s="271" t="str">
        <f t="shared" si="37"/>
        <v>0.1</v>
      </c>
      <c r="CQ42" s="271" t="str">
        <f t="shared" si="38"/>
        <v>0</v>
      </c>
      <c r="CR42" s="271" t="str">
        <f t="shared" si="39"/>
        <v>0</v>
      </c>
      <c r="CS42" s="293" t="s">
        <v>608</v>
      </c>
    </row>
    <row r="43" spans="1:97" s="292" customFormat="1" ht="12.75">
      <c r="A43" s="282" t="s">
        <v>177</v>
      </c>
      <c r="B43" s="283">
        <v>4625</v>
      </c>
      <c r="C43" s="284">
        <v>17.7</v>
      </c>
      <c r="D43" s="283" t="s">
        <v>178</v>
      </c>
      <c r="E43" s="282" t="s">
        <v>74</v>
      </c>
      <c r="F43" s="282" t="s">
        <v>74</v>
      </c>
      <c r="G43" s="282" t="s">
        <v>74</v>
      </c>
      <c r="H43" s="282" t="s">
        <v>109</v>
      </c>
      <c r="I43" s="282" t="s">
        <v>172</v>
      </c>
      <c r="J43" s="285">
        <v>45.77838</v>
      </c>
      <c r="K43" s="285">
        <v>-116.94998</v>
      </c>
      <c r="L43" s="282" t="s">
        <v>78</v>
      </c>
      <c r="M43" s="282" t="s">
        <v>79</v>
      </c>
      <c r="N43" s="282" t="s">
        <v>80</v>
      </c>
      <c r="O43" s="282" t="s">
        <v>81</v>
      </c>
      <c r="P43" s="282"/>
      <c r="Q43" s="286">
        <v>38237</v>
      </c>
      <c r="R43" s="287">
        <v>0.5604166666666667</v>
      </c>
      <c r="S43" s="282" t="s">
        <v>118</v>
      </c>
      <c r="T43" s="282">
        <v>1</v>
      </c>
      <c r="U43" s="282">
        <v>1</v>
      </c>
      <c r="V43" s="282">
        <v>0</v>
      </c>
      <c r="W43" s="282">
        <v>0</v>
      </c>
      <c r="X43" s="282">
        <v>0</v>
      </c>
      <c r="Y43" s="282" t="s">
        <v>137</v>
      </c>
      <c r="Z43" s="282" t="s">
        <v>75</v>
      </c>
      <c r="AA43" s="282" t="s">
        <v>75</v>
      </c>
      <c r="AB43" s="282"/>
      <c r="AC43" s="282" t="s">
        <v>84</v>
      </c>
      <c r="AD43" s="282"/>
      <c r="AE43" s="282" t="s">
        <v>131</v>
      </c>
      <c r="AF43" s="282" t="s">
        <v>179</v>
      </c>
      <c r="AG43" s="282" t="s">
        <v>140</v>
      </c>
      <c r="AH43" s="282" t="s">
        <v>75</v>
      </c>
      <c r="AI43" s="282" t="s">
        <v>492</v>
      </c>
      <c r="AJ43" s="282" t="s">
        <v>182</v>
      </c>
      <c r="AK43" s="282"/>
      <c r="AL43" s="282">
        <v>1</v>
      </c>
      <c r="AM43" s="282">
        <v>1</v>
      </c>
      <c r="AN43" s="282">
        <v>1</v>
      </c>
      <c r="AO43" s="282">
        <v>1</v>
      </c>
      <c r="AP43" s="282"/>
      <c r="AQ43" s="282"/>
      <c r="AR43" s="282"/>
      <c r="AS43" s="282">
        <v>5.9</v>
      </c>
      <c r="AT43" s="282">
        <v>60.8</v>
      </c>
      <c r="AU43" s="282">
        <v>8.1</v>
      </c>
      <c r="AV43" s="282">
        <v>8.3</v>
      </c>
      <c r="AW43" s="282">
        <v>6.4</v>
      </c>
      <c r="AX43" s="282">
        <v>7.6</v>
      </c>
      <c r="AY43" s="282">
        <v>8.2</v>
      </c>
      <c r="AZ43" s="282">
        <v>13.49</v>
      </c>
      <c r="BA43" s="282" t="s">
        <v>105</v>
      </c>
      <c r="BB43" s="282">
        <v>13.75</v>
      </c>
      <c r="BC43" s="282">
        <v>14.85</v>
      </c>
      <c r="BD43" s="282">
        <v>18.19</v>
      </c>
      <c r="BE43" s="282">
        <v>16.5</v>
      </c>
      <c r="BF43" s="282">
        <v>13.49</v>
      </c>
      <c r="BG43" s="282">
        <v>0</v>
      </c>
      <c r="BH43" s="282">
        <v>7.72</v>
      </c>
      <c r="BI43" s="282">
        <v>0.76</v>
      </c>
      <c r="BJ43" s="282">
        <v>1.65</v>
      </c>
      <c r="BK43" s="282">
        <v>-2.75</v>
      </c>
      <c r="BL43" s="282">
        <v>1.69</v>
      </c>
      <c r="BM43" s="282">
        <v>1.02</v>
      </c>
      <c r="BN43" s="282">
        <v>1.81</v>
      </c>
      <c r="BO43" s="282" t="s">
        <v>124</v>
      </c>
      <c r="BP43" s="282" t="s">
        <v>167</v>
      </c>
      <c r="BQ43" s="282" t="s">
        <v>124</v>
      </c>
      <c r="BR43" s="282" t="s">
        <v>168</v>
      </c>
      <c r="BS43" s="282"/>
      <c r="BT43" s="282" t="str">
        <f t="shared" si="24"/>
        <v>Red</v>
      </c>
      <c r="BU43" s="282" t="str">
        <f t="shared" si="25"/>
        <v>Red</v>
      </c>
      <c r="BV43" s="282" t="str">
        <f t="shared" si="26"/>
        <v>No</v>
      </c>
      <c r="BW43" s="282" t="str">
        <f t="shared" si="27"/>
        <v>Squashed Pipe-Arch</v>
      </c>
      <c r="BX43" s="282" t="b">
        <f t="shared" si="28"/>
        <v>0</v>
      </c>
      <c r="BY43" s="282" t="s">
        <v>84</v>
      </c>
      <c r="BZ43" s="282"/>
      <c r="CA43" s="282" t="s">
        <v>85</v>
      </c>
      <c r="CB43" s="282" t="s">
        <v>86</v>
      </c>
      <c r="CC43" s="288">
        <v>2.339577</v>
      </c>
      <c r="CD43" s="289">
        <f t="shared" si="29"/>
        <v>3</v>
      </c>
      <c r="CE43" s="289" t="str">
        <f t="shared" si="30"/>
        <v>1</v>
      </c>
      <c r="CF43" s="289" t="str">
        <f t="shared" si="31"/>
        <v>1</v>
      </c>
      <c r="CG43" s="282">
        <v>1</v>
      </c>
      <c r="CH43" s="282">
        <f t="shared" si="32"/>
        <v>1.05</v>
      </c>
      <c r="CI43" s="282">
        <v>1</v>
      </c>
      <c r="CJ43" s="290">
        <v>8</v>
      </c>
      <c r="CK43" s="291">
        <f t="shared" si="33"/>
        <v>9.450000000000001</v>
      </c>
      <c r="CL43" s="289" t="s">
        <v>579</v>
      </c>
      <c r="CM43" s="282" t="str">
        <f t="shared" si="34"/>
        <v>0</v>
      </c>
      <c r="CN43" s="282" t="str">
        <f t="shared" si="35"/>
        <v>0</v>
      </c>
      <c r="CO43" s="282" t="str">
        <f t="shared" si="36"/>
        <v>0.05</v>
      </c>
      <c r="CP43" s="282" t="str">
        <f t="shared" si="37"/>
        <v>0</v>
      </c>
      <c r="CQ43" s="282" t="str">
        <f t="shared" si="38"/>
        <v>0</v>
      </c>
      <c r="CR43" s="282" t="str">
        <f t="shared" si="39"/>
        <v>0</v>
      </c>
      <c r="CS43" s="293" t="s">
        <v>608</v>
      </c>
    </row>
    <row r="44" spans="1:84" ht="12.75">
      <c r="A44" s="7"/>
      <c r="CA44" s="138" t="s">
        <v>530</v>
      </c>
      <c r="CE44" s="69"/>
      <c r="CF44" s="69"/>
    </row>
    <row r="45" spans="1:84" ht="15.75">
      <c r="A45" s="7"/>
      <c r="C45" s="158"/>
      <c r="BT45">
        <f>COUNTIF(BT2:BT43,"Grey")</f>
        <v>0</v>
      </c>
      <c r="BU45">
        <f>COUNTIF(BU2:BU43,"Grey")</f>
        <v>0</v>
      </c>
      <c r="BY45">
        <f>COUNTIF(BY2:BY43,"Yes")</f>
        <v>12</v>
      </c>
      <c r="CE45" s="69"/>
      <c r="CF45" s="69"/>
    </row>
    <row r="64" ht="12.75">
      <c r="I64">
        <f>0.000621371*5280</f>
        <v>3.28083888</v>
      </c>
    </row>
    <row r="65" ht="12.75">
      <c r="I65">
        <f>45.4/I64</f>
        <v>13.837924281121662</v>
      </c>
    </row>
    <row r="66" ht="12.75">
      <c r="I66">
        <f>12.51/I64</f>
        <v>3.813049179665903</v>
      </c>
    </row>
    <row r="67" ht="12.75">
      <c r="I67">
        <f>12.85/I64</f>
        <v>3.916681211727166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65"/>
  <sheetViews>
    <sheetView workbookViewId="0" topLeftCell="A1">
      <pane xSplit="1" ySplit="1" topLeftCell="CG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L8" sqref="CL8"/>
    </sheetView>
  </sheetViews>
  <sheetFormatPr defaultColWidth="9.140625" defaultRowHeight="12.75"/>
  <cols>
    <col min="11" max="11" width="10.140625" style="0" customWidth="1"/>
    <col min="17" max="17" width="10.28125" style="0" customWidth="1"/>
    <col min="22" max="22" width="12.8515625" style="0" customWidth="1"/>
    <col min="32" max="33" width="25.00390625" style="0" customWidth="1"/>
    <col min="34" max="34" width="18.00390625" style="0" customWidth="1"/>
    <col min="35" max="35" width="25.57421875" style="0" customWidth="1"/>
    <col min="45" max="45" width="13.28125" style="0" customWidth="1"/>
    <col min="46" max="46" width="14.00390625" style="0" customWidth="1"/>
    <col min="51" max="51" width="13.140625" style="0" bestFit="1" customWidth="1"/>
    <col min="61" max="61" width="14.00390625" style="0" customWidth="1"/>
    <col min="62" max="62" width="11.57421875" style="0" customWidth="1"/>
    <col min="81" max="81" width="8.57421875" style="0" customWidth="1"/>
    <col min="82" max="82" width="11.140625" style="0" customWidth="1"/>
    <col min="87" max="87" width="9.8515625" style="0" customWidth="1"/>
    <col min="90" max="90" width="13.57421875" style="0" bestFit="1" customWidth="1"/>
    <col min="91" max="91" width="10.7109375" style="0" customWidth="1"/>
    <col min="92" max="93" width="10.00390625" style="0" customWidth="1"/>
    <col min="97" max="97" width="113.8515625" style="0" bestFit="1" customWidth="1"/>
  </cols>
  <sheetData>
    <row r="1" spans="1:97" ht="51">
      <c r="A1" s="1" t="s">
        <v>0</v>
      </c>
      <c r="B1" s="2" t="s">
        <v>1</v>
      </c>
      <c r="C1" s="3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27</v>
      </c>
      <c r="AE1" s="1" t="s">
        <v>29</v>
      </c>
      <c r="AF1" s="1" t="s">
        <v>30</v>
      </c>
      <c r="AG1" s="1" t="s">
        <v>31</v>
      </c>
      <c r="AH1" s="1" t="s">
        <v>482</v>
      </c>
      <c r="AI1" s="1" t="s">
        <v>27</v>
      </c>
      <c r="AJ1" s="5" t="s">
        <v>32</v>
      </c>
      <c r="AK1" s="1" t="s">
        <v>33</v>
      </c>
      <c r="AL1" t="s">
        <v>462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  <c r="AR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32</v>
      </c>
      <c r="BT1" s="64" t="s">
        <v>465</v>
      </c>
      <c r="BU1" s="65" t="s">
        <v>66</v>
      </c>
      <c r="BV1" s="65" t="s">
        <v>466</v>
      </c>
      <c r="BW1" s="64" t="s">
        <v>67</v>
      </c>
      <c r="BX1" s="64" t="s">
        <v>467</v>
      </c>
      <c r="BY1" s="1" t="s">
        <v>68</v>
      </c>
      <c r="BZ1" s="1" t="s">
        <v>27</v>
      </c>
      <c r="CA1" s="1" t="s">
        <v>69</v>
      </c>
      <c r="CB1" s="1" t="s">
        <v>70</v>
      </c>
      <c r="CC1" s="87" t="s">
        <v>468</v>
      </c>
      <c r="CD1" s="87" t="s">
        <v>469</v>
      </c>
      <c r="CE1" s="88" t="s">
        <v>471</v>
      </c>
      <c r="CF1" s="88" t="s">
        <v>472</v>
      </c>
      <c r="CG1" s="87" t="s">
        <v>473</v>
      </c>
      <c r="CH1" s="87" t="s">
        <v>474</v>
      </c>
      <c r="CI1" s="87" t="s">
        <v>553</v>
      </c>
      <c r="CJ1" s="88" t="s">
        <v>478</v>
      </c>
      <c r="CK1" s="88" t="s">
        <v>479</v>
      </c>
      <c r="CL1" s="75" t="s">
        <v>576</v>
      </c>
      <c r="CM1" s="87" t="s">
        <v>489</v>
      </c>
      <c r="CN1" s="87" t="s">
        <v>138</v>
      </c>
      <c r="CO1" s="87" t="s">
        <v>140</v>
      </c>
      <c r="CP1" s="87" t="s">
        <v>490</v>
      </c>
      <c r="CQ1" s="75" t="s">
        <v>491</v>
      </c>
      <c r="CR1" s="75" t="s">
        <v>398</v>
      </c>
      <c r="CS1" s="75" t="s">
        <v>32</v>
      </c>
    </row>
    <row r="2" spans="1:97" s="6" customFormat="1" ht="12.75">
      <c r="A2" s="115" t="s">
        <v>156</v>
      </c>
      <c r="B2" s="99">
        <v>4695</v>
      </c>
      <c r="C2" s="100">
        <v>13.7</v>
      </c>
      <c r="D2" s="99" t="s">
        <v>157</v>
      </c>
      <c r="E2" s="97" t="s">
        <v>74</v>
      </c>
      <c r="F2" s="97" t="s">
        <v>74</v>
      </c>
      <c r="G2" s="97" t="s">
        <v>74</v>
      </c>
      <c r="H2" s="97" t="s">
        <v>158</v>
      </c>
      <c r="I2" s="97" t="s">
        <v>97</v>
      </c>
      <c r="J2" s="101">
        <v>45.76181</v>
      </c>
      <c r="K2" s="101">
        <v>-116.99425</v>
      </c>
      <c r="L2" s="97" t="s">
        <v>78</v>
      </c>
      <c r="M2" s="97" t="s">
        <v>79</v>
      </c>
      <c r="N2" s="97" t="s">
        <v>159</v>
      </c>
      <c r="O2" s="97" t="s">
        <v>160</v>
      </c>
      <c r="P2" s="97"/>
      <c r="Q2" s="102">
        <v>38237</v>
      </c>
      <c r="R2" s="103">
        <v>0.45416666666666666</v>
      </c>
      <c r="S2" s="97" t="s">
        <v>118</v>
      </c>
      <c r="T2" s="97">
        <v>1</v>
      </c>
      <c r="U2" s="97">
        <v>1</v>
      </c>
      <c r="V2" s="97">
        <v>0</v>
      </c>
      <c r="W2" s="97">
        <v>0</v>
      </c>
      <c r="X2" s="97">
        <v>0</v>
      </c>
      <c r="Y2" s="97" t="s">
        <v>119</v>
      </c>
      <c r="Z2" s="97" t="s">
        <v>161</v>
      </c>
      <c r="AA2" s="97" t="s">
        <v>75</v>
      </c>
      <c r="AB2" s="97" t="s">
        <v>162</v>
      </c>
      <c r="AC2" s="97" t="s">
        <v>84</v>
      </c>
      <c r="AD2" s="97"/>
      <c r="AE2" s="97" t="s">
        <v>131</v>
      </c>
      <c r="AF2" s="97" t="s">
        <v>121</v>
      </c>
      <c r="AG2" s="97" t="s">
        <v>75</v>
      </c>
      <c r="AH2" s="97" t="s">
        <v>75</v>
      </c>
      <c r="AI2" s="104" t="s">
        <v>163</v>
      </c>
      <c r="AJ2" s="97" t="s">
        <v>164</v>
      </c>
      <c r="AK2" s="97"/>
      <c r="AL2" s="97">
        <v>1</v>
      </c>
      <c r="AM2" s="97">
        <v>1</v>
      </c>
      <c r="AN2" s="97">
        <v>1</v>
      </c>
      <c r="AO2" s="97">
        <v>1</v>
      </c>
      <c r="AP2" s="97" t="s">
        <v>165</v>
      </c>
      <c r="AQ2" s="97"/>
      <c r="AR2" s="97"/>
      <c r="AS2" s="97">
        <v>6.3</v>
      </c>
      <c r="AT2" s="97">
        <v>78.6</v>
      </c>
      <c r="AU2" s="97">
        <v>8.5</v>
      </c>
      <c r="AV2" s="97">
        <v>13.2</v>
      </c>
      <c r="AW2" s="97">
        <v>9</v>
      </c>
      <c r="AX2" s="97">
        <v>13.8</v>
      </c>
      <c r="AY2" s="97">
        <v>9.2</v>
      </c>
      <c r="AZ2" s="97">
        <v>13.96</v>
      </c>
      <c r="BA2" s="97" t="s">
        <v>166</v>
      </c>
      <c r="BB2" s="97">
        <v>14.99</v>
      </c>
      <c r="BC2" s="97">
        <v>16.17</v>
      </c>
      <c r="BD2" s="97">
        <v>17.87</v>
      </c>
      <c r="BE2" s="97">
        <v>17.42</v>
      </c>
      <c r="BF2" s="97">
        <v>13.96</v>
      </c>
      <c r="BG2" s="97">
        <v>0</v>
      </c>
      <c r="BH2" s="97">
        <v>10.74</v>
      </c>
      <c r="BI2" s="97">
        <v>0.59</v>
      </c>
      <c r="BJ2" s="97">
        <v>1.25</v>
      </c>
      <c r="BK2" s="97">
        <v>-2.43</v>
      </c>
      <c r="BL2" s="97">
        <v>0.45</v>
      </c>
      <c r="BM2" s="97">
        <v>0.36</v>
      </c>
      <c r="BN2" s="97">
        <v>1.5</v>
      </c>
      <c r="BO2" s="97" t="s">
        <v>124</v>
      </c>
      <c r="BP2" s="97" t="s">
        <v>167</v>
      </c>
      <c r="BQ2" s="97" t="s">
        <v>124</v>
      </c>
      <c r="BR2" s="97" t="s">
        <v>168</v>
      </c>
      <c r="BS2" s="97"/>
      <c r="BT2" s="78" t="str">
        <f aca="true" t="shared" si="0" ref="BT2:BT10">IF(BO2="Red","Red",IF(BQ2="Red","Red",IF(BO2="Grey","Grey",IF(BQ2="Grey","Grey",IF(BO2="No Value","No Value",IF(BQ2="No Value","No Value","Green"))))))</f>
        <v>Red</v>
      </c>
      <c r="BU2" s="78" t="str">
        <f aca="true" t="shared" si="1" ref="BU2:BU10">IF(BT2="Red","Red",IF(BT2="Green","Green",IF(BT2="Grey","Grey",IF(S2="Bridge","Bridge",IF(S2="Ford","Ford",IF(S2="Open Bottom","Open Bottom",IF(S2="Other","Other","Green")))))))</f>
        <v>Red</v>
      </c>
      <c r="BV2" s="78" t="str">
        <f aca="true" t="shared" si="2" ref="BV2:BV10">IF(BY2="Yes","Yes","No")</f>
        <v>Yes</v>
      </c>
      <c r="BW2" s="78" t="str">
        <f aca="true" t="shared" si="3" ref="BW2:BW10">IF(S2="Bridge","Bridge",IF(S2="Ford","Ford",IF(S2="Circular","Circular",IF(S2="Squashed Pipe-Arch","Squashed Pipe-Arch",IF(S2="Open-Bottom","Open Bottom Arch",IF(S2="Other","Other","Other"))))))</f>
        <v>Squashed Pipe-Arch</v>
      </c>
      <c r="BX2" s="78" t="b">
        <f aca="true" t="shared" si="4" ref="BX2:BX10">IF(AND(BT2&lt;&gt;"Red",BV2="Yes"),"Yes")</f>
        <v>0</v>
      </c>
      <c r="BY2" s="97" t="s">
        <v>85</v>
      </c>
      <c r="BZ2" s="97" t="s">
        <v>169</v>
      </c>
      <c r="CA2" s="97" t="s">
        <v>85</v>
      </c>
      <c r="CB2" s="97" t="s">
        <v>170</v>
      </c>
      <c r="CC2" s="153">
        <v>11.552962</v>
      </c>
      <c r="CD2" s="98">
        <f aca="true" t="shared" si="5" ref="CD2:CD41">IF(AND(CC2&gt;0,CC2&lt;=1),1,IF(AND(CC2&gt;1,CC2&lt;=2),2,IF(AND(CC2&gt;2,CC2&lt;=4),3,IF(AND(CC2&gt;4,CC2&lt;=6),4,IF(AND(CC2&gt;6,CC2&lt;=8),5,IF(AND(CC2&gt;8,CC2&lt;=10),6,IF(AND(CC2&gt;10),7,)))))))</f>
        <v>7</v>
      </c>
      <c r="CE2" s="98" t="str">
        <f aca="true" t="shared" si="6" ref="CE2:CE10">IF(BO2="Red","1",IF(BO2="Grey","0.5","0"))</f>
        <v>1</v>
      </c>
      <c r="CF2" s="98" t="str">
        <f aca="true" t="shared" si="7" ref="CF2:CF10">IF(BQ2="Red","1",IF(BQ2="Grey","0.5","0"))</f>
        <v>1</v>
      </c>
      <c r="CG2" s="97">
        <v>1</v>
      </c>
      <c r="CH2" s="97">
        <f aca="true" t="shared" si="8" ref="CH2:CH41">1+CM2+CN2+CO2+CP2+CQ2+CR2</f>
        <v>1.05</v>
      </c>
      <c r="CI2" s="97">
        <v>1</v>
      </c>
      <c r="CJ2" s="72">
        <v>1</v>
      </c>
      <c r="CK2" s="73">
        <f aca="true" t="shared" si="9" ref="CK2:CK41">CD2*((CE2*1.5)+(1.5*CF2))*CI2*CH2</f>
        <v>22.05</v>
      </c>
      <c r="CL2" s="98" t="str">
        <f>IF(AND(CK2&gt;0,CK2&lt;6),"Beneficial",IF(AND(CK2&gt;=6,CK2&lt;10),"Medium",IF(AND(CK2&gt;=10),"High",)))</f>
        <v>High</v>
      </c>
      <c r="CM2" s="97" t="str">
        <f aca="true" t="shared" si="10" ref="CM2:CM41">IF(AF2="Poor Alignment with Stream","0.05",IF(AG2="Poor Alignment with Stream","0.05",IF(AH2="Poor Alignment with Stream","0.05","0")))</f>
        <v>0.05</v>
      </c>
      <c r="CN2" s="97" t="str">
        <f aca="true" t="shared" si="11" ref="CN2:CN9">IF(AF2="Breaks Inside Culvert","0.05",IF(AG2="Breaks Inside Culvert","0.05",IF(AH2="Breaks Inside Culvert","0.05","0")))</f>
        <v>0</v>
      </c>
      <c r="CO2" s="97" t="str">
        <f aca="true" t="shared" si="12" ref="CO2:CO41">IF($AF2="Fill Eroding","0.05",IF($AG2="Fill Eroding","0.05",IF($AH2="Fill Eroding","0.05","0")))</f>
        <v>0</v>
      </c>
      <c r="CP2" s="97" t="str">
        <f aca="true" t="shared" si="13" ref="CP2:CP41">IF($AF2="Water Flowing Under Culvert","0.1",IF($AG2="Water Flowing Under Culvert","0.1",IF($AH2="Water Flowing Under Culvert","0.1","0")))</f>
        <v>0</v>
      </c>
      <c r="CQ2" s="97" t="str">
        <f aca="true" t="shared" si="14" ref="CQ2:CQ41">IF($AF2="Bottom Rusted Through","0.05",IF($AG2="Bottom Rusted Through","0.05",IF($AH2="Bottom Rusted Through","0.05","0")))</f>
        <v>0</v>
      </c>
      <c r="CR2" s="97" t="str">
        <f aca="true" t="shared" si="15" ref="CR2:CR41">IF($AF2="Debris Plugging Inlet","0.05",IF($AG2="Debris Plugging Inlet","0.05",IF($AH2="Debris Plugging Inlet","0.05","0")))</f>
        <v>0</v>
      </c>
      <c r="CS2" s="97"/>
    </row>
    <row r="3" spans="1:97" s="6" customFormat="1" ht="12.75">
      <c r="A3" s="171" t="s">
        <v>193</v>
      </c>
      <c r="B3" s="172" t="s">
        <v>194</v>
      </c>
      <c r="C3" s="173">
        <v>0.05</v>
      </c>
      <c r="D3" s="172">
        <v>4600</v>
      </c>
      <c r="E3" s="171" t="s">
        <v>74</v>
      </c>
      <c r="F3" s="171" t="s">
        <v>74</v>
      </c>
      <c r="G3" s="171" t="s">
        <v>74</v>
      </c>
      <c r="H3" s="171" t="s">
        <v>97</v>
      </c>
      <c r="I3" s="171" t="s">
        <v>77</v>
      </c>
      <c r="J3" s="174">
        <v>45.70721</v>
      </c>
      <c r="K3" s="174">
        <v>-116.91473</v>
      </c>
      <c r="L3" s="171" t="s">
        <v>78</v>
      </c>
      <c r="M3" s="171" t="s">
        <v>79</v>
      </c>
      <c r="N3" s="171" t="s">
        <v>80</v>
      </c>
      <c r="O3" s="171" t="s">
        <v>81</v>
      </c>
      <c r="P3" s="171"/>
      <c r="Q3" s="175">
        <v>38237</v>
      </c>
      <c r="R3" s="176">
        <v>0.65</v>
      </c>
      <c r="S3" s="171" t="s">
        <v>99</v>
      </c>
      <c r="T3" s="171">
        <v>1</v>
      </c>
      <c r="U3" s="171">
        <v>1</v>
      </c>
      <c r="V3" s="171">
        <v>0</v>
      </c>
      <c r="W3" s="171">
        <v>0</v>
      </c>
      <c r="X3" s="171">
        <v>0</v>
      </c>
      <c r="Y3" s="171" t="s">
        <v>100</v>
      </c>
      <c r="Z3" s="171" t="s">
        <v>75</v>
      </c>
      <c r="AA3" s="171" t="s">
        <v>75</v>
      </c>
      <c r="AB3" s="171" t="s">
        <v>195</v>
      </c>
      <c r="AC3" s="171" t="s">
        <v>84</v>
      </c>
      <c r="AD3" s="171"/>
      <c r="AE3" s="171" t="s">
        <v>120</v>
      </c>
      <c r="AF3" s="171" t="s">
        <v>102</v>
      </c>
      <c r="AG3" s="171" t="s">
        <v>75</v>
      </c>
      <c r="AH3" s="171" t="s">
        <v>75</v>
      </c>
      <c r="AI3" s="171" t="s">
        <v>196</v>
      </c>
      <c r="AJ3" s="171"/>
      <c r="AK3" s="171"/>
      <c r="AL3" s="171"/>
      <c r="AM3" s="171"/>
      <c r="AN3" s="171"/>
      <c r="AO3" s="171"/>
      <c r="AP3" s="171"/>
      <c r="AQ3" s="171"/>
      <c r="AR3" s="171"/>
      <c r="AS3" s="171">
        <v>6.8</v>
      </c>
      <c r="AT3" s="171">
        <v>45.4</v>
      </c>
      <c r="AU3" s="171">
        <v>9</v>
      </c>
      <c r="AV3" s="171">
        <v>15.7</v>
      </c>
      <c r="AW3" s="171">
        <v>12.3</v>
      </c>
      <c r="AX3" s="171">
        <v>16.5</v>
      </c>
      <c r="AY3" s="171">
        <v>11.6</v>
      </c>
      <c r="AZ3" s="171">
        <v>6.55</v>
      </c>
      <c r="BA3" s="171" t="s">
        <v>197</v>
      </c>
      <c r="BB3" s="171">
        <v>12.51</v>
      </c>
      <c r="BC3" s="171">
        <v>12.85</v>
      </c>
      <c r="BD3" s="171">
        <v>16.04</v>
      </c>
      <c r="BE3" s="171">
        <v>12.7</v>
      </c>
      <c r="BF3" s="171">
        <v>6.55</v>
      </c>
      <c r="BG3" s="171">
        <v>0</v>
      </c>
      <c r="BH3" s="171">
        <v>13.02</v>
      </c>
      <c r="BI3" s="171">
        <v>0.52</v>
      </c>
      <c r="BJ3" s="171">
        <v>-0.15</v>
      </c>
      <c r="BK3" s="171">
        <v>-0.19</v>
      </c>
      <c r="BL3" s="171">
        <v>3.34</v>
      </c>
      <c r="BM3" s="171">
        <v>-22.27</v>
      </c>
      <c r="BN3" s="171">
        <v>0.75</v>
      </c>
      <c r="BO3" s="183" t="s">
        <v>124</v>
      </c>
      <c r="BP3" s="171" t="s">
        <v>75</v>
      </c>
      <c r="BQ3" s="183" t="s">
        <v>124</v>
      </c>
      <c r="BR3" s="171" t="s">
        <v>75</v>
      </c>
      <c r="BS3" s="171"/>
      <c r="BT3" s="177" t="str">
        <f t="shared" si="0"/>
        <v>Red</v>
      </c>
      <c r="BU3" s="177" t="str">
        <f t="shared" si="1"/>
        <v>Red</v>
      </c>
      <c r="BV3" s="177" t="str">
        <f t="shared" si="2"/>
        <v>No</v>
      </c>
      <c r="BW3" s="177" t="str">
        <f t="shared" si="3"/>
        <v>Circular</v>
      </c>
      <c r="BX3" s="177" t="b">
        <f t="shared" si="4"/>
        <v>0</v>
      </c>
      <c r="BY3" s="171" t="s">
        <v>84</v>
      </c>
      <c r="BZ3" s="171"/>
      <c r="CA3" s="171" t="s">
        <v>198</v>
      </c>
      <c r="CB3" s="171" t="s">
        <v>175</v>
      </c>
      <c r="CC3" s="178">
        <v>10.159017</v>
      </c>
      <c r="CD3" s="179">
        <f t="shared" si="5"/>
        <v>7</v>
      </c>
      <c r="CE3" s="179" t="str">
        <f t="shared" si="6"/>
        <v>1</v>
      </c>
      <c r="CF3" s="179" t="str">
        <f t="shared" si="7"/>
        <v>1</v>
      </c>
      <c r="CG3" s="171">
        <v>1</v>
      </c>
      <c r="CH3" s="171">
        <f t="shared" si="8"/>
        <v>1</v>
      </c>
      <c r="CI3" s="171">
        <v>1</v>
      </c>
      <c r="CJ3" s="180">
        <v>2</v>
      </c>
      <c r="CK3" s="181">
        <f t="shared" si="9"/>
        <v>21</v>
      </c>
      <c r="CL3" s="98" t="str">
        <f aca="true" t="shared" si="16" ref="CL3:CL41">IF(AND(CK3&gt;0,CK3&lt;6),"Beneficial",IF(AND(CK3&gt;=6,CK3&lt;10),"Medium",IF(AND(CK3&gt;=10),"High",)))</f>
        <v>High</v>
      </c>
      <c r="CM3" s="171" t="str">
        <f t="shared" si="10"/>
        <v>0</v>
      </c>
      <c r="CN3" s="171" t="str">
        <f t="shared" si="11"/>
        <v>0</v>
      </c>
      <c r="CO3" s="171" t="str">
        <f t="shared" si="12"/>
        <v>0</v>
      </c>
      <c r="CP3" s="171" t="str">
        <f t="shared" si="13"/>
        <v>0</v>
      </c>
      <c r="CQ3" s="171" t="str">
        <f t="shared" si="14"/>
        <v>0</v>
      </c>
      <c r="CR3" s="171" t="str">
        <f t="shared" si="15"/>
        <v>0</v>
      </c>
      <c r="CS3" s="171" t="s">
        <v>616</v>
      </c>
    </row>
    <row r="4" spans="1:97" ht="12.75">
      <c r="A4" s="82" t="s">
        <v>321</v>
      </c>
      <c r="B4" s="80" t="s">
        <v>322</v>
      </c>
      <c r="C4" s="81">
        <v>0.1</v>
      </c>
      <c r="D4" s="80">
        <v>4625</v>
      </c>
      <c r="E4" s="82" t="s">
        <v>89</v>
      </c>
      <c r="F4" s="82" t="s">
        <v>89</v>
      </c>
      <c r="G4" s="82" t="s">
        <v>89</v>
      </c>
      <c r="H4" s="82" t="s">
        <v>323</v>
      </c>
      <c r="I4" s="82" t="s">
        <v>97</v>
      </c>
      <c r="J4" s="117">
        <v>45.70235</v>
      </c>
      <c r="K4" s="117">
        <v>-117.10098</v>
      </c>
      <c r="L4" s="82" t="s">
        <v>78</v>
      </c>
      <c r="M4" s="82" t="s">
        <v>79</v>
      </c>
      <c r="N4" s="82" t="s">
        <v>159</v>
      </c>
      <c r="O4" s="82" t="s">
        <v>160</v>
      </c>
      <c r="P4" s="82"/>
      <c r="Q4" s="118">
        <v>38292</v>
      </c>
      <c r="R4" s="119">
        <v>0.44236111111111115</v>
      </c>
      <c r="S4" s="82" t="s">
        <v>99</v>
      </c>
      <c r="T4" s="82">
        <v>1</v>
      </c>
      <c r="U4" s="82">
        <v>2</v>
      </c>
      <c r="V4" s="82">
        <v>0</v>
      </c>
      <c r="W4" s="82">
        <v>0</v>
      </c>
      <c r="X4" s="82">
        <v>0</v>
      </c>
      <c r="Y4" s="82" t="s">
        <v>100</v>
      </c>
      <c r="Z4" s="82" t="s">
        <v>75</v>
      </c>
      <c r="AA4" s="82" t="s">
        <v>75</v>
      </c>
      <c r="AB4" s="82"/>
      <c r="AC4" s="82" t="s">
        <v>84</v>
      </c>
      <c r="AD4" s="82"/>
      <c r="AE4" s="82" t="s">
        <v>101</v>
      </c>
      <c r="AF4" s="82" t="s">
        <v>102</v>
      </c>
      <c r="AG4" s="82" t="s">
        <v>75</v>
      </c>
      <c r="AH4" s="97" t="s">
        <v>75</v>
      </c>
      <c r="AI4" s="120" t="s">
        <v>324</v>
      </c>
      <c r="AJ4" s="82"/>
      <c r="AK4" s="82"/>
      <c r="AL4" s="82"/>
      <c r="AM4" s="82"/>
      <c r="AN4" s="82"/>
      <c r="AO4" s="82"/>
      <c r="AP4" s="82"/>
      <c r="AQ4" s="82"/>
      <c r="AR4" s="82"/>
      <c r="AS4" s="82">
        <v>2.6</v>
      </c>
      <c r="AT4" s="82">
        <v>17.5</v>
      </c>
      <c r="AU4" s="82">
        <v>9.2</v>
      </c>
      <c r="AV4" s="82">
        <v>9.4</v>
      </c>
      <c r="AW4" s="82">
        <v>9</v>
      </c>
      <c r="AX4" s="82">
        <v>8.3</v>
      </c>
      <c r="AY4" s="82">
        <v>6.9</v>
      </c>
      <c r="AZ4" s="82">
        <v>6.63</v>
      </c>
      <c r="BA4" s="82" t="s">
        <v>325</v>
      </c>
      <c r="BB4" s="82">
        <v>8.59</v>
      </c>
      <c r="BC4" s="82">
        <v>8.33</v>
      </c>
      <c r="BD4" s="82">
        <v>0</v>
      </c>
      <c r="BE4" s="82"/>
      <c r="BF4" s="82">
        <v>6.64</v>
      </c>
      <c r="BG4" s="82">
        <v>-0.01</v>
      </c>
      <c r="BH4" s="82">
        <v>8.56</v>
      </c>
      <c r="BI4" s="82">
        <v>0.3</v>
      </c>
      <c r="BJ4" s="82">
        <v>-8.33</v>
      </c>
      <c r="BK4" s="82">
        <v>8.59</v>
      </c>
      <c r="BL4" s="82">
        <v>0</v>
      </c>
      <c r="BM4" s="82">
        <v>0</v>
      </c>
      <c r="BN4" s="82">
        <v>-1.49</v>
      </c>
      <c r="BO4" s="82" t="s">
        <v>124</v>
      </c>
      <c r="BP4" s="82" t="s">
        <v>125</v>
      </c>
      <c r="BQ4" s="82" t="s">
        <v>124</v>
      </c>
      <c r="BR4" s="82" t="s">
        <v>125</v>
      </c>
      <c r="BS4" s="82" t="s">
        <v>326</v>
      </c>
      <c r="BT4" s="78" t="str">
        <f t="shared" si="0"/>
        <v>Red</v>
      </c>
      <c r="BU4" s="78" t="str">
        <f t="shared" si="1"/>
        <v>Red</v>
      </c>
      <c r="BV4" s="78" t="str">
        <f t="shared" si="2"/>
        <v>No</v>
      </c>
      <c r="BW4" s="78" t="str">
        <f t="shared" si="3"/>
        <v>Circular</v>
      </c>
      <c r="BX4" s="78" t="b">
        <f t="shared" si="4"/>
        <v>0</v>
      </c>
      <c r="BY4" s="97" t="s">
        <v>84</v>
      </c>
      <c r="BZ4" s="82"/>
      <c r="CA4" s="97" t="s">
        <v>85</v>
      </c>
      <c r="CB4" s="97" t="s">
        <v>170</v>
      </c>
      <c r="CC4" s="154">
        <v>10.282331</v>
      </c>
      <c r="CD4" s="98">
        <f t="shared" si="5"/>
        <v>7</v>
      </c>
      <c r="CE4" s="98" t="str">
        <f t="shared" si="6"/>
        <v>1</v>
      </c>
      <c r="CF4" s="98" t="str">
        <f t="shared" si="7"/>
        <v>1</v>
      </c>
      <c r="CG4" s="82">
        <v>1</v>
      </c>
      <c r="CH4" s="97">
        <f t="shared" si="8"/>
        <v>1</v>
      </c>
      <c r="CI4" s="97">
        <v>1</v>
      </c>
      <c r="CJ4" s="72">
        <v>2</v>
      </c>
      <c r="CK4" s="73">
        <f t="shared" si="9"/>
        <v>21</v>
      </c>
      <c r="CL4" s="98" t="str">
        <f t="shared" si="16"/>
        <v>High</v>
      </c>
      <c r="CM4" s="97" t="str">
        <f t="shared" si="10"/>
        <v>0</v>
      </c>
      <c r="CN4" s="97" t="str">
        <f t="shared" si="11"/>
        <v>0</v>
      </c>
      <c r="CO4" s="97" t="str">
        <f t="shared" si="12"/>
        <v>0</v>
      </c>
      <c r="CP4" s="97" t="str">
        <f t="shared" si="13"/>
        <v>0</v>
      </c>
      <c r="CQ4" s="97" t="str">
        <f t="shared" si="14"/>
        <v>0</v>
      </c>
      <c r="CR4" s="97" t="str">
        <f t="shared" si="15"/>
        <v>0</v>
      </c>
      <c r="CS4" s="82"/>
    </row>
    <row r="5" spans="1:97" ht="12.75">
      <c r="A5" s="97" t="s">
        <v>327</v>
      </c>
      <c r="B5" s="99" t="s">
        <v>328</v>
      </c>
      <c r="C5" s="100">
        <v>0.1</v>
      </c>
      <c r="D5" s="99">
        <v>4625</v>
      </c>
      <c r="E5" s="97" t="s">
        <v>89</v>
      </c>
      <c r="F5" s="97" t="s">
        <v>89</v>
      </c>
      <c r="G5" s="97" t="s">
        <v>89</v>
      </c>
      <c r="H5" s="97" t="s">
        <v>323</v>
      </c>
      <c r="I5" s="97" t="s">
        <v>97</v>
      </c>
      <c r="J5" s="101">
        <v>45.70235</v>
      </c>
      <c r="K5" s="101">
        <v>-117.10098</v>
      </c>
      <c r="L5" s="97" t="s">
        <v>78</v>
      </c>
      <c r="M5" s="97" t="s">
        <v>79</v>
      </c>
      <c r="N5" s="97" t="s">
        <v>159</v>
      </c>
      <c r="O5" s="97" t="s">
        <v>160</v>
      </c>
      <c r="P5" s="97"/>
      <c r="Q5" s="102">
        <v>38292</v>
      </c>
      <c r="R5" s="103">
        <v>0.4791666666666667</v>
      </c>
      <c r="S5" s="97" t="s">
        <v>118</v>
      </c>
      <c r="T5" s="97">
        <v>1</v>
      </c>
      <c r="U5" s="97">
        <v>2</v>
      </c>
      <c r="V5" s="97">
        <v>0</v>
      </c>
      <c r="W5" s="97">
        <v>0</v>
      </c>
      <c r="X5" s="97">
        <v>0</v>
      </c>
      <c r="Y5" s="97" t="s">
        <v>100</v>
      </c>
      <c r="Z5" s="97" t="s">
        <v>75</v>
      </c>
      <c r="AA5" s="97" t="s">
        <v>75</v>
      </c>
      <c r="AB5" s="97"/>
      <c r="AC5" s="97" t="s">
        <v>84</v>
      </c>
      <c r="AD5" s="97"/>
      <c r="AE5" s="97" t="s">
        <v>101</v>
      </c>
      <c r="AF5" s="97" t="s">
        <v>102</v>
      </c>
      <c r="AG5" s="97" t="s">
        <v>75</v>
      </c>
      <c r="AH5" s="97" t="s">
        <v>75</v>
      </c>
      <c r="AI5" s="104" t="s">
        <v>324</v>
      </c>
      <c r="AJ5" s="97"/>
      <c r="AK5" s="97"/>
      <c r="AL5" s="97"/>
      <c r="AM5" s="97"/>
      <c r="AN5" s="97"/>
      <c r="AO5" s="97"/>
      <c r="AP5" s="97"/>
      <c r="AQ5" s="97"/>
      <c r="AR5" s="97"/>
      <c r="AS5" s="97">
        <v>3.5</v>
      </c>
      <c r="AT5" s="97">
        <v>19.5</v>
      </c>
      <c r="AU5" s="97">
        <v>9</v>
      </c>
      <c r="AV5" s="97">
        <v>9.4</v>
      </c>
      <c r="AW5" s="97">
        <v>9.2</v>
      </c>
      <c r="AX5" s="97">
        <v>6.9</v>
      </c>
      <c r="AY5" s="97">
        <v>8.3</v>
      </c>
      <c r="AZ5" s="97">
        <v>6.63</v>
      </c>
      <c r="BA5" s="97" t="s">
        <v>105</v>
      </c>
      <c r="BB5" s="97">
        <v>8.25</v>
      </c>
      <c r="BC5" s="97">
        <v>8.26</v>
      </c>
      <c r="BD5" s="97"/>
      <c r="BE5" s="97"/>
      <c r="BF5" s="97">
        <v>6.64</v>
      </c>
      <c r="BG5" s="97">
        <v>-0.01</v>
      </c>
      <c r="BH5" s="97">
        <v>8.56</v>
      </c>
      <c r="BI5" s="97">
        <v>0.41</v>
      </c>
      <c r="BJ5" s="97">
        <v>-8.26</v>
      </c>
      <c r="BK5" s="97">
        <v>8.25</v>
      </c>
      <c r="BL5" s="97">
        <v>0</v>
      </c>
      <c r="BM5" s="97">
        <v>0</v>
      </c>
      <c r="BN5" s="97">
        <v>0.05</v>
      </c>
      <c r="BO5" s="97" t="s">
        <v>124</v>
      </c>
      <c r="BP5" s="97" t="s">
        <v>125</v>
      </c>
      <c r="BQ5" s="97" t="s">
        <v>124</v>
      </c>
      <c r="BR5" s="97" t="s">
        <v>125</v>
      </c>
      <c r="BS5" s="97" t="s">
        <v>329</v>
      </c>
      <c r="BT5" s="106" t="str">
        <f t="shared" si="0"/>
        <v>Red</v>
      </c>
      <c r="BU5" s="106" t="str">
        <f t="shared" si="1"/>
        <v>Red</v>
      </c>
      <c r="BV5" s="106" t="str">
        <f t="shared" si="2"/>
        <v>No</v>
      </c>
      <c r="BW5" s="106" t="str">
        <f t="shared" si="3"/>
        <v>Squashed Pipe-Arch</v>
      </c>
      <c r="BX5" s="106" t="b">
        <f t="shared" si="4"/>
        <v>0</v>
      </c>
      <c r="BY5" s="97" t="s">
        <v>84</v>
      </c>
      <c r="BZ5" s="97"/>
      <c r="CA5" s="97" t="s">
        <v>85</v>
      </c>
      <c r="CB5" s="97" t="s">
        <v>170</v>
      </c>
      <c r="CC5" s="154">
        <v>10.282331</v>
      </c>
      <c r="CD5" s="98">
        <f t="shared" si="5"/>
        <v>7</v>
      </c>
      <c r="CE5" s="98" t="str">
        <f t="shared" si="6"/>
        <v>1</v>
      </c>
      <c r="CF5" s="98" t="str">
        <f t="shared" si="7"/>
        <v>1</v>
      </c>
      <c r="CG5" s="97">
        <v>1</v>
      </c>
      <c r="CH5" s="97">
        <f t="shared" si="8"/>
        <v>1</v>
      </c>
      <c r="CI5" s="97">
        <v>1</v>
      </c>
      <c r="CJ5" s="72">
        <v>2</v>
      </c>
      <c r="CK5" s="73">
        <f t="shared" si="9"/>
        <v>21</v>
      </c>
      <c r="CL5" s="98" t="str">
        <f t="shared" si="16"/>
        <v>High</v>
      </c>
      <c r="CM5" s="97" t="str">
        <f t="shared" si="10"/>
        <v>0</v>
      </c>
      <c r="CN5" s="97" t="str">
        <f t="shared" si="11"/>
        <v>0</v>
      </c>
      <c r="CO5" s="97" t="str">
        <f t="shared" si="12"/>
        <v>0</v>
      </c>
      <c r="CP5" s="97" t="str">
        <f t="shared" si="13"/>
        <v>0</v>
      </c>
      <c r="CQ5" s="97" t="str">
        <f t="shared" si="14"/>
        <v>0</v>
      </c>
      <c r="CR5" s="97" t="str">
        <f t="shared" si="15"/>
        <v>0</v>
      </c>
      <c r="CS5" s="82"/>
    </row>
    <row r="6" spans="1:97" s="6" customFormat="1" ht="12.75">
      <c r="A6" s="97" t="s">
        <v>384</v>
      </c>
      <c r="B6" s="99">
        <v>4655</v>
      </c>
      <c r="C6" s="100">
        <v>11.1</v>
      </c>
      <c r="D6" s="99">
        <v>4600</v>
      </c>
      <c r="E6" s="97" t="s">
        <v>385</v>
      </c>
      <c r="F6" s="97" t="s">
        <v>385</v>
      </c>
      <c r="G6" s="97" t="s">
        <v>385</v>
      </c>
      <c r="H6" s="97" t="s">
        <v>109</v>
      </c>
      <c r="I6" s="97" t="s">
        <v>77</v>
      </c>
      <c r="J6" s="101">
        <v>45.95503</v>
      </c>
      <c r="K6" s="101">
        <v>-117.12976</v>
      </c>
      <c r="L6" s="97" t="s">
        <v>78</v>
      </c>
      <c r="M6" s="97" t="s">
        <v>79</v>
      </c>
      <c r="N6" s="97" t="s">
        <v>80</v>
      </c>
      <c r="O6" s="97" t="s">
        <v>160</v>
      </c>
      <c r="P6" s="97"/>
      <c r="Q6" s="102">
        <v>38566</v>
      </c>
      <c r="R6" s="103">
        <v>0.5104166666666666</v>
      </c>
      <c r="S6" s="97" t="s">
        <v>99</v>
      </c>
      <c r="T6" s="97">
        <v>1</v>
      </c>
      <c r="U6" s="97">
        <v>1</v>
      </c>
      <c r="V6" s="97">
        <v>0</v>
      </c>
      <c r="W6" s="97">
        <v>0</v>
      </c>
      <c r="X6" s="97">
        <v>0</v>
      </c>
      <c r="Y6" s="97" t="s">
        <v>137</v>
      </c>
      <c r="Z6" s="97" t="s">
        <v>119</v>
      </c>
      <c r="AA6" s="97" t="s">
        <v>75</v>
      </c>
      <c r="AB6" s="97" t="s">
        <v>386</v>
      </c>
      <c r="AC6" s="97" t="s">
        <v>84</v>
      </c>
      <c r="AD6" s="97"/>
      <c r="AE6" s="97" t="s">
        <v>120</v>
      </c>
      <c r="AF6" s="97" t="s">
        <v>140</v>
      </c>
      <c r="AG6" s="97" t="s">
        <v>75</v>
      </c>
      <c r="AH6" s="97" t="s">
        <v>75</v>
      </c>
      <c r="AI6" s="104"/>
      <c r="AJ6" s="97" t="s">
        <v>387</v>
      </c>
      <c r="AK6" s="97"/>
      <c r="AL6" s="97"/>
      <c r="AM6" s="97"/>
      <c r="AN6" s="97"/>
      <c r="AO6" s="97"/>
      <c r="AP6" s="97"/>
      <c r="AQ6" s="97"/>
      <c r="AR6" s="97"/>
      <c r="AS6" s="97">
        <v>2</v>
      </c>
      <c r="AT6" s="97">
        <v>20</v>
      </c>
      <c r="AU6" s="97">
        <v>7.5</v>
      </c>
      <c r="AV6" s="97">
        <v>9.5</v>
      </c>
      <c r="AW6" s="97">
        <v>7</v>
      </c>
      <c r="AX6" s="97">
        <v>6.4</v>
      </c>
      <c r="AY6" s="97">
        <v>5.3</v>
      </c>
      <c r="AZ6" s="97">
        <v>3.03</v>
      </c>
      <c r="BA6" s="97" t="s">
        <v>388</v>
      </c>
      <c r="BB6" s="97">
        <v>5.08</v>
      </c>
      <c r="BC6" s="97">
        <v>5.5</v>
      </c>
      <c r="BD6" s="97">
        <v>8.31</v>
      </c>
      <c r="BE6" s="97">
        <v>7.74</v>
      </c>
      <c r="BF6" s="97">
        <v>3.03</v>
      </c>
      <c r="BG6" s="97">
        <v>0</v>
      </c>
      <c r="BH6" s="97">
        <v>7.14</v>
      </c>
      <c r="BI6" s="97">
        <v>0.28</v>
      </c>
      <c r="BJ6" s="97">
        <v>2.24</v>
      </c>
      <c r="BK6" s="97">
        <v>-2.66</v>
      </c>
      <c r="BL6" s="97">
        <v>0.57</v>
      </c>
      <c r="BM6" s="97">
        <v>0.25</v>
      </c>
      <c r="BN6" s="97">
        <v>2.1</v>
      </c>
      <c r="BO6" s="97" t="s">
        <v>124</v>
      </c>
      <c r="BP6" s="97" t="s">
        <v>167</v>
      </c>
      <c r="BQ6" s="97" t="s">
        <v>124</v>
      </c>
      <c r="BR6" s="97" t="s">
        <v>168</v>
      </c>
      <c r="BS6" s="97"/>
      <c r="BT6" s="78" t="str">
        <f t="shared" si="0"/>
        <v>Red</v>
      </c>
      <c r="BU6" s="78" t="str">
        <f t="shared" si="1"/>
        <v>Red</v>
      </c>
      <c r="BV6" s="78" t="str">
        <f t="shared" si="2"/>
        <v>No</v>
      </c>
      <c r="BW6" s="78" t="str">
        <f t="shared" si="3"/>
        <v>Circular</v>
      </c>
      <c r="BX6" s="78" t="b">
        <f t="shared" si="4"/>
        <v>0</v>
      </c>
      <c r="BY6" s="97"/>
      <c r="BZ6" s="97"/>
      <c r="CA6" s="97"/>
      <c r="CB6" s="97" t="s">
        <v>86</v>
      </c>
      <c r="CC6" s="153">
        <v>9.083986</v>
      </c>
      <c r="CD6" s="98">
        <f t="shared" si="5"/>
        <v>6</v>
      </c>
      <c r="CE6" s="98" t="str">
        <f t="shared" si="6"/>
        <v>1</v>
      </c>
      <c r="CF6" s="98" t="str">
        <f t="shared" si="7"/>
        <v>1</v>
      </c>
      <c r="CG6" s="97">
        <v>1</v>
      </c>
      <c r="CH6" s="97">
        <f t="shared" si="8"/>
        <v>1.05</v>
      </c>
      <c r="CI6" s="97">
        <v>1</v>
      </c>
      <c r="CJ6" s="72">
        <v>5</v>
      </c>
      <c r="CK6" s="73">
        <f t="shared" si="9"/>
        <v>18.900000000000002</v>
      </c>
      <c r="CL6" s="98" t="str">
        <f t="shared" si="16"/>
        <v>High</v>
      </c>
      <c r="CM6" s="97" t="str">
        <f t="shared" si="10"/>
        <v>0</v>
      </c>
      <c r="CN6" s="97" t="str">
        <f t="shared" si="11"/>
        <v>0</v>
      </c>
      <c r="CO6" s="97" t="str">
        <f t="shared" si="12"/>
        <v>0.05</v>
      </c>
      <c r="CP6" s="97" t="str">
        <f t="shared" si="13"/>
        <v>0</v>
      </c>
      <c r="CQ6" s="97" t="str">
        <f t="shared" si="14"/>
        <v>0</v>
      </c>
      <c r="CR6" s="97" t="str">
        <f t="shared" si="15"/>
        <v>0</v>
      </c>
      <c r="CS6" s="82" t="s">
        <v>601</v>
      </c>
    </row>
    <row r="7" spans="1:97" s="6" customFormat="1" ht="12.75">
      <c r="A7" s="171" t="s">
        <v>189</v>
      </c>
      <c r="B7" s="99">
        <v>4625</v>
      </c>
      <c r="C7" s="100">
        <v>0.05</v>
      </c>
      <c r="D7" s="99" t="s">
        <v>190</v>
      </c>
      <c r="E7" s="97" t="s">
        <v>74</v>
      </c>
      <c r="F7" s="97" t="s">
        <v>74</v>
      </c>
      <c r="G7" s="97" t="s">
        <v>74</v>
      </c>
      <c r="H7" s="97" t="s">
        <v>109</v>
      </c>
      <c r="I7" s="97" t="s">
        <v>97</v>
      </c>
      <c r="J7" s="101">
        <v>45.72718</v>
      </c>
      <c r="K7" s="101">
        <v>-116.89705</v>
      </c>
      <c r="L7" s="97" t="s">
        <v>78</v>
      </c>
      <c r="M7" s="97" t="s">
        <v>79</v>
      </c>
      <c r="N7" s="97" t="s">
        <v>80</v>
      </c>
      <c r="O7" s="97" t="s">
        <v>81</v>
      </c>
      <c r="P7" s="97"/>
      <c r="Q7" s="102">
        <v>38237</v>
      </c>
      <c r="R7" s="103">
        <v>0.6222222222222222</v>
      </c>
      <c r="S7" s="97" t="s">
        <v>99</v>
      </c>
      <c r="T7" s="97">
        <v>1</v>
      </c>
      <c r="U7" s="97">
        <v>1</v>
      </c>
      <c r="V7" s="97">
        <v>0</v>
      </c>
      <c r="W7" s="97">
        <v>0</v>
      </c>
      <c r="X7" s="97">
        <v>0</v>
      </c>
      <c r="Y7" s="97" t="s">
        <v>137</v>
      </c>
      <c r="Z7" s="97" t="s">
        <v>75</v>
      </c>
      <c r="AA7" s="97" t="s">
        <v>75</v>
      </c>
      <c r="AB7" s="97"/>
      <c r="AC7" s="97" t="s">
        <v>84</v>
      </c>
      <c r="AD7" s="97"/>
      <c r="AE7" s="97" t="s">
        <v>120</v>
      </c>
      <c r="AF7" s="97" t="s">
        <v>121</v>
      </c>
      <c r="AG7" s="97" t="s">
        <v>75</v>
      </c>
      <c r="AH7" s="97" t="s">
        <v>75</v>
      </c>
      <c r="AI7" s="104" t="s">
        <v>191</v>
      </c>
      <c r="AJ7" s="97"/>
      <c r="AK7" s="97"/>
      <c r="AL7" s="97">
        <v>1</v>
      </c>
      <c r="AM7" s="97">
        <v>1</v>
      </c>
      <c r="AN7" s="97">
        <v>1</v>
      </c>
      <c r="AO7" s="97">
        <v>1</v>
      </c>
      <c r="AP7" s="97"/>
      <c r="AQ7" s="97"/>
      <c r="AR7" s="97"/>
      <c r="AS7" s="97">
        <v>6.4</v>
      </c>
      <c r="AT7" s="97">
        <v>36.3</v>
      </c>
      <c r="AU7" s="171">
        <v>10.2</v>
      </c>
      <c r="AV7" s="171">
        <v>11</v>
      </c>
      <c r="AW7" s="171">
        <v>9.6</v>
      </c>
      <c r="AX7" s="171">
        <v>9.8</v>
      </c>
      <c r="AY7" s="171">
        <v>8.8</v>
      </c>
      <c r="AZ7" s="171">
        <v>5.83</v>
      </c>
      <c r="BA7" s="171" t="s">
        <v>105</v>
      </c>
      <c r="BB7" s="171">
        <v>12.63</v>
      </c>
      <c r="BC7" s="171">
        <v>13.16</v>
      </c>
      <c r="BD7" s="171">
        <v>15.23</v>
      </c>
      <c r="BE7" s="171">
        <v>13.74</v>
      </c>
      <c r="BF7" s="171">
        <v>5.83</v>
      </c>
      <c r="BG7" s="171">
        <v>0</v>
      </c>
      <c r="BH7" s="171">
        <v>9.88</v>
      </c>
      <c r="BI7" s="171">
        <v>0.65</v>
      </c>
      <c r="BJ7" s="171">
        <v>0.58</v>
      </c>
      <c r="BK7" s="171">
        <v>-1.11</v>
      </c>
      <c r="BL7" s="171">
        <v>1.49</v>
      </c>
      <c r="BM7" s="171">
        <v>2.57</v>
      </c>
      <c r="BN7" s="171">
        <v>1.46</v>
      </c>
      <c r="BO7" s="171" t="s">
        <v>124</v>
      </c>
      <c r="BP7" s="171" t="s">
        <v>167</v>
      </c>
      <c r="BQ7" s="183" t="s">
        <v>124</v>
      </c>
      <c r="BR7" s="171" t="s">
        <v>75</v>
      </c>
      <c r="BS7" s="171" t="s">
        <v>192</v>
      </c>
      <c r="BT7" s="177" t="str">
        <f t="shared" si="0"/>
        <v>Red</v>
      </c>
      <c r="BU7" s="177" t="str">
        <f t="shared" si="1"/>
        <v>Red</v>
      </c>
      <c r="BV7" s="177" t="str">
        <f t="shared" si="2"/>
        <v>No</v>
      </c>
      <c r="BW7" s="177" t="str">
        <f t="shared" si="3"/>
        <v>Circular</v>
      </c>
      <c r="BX7" s="177" t="b">
        <f t="shared" si="4"/>
        <v>0</v>
      </c>
      <c r="BY7" s="171" t="s">
        <v>84</v>
      </c>
      <c r="BZ7" s="171"/>
      <c r="CA7" s="171" t="s">
        <v>85</v>
      </c>
      <c r="CB7" s="171" t="s">
        <v>175</v>
      </c>
      <c r="CC7" s="178">
        <v>6.997912</v>
      </c>
      <c r="CD7" s="179">
        <f t="shared" si="5"/>
        <v>5</v>
      </c>
      <c r="CE7" s="179" t="str">
        <f t="shared" si="6"/>
        <v>1</v>
      </c>
      <c r="CF7" s="179" t="str">
        <f t="shared" si="7"/>
        <v>1</v>
      </c>
      <c r="CG7" s="171">
        <v>2</v>
      </c>
      <c r="CH7" s="171">
        <f t="shared" si="8"/>
        <v>1.05</v>
      </c>
      <c r="CI7" s="171">
        <v>1</v>
      </c>
      <c r="CJ7" s="180">
        <v>6</v>
      </c>
      <c r="CK7" s="181">
        <f t="shared" si="9"/>
        <v>15.75</v>
      </c>
      <c r="CL7" s="98" t="str">
        <f t="shared" si="16"/>
        <v>High</v>
      </c>
      <c r="CM7" s="171" t="str">
        <f t="shared" si="10"/>
        <v>0.05</v>
      </c>
      <c r="CN7" s="171" t="str">
        <f t="shared" si="11"/>
        <v>0</v>
      </c>
      <c r="CO7" s="171" t="str">
        <f t="shared" si="12"/>
        <v>0</v>
      </c>
      <c r="CP7" s="171" t="str">
        <f t="shared" si="13"/>
        <v>0</v>
      </c>
      <c r="CQ7" s="171" t="str">
        <f t="shared" si="14"/>
        <v>0</v>
      </c>
      <c r="CR7" s="171" t="str">
        <f t="shared" si="15"/>
        <v>0</v>
      </c>
      <c r="CS7" s="171" t="s">
        <v>602</v>
      </c>
    </row>
    <row r="8" spans="1:97" s="6" customFormat="1" ht="12.75">
      <c r="A8" s="107" t="s">
        <v>144</v>
      </c>
      <c r="B8" s="108" t="s">
        <v>145</v>
      </c>
      <c r="C8" s="109">
        <v>0.9</v>
      </c>
      <c r="D8" s="108" t="s">
        <v>146</v>
      </c>
      <c r="E8" s="107" t="s">
        <v>115</v>
      </c>
      <c r="F8" s="107" t="s">
        <v>89</v>
      </c>
      <c r="G8" s="107" t="s">
        <v>89</v>
      </c>
      <c r="H8" s="107" t="s">
        <v>147</v>
      </c>
      <c r="I8" s="107" t="s">
        <v>148</v>
      </c>
      <c r="J8" s="110">
        <v>45.54612</v>
      </c>
      <c r="K8" s="110">
        <v>-117.1922</v>
      </c>
      <c r="L8" s="107" t="s">
        <v>78</v>
      </c>
      <c r="M8" s="107" t="s">
        <v>79</v>
      </c>
      <c r="N8" s="107" t="s">
        <v>80</v>
      </c>
      <c r="O8" s="107" t="s">
        <v>149</v>
      </c>
      <c r="P8" s="107" t="s">
        <v>98</v>
      </c>
      <c r="Q8" s="111">
        <v>38183</v>
      </c>
      <c r="R8" s="112">
        <v>0.6798611111111111</v>
      </c>
      <c r="S8" s="107" t="s">
        <v>99</v>
      </c>
      <c r="T8" s="107">
        <v>1</v>
      </c>
      <c r="U8" s="107">
        <v>1</v>
      </c>
      <c r="V8" s="107">
        <v>0</v>
      </c>
      <c r="W8" s="107">
        <v>0</v>
      </c>
      <c r="X8" s="107">
        <v>0</v>
      </c>
      <c r="Y8" s="107" t="s">
        <v>100</v>
      </c>
      <c r="Z8" s="107" t="s">
        <v>75</v>
      </c>
      <c r="AA8" s="107" t="s">
        <v>75</v>
      </c>
      <c r="AB8" s="107"/>
      <c r="AC8" s="107" t="s">
        <v>84</v>
      </c>
      <c r="AD8" s="107"/>
      <c r="AE8" s="107" t="s">
        <v>120</v>
      </c>
      <c r="AF8" s="107" t="s">
        <v>75</v>
      </c>
      <c r="AG8" s="107" t="s">
        <v>75</v>
      </c>
      <c r="AH8" s="107" t="s">
        <v>75</v>
      </c>
      <c r="AI8" s="113"/>
      <c r="AJ8" s="107"/>
      <c r="AK8" s="107"/>
      <c r="AL8" s="107"/>
      <c r="AM8" s="107"/>
      <c r="AN8" s="107"/>
      <c r="AO8" s="107"/>
      <c r="AP8" s="107"/>
      <c r="AQ8" s="107"/>
      <c r="AR8" s="107"/>
      <c r="AS8" s="107">
        <v>4</v>
      </c>
      <c r="AT8" s="107">
        <v>32.4</v>
      </c>
      <c r="AU8" s="107">
        <v>0</v>
      </c>
      <c r="AV8" s="107">
        <v>0</v>
      </c>
      <c r="AW8" s="107">
        <v>0</v>
      </c>
      <c r="AX8" s="107">
        <v>0</v>
      </c>
      <c r="AY8" s="107">
        <v>0</v>
      </c>
      <c r="AZ8" s="107">
        <v>5.66</v>
      </c>
      <c r="BA8" s="107" t="s">
        <v>150</v>
      </c>
      <c r="BB8" s="107">
        <v>9.66</v>
      </c>
      <c r="BC8" s="107">
        <v>10.56</v>
      </c>
      <c r="BD8" s="107">
        <v>11.83</v>
      </c>
      <c r="BE8" s="107">
        <v>10.67</v>
      </c>
      <c r="BF8" s="107">
        <v>5.66</v>
      </c>
      <c r="BG8" s="107">
        <v>0</v>
      </c>
      <c r="BH8" s="107">
        <v>0</v>
      </c>
      <c r="BI8" s="107">
        <v>0</v>
      </c>
      <c r="BJ8" s="107">
        <v>0.11</v>
      </c>
      <c r="BK8" s="107">
        <v>-1.01</v>
      </c>
      <c r="BL8" s="107">
        <v>1.16</v>
      </c>
      <c r="BM8" s="107">
        <v>10.55</v>
      </c>
      <c r="BN8" s="107">
        <v>2.78</v>
      </c>
      <c r="BO8" s="107" t="s">
        <v>124</v>
      </c>
      <c r="BP8" s="107" t="s">
        <v>151</v>
      </c>
      <c r="BQ8" s="107" t="s">
        <v>124</v>
      </c>
      <c r="BR8" s="107" t="s">
        <v>152</v>
      </c>
      <c r="BS8" s="114"/>
      <c r="BT8" s="78" t="str">
        <f t="shared" si="0"/>
        <v>Red</v>
      </c>
      <c r="BU8" s="78" t="str">
        <f t="shared" si="1"/>
        <v>Red</v>
      </c>
      <c r="BV8" s="78" t="str">
        <f t="shared" si="2"/>
        <v>No</v>
      </c>
      <c r="BW8" s="78" t="str">
        <f t="shared" si="3"/>
        <v>Circular</v>
      </c>
      <c r="BX8" s="78" t="b">
        <f t="shared" si="4"/>
        <v>0</v>
      </c>
      <c r="BY8" s="107"/>
      <c r="BZ8" s="107"/>
      <c r="CA8" s="107"/>
      <c r="CB8" s="107"/>
      <c r="CC8" s="155">
        <v>4.592909</v>
      </c>
      <c r="CD8" s="98">
        <f t="shared" si="5"/>
        <v>4</v>
      </c>
      <c r="CE8" s="98" t="str">
        <f t="shared" si="6"/>
        <v>1</v>
      </c>
      <c r="CF8" s="98" t="str">
        <f t="shared" si="7"/>
        <v>1</v>
      </c>
      <c r="CG8" s="107">
        <v>2</v>
      </c>
      <c r="CH8" s="97">
        <f t="shared" si="8"/>
        <v>1</v>
      </c>
      <c r="CI8" s="97">
        <v>1</v>
      </c>
      <c r="CJ8" s="72">
        <v>7</v>
      </c>
      <c r="CK8" s="73">
        <f t="shared" si="9"/>
        <v>12</v>
      </c>
      <c r="CL8" s="98" t="str">
        <f t="shared" si="16"/>
        <v>High</v>
      </c>
      <c r="CM8" s="97" t="str">
        <f t="shared" si="10"/>
        <v>0</v>
      </c>
      <c r="CN8" s="97" t="str">
        <f t="shared" si="11"/>
        <v>0</v>
      </c>
      <c r="CO8" s="97" t="str">
        <f t="shared" si="12"/>
        <v>0</v>
      </c>
      <c r="CP8" s="97" t="str">
        <f t="shared" si="13"/>
        <v>0</v>
      </c>
      <c r="CQ8" s="97" t="str">
        <f t="shared" si="14"/>
        <v>0</v>
      </c>
      <c r="CR8" s="97" t="str">
        <f t="shared" si="15"/>
        <v>0</v>
      </c>
      <c r="CS8" s="97" t="s">
        <v>617</v>
      </c>
    </row>
    <row r="9" spans="1:97" s="6" customFormat="1" ht="12.75">
      <c r="A9" s="97" t="s">
        <v>177</v>
      </c>
      <c r="B9" s="99">
        <v>4625</v>
      </c>
      <c r="C9" s="100">
        <v>17.7</v>
      </c>
      <c r="D9" s="99" t="s">
        <v>178</v>
      </c>
      <c r="E9" s="97" t="s">
        <v>74</v>
      </c>
      <c r="F9" s="97" t="s">
        <v>74</v>
      </c>
      <c r="G9" s="97" t="s">
        <v>74</v>
      </c>
      <c r="H9" s="97" t="s">
        <v>109</v>
      </c>
      <c r="I9" s="97" t="s">
        <v>172</v>
      </c>
      <c r="J9" s="101">
        <v>45.77838</v>
      </c>
      <c r="K9" s="101">
        <v>-116.94998</v>
      </c>
      <c r="L9" s="97" t="s">
        <v>78</v>
      </c>
      <c r="M9" s="97" t="s">
        <v>79</v>
      </c>
      <c r="N9" s="97" t="s">
        <v>80</v>
      </c>
      <c r="O9" s="97" t="s">
        <v>81</v>
      </c>
      <c r="P9" s="97"/>
      <c r="Q9" s="102">
        <v>38237</v>
      </c>
      <c r="R9" s="103">
        <v>0.5604166666666667</v>
      </c>
      <c r="S9" s="97" t="s">
        <v>118</v>
      </c>
      <c r="T9" s="97">
        <v>1</v>
      </c>
      <c r="U9" s="97">
        <v>1</v>
      </c>
      <c r="V9" s="97">
        <v>0</v>
      </c>
      <c r="W9" s="97">
        <v>0</v>
      </c>
      <c r="X9" s="97">
        <v>0</v>
      </c>
      <c r="Y9" s="97" t="s">
        <v>137</v>
      </c>
      <c r="Z9" s="97" t="s">
        <v>75</v>
      </c>
      <c r="AA9" s="97" t="s">
        <v>75</v>
      </c>
      <c r="AB9" s="97"/>
      <c r="AC9" s="97" t="s">
        <v>84</v>
      </c>
      <c r="AD9" s="97"/>
      <c r="AE9" s="97" t="s">
        <v>131</v>
      </c>
      <c r="AF9" s="97" t="s">
        <v>179</v>
      </c>
      <c r="AG9" s="97" t="s">
        <v>140</v>
      </c>
      <c r="AH9" s="97" t="s">
        <v>75</v>
      </c>
      <c r="AI9" s="97" t="s">
        <v>492</v>
      </c>
      <c r="AJ9" s="97" t="s">
        <v>182</v>
      </c>
      <c r="AK9" s="97"/>
      <c r="AL9" s="97">
        <v>1</v>
      </c>
      <c r="AM9" s="97">
        <v>1</v>
      </c>
      <c r="AN9" s="97">
        <v>1</v>
      </c>
      <c r="AO9" s="97">
        <v>1</v>
      </c>
      <c r="AP9" s="97"/>
      <c r="AQ9" s="97"/>
      <c r="AR9" s="97"/>
      <c r="AS9" s="97">
        <v>5.9</v>
      </c>
      <c r="AT9" s="97">
        <v>60.8</v>
      </c>
      <c r="AU9" s="97">
        <v>8.1</v>
      </c>
      <c r="AV9" s="97">
        <v>8.3</v>
      </c>
      <c r="AW9" s="97">
        <v>6.4</v>
      </c>
      <c r="AX9" s="97">
        <v>7.6</v>
      </c>
      <c r="AY9" s="97">
        <v>8.2</v>
      </c>
      <c r="AZ9" s="97">
        <v>13.49</v>
      </c>
      <c r="BA9" s="97" t="s">
        <v>105</v>
      </c>
      <c r="BB9" s="97">
        <v>13.75</v>
      </c>
      <c r="BC9" s="97">
        <v>14.85</v>
      </c>
      <c r="BD9" s="97">
        <v>18.19</v>
      </c>
      <c r="BE9" s="97">
        <v>16.5</v>
      </c>
      <c r="BF9" s="97">
        <v>13.49</v>
      </c>
      <c r="BG9" s="97">
        <v>0</v>
      </c>
      <c r="BH9" s="97">
        <v>7.72</v>
      </c>
      <c r="BI9" s="97">
        <v>0.76</v>
      </c>
      <c r="BJ9" s="97">
        <v>1.65</v>
      </c>
      <c r="BK9" s="97">
        <v>-2.75</v>
      </c>
      <c r="BL9" s="97">
        <v>1.69</v>
      </c>
      <c r="BM9" s="97">
        <v>1.02</v>
      </c>
      <c r="BN9" s="97">
        <v>1.81</v>
      </c>
      <c r="BO9" s="97" t="s">
        <v>124</v>
      </c>
      <c r="BP9" s="97" t="s">
        <v>167</v>
      </c>
      <c r="BQ9" s="97" t="s">
        <v>124</v>
      </c>
      <c r="BR9" s="97" t="s">
        <v>168</v>
      </c>
      <c r="BS9" s="97"/>
      <c r="BT9" s="78" t="str">
        <f t="shared" si="0"/>
        <v>Red</v>
      </c>
      <c r="BU9" s="78" t="str">
        <f t="shared" si="1"/>
        <v>Red</v>
      </c>
      <c r="BV9" s="78" t="str">
        <f t="shared" si="2"/>
        <v>No</v>
      </c>
      <c r="BW9" s="78" t="str">
        <f t="shared" si="3"/>
        <v>Squashed Pipe-Arch</v>
      </c>
      <c r="BX9" s="78" t="b">
        <f t="shared" si="4"/>
        <v>0</v>
      </c>
      <c r="BY9" s="97" t="s">
        <v>84</v>
      </c>
      <c r="BZ9" s="97"/>
      <c r="CA9" s="97" t="s">
        <v>85</v>
      </c>
      <c r="CB9" s="97" t="s">
        <v>86</v>
      </c>
      <c r="CC9" s="153">
        <v>2.339577</v>
      </c>
      <c r="CD9" s="98">
        <f t="shared" si="5"/>
        <v>3</v>
      </c>
      <c r="CE9" s="98" t="str">
        <f t="shared" si="6"/>
        <v>1</v>
      </c>
      <c r="CF9" s="98" t="str">
        <f t="shared" si="7"/>
        <v>1</v>
      </c>
      <c r="CG9" s="97">
        <v>1</v>
      </c>
      <c r="CH9" s="97">
        <f t="shared" si="8"/>
        <v>1.05</v>
      </c>
      <c r="CI9" s="97">
        <v>1</v>
      </c>
      <c r="CJ9" s="72">
        <v>8</v>
      </c>
      <c r="CK9" s="73">
        <f t="shared" si="9"/>
        <v>9.450000000000001</v>
      </c>
      <c r="CL9" s="98" t="str">
        <f t="shared" si="16"/>
        <v>Medium</v>
      </c>
      <c r="CM9" s="97" t="str">
        <f t="shared" si="10"/>
        <v>0</v>
      </c>
      <c r="CN9" s="97" t="str">
        <f t="shared" si="11"/>
        <v>0</v>
      </c>
      <c r="CO9" s="97" t="str">
        <f t="shared" si="12"/>
        <v>0.05</v>
      </c>
      <c r="CP9" s="97" t="str">
        <f t="shared" si="13"/>
        <v>0</v>
      </c>
      <c r="CQ9" s="97" t="str">
        <f t="shared" si="14"/>
        <v>0</v>
      </c>
      <c r="CR9" s="97" t="str">
        <f t="shared" si="15"/>
        <v>0</v>
      </c>
      <c r="CS9" s="195" t="s">
        <v>604</v>
      </c>
    </row>
    <row r="10" spans="1:97" s="6" customFormat="1" ht="12.75">
      <c r="A10" s="89" t="s">
        <v>112</v>
      </c>
      <c r="B10" s="90" t="s">
        <v>113</v>
      </c>
      <c r="C10" s="91">
        <v>0.1</v>
      </c>
      <c r="D10" s="90" t="s">
        <v>114</v>
      </c>
      <c r="E10" s="89" t="s">
        <v>115</v>
      </c>
      <c r="F10" s="89" t="s">
        <v>89</v>
      </c>
      <c r="G10" s="89" t="s">
        <v>89</v>
      </c>
      <c r="H10" s="89" t="s">
        <v>116</v>
      </c>
      <c r="I10" s="89" t="s">
        <v>117</v>
      </c>
      <c r="J10" s="92">
        <v>45.62118</v>
      </c>
      <c r="K10" s="92">
        <v>-117.08447</v>
      </c>
      <c r="L10" s="89" t="s">
        <v>78</v>
      </c>
      <c r="M10" s="89" t="s">
        <v>79</v>
      </c>
      <c r="N10" s="89" t="s">
        <v>80</v>
      </c>
      <c r="O10" s="89" t="s">
        <v>81</v>
      </c>
      <c r="P10" s="89" t="s">
        <v>98</v>
      </c>
      <c r="Q10" s="93">
        <v>38183</v>
      </c>
      <c r="R10" s="94">
        <v>0.4756944444444444</v>
      </c>
      <c r="S10" s="89" t="s">
        <v>118</v>
      </c>
      <c r="T10" s="89">
        <v>1</v>
      </c>
      <c r="U10" s="89">
        <v>1</v>
      </c>
      <c r="V10" s="89">
        <v>0</v>
      </c>
      <c r="W10" s="89">
        <v>0</v>
      </c>
      <c r="X10" s="89">
        <v>0</v>
      </c>
      <c r="Y10" s="89" t="s">
        <v>119</v>
      </c>
      <c r="Z10" s="89" t="s">
        <v>75</v>
      </c>
      <c r="AA10" s="89" t="s">
        <v>75</v>
      </c>
      <c r="AB10" s="89"/>
      <c r="AC10" s="89" t="s">
        <v>84</v>
      </c>
      <c r="AD10" s="89"/>
      <c r="AE10" s="89" t="s">
        <v>120</v>
      </c>
      <c r="AF10" s="89" t="s">
        <v>121</v>
      </c>
      <c r="AG10" s="89" t="s">
        <v>75</v>
      </c>
      <c r="AH10" s="89" t="s">
        <v>75</v>
      </c>
      <c r="AI10" s="95" t="s">
        <v>122</v>
      </c>
      <c r="AJ10" s="95" t="s">
        <v>123</v>
      </c>
      <c r="AK10" s="95"/>
      <c r="AL10" s="96">
        <v>1</v>
      </c>
      <c r="AM10" s="96">
        <v>1</v>
      </c>
      <c r="AN10" s="96">
        <v>1</v>
      </c>
      <c r="AO10" s="96">
        <v>1</v>
      </c>
      <c r="AP10" s="89"/>
      <c r="AQ10" s="89"/>
      <c r="AR10" s="89"/>
      <c r="AS10" s="89">
        <v>4.8</v>
      </c>
      <c r="AT10" s="89">
        <v>30.5</v>
      </c>
      <c r="AU10" s="89">
        <v>9.6</v>
      </c>
      <c r="AV10" s="89">
        <v>10.8</v>
      </c>
      <c r="AW10" s="89">
        <v>9.1</v>
      </c>
      <c r="AX10" s="89">
        <v>10.9</v>
      </c>
      <c r="AY10" s="89">
        <v>11.8</v>
      </c>
      <c r="AZ10" s="89">
        <v>6.32</v>
      </c>
      <c r="BA10" s="89" t="s">
        <v>105</v>
      </c>
      <c r="BB10" s="89">
        <v>9.24</v>
      </c>
      <c r="BC10" s="89">
        <v>10.05</v>
      </c>
      <c r="BD10" s="89">
        <v>11.54</v>
      </c>
      <c r="BE10" s="89">
        <v>9.88</v>
      </c>
      <c r="BF10" s="89">
        <v>6.31</v>
      </c>
      <c r="BG10" s="89">
        <v>0.01</v>
      </c>
      <c r="BH10" s="89">
        <v>10.44</v>
      </c>
      <c r="BI10" s="89">
        <v>0.46</v>
      </c>
      <c r="BJ10" s="89">
        <v>-0.17</v>
      </c>
      <c r="BK10" s="89">
        <v>-0.64</v>
      </c>
      <c r="BL10" s="89">
        <v>1.66</v>
      </c>
      <c r="BM10" s="89">
        <v>-9.76</v>
      </c>
      <c r="BN10" s="89">
        <v>2.66</v>
      </c>
      <c r="BO10" s="89" t="s">
        <v>124</v>
      </c>
      <c r="BP10" s="89" t="s">
        <v>125</v>
      </c>
      <c r="BQ10" s="89" t="s">
        <v>124</v>
      </c>
      <c r="BR10" s="89" t="s">
        <v>125</v>
      </c>
      <c r="BS10" s="89"/>
      <c r="BT10" s="78" t="str">
        <f t="shared" si="0"/>
        <v>Red</v>
      </c>
      <c r="BU10" s="78" t="str">
        <f t="shared" si="1"/>
        <v>Red</v>
      </c>
      <c r="BV10" s="78" t="str">
        <f t="shared" si="2"/>
        <v>No</v>
      </c>
      <c r="BW10" s="78" t="str">
        <f t="shared" si="3"/>
        <v>Squashed Pipe-Arch</v>
      </c>
      <c r="BX10" s="78" t="b">
        <f t="shared" si="4"/>
        <v>0</v>
      </c>
      <c r="BY10" s="89" t="s">
        <v>84</v>
      </c>
      <c r="BZ10" s="89"/>
      <c r="CA10" s="89" t="s">
        <v>85</v>
      </c>
      <c r="CB10" s="89" t="s">
        <v>86</v>
      </c>
      <c r="CC10" s="153">
        <v>3.915536</v>
      </c>
      <c r="CD10" s="98">
        <f t="shared" si="5"/>
        <v>3</v>
      </c>
      <c r="CE10" s="98" t="str">
        <f t="shared" si="6"/>
        <v>1</v>
      </c>
      <c r="CF10" s="98" t="str">
        <f t="shared" si="7"/>
        <v>1</v>
      </c>
      <c r="CG10" s="97">
        <v>1</v>
      </c>
      <c r="CH10" s="97">
        <f t="shared" si="8"/>
        <v>1.05</v>
      </c>
      <c r="CI10" s="97">
        <v>1</v>
      </c>
      <c r="CJ10" s="72">
        <v>8</v>
      </c>
      <c r="CK10" s="73">
        <f t="shared" si="9"/>
        <v>9.450000000000001</v>
      </c>
      <c r="CL10" s="98" t="str">
        <f t="shared" si="16"/>
        <v>Medium</v>
      </c>
      <c r="CM10" s="97" t="str">
        <f t="shared" si="10"/>
        <v>0.05</v>
      </c>
      <c r="CN10" s="97" t="str">
        <f>IF($AF10="Breaks Inside Culvert","0.05",IF($AG10="Breaks Inside Culvert","0.05",IF($AH10="Breaks Inside Culvert","0.05","0")))</f>
        <v>0</v>
      </c>
      <c r="CO10" s="97" t="str">
        <f t="shared" si="12"/>
        <v>0</v>
      </c>
      <c r="CP10" s="97" t="str">
        <f t="shared" si="13"/>
        <v>0</v>
      </c>
      <c r="CQ10" s="97" t="str">
        <f t="shared" si="14"/>
        <v>0</v>
      </c>
      <c r="CR10" s="97" t="str">
        <f t="shared" si="15"/>
        <v>0</v>
      </c>
      <c r="CS10" s="97"/>
    </row>
    <row r="11" spans="1:97" ht="12.75">
      <c r="A11" s="97" t="s">
        <v>246</v>
      </c>
      <c r="B11" s="99" t="s">
        <v>247</v>
      </c>
      <c r="C11" s="100">
        <v>2.45</v>
      </c>
      <c r="D11" s="99">
        <v>4600</v>
      </c>
      <c r="E11" s="97" t="s">
        <v>74</v>
      </c>
      <c r="F11" s="97" t="s">
        <v>74</v>
      </c>
      <c r="G11" s="97" t="s">
        <v>74</v>
      </c>
      <c r="H11" s="97" t="s">
        <v>242</v>
      </c>
      <c r="I11" s="97" t="s">
        <v>148</v>
      </c>
      <c r="J11" s="101">
        <v>45.66032</v>
      </c>
      <c r="K11" s="101">
        <v>-117.25884</v>
      </c>
      <c r="L11" s="97" t="s">
        <v>78</v>
      </c>
      <c r="M11" s="97" t="s">
        <v>79</v>
      </c>
      <c r="N11" s="97" t="s">
        <v>159</v>
      </c>
      <c r="O11" s="97" t="s">
        <v>81</v>
      </c>
      <c r="P11" s="97" t="s">
        <v>170</v>
      </c>
      <c r="Q11" s="102">
        <v>38267</v>
      </c>
      <c r="R11" s="103">
        <v>0.43263888888888885</v>
      </c>
      <c r="S11" s="97" t="s">
        <v>185</v>
      </c>
      <c r="T11" s="97">
        <v>1</v>
      </c>
      <c r="U11" s="97">
        <v>1</v>
      </c>
      <c r="V11" s="97">
        <v>0</v>
      </c>
      <c r="W11" s="97">
        <v>0</v>
      </c>
      <c r="X11" s="97">
        <v>0</v>
      </c>
      <c r="Y11" s="97" t="s">
        <v>234</v>
      </c>
      <c r="Z11" s="97" t="s">
        <v>75</v>
      </c>
      <c r="AA11" s="97" t="s">
        <v>179</v>
      </c>
      <c r="AB11" s="97" t="s">
        <v>248</v>
      </c>
      <c r="AC11" s="97" t="s">
        <v>85</v>
      </c>
      <c r="AD11" s="97" t="s">
        <v>249</v>
      </c>
      <c r="AE11" s="97" t="s">
        <v>101</v>
      </c>
      <c r="AF11" s="97" t="s">
        <v>121</v>
      </c>
      <c r="AG11" s="97" t="s">
        <v>75</v>
      </c>
      <c r="AH11" s="97" t="s">
        <v>75</v>
      </c>
      <c r="AI11" s="97" t="s">
        <v>250</v>
      </c>
      <c r="AJ11" s="97" t="s">
        <v>251</v>
      </c>
      <c r="AK11" s="97"/>
      <c r="AL11" s="97">
        <v>1</v>
      </c>
      <c r="AM11" s="97">
        <v>1</v>
      </c>
      <c r="AN11" s="97">
        <v>1</v>
      </c>
      <c r="AO11" s="97">
        <v>1</v>
      </c>
      <c r="AP11" s="97" t="s">
        <v>252</v>
      </c>
      <c r="AQ11" s="97" t="s">
        <v>253</v>
      </c>
      <c r="AR11" s="97"/>
      <c r="AS11" s="97">
        <v>8.5</v>
      </c>
      <c r="AT11" s="97">
        <v>66.6</v>
      </c>
      <c r="AU11" s="97">
        <v>9.9</v>
      </c>
      <c r="AV11" s="97">
        <v>10</v>
      </c>
      <c r="AW11" s="97">
        <v>8.7</v>
      </c>
      <c r="AX11" s="97">
        <v>7.9</v>
      </c>
      <c r="AY11" s="97">
        <v>7.6</v>
      </c>
      <c r="AZ11" s="97">
        <v>0</v>
      </c>
      <c r="BA11" s="97"/>
      <c r="BB11" s="97">
        <v>0</v>
      </c>
      <c r="BC11" s="97">
        <v>0</v>
      </c>
      <c r="BD11" s="97">
        <v>0</v>
      </c>
      <c r="BE11" s="97">
        <v>0</v>
      </c>
      <c r="BF11" s="97">
        <v>0</v>
      </c>
      <c r="BG11" s="97">
        <v>0</v>
      </c>
      <c r="BH11" s="97">
        <v>8.82</v>
      </c>
      <c r="BI11" s="97">
        <v>0.96</v>
      </c>
      <c r="BJ11" s="97">
        <v>0</v>
      </c>
      <c r="BK11" s="97">
        <v>0</v>
      </c>
      <c r="BL11" s="97">
        <v>0</v>
      </c>
      <c r="BM11" s="97">
        <v>0</v>
      </c>
      <c r="BN11" s="97">
        <v>0</v>
      </c>
      <c r="BO11" s="97" t="s">
        <v>75</v>
      </c>
      <c r="BP11" s="97" t="s">
        <v>75</v>
      </c>
      <c r="BQ11" s="97" t="s">
        <v>75</v>
      </c>
      <c r="BR11" s="97" t="s">
        <v>75</v>
      </c>
      <c r="BS11" s="97"/>
      <c r="BT11" s="78" t="s">
        <v>75</v>
      </c>
      <c r="BU11" s="78" t="s">
        <v>107</v>
      </c>
      <c r="BV11" s="78" t="s">
        <v>85</v>
      </c>
      <c r="BW11" s="78" t="s">
        <v>481</v>
      </c>
      <c r="BX11" s="78" t="s">
        <v>85</v>
      </c>
      <c r="BY11" s="97" t="s">
        <v>85</v>
      </c>
      <c r="BZ11" s="97" t="s">
        <v>254</v>
      </c>
      <c r="CA11" s="97" t="s">
        <v>85</v>
      </c>
      <c r="CB11" s="97" t="s">
        <v>170</v>
      </c>
      <c r="CC11" s="153">
        <v>2.245487</v>
      </c>
      <c r="CD11" s="98">
        <f t="shared" si="5"/>
        <v>3</v>
      </c>
      <c r="CE11" s="116">
        <v>1</v>
      </c>
      <c r="CF11" s="116">
        <v>1</v>
      </c>
      <c r="CG11" s="97">
        <v>1</v>
      </c>
      <c r="CH11" s="97">
        <f t="shared" si="8"/>
        <v>1.05</v>
      </c>
      <c r="CI11" s="97">
        <v>1</v>
      </c>
      <c r="CJ11" s="72">
        <v>8</v>
      </c>
      <c r="CK11" s="73">
        <f t="shared" si="9"/>
        <v>9.450000000000001</v>
      </c>
      <c r="CL11" s="98" t="str">
        <f t="shared" si="16"/>
        <v>Medium</v>
      </c>
      <c r="CM11" s="97" t="str">
        <f t="shared" si="10"/>
        <v>0.05</v>
      </c>
      <c r="CN11" s="97" t="str">
        <f aca="true" t="shared" si="17" ref="CN11:CN41">IF(AF11="Breaks Inside Culvert","0.05",IF(AG11="Breaks Inside Culvert","0.05",IF(AH11="Breaks Inside Culvert","0.05","0")))</f>
        <v>0</v>
      </c>
      <c r="CO11" s="97" t="str">
        <f t="shared" si="12"/>
        <v>0</v>
      </c>
      <c r="CP11" s="97" t="str">
        <f t="shared" si="13"/>
        <v>0</v>
      </c>
      <c r="CQ11" s="97" t="str">
        <f t="shared" si="14"/>
        <v>0</v>
      </c>
      <c r="CR11" s="97" t="str">
        <f t="shared" si="15"/>
        <v>0</v>
      </c>
      <c r="CS11" s="97" t="s">
        <v>614</v>
      </c>
    </row>
    <row r="12" spans="1:97" ht="12.75">
      <c r="A12" s="99" t="s">
        <v>497</v>
      </c>
      <c r="B12" s="83" t="s">
        <v>511</v>
      </c>
      <c r="C12" s="82"/>
      <c r="D12" s="82"/>
      <c r="E12" s="99" t="s">
        <v>74</v>
      </c>
      <c r="F12" s="99" t="s">
        <v>74</v>
      </c>
      <c r="G12" s="99" t="s">
        <v>74</v>
      </c>
      <c r="H12" s="97" t="s">
        <v>109</v>
      </c>
      <c r="I12" s="97" t="s">
        <v>97</v>
      </c>
      <c r="J12" s="128">
        <v>45.72114370472222</v>
      </c>
      <c r="K12" s="128">
        <v>-116.93797118833334</v>
      </c>
      <c r="L12" s="97" t="s">
        <v>78</v>
      </c>
      <c r="M12" s="97"/>
      <c r="N12" s="97" t="s">
        <v>160</v>
      </c>
      <c r="O12" s="97" t="s">
        <v>80</v>
      </c>
      <c r="P12" s="82"/>
      <c r="Q12" s="102">
        <v>38981</v>
      </c>
      <c r="R12" s="103"/>
      <c r="S12" s="97" t="s">
        <v>99</v>
      </c>
      <c r="T12" s="97">
        <v>1</v>
      </c>
      <c r="U12" s="97">
        <v>1</v>
      </c>
      <c r="V12" s="97">
        <v>0</v>
      </c>
      <c r="W12" s="97">
        <v>0</v>
      </c>
      <c r="X12" s="97">
        <v>0</v>
      </c>
      <c r="Y12" s="97" t="s">
        <v>75</v>
      </c>
      <c r="Z12" s="97" t="s">
        <v>75</v>
      </c>
      <c r="AA12" s="97" t="s">
        <v>75</v>
      </c>
      <c r="AB12" s="82"/>
      <c r="AC12" s="82"/>
      <c r="AD12" s="82"/>
      <c r="AE12" s="82"/>
      <c r="AF12" s="97" t="s">
        <v>140</v>
      </c>
      <c r="AG12" s="97" t="s">
        <v>75</v>
      </c>
      <c r="AH12" s="97" t="s">
        <v>75</v>
      </c>
      <c r="AI12" s="82"/>
      <c r="AJ12" s="82"/>
      <c r="AK12" s="85" t="s">
        <v>512</v>
      </c>
      <c r="AL12" s="82"/>
      <c r="AM12" s="82"/>
      <c r="AN12" s="82"/>
      <c r="AO12" s="82"/>
      <c r="AP12" s="82"/>
      <c r="AQ12" s="82"/>
      <c r="AR12" s="82"/>
      <c r="AS12" s="80">
        <v>1.7</v>
      </c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3"/>
      <c r="BH12" s="82"/>
      <c r="BI12" s="84">
        <v>0.23</v>
      </c>
      <c r="BJ12" s="84">
        <v>0.12</v>
      </c>
      <c r="BK12" s="82"/>
      <c r="BL12" s="82"/>
      <c r="BM12" s="82"/>
      <c r="BN12" s="86">
        <v>0.96</v>
      </c>
      <c r="BO12" s="82" t="s">
        <v>124</v>
      </c>
      <c r="BP12" s="82" t="s">
        <v>125</v>
      </c>
      <c r="BQ12" s="82" t="s">
        <v>124</v>
      </c>
      <c r="BR12" s="82" t="s">
        <v>125</v>
      </c>
      <c r="BS12" s="82"/>
      <c r="BT12" s="78" t="str">
        <f aca="true" t="shared" si="18" ref="BT12:BT41">IF(BO12="Red","Red",IF(BQ12="Red","Red",IF(BO12="Grey","Grey",IF(BQ12="Grey","Grey",IF(BO12="No Value","No Value",IF(BQ12="No Value","No Value","Green"))))))</f>
        <v>Red</v>
      </c>
      <c r="BU12" s="78" t="str">
        <f aca="true" t="shared" si="19" ref="BU12:BU41">IF(BT12="Red","Red",IF(BT12="Green","Green",IF(BT12="Grey","Grey",IF(S12="Bridge","Bridge",IF(S12="Ford","Ford",IF(S12="Open Bottom","Open Bottom",IF(S12="Other","Other","Green")))))))</f>
        <v>Red</v>
      </c>
      <c r="BV12" s="78" t="str">
        <f aca="true" t="shared" si="20" ref="BV12:BV41">IF(BY12="Yes","Yes","No")</f>
        <v>No</v>
      </c>
      <c r="BW12" s="78" t="str">
        <f aca="true" t="shared" si="21" ref="BW12:BW41">IF(S12="Bridge","Bridge",IF(S12="Ford","Ford",IF(S12="Circular","Circular",IF(S12="Squashed Pipe-Arch","Squashed Pipe-Arch",IF(S12="Open-Bottom","Open Bottom Arch",IF(S12="Other","Other","Other"))))))</f>
        <v>Circular</v>
      </c>
      <c r="BX12" s="78" t="b">
        <f aca="true" t="shared" si="22" ref="BX12:BX41">IF(AND(BT12&lt;&gt;"Red",BV12="Yes"),"Yes")</f>
        <v>0</v>
      </c>
      <c r="BY12" s="82"/>
      <c r="BZ12" s="82"/>
      <c r="CA12" s="76" t="s">
        <v>507</v>
      </c>
      <c r="CB12" s="82"/>
      <c r="CC12" s="154">
        <v>2.14728</v>
      </c>
      <c r="CD12" s="98">
        <f t="shared" si="5"/>
        <v>3</v>
      </c>
      <c r="CE12" s="98" t="str">
        <f aca="true" t="shared" si="23" ref="CE12:CE41">IF(BO12="Red","1",IF(BO12="Grey","0.5","0"))</f>
        <v>1</v>
      </c>
      <c r="CF12" s="98" t="str">
        <f aca="true" t="shared" si="24" ref="CF12:CF41">IF(BQ12="Red","1",IF(BQ12="Grey","0.5","0"))</f>
        <v>1</v>
      </c>
      <c r="CG12" s="97">
        <v>1</v>
      </c>
      <c r="CH12" s="97">
        <f t="shared" si="8"/>
        <v>1.05</v>
      </c>
      <c r="CI12" s="97">
        <v>1</v>
      </c>
      <c r="CJ12" s="72">
        <v>8</v>
      </c>
      <c r="CK12" s="73">
        <f t="shared" si="9"/>
        <v>9.450000000000001</v>
      </c>
      <c r="CL12" s="98" t="str">
        <f t="shared" si="16"/>
        <v>Medium</v>
      </c>
      <c r="CM12" s="97" t="str">
        <f t="shared" si="10"/>
        <v>0</v>
      </c>
      <c r="CN12" s="97" t="str">
        <f t="shared" si="17"/>
        <v>0</v>
      </c>
      <c r="CO12" s="97" t="str">
        <f t="shared" si="12"/>
        <v>0.05</v>
      </c>
      <c r="CP12" s="97" t="str">
        <f t="shared" si="13"/>
        <v>0</v>
      </c>
      <c r="CQ12" s="97" t="str">
        <f t="shared" si="14"/>
        <v>0</v>
      </c>
      <c r="CR12" s="97" t="str">
        <f t="shared" si="15"/>
        <v>0</v>
      </c>
      <c r="CS12" s="82" t="s">
        <v>543</v>
      </c>
    </row>
    <row r="13" spans="1:98" s="6" customFormat="1" ht="12.75">
      <c r="A13" s="97" t="s">
        <v>228</v>
      </c>
      <c r="B13" s="99">
        <v>505</v>
      </c>
      <c r="C13" s="100">
        <v>3.3</v>
      </c>
      <c r="D13" s="99">
        <v>4600</v>
      </c>
      <c r="E13" s="97" t="s">
        <v>74</v>
      </c>
      <c r="F13" s="97" t="s">
        <v>74</v>
      </c>
      <c r="G13" s="97" t="s">
        <v>74</v>
      </c>
      <c r="H13" s="97" t="s">
        <v>109</v>
      </c>
      <c r="I13" s="97" t="s">
        <v>215</v>
      </c>
      <c r="J13" s="101">
        <v>45.87521</v>
      </c>
      <c r="K13" s="101">
        <v>-117.0675</v>
      </c>
      <c r="L13" s="97" t="s">
        <v>78</v>
      </c>
      <c r="M13" s="97" t="s">
        <v>79</v>
      </c>
      <c r="N13" s="97" t="s">
        <v>80</v>
      </c>
      <c r="O13" s="97" t="s">
        <v>159</v>
      </c>
      <c r="P13" s="97"/>
      <c r="Q13" s="102">
        <v>38246</v>
      </c>
      <c r="R13" s="103">
        <v>0.5916666666666667</v>
      </c>
      <c r="S13" s="97" t="s">
        <v>185</v>
      </c>
      <c r="T13" s="97">
        <v>1</v>
      </c>
      <c r="U13" s="97">
        <v>1</v>
      </c>
      <c r="V13" s="97">
        <v>0</v>
      </c>
      <c r="W13" s="97">
        <v>0</v>
      </c>
      <c r="X13" s="97">
        <v>0</v>
      </c>
      <c r="Y13" s="97" t="s">
        <v>75</v>
      </c>
      <c r="Z13" s="97" t="s">
        <v>75</v>
      </c>
      <c r="AA13" s="97" t="s">
        <v>75</v>
      </c>
      <c r="AB13" s="97"/>
      <c r="AC13" s="97" t="s">
        <v>85</v>
      </c>
      <c r="AD13" s="97" t="s">
        <v>229</v>
      </c>
      <c r="AE13" s="97" t="s">
        <v>75</v>
      </c>
      <c r="AF13" s="97" t="s">
        <v>75</v>
      </c>
      <c r="AG13" s="97" t="s">
        <v>75</v>
      </c>
      <c r="AH13" s="97" t="s">
        <v>75</v>
      </c>
      <c r="AI13" s="97" t="s">
        <v>230</v>
      </c>
      <c r="AJ13" s="97"/>
      <c r="AK13" s="97"/>
      <c r="AL13" s="97">
        <v>1</v>
      </c>
      <c r="AM13" s="97">
        <v>1</v>
      </c>
      <c r="AN13" s="97">
        <v>1</v>
      </c>
      <c r="AO13" s="97">
        <v>1</v>
      </c>
      <c r="AP13" s="97"/>
      <c r="AQ13" s="97"/>
      <c r="AR13" s="97"/>
      <c r="AS13" s="97">
        <v>4.2</v>
      </c>
      <c r="AT13" s="97">
        <v>54.6</v>
      </c>
      <c r="AU13" s="97">
        <v>13</v>
      </c>
      <c r="AV13" s="97">
        <v>11.6</v>
      </c>
      <c r="AW13" s="97">
        <v>9.5</v>
      </c>
      <c r="AX13" s="97">
        <v>7.1</v>
      </c>
      <c r="AY13" s="97">
        <v>7.2</v>
      </c>
      <c r="AZ13" s="97">
        <v>0</v>
      </c>
      <c r="BA13" s="97"/>
      <c r="BB13" s="97">
        <v>0</v>
      </c>
      <c r="BC13" s="97">
        <v>0</v>
      </c>
      <c r="BD13" s="97">
        <v>0</v>
      </c>
      <c r="BE13" s="97">
        <v>0</v>
      </c>
      <c r="BF13" s="97">
        <v>0</v>
      </c>
      <c r="BG13" s="97">
        <v>0</v>
      </c>
      <c r="BH13" s="97">
        <v>9.68</v>
      </c>
      <c r="BI13" s="97">
        <v>0.43</v>
      </c>
      <c r="BJ13" s="97">
        <v>0</v>
      </c>
      <c r="BK13" s="97">
        <v>0</v>
      </c>
      <c r="BL13" s="97">
        <v>0</v>
      </c>
      <c r="BM13" s="97">
        <v>0</v>
      </c>
      <c r="BN13" s="97">
        <v>0</v>
      </c>
      <c r="BO13" s="97" t="s">
        <v>124</v>
      </c>
      <c r="BP13" s="97" t="s">
        <v>125</v>
      </c>
      <c r="BQ13" s="97" t="s">
        <v>124</v>
      </c>
      <c r="BR13" s="97" t="s">
        <v>125</v>
      </c>
      <c r="BS13" s="97"/>
      <c r="BT13" s="78" t="str">
        <f t="shared" si="18"/>
        <v>Red</v>
      </c>
      <c r="BU13" s="78" t="str">
        <f t="shared" si="19"/>
        <v>Red</v>
      </c>
      <c r="BV13" s="78" t="str">
        <f t="shared" si="20"/>
        <v>Yes</v>
      </c>
      <c r="BW13" s="78" t="str">
        <f t="shared" si="21"/>
        <v>Open Bottom Arch</v>
      </c>
      <c r="BX13" s="78" t="b">
        <f t="shared" si="22"/>
        <v>0</v>
      </c>
      <c r="BY13" s="97" t="s">
        <v>85</v>
      </c>
      <c r="BZ13" s="97" t="s">
        <v>231</v>
      </c>
      <c r="CA13" s="97" t="s">
        <v>85</v>
      </c>
      <c r="CB13" s="97" t="s">
        <v>175</v>
      </c>
      <c r="CC13" s="153">
        <v>3.189075</v>
      </c>
      <c r="CD13" s="98">
        <f t="shared" si="5"/>
        <v>3</v>
      </c>
      <c r="CE13" s="98" t="str">
        <f t="shared" si="23"/>
        <v>1</v>
      </c>
      <c r="CF13" s="98" t="str">
        <f t="shared" si="24"/>
        <v>1</v>
      </c>
      <c r="CG13" s="97">
        <v>1</v>
      </c>
      <c r="CH13" s="97">
        <f t="shared" si="8"/>
        <v>1</v>
      </c>
      <c r="CI13" s="97">
        <v>1</v>
      </c>
      <c r="CJ13" s="72">
        <v>12</v>
      </c>
      <c r="CK13" s="73">
        <f t="shared" si="9"/>
        <v>9</v>
      </c>
      <c r="CL13" s="98" t="str">
        <f t="shared" si="16"/>
        <v>Medium</v>
      </c>
      <c r="CM13" s="97" t="str">
        <f t="shared" si="10"/>
        <v>0</v>
      </c>
      <c r="CN13" s="97" t="str">
        <f t="shared" si="17"/>
        <v>0</v>
      </c>
      <c r="CO13" s="97" t="str">
        <f t="shared" si="12"/>
        <v>0</v>
      </c>
      <c r="CP13" s="97" t="str">
        <f t="shared" si="13"/>
        <v>0</v>
      </c>
      <c r="CQ13" s="97" t="str">
        <f t="shared" si="14"/>
        <v>0</v>
      </c>
      <c r="CR13" s="97" t="str">
        <f t="shared" si="15"/>
        <v>0</v>
      </c>
      <c r="CS13" s="97" t="s">
        <v>615</v>
      </c>
      <c r="CT13" s="182"/>
    </row>
    <row r="14" spans="1:97" s="6" customFormat="1" ht="12.75">
      <c r="A14" s="99" t="s">
        <v>439</v>
      </c>
      <c r="B14" s="99">
        <v>4625</v>
      </c>
      <c r="C14" s="100">
        <v>16.2</v>
      </c>
      <c r="D14" s="99" t="s">
        <v>434</v>
      </c>
      <c r="E14" s="99" t="s">
        <v>74</v>
      </c>
      <c r="F14" s="99" t="s">
        <v>74</v>
      </c>
      <c r="G14" s="99" t="s">
        <v>74</v>
      </c>
      <c r="H14" s="97" t="s">
        <v>179</v>
      </c>
      <c r="I14" s="97" t="s">
        <v>179</v>
      </c>
      <c r="J14" s="101">
        <v>45.78676</v>
      </c>
      <c r="K14" s="101">
        <v>-116.97803</v>
      </c>
      <c r="L14" s="97" t="s">
        <v>78</v>
      </c>
      <c r="M14" s="97"/>
      <c r="N14" s="97" t="s">
        <v>80</v>
      </c>
      <c r="O14" s="97" t="s">
        <v>160</v>
      </c>
      <c r="P14" s="97"/>
      <c r="Q14" s="102">
        <v>38957</v>
      </c>
      <c r="R14" s="103">
        <v>0.576388888888889</v>
      </c>
      <c r="S14" s="97" t="s">
        <v>118</v>
      </c>
      <c r="T14" s="97">
        <v>1</v>
      </c>
      <c r="U14" s="97">
        <v>1</v>
      </c>
      <c r="V14" s="97">
        <v>0</v>
      </c>
      <c r="W14" s="97">
        <v>0</v>
      </c>
      <c r="X14" s="97">
        <v>0</v>
      </c>
      <c r="Y14" s="97" t="s">
        <v>75</v>
      </c>
      <c r="Z14" s="97" t="s">
        <v>75</v>
      </c>
      <c r="AA14" s="97" t="s">
        <v>75</v>
      </c>
      <c r="AB14" s="97"/>
      <c r="AC14" s="97" t="s">
        <v>84</v>
      </c>
      <c r="AD14" s="97"/>
      <c r="AE14" s="97" t="s">
        <v>120</v>
      </c>
      <c r="AF14" s="97" t="s">
        <v>102</v>
      </c>
      <c r="AG14" s="97" t="s">
        <v>75</v>
      </c>
      <c r="AH14" s="97" t="s">
        <v>75</v>
      </c>
      <c r="AI14" s="104" t="s">
        <v>440</v>
      </c>
      <c r="AJ14" s="97"/>
      <c r="AK14" s="97"/>
      <c r="AL14" s="97"/>
      <c r="AM14" s="97"/>
      <c r="AN14" s="97"/>
      <c r="AO14" s="97"/>
      <c r="AP14" s="97"/>
      <c r="AQ14" s="97"/>
      <c r="AR14" s="97"/>
      <c r="AS14" s="97">
        <v>5</v>
      </c>
      <c r="AT14" s="97">
        <v>50</v>
      </c>
      <c r="AU14" s="97">
        <v>8.6</v>
      </c>
      <c r="AV14" s="97">
        <v>10.1</v>
      </c>
      <c r="AW14" s="97">
        <v>9</v>
      </c>
      <c r="AX14" s="97">
        <v>9.9</v>
      </c>
      <c r="AY14" s="97">
        <v>8.6</v>
      </c>
      <c r="AZ14" s="97">
        <v>11.17</v>
      </c>
      <c r="BA14" s="97" t="s">
        <v>441</v>
      </c>
      <c r="BB14" s="97">
        <v>11.17</v>
      </c>
      <c r="BC14" s="194">
        <v>14.01</v>
      </c>
      <c r="BD14" s="97">
        <v>14.7</v>
      </c>
      <c r="BE14" s="97">
        <v>14.52</v>
      </c>
      <c r="BF14" s="97">
        <v>11.17</v>
      </c>
      <c r="BG14" s="97">
        <v>0</v>
      </c>
      <c r="BH14" s="97">
        <v>9.24</v>
      </c>
      <c r="BI14" s="97">
        <v>0.54</v>
      </c>
      <c r="BJ14" s="97">
        <v>0.51</v>
      </c>
      <c r="BK14" s="97">
        <v>-3.35</v>
      </c>
      <c r="BL14" s="97">
        <v>0.18</v>
      </c>
      <c r="BM14" s="97">
        <v>0.35</v>
      </c>
      <c r="BN14" s="97">
        <v>5.68</v>
      </c>
      <c r="BO14" s="97" t="s">
        <v>124</v>
      </c>
      <c r="BP14" s="97" t="s">
        <v>151</v>
      </c>
      <c r="BQ14" s="97" t="s">
        <v>124</v>
      </c>
      <c r="BR14" s="97" t="s">
        <v>152</v>
      </c>
      <c r="BS14" s="97"/>
      <c r="BT14" s="78" t="str">
        <f t="shared" si="18"/>
        <v>Red</v>
      </c>
      <c r="BU14" s="78" t="str">
        <f t="shared" si="19"/>
        <v>Red</v>
      </c>
      <c r="BV14" s="78" t="str">
        <f t="shared" si="20"/>
        <v>Yes</v>
      </c>
      <c r="BW14" s="78" t="str">
        <f t="shared" si="21"/>
        <v>Squashed Pipe-Arch</v>
      </c>
      <c r="BX14" s="78" t="b">
        <f t="shared" si="22"/>
        <v>0</v>
      </c>
      <c r="BY14" s="97" t="s">
        <v>85</v>
      </c>
      <c r="BZ14" s="97" t="s">
        <v>419</v>
      </c>
      <c r="CA14" s="97" t="s">
        <v>85</v>
      </c>
      <c r="CB14" s="97" t="s">
        <v>170</v>
      </c>
      <c r="CC14" s="153">
        <v>2.005428</v>
      </c>
      <c r="CD14" s="98">
        <f t="shared" si="5"/>
        <v>3</v>
      </c>
      <c r="CE14" s="98" t="str">
        <f t="shared" si="23"/>
        <v>1</v>
      </c>
      <c r="CF14" s="98" t="str">
        <f t="shared" si="24"/>
        <v>1</v>
      </c>
      <c r="CG14" s="97">
        <v>1</v>
      </c>
      <c r="CH14" s="97">
        <f t="shared" si="8"/>
        <v>1</v>
      </c>
      <c r="CI14" s="97">
        <v>1</v>
      </c>
      <c r="CJ14" s="72">
        <v>12</v>
      </c>
      <c r="CK14" s="73">
        <f t="shared" si="9"/>
        <v>9</v>
      </c>
      <c r="CL14" s="98" t="str">
        <f t="shared" si="16"/>
        <v>Medium</v>
      </c>
      <c r="CM14" s="97" t="str">
        <f t="shared" si="10"/>
        <v>0</v>
      </c>
      <c r="CN14" s="97" t="str">
        <f t="shared" si="17"/>
        <v>0</v>
      </c>
      <c r="CO14" s="97" t="str">
        <f t="shared" si="12"/>
        <v>0</v>
      </c>
      <c r="CP14" s="97" t="str">
        <f t="shared" si="13"/>
        <v>0</v>
      </c>
      <c r="CQ14" s="97" t="str">
        <f t="shared" si="14"/>
        <v>0</v>
      </c>
      <c r="CR14" s="97" t="str">
        <f t="shared" si="15"/>
        <v>0</v>
      </c>
      <c r="CS14" s="97" t="s">
        <v>610</v>
      </c>
    </row>
    <row r="15" spans="1:97" s="6" customFormat="1" ht="12.75">
      <c r="A15" s="99" t="s">
        <v>496</v>
      </c>
      <c r="B15" s="83" t="s">
        <v>508</v>
      </c>
      <c r="C15" s="82"/>
      <c r="D15" s="82"/>
      <c r="E15" s="99" t="s">
        <v>74</v>
      </c>
      <c r="F15" s="99" t="s">
        <v>74</v>
      </c>
      <c r="G15" s="99" t="s">
        <v>74</v>
      </c>
      <c r="H15" s="97" t="s">
        <v>109</v>
      </c>
      <c r="I15" s="97" t="s">
        <v>172</v>
      </c>
      <c r="J15" s="128">
        <v>45.77453002194444</v>
      </c>
      <c r="K15" s="128">
        <v>-116.92032408416667</v>
      </c>
      <c r="L15" s="97" t="s">
        <v>78</v>
      </c>
      <c r="M15" s="97"/>
      <c r="N15" s="97" t="s">
        <v>160</v>
      </c>
      <c r="O15" s="97" t="s">
        <v>80</v>
      </c>
      <c r="P15" s="82"/>
      <c r="Q15" s="102">
        <v>38980</v>
      </c>
      <c r="R15" s="103"/>
      <c r="S15" s="97" t="s">
        <v>118</v>
      </c>
      <c r="T15" s="97">
        <v>1</v>
      </c>
      <c r="U15" s="97">
        <v>1</v>
      </c>
      <c r="V15" s="97">
        <v>0</v>
      </c>
      <c r="W15" s="97">
        <v>0</v>
      </c>
      <c r="X15" s="97">
        <v>0</v>
      </c>
      <c r="Y15" s="97" t="s">
        <v>75</v>
      </c>
      <c r="Z15" s="97" t="s">
        <v>75</v>
      </c>
      <c r="AA15" s="97" t="s">
        <v>75</v>
      </c>
      <c r="AB15" s="82"/>
      <c r="AC15" s="82"/>
      <c r="AD15" s="82"/>
      <c r="AE15" s="82"/>
      <c r="AF15" s="97" t="s">
        <v>75</v>
      </c>
      <c r="AG15" s="97" t="s">
        <v>75</v>
      </c>
      <c r="AH15" s="97" t="s">
        <v>75</v>
      </c>
      <c r="AI15" s="82"/>
      <c r="AJ15" s="82"/>
      <c r="AK15" s="78" t="s">
        <v>509</v>
      </c>
      <c r="AL15" s="82"/>
      <c r="AM15" s="82"/>
      <c r="AN15" s="82"/>
      <c r="AO15" s="82"/>
      <c r="AP15" s="82"/>
      <c r="AQ15" s="82"/>
      <c r="AR15" s="82"/>
      <c r="AS15" s="76">
        <v>6</v>
      </c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76"/>
      <c r="BH15" s="82"/>
      <c r="BI15" s="77">
        <v>1.78</v>
      </c>
      <c r="BJ15" s="77" t="s">
        <v>502</v>
      </c>
      <c r="BK15" s="82"/>
      <c r="BL15" s="82"/>
      <c r="BM15" s="82"/>
      <c r="BN15" s="86">
        <v>4.69</v>
      </c>
      <c r="BO15" s="97" t="s">
        <v>124</v>
      </c>
      <c r="BP15" s="97" t="s">
        <v>151</v>
      </c>
      <c r="BQ15" s="97" t="s">
        <v>124</v>
      </c>
      <c r="BR15" s="97" t="s">
        <v>152</v>
      </c>
      <c r="BS15" s="82"/>
      <c r="BT15" s="78" t="str">
        <f t="shared" si="18"/>
        <v>Red</v>
      </c>
      <c r="BU15" s="78" t="str">
        <f t="shared" si="19"/>
        <v>Red</v>
      </c>
      <c r="BV15" s="78" t="str">
        <f t="shared" si="20"/>
        <v>No</v>
      </c>
      <c r="BW15" s="78" t="str">
        <f t="shared" si="21"/>
        <v>Squashed Pipe-Arch</v>
      </c>
      <c r="BX15" s="78" t="b">
        <f t="shared" si="22"/>
        <v>0</v>
      </c>
      <c r="BY15" s="82"/>
      <c r="BZ15" s="82"/>
      <c r="CA15" s="83" t="s">
        <v>504</v>
      </c>
      <c r="CB15" s="82"/>
      <c r="CC15" s="154">
        <v>2.01794</v>
      </c>
      <c r="CD15" s="98">
        <f t="shared" si="5"/>
        <v>3</v>
      </c>
      <c r="CE15" s="98" t="str">
        <f t="shared" si="23"/>
        <v>1</v>
      </c>
      <c r="CF15" s="98" t="str">
        <f t="shared" si="24"/>
        <v>1</v>
      </c>
      <c r="CG15" s="97">
        <v>1</v>
      </c>
      <c r="CH15" s="97">
        <f t="shared" si="8"/>
        <v>1</v>
      </c>
      <c r="CI15" s="97">
        <v>1</v>
      </c>
      <c r="CJ15" s="72">
        <v>12</v>
      </c>
      <c r="CK15" s="73">
        <f t="shared" si="9"/>
        <v>9</v>
      </c>
      <c r="CL15" s="98" t="str">
        <f t="shared" si="16"/>
        <v>Medium</v>
      </c>
      <c r="CM15" s="97" t="str">
        <f t="shared" si="10"/>
        <v>0</v>
      </c>
      <c r="CN15" s="97" t="str">
        <f t="shared" si="17"/>
        <v>0</v>
      </c>
      <c r="CO15" s="97" t="str">
        <f t="shared" si="12"/>
        <v>0</v>
      </c>
      <c r="CP15" s="97" t="str">
        <f t="shared" si="13"/>
        <v>0</v>
      </c>
      <c r="CQ15" s="97" t="str">
        <f t="shared" si="14"/>
        <v>0</v>
      </c>
      <c r="CR15" s="97" t="str">
        <f t="shared" si="15"/>
        <v>0</v>
      </c>
      <c r="CS15" s="97" t="s">
        <v>611</v>
      </c>
    </row>
    <row r="16" spans="1:97" ht="12.75">
      <c r="A16" s="172" t="s">
        <v>534</v>
      </c>
      <c r="B16" s="186" t="s">
        <v>518</v>
      </c>
      <c r="C16" s="171"/>
      <c r="D16" s="171"/>
      <c r="E16" s="172" t="s">
        <v>74</v>
      </c>
      <c r="F16" s="172" t="s">
        <v>74</v>
      </c>
      <c r="G16" s="172" t="s">
        <v>74</v>
      </c>
      <c r="H16" s="171" t="s">
        <v>109</v>
      </c>
      <c r="I16" s="171" t="s">
        <v>109</v>
      </c>
      <c r="J16" s="190">
        <v>45.71680233388889</v>
      </c>
      <c r="K16" s="190">
        <v>-116.89172901250001</v>
      </c>
      <c r="L16" s="171" t="s">
        <v>78</v>
      </c>
      <c r="M16" s="171"/>
      <c r="N16" s="171" t="s">
        <v>160</v>
      </c>
      <c r="O16" s="171" t="s">
        <v>80</v>
      </c>
      <c r="P16" s="171"/>
      <c r="Q16" s="175">
        <v>38981</v>
      </c>
      <c r="R16" s="176"/>
      <c r="S16" s="171" t="s">
        <v>99</v>
      </c>
      <c r="T16" s="171">
        <v>1</v>
      </c>
      <c r="U16" s="171">
        <v>1</v>
      </c>
      <c r="V16" s="171">
        <v>0</v>
      </c>
      <c r="W16" s="171">
        <v>0</v>
      </c>
      <c r="X16" s="171">
        <v>0</v>
      </c>
      <c r="Y16" s="171" t="s">
        <v>75</v>
      </c>
      <c r="Z16" s="171" t="s">
        <v>75</v>
      </c>
      <c r="AA16" s="171" t="s">
        <v>75</v>
      </c>
      <c r="AB16" s="171"/>
      <c r="AC16" s="171"/>
      <c r="AD16" s="171"/>
      <c r="AE16" s="171"/>
      <c r="AF16" s="171" t="s">
        <v>75</v>
      </c>
      <c r="AG16" s="171" t="s">
        <v>75</v>
      </c>
      <c r="AH16" s="171" t="s">
        <v>75</v>
      </c>
      <c r="AI16" s="171"/>
      <c r="AJ16" s="171" t="s">
        <v>541</v>
      </c>
      <c r="AK16" s="185" t="s">
        <v>519</v>
      </c>
      <c r="AL16" s="171"/>
      <c r="AM16" s="171"/>
      <c r="AN16" s="171"/>
      <c r="AO16" s="171"/>
      <c r="AP16" s="171"/>
      <c r="AQ16" s="171"/>
      <c r="AR16" s="171"/>
      <c r="AS16" s="172">
        <v>3.3</v>
      </c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86"/>
      <c r="BH16" s="171"/>
      <c r="BI16" s="187">
        <v>0.76</v>
      </c>
      <c r="BJ16" s="187">
        <v>0.3</v>
      </c>
      <c r="BK16" s="171"/>
      <c r="BL16" s="171"/>
      <c r="BM16" s="171"/>
      <c r="BN16" s="191">
        <v>1.73</v>
      </c>
      <c r="BO16" s="171" t="s">
        <v>124</v>
      </c>
      <c r="BP16" s="171" t="s">
        <v>151</v>
      </c>
      <c r="BQ16" s="171" t="s">
        <v>124</v>
      </c>
      <c r="BR16" s="171" t="s">
        <v>75</v>
      </c>
      <c r="BS16" s="171"/>
      <c r="BT16" s="177" t="str">
        <f t="shared" si="18"/>
        <v>Red</v>
      </c>
      <c r="BU16" s="177" t="str">
        <f t="shared" si="19"/>
        <v>Red</v>
      </c>
      <c r="BV16" s="177" t="str">
        <f t="shared" si="20"/>
        <v>No</v>
      </c>
      <c r="BW16" s="177" t="str">
        <f t="shared" si="21"/>
        <v>Circular</v>
      </c>
      <c r="BX16" s="177" t="b">
        <f t="shared" si="22"/>
        <v>0</v>
      </c>
      <c r="BY16" s="171"/>
      <c r="BZ16" s="171"/>
      <c r="CA16" s="186" t="s">
        <v>515</v>
      </c>
      <c r="CB16" s="171"/>
      <c r="CC16" s="178">
        <v>3.429554</v>
      </c>
      <c r="CD16" s="179">
        <f t="shared" si="5"/>
        <v>3</v>
      </c>
      <c r="CE16" s="179" t="str">
        <f t="shared" si="23"/>
        <v>1</v>
      </c>
      <c r="CF16" s="179" t="str">
        <f t="shared" si="24"/>
        <v>1</v>
      </c>
      <c r="CG16" s="171">
        <v>2</v>
      </c>
      <c r="CH16" s="171">
        <f t="shared" si="8"/>
        <v>1</v>
      </c>
      <c r="CI16" s="171">
        <v>1</v>
      </c>
      <c r="CJ16" s="180">
        <v>12</v>
      </c>
      <c r="CK16" s="181">
        <f t="shared" si="9"/>
        <v>9</v>
      </c>
      <c r="CL16" s="98" t="str">
        <f t="shared" si="16"/>
        <v>Medium</v>
      </c>
      <c r="CM16" s="171" t="str">
        <f t="shared" si="10"/>
        <v>0</v>
      </c>
      <c r="CN16" s="171" t="str">
        <f t="shared" si="17"/>
        <v>0</v>
      </c>
      <c r="CO16" s="171" t="str">
        <f t="shared" si="12"/>
        <v>0</v>
      </c>
      <c r="CP16" s="171" t="str">
        <f t="shared" si="13"/>
        <v>0</v>
      </c>
      <c r="CQ16" s="171" t="str">
        <f t="shared" si="14"/>
        <v>0</v>
      </c>
      <c r="CR16" s="171" t="str">
        <f t="shared" si="15"/>
        <v>0</v>
      </c>
      <c r="CS16" s="171" t="s">
        <v>592</v>
      </c>
    </row>
    <row r="17" spans="1:97" s="6" customFormat="1" ht="12.75">
      <c r="A17" s="172" t="s">
        <v>425</v>
      </c>
      <c r="B17" s="172" t="s">
        <v>426</v>
      </c>
      <c r="C17" s="173">
        <v>0.4</v>
      </c>
      <c r="D17" s="172" t="s">
        <v>145</v>
      </c>
      <c r="E17" s="172" t="s">
        <v>115</v>
      </c>
      <c r="F17" s="172" t="s">
        <v>89</v>
      </c>
      <c r="G17" s="172" t="s">
        <v>89</v>
      </c>
      <c r="H17" s="171" t="s">
        <v>90</v>
      </c>
      <c r="I17" s="171" t="s">
        <v>76</v>
      </c>
      <c r="J17" s="174">
        <v>45.60002</v>
      </c>
      <c r="K17" s="174">
        <v>-117.17107</v>
      </c>
      <c r="L17" s="171" t="s">
        <v>78</v>
      </c>
      <c r="M17" s="171"/>
      <c r="N17" s="171" t="s">
        <v>80</v>
      </c>
      <c r="O17" s="171" t="s">
        <v>160</v>
      </c>
      <c r="P17" s="171"/>
      <c r="Q17" s="175">
        <v>38946</v>
      </c>
      <c r="R17" s="176">
        <v>0.5236111111111111</v>
      </c>
      <c r="S17" s="171" t="s">
        <v>118</v>
      </c>
      <c r="T17" s="171">
        <v>1</v>
      </c>
      <c r="U17" s="171">
        <v>1</v>
      </c>
      <c r="V17" s="171">
        <v>0</v>
      </c>
      <c r="W17" s="171">
        <v>0</v>
      </c>
      <c r="X17" s="171">
        <v>0</v>
      </c>
      <c r="Y17" s="171" t="s">
        <v>137</v>
      </c>
      <c r="Z17" s="171" t="s">
        <v>75</v>
      </c>
      <c r="AA17" s="171" t="s">
        <v>75</v>
      </c>
      <c r="AB17" s="171"/>
      <c r="AC17" s="171" t="s">
        <v>84</v>
      </c>
      <c r="AD17" s="171"/>
      <c r="AE17" s="171" t="s">
        <v>120</v>
      </c>
      <c r="AF17" s="171" t="s">
        <v>139</v>
      </c>
      <c r="AG17" s="171" t="s">
        <v>75</v>
      </c>
      <c r="AH17" s="171" t="s">
        <v>75</v>
      </c>
      <c r="AI17" s="184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>
        <v>4.6</v>
      </c>
      <c r="AT17" s="171">
        <v>30</v>
      </c>
      <c r="AU17" s="171">
        <v>7</v>
      </c>
      <c r="AV17" s="171">
        <v>7.2</v>
      </c>
      <c r="AW17" s="171">
        <v>6.2</v>
      </c>
      <c r="AX17" s="171">
        <v>9.9</v>
      </c>
      <c r="AY17" s="171">
        <v>12.1</v>
      </c>
      <c r="AZ17" s="171">
        <v>5.1</v>
      </c>
      <c r="BA17" s="171" t="s">
        <v>427</v>
      </c>
      <c r="BB17" s="171">
        <v>8.4</v>
      </c>
      <c r="BC17" s="171">
        <v>8.74</v>
      </c>
      <c r="BD17" s="171">
        <v>11.71</v>
      </c>
      <c r="BE17" s="171">
        <v>9.52</v>
      </c>
      <c r="BF17" s="171">
        <v>5.1</v>
      </c>
      <c r="BG17" s="171">
        <v>0</v>
      </c>
      <c r="BH17" s="171">
        <v>8.48</v>
      </c>
      <c r="BI17" s="171">
        <v>0.54</v>
      </c>
      <c r="BJ17" s="171">
        <v>0.78</v>
      </c>
      <c r="BK17" s="171">
        <v>-1.12</v>
      </c>
      <c r="BL17" s="171">
        <v>2.19</v>
      </c>
      <c r="BM17" s="171">
        <v>2.81</v>
      </c>
      <c r="BN17" s="171">
        <v>1.13</v>
      </c>
      <c r="BO17" s="171" t="s">
        <v>124</v>
      </c>
      <c r="BP17" s="171" t="s">
        <v>167</v>
      </c>
      <c r="BQ17" s="171" t="s">
        <v>107</v>
      </c>
      <c r="BR17" s="171" t="s">
        <v>75</v>
      </c>
      <c r="BS17" s="171"/>
      <c r="BT17" s="177" t="str">
        <f t="shared" si="18"/>
        <v>Red</v>
      </c>
      <c r="BU17" s="177" t="str">
        <f t="shared" si="19"/>
        <v>Red</v>
      </c>
      <c r="BV17" s="177" t="str">
        <f t="shared" si="20"/>
        <v>No</v>
      </c>
      <c r="BW17" s="177" t="str">
        <f t="shared" si="21"/>
        <v>Squashed Pipe-Arch</v>
      </c>
      <c r="BX17" s="177" t="b">
        <f t="shared" si="22"/>
        <v>0</v>
      </c>
      <c r="BY17" s="171" t="s">
        <v>84</v>
      </c>
      <c r="BZ17" s="171"/>
      <c r="CA17" s="171" t="s">
        <v>75</v>
      </c>
      <c r="CB17" s="171" t="s">
        <v>170</v>
      </c>
      <c r="CC17" s="178">
        <v>6.355545</v>
      </c>
      <c r="CD17" s="179">
        <f t="shared" si="5"/>
        <v>5</v>
      </c>
      <c r="CE17" s="179" t="str">
        <f t="shared" si="23"/>
        <v>1</v>
      </c>
      <c r="CF17" s="179" t="str">
        <f t="shared" si="24"/>
        <v>0</v>
      </c>
      <c r="CG17" s="171">
        <v>2</v>
      </c>
      <c r="CH17" s="171">
        <f t="shared" si="8"/>
        <v>1.1</v>
      </c>
      <c r="CI17" s="171">
        <v>1</v>
      </c>
      <c r="CJ17" s="180">
        <v>16</v>
      </c>
      <c r="CK17" s="181">
        <f t="shared" si="9"/>
        <v>8.25</v>
      </c>
      <c r="CL17" s="98" t="str">
        <f t="shared" si="16"/>
        <v>Medium</v>
      </c>
      <c r="CM17" s="171" t="str">
        <f t="shared" si="10"/>
        <v>0</v>
      </c>
      <c r="CN17" s="171" t="str">
        <f t="shared" si="17"/>
        <v>0</v>
      </c>
      <c r="CO17" s="171" t="str">
        <f t="shared" si="12"/>
        <v>0</v>
      </c>
      <c r="CP17" s="171" t="str">
        <f t="shared" si="13"/>
        <v>0.1</v>
      </c>
      <c r="CQ17" s="171" t="str">
        <f t="shared" si="14"/>
        <v>0</v>
      </c>
      <c r="CR17" s="171" t="str">
        <f t="shared" si="15"/>
        <v>0</v>
      </c>
      <c r="CS17" s="171" t="s">
        <v>590</v>
      </c>
    </row>
    <row r="18" spans="1:97" s="6" customFormat="1" ht="12.75">
      <c r="A18" s="99" t="s">
        <v>442</v>
      </c>
      <c r="B18" s="99">
        <v>4625</v>
      </c>
      <c r="C18" s="100">
        <v>18.5</v>
      </c>
      <c r="D18" s="99" t="s">
        <v>434</v>
      </c>
      <c r="E18" s="99" t="s">
        <v>74</v>
      </c>
      <c r="F18" s="99" t="s">
        <v>74</v>
      </c>
      <c r="G18" s="99" t="s">
        <v>74</v>
      </c>
      <c r="H18" s="97" t="s">
        <v>179</v>
      </c>
      <c r="I18" s="97" t="s">
        <v>179</v>
      </c>
      <c r="J18" s="101">
        <v>45.79504</v>
      </c>
      <c r="K18" s="101">
        <v>-116.94553</v>
      </c>
      <c r="L18" s="97" t="s">
        <v>78</v>
      </c>
      <c r="M18" s="97"/>
      <c r="N18" s="97" t="s">
        <v>160</v>
      </c>
      <c r="O18" s="97" t="s">
        <v>423</v>
      </c>
      <c r="P18" s="97"/>
      <c r="Q18" s="102">
        <v>38957</v>
      </c>
      <c r="R18" s="103">
        <v>0.6270833333333333</v>
      </c>
      <c r="S18" s="97" t="s">
        <v>99</v>
      </c>
      <c r="T18" s="97">
        <v>1</v>
      </c>
      <c r="U18" s="97">
        <v>1</v>
      </c>
      <c r="V18" s="97">
        <v>0</v>
      </c>
      <c r="W18" s="97">
        <v>0</v>
      </c>
      <c r="X18" s="97">
        <v>0</v>
      </c>
      <c r="Y18" s="97" t="s">
        <v>137</v>
      </c>
      <c r="Z18" s="97" t="s">
        <v>75</v>
      </c>
      <c r="AA18" s="97" t="s">
        <v>75</v>
      </c>
      <c r="AB18" s="97"/>
      <c r="AC18" s="97" t="s">
        <v>84</v>
      </c>
      <c r="AD18" s="97"/>
      <c r="AE18" s="97" t="s">
        <v>120</v>
      </c>
      <c r="AF18" s="97" t="s">
        <v>121</v>
      </c>
      <c r="AG18" s="97" t="s">
        <v>139</v>
      </c>
      <c r="AH18" s="97" t="s">
        <v>75</v>
      </c>
      <c r="AI18" s="104" t="s">
        <v>443</v>
      </c>
      <c r="AJ18" s="97"/>
      <c r="AK18" s="97"/>
      <c r="AL18" s="97"/>
      <c r="AM18" s="97"/>
      <c r="AN18" s="97"/>
      <c r="AO18" s="97"/>
      <c r="AP18" s="97"/>
      <c r="AQ18" s="97"/>
      <c r="AR18" s="97"/>
      <c r="AS18" s="97">
        <v>5</v>
      </c>
      <c r="AT18" s="97">
        <v>111</v>
      </c>
      <c r="AU18" s="97">
        <v>6.5</v>
      </c>
      <c r="AV18" s="97">
        <v>8.7</v>
      </c>
      <c r="AW18" s="97">
        <v>6.8</v>
      </c>
      <c r="AX18" s="97">
        <v>10.1</v>
      </c>
      <c r="AY18" s="97">
        <v>8.4</v>
      </c>
      <c r="AZ18" s="97">
        <v>1.48</v>
      </c>
      <c r="BA18" s="97" t="s">
        <v>444</v>
      </c>
      <c r="BB18" s="97">
        <v>24.47</v>
      </c>
      <c r="BC18" s="97">
        <v>30.4</v>
      </c>
      <c r="BD18" s="97">
        <v>32.54</v>
      </c>
      <c r="BE18" s="97">
        <v>31.84</v>
      </c>
      <c r="BF18" s="97">
        <v>1.48</v>
      </c>
      <c r="BG18" s="97">
        <v>0</v>
      </c>
      <c r="BH18" s="97">
        <v>8.1</v>
      </c>
      <c r="BI18" s="97">
        <v>0.62</v>
      </c>
      <c r="BJ18" s="97">
        <v>1.44</v>
      </c>
      <c r="BK18" s="97">
        <v>-7.37</v>
      </c>
      <c r="BL18" s="97">
        <v>0.7</v>
      </c>
      <c r="BM18" s="97">
        <v>0.49</v>
      </c>
      <c r="BN18" s="97">
        <v>5.34</v>
      </c>
      <c r="BO18" s="97" t="s">
        <v>124</v>
      </c>
      <c r="BP18" s="97" t="s">
        <v>151</v>
      </c>
      <c r="BQ18" s="97" t="s">
        <v>124</v>
      </c>
      <c r="BR18" s="97" t="s">
        <v>152</v>
      </c>
      <c r="BS18" s="97" t="s">
        <v>445</v>
      </c>
      <c r="BT18" s="78" t="str">
        <f t="shared" si="18"/>
        <v>Red</v>
      </c>
      <c r="BU18" s="78" t="str">
        <f t="shared" si="19"/>
        <v>Red</v>
      </c>
      <c r="BV18" s="78" t="str">
        <f t="shared" si="20"/>
        <v>Yes</v>
      </c>
      <c r="BW18" s="78" t="str">
        <f t="shared" si="21"/>
        <v>Circular</v>
      </c>
      <c r="BX18" s="78" t="b">
        <f t="shared" si="22"/>
        <v>0</v>
      </c>
      <c r="BY18" s="97" t="s">
        <v>85</v>
      </c>
      <c r="BZ18" s="97" t="s">
        <v>446</v>
      </c>
      <c r="CA18" s="97" t="s">
        <v>85</v>
      </c>
      <c r="CB18" s="97" t="s">
        <v>170</v>
      </c>
      <c r="CC18" s="153">
        <v>1.983784</v>
      </c>
      <c r="CD18" s="98">
        <f t="shared" si="5"/>
        <v>2</v>
      </c>
      <c r="CE18" s="98" t="str">
        <f t="shared" si="23"/>
        <v>1</v>
      </c>
      <c r="CF18" s="98" t="str">
        <f t="shared" si="24"/>
        <v>1</v>
      </c>
      <c r="CG18" s="97">
        <v>2</v>
      </c>
      <c r="CH18" s="97">
        <f t="shared" si="8"/>
        <v>1.1500000000000001</v>
      </c>
      <c r="CI18" s="97">
        <v>1</v>
      </c>
      <c r="CJ18" s="72">
        <v>17</v>
      </c>
      <c r="CK18" s="73">
        <f t="shared" si="9"/>
        <v>6.9</v>
      </c>
      <c r="CL18" s="98" t="str">
        <f t="shared" si="16"/>
        <v>Medium</v>
      </c>
      <c r="CM18" s="97" t="str">
        <f t="shared" si="10"/>
        <v>0.05</v>
      </c>
      <c r="CN18" s="97" t="str">
        <f t="shared" si="17"/>
        <v>0</v>
      </c>
      <c r="CO18" s="97" t="str">
        <f t="shared" si="12"/>
        <v>0</v>
      </c>
      <c r="CP18" s="97" t="str">
        <f t="shared" si="13"/>
        <v>0.1</v>
      </c>
      <c r="CQ18" s="97" t="str">
        <f t="shared" si="14"/>
        <v>0</v>
      </c>
      <c r="CR18" s="97" t="str">
        <f t="shared" si="15"/>
        <v>0</v>
      </c>
      <c r="CS18" s="97" t="s">
        <v>548</v>
      </c>
    </row>
    <row r="19" spans="1:97" s="6" customFormat="1" ht="12.75">
      <c r="A19" s="99" t="s">
        <v>433</v>
      </c>
      <c r="B19" s="99">
        <v>4625</v>
      </c>
      <c r="C19" s="100">
        <v>15.1</v>
      </c>
      <c r="D19" s="99" t="s">
        <v>434</v>
      </c>
      <c r="E19" s="99" t="s">
        <v>74</v>
      </c>
      <c r="F19" s="99" t="s">
        <v>74</v>
      </c>
      <c r="G19" s="99" t="s">
        <v>74</v>
      </c>
      <c r="H19" s="97" t="s">
        <v>109</v>
      </c>
      <c r="I19" s="97" t="s">
        <v>97</v>
      </c>
      <c r="J19" s="101">
        <v>45.77877</v>
      </c>
      <c r="K19" s="101">
        <v>-116.99015</v>
      </c>
      <c r="L19" s="97" t="s">
        <v>78</v>
      </c>
      <c r="M19" s="97"/>
      <c r="N19" s="97" t="s">
        <v>80</v>
      </c>
      <c r="O19" s="97" t="s">
        <v>160</v>
      </c>
      <c r="P19" s="97"/>
      <c r="Q19" s="102">
        <v>38957</v>
      </c>
      <c r="R19" s="103">
        <v>0.5118055555555555</v>
      </c>
      <c r="S19" s="97" t="s">
        <v>118</v>
      </c>
      <c r="T19" s="97">
        <v>1</v>
      </c>
      <c r="U19" s="97">
        <v>1</v>
      </c>
      <c r="V19" s="97">
        <v>0</v>
      </c>
      <c r="W19" s="97">
        <v>0</v>
      </c>
      <c r="X19" s="97">
        <v>0</v>
      </c>
      <c r="Y19" s="97" t="s">
        <v>119</v>
      </c>
      <c r="Z19" s="97" t="s">
        <v>75</v>
      </c>
      <c r="AA19" s="97" t="s">
        <v>75</v>
      </c>
      <c r="AB19" s="97"/>
      <c r="AC19" s="97" t="s">
        <v>84</v>
      </c>
      <c r="AD19" s="97"/>
      <c r="AE19" s="97" t="s">
        <v>120</v>
      </c>
      <c r="AF19" s="97" t="s">
        <v>139</v>
      </c>
      <c r="AG19" s="97" t="s">
        <v>138</v>
      </c>
      <c r="AH19" s="97" t="s">
        <v>75</v>
      </c>
      <c r="AI19" s="104" t="s">
        <v>488</v>
      </c>
      <c r="AJ19" s="97" t="s">
        <v>437</v>
      </c>
      <c r="AK19" s="97"/>
      <c r="AL19" s="97"/>
      <c r="AM19" s="97"/>
      <c r="AN19" s="97"/>
      <c r="AO19" s="97"/>
      <c r="AP19" s="97"/>
      <c r="AQ19" s="97"/>
      <c r="AR19" s="97"/>
      <c r="AS19" s="97">
        <v>5.3</v>
      </c>
      <c r="AT19" s="97">
        <v>93.5</v>
      </c>
      <c r="AU19" s="97">
        <v>7.9</v>
      </c>
      <c r="AV19" s="97">
        <v>9.6</v>
      </c>
      <c r="AW19" s="97">
        <v>6.4</v>
      </c>
      <c r="AX19" s="97">
        <v>5.9</v>
      </c>
      <c r="AY19" s="97">
        <v>9.9</v>
      </c>
      <c r="AZ19" s="97">
        <v>3.14</v>
      </c>
      <c r="BA19" s="97" t="s">
        <v>438</v>
      </c>
      <c r="BB19" s="97">
        <v>20.88</v>
      </c>
      <c r="BC19" s="97">
        <v>29.46</v>
      </c>
      <c r="BD19" s="97">
        <v>29.88</v>
      </c>
      <c r="BE19" s="97">
        <v>29.88</v>
      </c>
      <c r="BF19" s="97">
        <v>3.15</v>
      </c>
      <c r="BG19" s="97">
        <v>-0.01</v>
      </c>
      <c r="BH19" s="97">
        <v>7.94</v>
      </c>
      <c r="BI19" s="97">
        <v>0.67</v>
      </c>
      <c r="BJ19" s="97">
        <v>0.42</v>
      </c>
      <c r="BK19" s="97">
        <v>-9</v>
      </c>
      <c r="BL19" s="97">
        <v>0</v>
      </c>
      <c r="BM19" s="97">
        <v>0</v>
      </c>
      <c r="BN19" s="97">
        <v>9.18</v>
      </c>
      <c r="BO19" s="97" t="s">
        <v>124</v>
      </c>
      <c r="BP19" s="97" t="s">
        <v>151</v>
      </c>
      <c r="BQ19" s="97" t="s">
        <v>124</v>
      </c>
      <c r="BR19" s="97" t="s">
        <v>152</v>
      </c>
      <c r="BS19" s="97"/>
      <c r="BT19" s="78" t="str">
        <f t="shared" si="18"/>
        <v>Red</v>
      </c>
      <c r="BU19" s="78" t="str">
        <f t="shared" si="19"/>
        <v>Red</v>
      </c>
      <c r="BV19" s="78" t="str">
        <f t="shared" si="20"/>
        <v>No</v>
      </c>
      <c r="BW19" s="78" t="str">
        <f t="shared" si="21"/>
        <v>Squashed Pipe-Arch</v>
      </c>
      <c r="BX19" s="78" t="b">
        <f t="shared" si="22"/>
        <v>0</v>
      </c>
      <c r="BY19" s="97" t="s">
        <v>84</v>
      </c>
      <c r="BZ19" s="97"/>
      <c r="CA19" s="97" t="s">
        <v>85</v>
      </c>
      <c r="CB19" s="97" t="s">
        <v>170</v>
      </c>
      <c r="CC19" s="153">
        <v>1.837967</v>
      </c>
      <c r="CD19" s="98">
        <f t="shared" si="5"/>
        <v>2</v>
      </c>
      <c r="CE19" s="98" t="str">
        <f t="shared" si="23"/>
        <v>1</v>
      </c>
      <c r="CF19" s="98" t="str">
        <f t="shared" si="24"/>
        <v>1</v>
      </c>
      <c r="CG19" s="97">
        <v>1</v>
      </c>
      <c r="CH19" s="97">
        <f t="shared" si="8"/>
        <v>1.1500000000000001</v>
      </c>
      <c r="CI19" s="97">
        <v>1</v>
      </c>
      <c r="CJ19" s="72">
        <v>17</v>
      </c>
      <c r="CK19" s="73">
        <f t="shared" si="9"/>
        <v>6.9</v>
      </c>
      <c r="CL19" s="98" t="str">
        <f t="shared" si="16"/>
        <v>Medium</v>
      </c>
      <c r="CM19" s="97" t="str">
        <f t="shared" si="10"/>
        <v>0</v>
      </c>
      <c r="CN19" s="97" t="str">
        <f t="shared" si="17"/>
        <v>0.05</v>
      </c>
      <c r="CO19" s="97" t="str">
        <f t="shared" si="12"/>
        <v>0</v>
      </c>
      <c r="CP19" s="97" t="str">
        <f t="shared" si="13"/>
        <v>0.1</v>
      </c>
      <c r="CQ19" s="97" t="str">
        <f t="shared" si="14"/>
        <v>0</v>
      </c>
      <c r="CR19" s="97" t="str">
        <f t="shared" si="15"/>
        <v>0</v>
      </c>
      <c r="CS19" s="97" t="s">
        <v>609</v>
      </c>
    </row>
    <row r="20" spans="1:97" ht="12.75">
      <c r="A20" s="99" t="s">
        <v>447</v>
      </c>
      <c r="B20" s="99">
        <v>4695</v>
      </c>
      <c r="C20" s="100">
        <v>2.9</v>
      </c>
      <c r="D20" s="99" t="s">
        <v>448</v>
      </c>
      <c r="E20" s="99" t="s">
        <v>74</v>
      </c>
      <c r="F20" s="99" t="s">
        <v>74</v>
      </c>
      <c r="G20" s="99" t="s">
        <v>74</v>
      </c>
      <c r="H20" s="97" t="s">
        <v>109</v>
      </c>
      <c r="I20" s="97" t="s">
        <v>97</v>
      </c>
      <c r="J20" s="101">
        <v>45.71625</v>
      </c>
      <c r="K20" s="101">
        <v>-116.95911</v>
      </c>
      <c r="L20" s="97" t="s">
        <v>78</v>
      </c>
      <c r="M20" s="97"/>
      <c r="N20" s="97" t="s">
        <v>160</v>
      </c>
      <c r="O20" s="97" t="s">
        <v>423</v>
      </c>
      <c r="P20" s="97"/>
      <c r="Q20" s="102">
        <v>38958</v>
      </c>
      <c r="R20" s="103">
        <v>0.4048611111111111</v>
      </c>
      <c r="S20" s="97" t="s">
        <v>99</v>
      </c>
      <c r="T20" s="97">
        <v>1</v>
      </c>
      <c r="U20" s="97">
        <v>1</v>
      </c>
      <c r="V20" s="97">
        <v>0</v>
      </c>
      <c r="W20" s="97">
        <v>0</v>
      </c>
      <c r="X20" s="97">
        <v>0</v>
      </c>
      <c r="Y20" s="97" t="s">
        <v>137</v>
      </c>
      <c r="Z20" s="97" t="s">
        <v>75</v>
      </c>
      <c r="AA20" s="97" t="s">
        <v>75</v>
      </c>
      <c r="AB20" s="97"/>
      <c r="AC20" s="97" t="s">
        <v>84</v>
      </c>
      <c r="AD20" s="97"/>
      <c r="AE20" s="97" t="s">
        <v>120</v>
      </c>
      <c r="AF20" s="97" t="s">
        <v>398</v>
      </c>
      <c r="AG20" s="97" t="s">
        <v>121</v>
      </c>
      <c r="AH20" s="97" t="s">
        <v>75</v>
      </c>
      <c r="AI20" s="97" t="s">
        <v>449</v>
      </c>
      <c r="AJ20" s="97"/>
      <c r="AK20" s="97"/>
      <c r="AL20" s="97"/>
      <c r="AM20" s="97"/>
      <c r="AN20" s="97"/>
      <c r="AO20" s="97"/>
      <c r="AP20" s="97"/>
      <c r="AQ20" s="97"/>
      <c r="AR20" s="97"/>
      <c r="AS20" s="97">
        <v>2.4</v>
      </c>
      <c r="AT20" s="97">
        <v>40.5</v>
      </c>
      <c r="AU20" s="97">
        <v>8.4</v>
      </c>
      <c r="AV20" s="97">
        <v>8</v>
      </c>
      <c r="AW20" s="97">
        <v>9.4</v>
      </c>
      <c r="AX20" s="97">
        <v>6.1</v>
      </c>
      <c r="AY20" s="97">
        <v>7.2</v>
      </c>
      <c r="AZ20" s="97">
        <v>9.26</v>
      </c>
      <c r="BA20" s="97" t="s">
        <v>105</v>
      </c>
      <c r="BB20" s="97">
        <v>11.64</v>
      </c>
      <c r="BC20" s="97">
        <v>13.12</v>
      </c>
      <c r="BD20" s="97">
        <v>15.39</v>
      </c>
      <c r="BE20" s="97">
        <v>13.22</v>
      </c>
      <c r="BF20" s="97">
        <v>9.26</v>
      </c>
      <c r="BG20" s="97">
        <v>0</v>
      </c>
      <c r="BH20" s="97">
        <v>7.82</v>
      </c>
      <c r="BI20" s="97">
        <v>0.31</v>
      </c>
      <c r="BJ20" s="97">
        <v>0.1</v>
      </c>
      <c r="BK20" s="97">
        <v>-1.58</v>
      </c>
      <c r="BL20" s="97">
        <v>2.17</v>
      </c>
      <c r="BM20" s="97">
        <v>21.7</v>
      </c>
      <c r="BN20" s="97">
        <v>3.65</v>
      </c>
      <c r="BO20" s="97" t="s">
        <v>124</v>
      </c>
      <c r="BP20" s="97" t="s">
        <v>151</v>
      </c>
      <c r="BQ20" s="97" t="s">
        <v>124</v>
      </c>
      <c r="BR20" s="97" t="s">
        <v>152</v>
      </c>
      <c r="BS20" s="97"/>
      <c r="BT20" s="78" t="str">
        <f t="shared" si="18"/>
        <v>Red</v>
      </c>
      <c r="BU20" s="78" t="str">
        <f t="shared" si="19"/>
        <v>Red</v>
      </c>
      <c r="BV20" s="78" t="str">
        <f t="shared" si="20"/>
        <v>Yes</v>
      </c>
      <c r="BW20" s="78" t="str">
        <f t="shared" si="21"/>
        <v>Circular</v>
      </c>
      <c r="BX20" s="78" t="b">
        <f t="shared" si="22"/>
        <v>0</v>
      </c>
      <c r="BY20" s="97" t="s">
        <v>85</v>
      </c>
      <c r="BZ20" s="97" t="s">
        <v>419</v>
      </c>
      <c r="CA20" s="97" t="s">
        <v>85</v>
      </c>
      <c r="CB20" s="97" t="s">
        <v>170</v>
      </c>
      <c r="CC20" s="153">
        <v>1.420421</v>
      </c>
      <c r="CD20" s="98">
        <f t="shared" si="5"/>
        <v>2</v>
      </c>
      <c r="CE20" s="98" t="str">
        <f t="shared" si="23"/>
        <v>1</v>
      </c>
      <c r="CF20" s="98" t="str">
        <f t="shared" si="24"/>
        <v>1</v>
      </c>
      <c r="CG20" s="97">
        <v>2</v>
      </c>
      <c r="CH20" s="97">
        <f t="shared" si="8"/>
        <v>1.1</v>
      </c>
      <c r="CI20" s="97">
        <v>1</v>
      </c>
      <c r="CJ20" s="72">
        <v>19</v>
      </c>
      <c r="CK20" s="73">
        <f t="shared" si="9"/>
        <v>6.6000000000000005</v>
      </c>
      <c r="CL20" s="98" t="str">
        <f t="shared" si="16"/>
        <v>Medium</v>
      </c>
      <c r="CM20" s="97" t="str">
        <f t="shared" si="10"/>
        <v>0.05</v>
      </c>
      <c r="CN20" s="97" t="str">
        <f t="shared" si="17"/>
        <v>0</v>
      </c>
      <c r="CO20" s="97" t="str">
        <f t="shared" si="12"/>
        <v>0</v>
      </c>
      <c r="CP20" s="97" t="str">
        <f t="shared" si="13"/>
        <v>0</v>
      </c>
      <c r="CQ20" s="97" t="str">
        <f t="shared" si="14"/>
        <v>0</v>
      </c>
      <c r="CR20" s="97" t="str">
        <f t="shared" si="15"/>
        <v>0.05</v>
      </c>
      <c r="CS20" s="82" t="s">
        <v>549</v>
      </c>
    </row>
    <row r="21" spans="1:97" ht="12.75">
      <c r="A21" s="99" t="s">
        <v>536</v>
      </c>
      <c r="B21" s="83" t="s">
        <v>523</v>
      </c>
      <c r="C21" s="82"/>
      <c r="D21" s="82"/>
      <c r="E21" s="99" t="s">
        <v>74</v>
      </c>
      <c r="F21" s="99" t="s">
        <v>74</v>
      </c>
      <c r="G21" s="99" t="s">
        <v>74</v>
      </c>
      <c r="H21" s="97" t="s">
        <v>109</v>
      </c>
      <c r="I21" s="97" t="s">
        <v>109</v>
      </c>
      <c r="J21" s="128">
        <v>45.752942204166665</v>
      </c>
      <c r="K21" s="128">
        <v>-116.91484236222223</v>
      </c>
      <c r="L21" s="97" t="s">
        <v>78</v>
      </c>
      <c r="M21" s="97"/>
      <c r="N21" s="97" t="s">
        <v>160</v>
      </c>
      <c r="O21" s="97" t="s">
        <v>80</v>
      </c>
      <c r="P21" s="82"/>
      <c r="Q21" s="102">
        <v>38982</v>
      </c>
      <c r="R21" s="103"/>
      <c r="S21" s="97" t="s">
        <v>99</v>
      </c>
      <c r="T21" s="97">
        <v>1</v>
      </c>
      <c r="U21" s="97">
        <v>1</v>
      </c>
      <c r="V21" s="97">
        <v>0</v>
      </c>
      <c r="W21" s="97">
        <v>0</v>
      </c>
      <c r="X21" s="97">
        <v>0</v>
      </c>
      <c r="Y21" s="97" t="s">
        <v>75</v>
      </c>
      <c r="Z21" s="97" t="s">
        <v>75</v>
      </c>
      <c r="AA21" s="97" t="s">
        <v>75</v>
      </c>
      <c r="AB21" s="82"/>
      <c r="AC21" s="82"/>
      <c r="AD21" s="82"/>
      <c r="AE21" s="82"/>
      <c r="AF21" s="97" t="s">
        <v>139</v>
      </c>
      <c r="AG21" s="97" t="s">
        <v>75</v>
      </c>
      <c r="AH21" s="97" t="s">
        <v>75</v>
      </c>
      <c r="AI21" s="82"/>
      <c r="AJ21" s="82" t="s">
        <v>521</v>
      </c>
      <c r="AK21" s="85" t="s">
        <v>524</v>
      </c>
      <c r="AL21" s="82"/>
      <c r="AM21" s="82"/>
      <c r="AN21" s="82"/>
      <c r="AO21" s="82"/>
      <c r="AP21" s="82"/>
      <c r="AQ21" s="82"/>
      <c r="AR21" s="82"/>
      <c r="AS21" s="80">
        <v>2</v>
      </c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3"/>
      <c r="BH21" s="82"/>
      <c r="BI21" s="84">
        <v>1.1</v>
      </c>
      <c r="BJ21" s="84" t="s">
        <v>502</v>
      </c>
      <c r="BK21" s="82"/>
      <c r="BL21" s="82"/>
      <c r="BM21" s="82"/>
      <c r="BN21" s="86">
        <v>6.48</v>
      </c>
      <c r="BO21" s="97" t="s">
        <v>124</v>
      </c>
      <c r="BP21" s="97" t="s">
        <v>151</v>
      </c>
      <c r="BQ21" s="97" t="s">
        <v>124</v>
      </c>
      <c r="BR21" s="97" t="s">
        <v>152</v>
      </c>
      <c r="BS21" s="82"/>
      <c r="BT21" s="78" t="str">
        <f t="shared" si="18"/>
        <v>Red</v>
      </c>
      <c r="BU21" s="78" t="str">
        <f t="shared" si="19"/>
        <v>Red</v>
      </c>
      <c r="BV21" s="78" t="str">
        <f t="shared" si="20"/>
        <v>No</v>
      </c>
      <c r="BW21" s="78" t="str">
        <f t="shared" si="21"/>
        <v>Circular</v>
      </c>
      <c r="BX21" s="78" t="b">
        <f t="shared" si="22"/>
        <v>0</v>
      </c>
      <c r="BY21" s="82"/>
      <c r="BZ21" s="82"/>
      <c r="CA21" s="83" t="s">
        <v>520</v>
      </c>
      <c r="CB21" s="82"/>
      <c r="CC21" s="154">
        <v>1.09832</v>
      </c>
      <c r="CD21" s="98">
        <f t="shared" si="5"/>
        <v>2</v>
      </c>
      <c r="CE21" s="98" t="str">
        <f t="shared" si="23"/>
        <v>1</v>
      </c>
      <c r="CF21" s="98" t="str">
        <f t="shared" si="24"/>
        <v>1</v>
      </c>
      <c r="CG21" s="97">
        <v>2</v>
      </c>
      <c r="CH21" s="97">
        <f t="shared" si="8"/>
        <v>1.1</v>
      </c>
      <c r="CI21" s="97">
        <v>1</v>
      </c>
      <c r="CJ21" s="72">
        <v>19</v>
      </c>
      <c r="CK21" s="73">
        <f t="shared" si="9"/>
        <v>6.6000000000000005</v>
      </c>
      <c r="CL21" s="98" t="str">
        <f t="shared" si="16"/>
        <v>Medium</v>
      </c>
      <c r="CM21" s="97" t="str">
        <f t="shared" si="10"/>
        <v>0</v>
      </c>
      <c r="CN21" s="97" t="str">
        <f t="shared" si="17"/>
        <v>0</v>
      </c>
      <c r="CO21" s="97" t="str">
        <f t="shared" si="12"/>
        <v>0</v>
      </c>
      <c r="CP21" s="97" t="str">
        <f t="shared" si="13"/>
        <v>0.1</v>
      </c>
      <c r="CQ21" s="97" t="str">
        <f t="shared" si="14"/>
        <v>0</v>
      </c>
      <c r="CR21" s="97" t="str">
        <f t="shared" si="15"/>
        <v>0</v>
      </c>
      <c r="CS21" s="82" t="s">
        <v>612</v>
      </c>
    </row>
    <row r="22" spans="1:97" s="6" customFormat="1" ht="12.75">
      <c r="A22" s="95" t="s">
        <v>344</v>
      </c>
      <c r="B22" s="121">
        <v>4680</v>
      </c>
      <c r="C22" s="122">
        <v>9.9</v>
      </c>
      <c r="D22" s="121">
        <v>46</v>
      </c>
      <c r="E22" s="95" t="s">
        <v>74</v>
      </c>
      <c r="F22" s="95" t="s">
        <v>74</v>
      </c>
      <c r="G22" s="95" t="s">
        <v>74</v>
      </c>
      <c r="H22" s="95" t="s">
        <v>345</v>
      </c>
      <c r="I22" s="95" t="s">
        <v>77</v>
      </c>
      <c r="J22" s="123">
        <v>45.91422</v>
      </c>
      <c r="K22" s="123">
        <v>-116.95241</v>
      </c>
      <c r="L22" s="95" t="s">
        <v>78</v>
      </c>
      <c r="M22" s="95" t="s">
        <v>79</v>
      </c>
      <c r="N22" s="95" t="s">
        <v>81</v>
      </c>
      <c r="O22" s="95" t="s">
        <v>80</v>
      </c>
      <c r="P22" s="95" t="s">
        <v>170</v>
      </c>
      <c r="Q22" s="124">
        <v>38301</v>
      </c>
      <c r="R22" s="125">
        <v>0.45694444444444443</v>
      </c>
      <c r="S22" s="95" t="s">
        <v>99</v>
      </c>
      <c r="T22" s="95">
        <v>1</v>
      </c>
      <c r="U22" s="95">
        <v>1</v>
      </c>
      <c r="V22" s="95">
        <v>0</v>
      </c>
      <c r="W22" s="95">
        <v>0</v>
      </c>
      <c r="X22" s="95">
        <v>0</v>
      </c>
      <c r="Y22" s="95" t="s">
        <v>100</v>
      </c>
      <c r="Z22" s="95" t="s">
        <v>75</v>
      </c>
      <c r="AA22" s="95" t="s">
        <v>75</v>
      </c>
      <c r="AB22" s="95"/>
      <c r="AC22" s="95" t="s">
        <v>84</v>
      </c>
      <c r="AD22" s="95"/>
      <c r="AE22" s="95" t="s">
        <v>120</v>
      </c>
      <c r="AF22" s="95" t="s">
        <v>102</v>
      </c>
      <c r="AG22" s="95" t="s">
        <v>121</v>
      </c>
      <c r="AH22" s="97" t="s">
        <v>75</v>
      </c>
      <c r="AI22" s="126" t="s">
        <v>346</v>
      </c>
      <c r="AJ22" s="95" t="s">
        <v>347</v>
      </c>
      <c r="AK22" s="95"/>
      <c r="AL22" s="127" t="s">
        <v>464</v>
      </c>
      <c r="AM22" s="95">
        <v>1</v>
      </c>
      <c r="AN22" s="95">
        <v>1</v>
      </c>
      <c r="AO22" s="95">
        <v>1</v>
      </c>
      <c r="AP22" s="95"/>
      <c r="AQ22" s="95"/>
      <c r="AR22" s="95"/>
      <c r="AS22" s="95">
        <v>4</v>
      </c>
      <c r="AT22" s="95">
        <v>40</v>
      </c>
      <c r="AU22" s="95">
        <v>4.1</v>
      </c>
      <c r="AV22" s="95">
        <v>5.9</v>
      </c>
      <c r="AW22" s="95">
        <v>4.7</v>
      </c>
      <c r="AX22" s="95">
        <v>4.7</v>
      </c>
      <c r="AY22" s="95">
        <v>4.1</v>
      </c>
      <c r="AZ22" s="95">
        <v>4.61</v>
      </c>
      <c r="BA22" s="95" t="s">
        <v>105</v>
      </c>
      <c r="BB22" s="95">
        <v>8.65</v>
      </c>
      <c r="BC22" s="95">
        <v>11.25</v>
      </c>
      <c r="BD22" s="95"/>
      <c r="BE22" s="95"/>
      <c r="BF22" s="95">
        <v>4.6</v>
      </c>
      <c r="BG22" s="95">
        <v>0.01</v>
      </c>
      <c r="BH22" s="95">
        <v>4.7</v>
      </c>
      <c r="BI22" s="95">
        <v>0.85</v>
      </c>
      <c r="BJ22" s="95">
        <v>-11.25</v>
      </c>
      <c r="BK22" s="95">
        <v>8.65</v>
      </c>
      <c r="BL22" s="95">
        <v>0</v>
      </c>
      <c r="BM22" s="95">
        <v>0</v>
      </c>
      <c r="BN22" s="95">
        <v>6.5</v>
      </c>
      <c r="BO22" s="95" t="s">
        <v>124</v>
      </c>
      <c r="BP22" s="95" t="s">
        <v>151</v>
      </c>
      <c r="BQ22" s="95" t="s">
        <v>124</v>
      </c>
      <c r="BR22" s="95" t="s">
        <v>152</v>
      </c>
      <c r="BS22" s="95" t="s">
        <v>348</v>
      </c>
      <c r="BT22" s="78" t="str">
        <f t="shared" si="18"/>
        <v>Red</v>
      </c>
      <c r="BU22" s="78" t="str">
        <f t="shared" si="19"/>
        <v>Red</v>
      </c>
      <c r="BV22" s="78" t="str">
        <f t="shared" si="20"/>
        <v>No</v>
      </c>
      <c r="BW22" s="78" t="str">
        <f t="shared" si="21"/>
        <v>Circular</v>
      </c>
      <c r="BX22" s="78" t="b">
        <f t="shared" si="22"/>
        <v>0</v>
      </c>
      <c r="BY22" s="95" t="s">
        <v>84</v>
      </c>
      <c r="BZ22" s="95"/>
      <c r="CA22" s="95" t="s">
        <v>85</v>
      </c>
      <c r="CB22" s="95" t="s">
        <v>170</v>
      </c>
      <c r="CC22" s="157">
        <v>1.397956</v>
      </c>
      <c r="CD22" s="98">
        <f t="shared" si="5"/>
        <v>2</v>
      </c>
      <c r="CE22" s="98" t="str">
        <f t="shared" si="23"/>
        <v>1</v>
      </c>
      <c r="CF22" s="98" t="str">
        <f t="shared" si="24"/>
        <v>1</v>
      </c>
      <c r="CG22" s="95"/>
      <c r="CH22" s="97">
        <f t="shared" si="8"/>
        <v>1.05</v>
      </c>
      <c r="CI22" s="97">
        <v>1</v>
      </c>
      <c r="CJ22" s="72">
        <v>21</v>
      </c>
      <c r="CK22" s="73">
        <f t="shared" si="9"/>
        <v>6.300000000000001</v>
      </c>
      <c r="CL22" s="98" t="str">
        <f t="shared" si="16"/>
        <v>Medium</v>
      </c>
      <c r="CM22" s="97" t="str">
        <f t="shared" si="10"/>
        <v>0.05</v>
      </c>
      <c r="CN22" s="97" t="str">
        <f t="shared" si="17"/>
        <v>0</v>
      </c>
      <c r="CO22" s="97" t="str">
        <f t="shared" si="12"/>
        <v>0</v>
      </c>
      <c r="CP22" s="97" t="str">
        <f t="shared" si="13"/>
        <v>0</v>
      </c>
      <c r="CQ22" s="97" t="str">
        <f t="shared" si="14"/>
        <v>0</v>
      </c>
      <c r="CR22" s="97" t="str">
        <f t="shared" si="15"/>
        <v>0</v>
      </c>
      <c r="CS22" s="82" t="s">
        <v>551</v>
      </c>
    </row>
    <row r="23" spans="1:97" s="6" customFormat="1" ht="12" customHeight="1">
      <c r="A23" s="99" t="s">
        <v>459</v>
      </c>
      <c r="B23" s="99" t="s">
        <v>460</v>
      </c>
      <c r="C23" s="100">
        <v>1.3</v>
      </c>
      <c r="D23" s="99">
        <v>4635</v>
      </c>
      <c r="E23" s="99" t="s">
        <v>89</v>
      </c>
      <c r="F23" s="99" t="s">
        <v>89</v>
      </c>
      <c r="G23" s="99" t="s">
        <v>89</v>
      </c>
      <c r="H23" s="97" t="s">
        <v>109</v>
      </c>
      <c r="I23" s="97" t="s">
        <v>179</v>
      </c>
      <c r="J23" s="101">
        <v>45.74534</v>
      </c>
      <c r="K23" s="101">
        <v>-117.09808</v>
      </c>
      <c r="L23" s="97" t="s">
        <v>78</v>
      </c>
      <c r="M23" s="97"/>
      <c r="N23" s="97" t="s">
        <v>160</v>
      </c>
      <c r="O23" s="97" t="s">
        <v>80</v>
      </c>
      <c r="P23" s="97"/>
      <c r="Q23" s="102">
        <v>38979</v>
      </c>
      <c r="R23" s="103">
        <v>0.4930555555555556</v>
      </c>
      <c r="S23" s="97" t="s">
        <v>99</v>
      </c>
      <c r="T23" s="97">
        <v>1</v>
      </c>
      <c r="U23" s="97">
        <v>1</v>
      </c>
      <c r="V23" s="97">
        <v>0</v>
      </c>
      <c r="W23" s="97">
        <v>0</v>
      </c>
      <c r="X23" s="97">
        <v>0</v>
      </c>
      <c r="Y23" s="97" t="s">
        <v>137</v>
      </c>
      <c r="Z23" s="97" t="s">
        <v>75</v>
      </c>
      <c r="AA23" s="97" t="s">
        <v>75</v>
      </c>
      <c r="AB23" s="97"/>
      <c r="AC23" s="97" t="s">
        <v>84</v>
      </c>
      <c r="AD23" s="97"/>
      <c r="AE23" s="97" t="s">
        <v>120</v>
      </c>
      <c r="AF23" s="97" t="s">
        <v>121</v>
      </c>
      <c r="AG23" s="97" t="s">
        <v>75</v>
      </c>
      <c r="AH23" s="97" t="s">
        <v>75</v>
      </c>
      <c r="AI23" s="104" t="s">
        <v>461</v>
      </c>
      <c r="AJ23" s="97"/>
      <c r="AK23" s="97"/>
      <c r="AL23" s="97"/>
      <c r="AM23" s="97"/>
      <c r="AN23" s="97"/>
      <c r="AO23" s="97"/>
      <c r="AP23" s="97"/>
      <c r="AQ23" s="97"/>
      <c r="AR23" s="97"/>
      <c r="AS23" s="97">
        <v>2</v>
      </c>
      <c r="AT23" s="97">
        <v>34</v>
      </c>
      <c r="AU23" s="97">
        <v>7.5</v>
      </c>
      <c r="AV23" s="97">
        <v>7.5</v>
      </c>
      <c r="AW23" s="97">
        <v>8.3</v>
      </c>
      <c r="AX23" s="97">
        <v>6.2</v>
      </c>
      <c r="AY23" s="97">
        <v>6.4</v>
      </c>
      <c r="AZ23" s="97">
        <v>4.69</v>
      </c>
      <c r="BA23" s="97" t="s">
        <v>105</v>
      </c>
      <c r="BB23" s="97">
        <v>6.62</v>
      </c>
      <c r="BC23" s="97">
        <v>8.21</v>
      </c>
      <c r="BD23" s="97">
        <v>9.59</v>
      </c>
      <c r="BE23" s="97">
        <v>8.85</v>
      </c>
      <c r="BF23" s="97">
        <v>4.69</v>
      </c>
      <c r="BG23" s="97">
        <v>0</v>
      </c>
      <c r="BH23" s="97">
        <v>7.18</v>
      </c>
      <c r="BI23" s="97">
        <v>0.28</v>
      </c>
      <c r="BJ23" s="97">
        <v>0.64</v>
      </c>
      <c r="BK23" s="97">
        <v>-2.23</v>
      </c>
      <c r="BL23" s="97">
        <v>0.74</v>
      </c>
      <c r="BM23" s="97">
        <v>1.16</v>
      </c>
      <c r="BN23" s="97">
        <v>4.68</v>
      </c>
      <c r="BO23" s="97" t="s">
        <v>124</v>
      </c>
      <c r="BP23" s="97" t="s">
        <v>167</v>
      </c>
      <c r="BQ23" s="97" t="s">
        <v>124</v>
      </c>
      <c r="BR23" s="97" t="s">
        <v>152</v>
      </c>
      <c r="BS23" s="97"/>
      <c r="BT23" s="78" t="str">
        <f t="shared" si="18"/>
        <v>Red</v>
      </c>
      <c r="BU23" s="78" t="str">
        <f t="shared" si="19"/>
        <v>Red</v>
      </c>
      <c r="BV23" s="78" t="str">
        <f t="shared" si="20"/>
        <v>No</v>
      </c>
      <c r="BW23" s="78" t="str">
        <f t="shared" si="21"/>
        <v>Circular</v>
      </c>
      <c r="BX23" s="78" t="b">
        <f t="shared" si="22"/>
        <v>0</v>
      </c>
      <c r="BY23" s="97" t="s">
        <v>84</v>
      </c>
      <c r="BZ23" s="97"/>
      <c r="CA23" s="97" t="s">
        <v>85</v>
      </c>
      <c r="CB23" s="97" t="s">
        <v>170</v>
      </c>
      <c r="CC23" s="153">
        <v>1.216608</v>
      </c>
      <c r="CD23" s="98">
        <f t="shared" si="5"/>
        <v>2</v>
      </c>
      <c r="CE23" s="98" t="str">
        <f t="shared" si="23"/>
        <v>1</v>
      </c>
      <c r="CF23" s="98" t="str">
        <f t="shared" si="24"/>
        <v>1</v>
      </c>
      <c r="CG23" s="97">
        <v>1</v>
      </c>
      <c r="CH23" s="97">
        <f t="shared" si="8"/>
        <v>1.05</v>
      </c>
      <c r="CI23" s="97">
        <v>1</v>
      </c>
      <c r="CJ23" s="72">
        <v>21</v>
      </c>
      <c r="CK23" s="73">
        <f t="shared" si="9"/>
        <v>6.300000000000001</v>
      </c>
      <c r="CL23" s="98" t="str">
        <f t="shared" si="16"/>
        <v>Medium</v>
      </c>
      <c r="CM23" s="97" t="str">
        <f t="shared" si="10"/>
        <v>0.05</v>
      </c>
      <c r="CN23" s="97" t="str">
        <f t="shared" si="17"/>
        <v>0</v>
      </c>
      <c r="CO23" s="97" t="str">
        <f t="shared" si="12"/>
        <v>0</v>
      </c>
      <c r="CP23" s="97" t="str">
        <f t="shared" si="13"/>
        <v>0</v>
      </c>
      <c r="CQ23" s="97" t="str">
        <f t="shared" si="14"/>
        <v>0</v>
      </c>
      <c r="CR23" s="97" t="str">
        <f t="shared" si="15"/>
        <v>0</v>
      </c>
      <c r="CS23" s="97" t="s">
        <v>607</v>
      </c>
    </row>
    <row r="24" spans="1:97" ht="12.75">
      <c r="A24" s="82" t="s">
        <v>278</v>
      </c>
      <c r="B24" s="80">
        <v>4500</v>
      </c>
      <c r="C24" s="81">
        <v>11.4</v>
      </c>
      <c r="D24" s="80" t="s">
        <v>241</v>
      </c>
      <c r="E24" s="82" t="s">
        <v>74</v>
      </c>
      <c r="F24" s="82" t="s">
        <v>74</v>
      </c>
      <c r="G24" s="82" t="s">
        <v>89</v>
      </c>
      <c r="H24" s="82" t="s">
        <v>279</v>
      </c>
      <c r="I24" s="82" t="s">
        <v>90</v>
      </c>
      <c r="J24" s="117">
        <v>45.69528</v>
      </c>
      <c r="K24" s="117">
        <v>-117.18565</v>
      </c>
      <c r="L24" s="82" t="s">
        <v>78</v>
      </c>
      <c r="M24" s="82" t="s">
        <v>79</v>
      </c>
      <c r="N24" s="82" t="s">
        <v>159</v>
      </c>
      <c r="O24" s="82" t="s">
        <v>160</v>
      </c>
      <c r="P24" s="82"/>
      <c r="Q24" s="118">
        <v>38287</v>
      </c>
      <c r="R24" s="119">
        <v>0.38055555555555554</v>
      </c>
      <c r="S24" s="82" t="s">
        <v>99</v>
      </c>
      <c r="T24" s="82">
        <v>1</v>
      </c>
      <c r="U24" s="82">
        <v>1</v>
      </c>
      <c r="V24" s="82">
        <v>0</v>
      </c>
      <c r="W24" s="82">
        <v>0</v>
      </c>
      <c r="X24" s="82">
        <v>0</v>
      </c>
      <c r="Y24" s="82" t="s">
        <v>100</v>
      </c>
      <c r="Z24" s="82" t="s">
        <v>75</v>
      </c>
      <c r="AA24" s="82" t="s">
        <v>75</v>
      </c>
      <c r="AB24" s="82"/>
      <c r="AC24" s="82" t="s">
        <v>84</v>
      </c>
      <c r="AD24" s="82"/>
      <c r="AE24" s="82" t="s">
        <v>120</v>
      </c>
      <c r="AF24" s="82" t="s">
        <v>102</v>
      </c>
      <c r="AG24" s="82" t="s">
        <v>75</v>
      </c>
      <c r="AH24" s="97" t="s">
        <v>75</v>
      </c>
      <c r="AI24" s="120" t="s">
        <v>280</v>
      </c>
      <c r="AJ24" s="82"/>
      <c r="AK24" s="82"/>
      <c r="AL24" s="82"/>
      <c r="AM24" s="82"/>
      <c r="AN24" s="82"/>
      <c r="AO24" s="82"/>
      <c r="AP24" s="82"/>
      <c r="AQ24" s="82"/>
      <c r="AR24" s="82"/>
      <c r="AS24" s="82">
        <v>4</v>
      </c>
      <c r="AT24" s="82">
        <v>40.5</v>
      </c>
      <c r="AU24" s="82">
        <v>5.4</v>
      </c>
      <c r="AV24" s="82">
        <v>4.8</v>
      </c>
      <c r="AW24" s="82">
        <v>5.9</v>
      </c>
      <c r="AX24" s="82">
        <v>4.5</v>
      </c>
      <c r="AY24" s="82">
        <v>5.5</v>
      </c>
      <c r="AZ24" s="82">
        <v>7.43</v>
      </c>
      <c r="BA24" s="82" t="s">
        <v>105</v>
      </c>
      <c r="BB24" s="82">
        <v>11.51</v>
      </c>
      <c r="BC24" s="82">
        <v>13.43</v>
      </c>
      <c r="BD24" s="82">
        <v>14.94</v>
      </c>
      <c r="BE24" s="82">
        <v>13.2</v>
      </c>
      <c r="BF24" s="82">
        <v>7.43</v>
      </c>
      <c r="BG24" s="82">
        <v>0</v>
      </c>
      <c r="BH24" s="82">
        <v>5.22</v>
      </c>
      <c r="BI24" s="82">
        <v>0.77</v>
      </c>
      <c r="BJ24" s="82">
        <v>-0.23</v>
      </c>
      <c r="BK24" s="82">
        <v>-1.69</v>
      </c>
      <c r="BL24" s="82">
        <v>1.74</v>
      </c>
      <c r="BM24" s="82">
        <v>-7.57</v>
      </c>
      <c r="BN24" s="82">
        <v>4.74</v>
      </c>
      <c r="BO24" s="82" t="s">
        <v>124</v>
      </c>
      <c r="BP24" s="82" t="s">
        <v>151</v>
      </c>
      <c r="BQ24" s="82" t="s">
        <v>124</v>
      </c>
      <c r="BR24" s="82" t="s">
        <v>152</v>
      </c>
      <c r="BS24" s="82"/>
      <c r="BT24" s="78" t="str">
        <f t="shared" si="18"/>
        <v>Red</v>
      </c>
      <c r="BU24" s="78" t="str">
        <f t="shared" si="19"/>
        <v>Red</v>
      </c>
      <c r="BV24" s="78" t="str">
        <f t="shared" si="20"/>
        <v>No</v>
      </c>
      <c r="BW24" s="78" t="str">
        <f t="shared" si="21"/>
        <v>Circular</v>
      </c>
      <c r="BX24" s="78" t="b">
        <f t="shared" si="22"/>
        <v>0</v>
      </c>
      <c r="BY24" s="82"/>
      <c r="BZ24" s="82"/>
      <c r="CA24" s="82" t="s">
        <v>85</v>
      </c>
      <c r="CB24" s="82" t="s">
        <v>170</v>
      </c>
      <c r="CC24" s="154">
        <v>1.931773</v>
      </c>
      <c r="CD24" s="98">
        <f t="shared" si="5"/>
        <v>2</v>
      </c>
      <c r="CE24" s="98" t="str">
        <f t="shared" si="23"/>
        <v>1</v>
      </c>
      <c r="CF24" s="98" t="str">
        <f t="shared" si="24"/>
        <v>1</v>
      </c>
      <c r="CG24" s="82">
        <v>1</v>
      </c>
      <c r="CH24" s="97">
        <f t="shared" si="8"/>
        <v>1</v>
      </c>
      <c r="CI24" s="97">
        <v>1</v>
      </c>
      <c r="CJ24" s="72">
        <v>23</v>
      </c>
      <c r="CK24" s="73">
        <f t="shared" si="9"/>
        <v>6</v>
      </c>
      <c r="CL24" s="98" t="str">
        <f t="shared" si="16"/>
        <v>Medium</v>
      </c>
      <c r="CM24" s="97" t="str">
        <f t="shared" si="10"/>
        <v>0</v>
      </c>
      <c r="CN24" s="97" t="str">
        <f t="shared" si="17"/>
        <v>0</v>
      </c>
      <c r="CO24" s="97" t="str">
        <f t="shared" si="12"/>
        <v>0</v>
      </c>
      <c r="CP24" s="97" t="str">
        <f t="shared" si="13"/>
        <v>0</v>
      </c>
      <c r="CQ24" s="97" t="str">
        <f t="shared" si="14"/>
        <v>0</v>
      </c>
      <c r="CR24" s="97" t="str">
        <f t="shared" si="15"/>
        <v>0</v>
      </c>
      <c r="CS24" s="97" t="s">
        <v>605</v>
      </c>
    </row>
    <row r="25" spans="1:97" ht="12.75">
      <c r="A25" s="99" t="s">
        <v>539</v>
      </c>
      <c r="B25" s="83" t="s">
        <v>286</v>
      </c>
      <c r="C25" s="82"/>
      <c r="D25" s="82"/>
      <c r="E25" s="99" t="s">
        <v>74</v>
      </c>
      <c r="F25" s="99" t="s">
        <v>74</v>
      </c>
      <c r="G25" s="99" t="s">
        <v>74</v>
      </c>
      <c r="H25" s="82" t="s">
        <v>294</v>
      </c>
      <c r="I25" s="82" t="s">
        <v>77</v>
      </c>
      <c r="J25" s="128">
        <v>45.80827213694444</v>
      </c>
      <c r="K25" s="128">
        <v>-117.14532388250001</v>
      </c>
      <c r="L25" s="97" t="s">
        <v>78</v>
      </c>
      <c r="M25" s="97"/>
      <c r="N25" s="97" t="s">
        <v>160</v>
      </c>
      <c r="O25" s="97" t="s">
        <v>80</v>
      </c>
      <c r="P25" s="82"/>
      <c r="Q25" s="102">
        <v>38982</v>
      </c>
      <c r="R25" s="103"/>
      <c r="S25" s="97" t="s">
        <v>118</v>
      </c>
      <c r="T25" s="97">
        <v>1</v>
      </c>
      <c r="U25" s="97">
        <v>1</v>
      </c>
      <c r="V25" s="97">
        <v>0</v>
      </c>
      <c r="W25" s="97">
        <v>0</v>
      </c>
      <c r="X25" s="97">
        <v>0</v>
      </c>
      <c r="Y25" s="97" t="s">
        <v>75</v>
      </c>
      <c r="Z25" s="97" t="s">
        <v>75</v>
      </c>
      <c r="AA25" s="97" t="s">
        <v>75</v>
      </c>
      <c r="AB25" s="82"/>
      <c r="AC25" s="82"/>
      <c r="AD25" s="82"/>
      <c r="AE25" s="82"/>
      <c r="AF25" s="97" t="s">
        <v>75</v>
      </c>
      <c r="AG25" s="97" t="s">
        <v>75</v>
      </c>
      <c r="AH25" s="97" t="s">
        <v>75</v>
      </c>
      <c r="AI25" s="82"/>
      <c r="AJ25" s="82"/>
      <c r="AK25" s="82" t="s">
        <v>529</v>
      </c>
      <c r="AL25" s="82"/>
      <c r="AM25" s="82"/>
      <c r="AN25" s="82"/>
      <c r="AO25" s="82"/>
      <c r="AP25" s="82"/>
      <c r="AQ25" s="82"/>
      <c r="AR25" s="82"/>
      <c r="AS25" s="79">
        <v>7.5</v>
      </c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79"/>
      <c r="BH25" s="82"/>
      <c r="BI25" s="81">
        <v>0.41</v>
      </c>
      <c r="BJ25" s="81" t="s">
        <v>502</v>
      </c>
      <c r="BK25" s="82"/>
      <c r="BL25" s="82"/>
      <c r="BM25" s="82"/>
      <c r="BN25" s="86">
        <v>2.8</v>
      </c>
      <c r="BO25" s="97" t="s">
        <v>124</v>
      </c>
      <c r="BP25" s="97" t="s">
        <v>151</v>
      </c>
      <c r="BQ25" s="97" t="s">
        <v>124</v>
      </c>
      <c r="BR25" s="97" t="s">
        <v>152</v>
      </c>
      <c r="BS25" s="82"/>
      <c r="BT25" s="78" t="str">
        <f t="shared" si="18"/>
        <v>Red</v>
      </c>
      <c r="BU25" s="78" t="str">
        <f t="shared" si="19"/>
        <v>Red</v>
      </c>
      <c r="BV25" s="78" t="str">
        <f t="shared" si="20"/>
        <v>No</v>
      </c>
      <c r="BW25" s="78" t="str">
        <f t="shared" si="21"/>
        <v>Squashed Pipe-Arch</v>
      </c>
      <c r="BX25" s="78" t="b">
        <f t="shared" si="22"/>
        <v>0</v>
      </c>
      <c r="BY25" s="82"/>
      <c r="BZ25" s="82"/>
      <c r="CA25" s="76" t="s">
        <v>527</v>
      </c>
      <c r="CB25" s="82"/>
      <c r="CC25" s="154">
        <v>1.53674</v>
      </c>
      <c r="CD25" s="98">
        <f t="shared" si="5"/>
        <v>2</v>
      </c>
      <c r="CE25" s="98" t="str">
        <f t="shared" si="23"/>
        <v>1</v>
      </c>
      <c r="CF25" s="98" t="str">
        <f t="shared" si="24"/>
        <v>1</v>
      </c>
      <c r="CG25" s="97">
        <v>2</v>
      </c>
      <c r="CH25" s="97">
        <f t="shared" si="8"/>
        <v>1</v>
      </c>
      <c r="CI25" s="97">
        <v>1</v>
      </c>
      <c r="CJ25" s="72">
        <v>23</v>
      </c>
      <c r="CK25" s="73">
        <f t="shared" si="9"/>
        <v>6</v>
      </c>
      <c r="CL25" s="98" t="str">
        <f t="shared" si="16"/>
        <v>Medium</v>
      </c>
      <c r="CM25" s="97" t="str">
        <f t="shared" si="10"/>
        <v>0</v>
      </c>
      <c r="CN25" s="97" t="str">
        <f t="shared" si="17"/>
        <v>0</v>
      </c>
      <c r="CO25" s="97" t="str">
        <f t="shared" si="12"/>
        <v>0</v>
      </c>
      <c r="CP25" s="97" t="str">
        <f t="shared" si="13"/>
        <v>0</v>
      </c>
      <c r="CQ25" s="97" t="str">
        <f t="shared" si="14"/>
        <v>0</v>
      </c>
      <c r="CR25" s="97" t="str">
        <f t="shared" si="15"/>
        <v>0</v>
      </c>
      <c r="CS25" s="82" t="s">
        <v>613</v>
      </c>
    </row>
    <row r="26" spans="1:97" ht="13.5" customHeight="1">
      <c r="A26" s="97" t="s">
        <v>260</v>
      </c>
      <c r="B26" s="99">
        <v>4625</v>
      </c>
      <c r="C26" s="100">
        <v>12.2</v>
      </c>
      <c r="D26" s="99">
        <v>4600</v>
      </c>
      <c r="E26" s="97" t="s">
        <v>74</v>
      </c>
      <c r="F26" s="97" t="s">
        <v>74</v>
      </c>
      <c r="G26" s="97" t="s">
        <v>74</v>
      </c>
      <c r="H26" s="97" t="s">
        <v>261</v>
      </c>
      <c r="I26" s="97" t="s">
        <v>97</v>
      </c>
      <c r="J26" s="101">
        <v>45.74733</v>
      </c>
      <c r="K26" s="101">
        <v>-117.02299</v>
      </c>
      <c r="L26" s="97" t="s">
        <v>78</v>
      </c>
      <c r="M26" s="97" t="s">
        <v>79</v>
      </c>
      <c r="N26" s="97" t="s">
        <v>80</v>
      </c>
      <c r="O26" s="97" t="s">
        <v>160</v>
      </c>
      <c r="P26" s="97"/>
      <c r="Q26" s="102">
        <v>38286</v>
      </c>
      <c r="R26" s="103">
        <v>0.41875</v>
      </c>
      <c r="S26" s="97" t="s">
        <v>118</v>
      </c>
      <c r="T26" s="97">
        <v>1</v>
      </c>
      <c r="U26" s="97">
        <v>1</v>
      </c>
      <c r="V26" s="97">
        <v>0</v>
      </c>
      <c r="W26" s="97">
        <v>0</v>
      </c>
      <c r="X26" s="97">
        <v>0</v>
      </c>
      <c r="Y26" s="97" t="s">
        <v>137</v>
      </c>
      <c r="Z26" s="97" t="s">
        <v>75</v>
      </c>
      <c r="AA26" s="97" t="s">
        <v>75</v>
      </c>
      <c r="AB26" s="97"/>
      <c r="AC26" s="97" t="s">
        <v>84</v>
      </c>
      <c r="AD26" s="97"/>
      <c r="AE26" s="97" t="s">
        <v>120</v>
      </c>
      <c r="AF26" s="97" t="s">
        <v>139</v>
      </c>
      <c r="AG26" s="97" t="s">
        <v>75</v>
      </c>
      <c r="AH26" s="97" t="s">
        <v>75</v>
      </c>
      <c r="AI26" s="104" t="s">
        <v>485</v>
      </c>
      <c r="AJ26" s="97"/>
      <c r="AK26" s="97"/>
      <c r="AL26" s="97"/>
      <c r="AM26" s="97"/>
      <c r="AN26" s="97"/>
      <c r="AO26" s="97"/>
      <c r="AP26" s="97"/>
      <c r="AQ26" s="97"/>
      <c r="AR26" s="97"/>
      <c r="AS26" s="97">
        <v>7.6</v>
      </c>
      <c r="AT26" s="97">
        <v>66.6</v>
      </c>
      <c r="AU26" s="97">
        <v>11.1</v>
      </c>
      <c r="AV26" s="97">
        <v>11.6</v>
      </c>
      <c r="AW26" s="97">
        <v>13.8</v>
      </c>
      <c r="AX26" s="97">
        <v>9.8</v>
      </c>
      <c r="AY26" s="97">
        <v>11.9</v>
      </c>
      <c r="AZ26" s="97">
        <v>9.78</v>
      </c>
      <c r="BA26" s="97" t="s">
        <v>111</v>
      </c>
      <c r="BB26" s="97">
        <v>15.31</v>
      </c>
      <c r="BC26" s="97">
        <v>16.04</v>
      </c>
      <c r="BD26" s="97">
        <v>17.36</v>
      </c>
      <c r="BE26" s="97">
        <v>16.06</v>
      </c>
      <c r="BF26" s="97">
        <v>9.78</v>
      </c>
      <c r="BG26" s="97">
        <v>0</v>
      </c>
      <c r="BH26" s="97">
        <v>11.64</v>
      </c>
      <c r="BI26" s="97">
        <v>0.65</v>
      </c>
      <c r="BJ26" s="97">
        <v>0.02</v>
      </c>
      <c r="BK26" s="97">
        <v>-0.75</v>
      </c>
      <c r="BL26" s="97">
        <v>1.3</v>
      </c>
      <c r="BM26" s="97">
        <v>65</v>
      </c>
      <c r="BN26" s="97">
        <v>1.1</v>
      </c>
      <c r="BO26" s="97" t="s">
        <v>124</v>
      </c>
      <c r="BP26" s="97" t="s">
        <v>151</v>
      </c>
      <c r="BQ26" s="97" t="s">
        <v>75</v>
      </c>
      <c r="BR26" s="97" t="s">
        <v>75</v>
      </c>
      <c r="BS26" s="97"/>
      <c r="BT26" s="78" t="str">
        <f t="shared" si="18"/>
        <v>Red</v>
      </c>
      <c r="BU26" s="78" t="str">
        <f t="shared" si="19"/>
        <v>Red</v>
      </c>
      <c r="BV26" s="78" t="str">
        <f t="shared" si="20"/>
        <v>No</v>
      </c>
      <c r="BW26" s="78" t="str">
        <f t="shared" si="21"/>
        <v>Squashed Pipe-Arch</v>
      </c>
      <c r="BX26" s="78" t="b">
        <f t="shared" si="22"/>
        <v>0</v>
      </c>
      <c r="BY26" s="97"/>
      <c r="BZ26" s="97"/>
      <c r="CA26" s="97" t="s">
        <v>85</v>
      </c>
      <c r="CB26" s="97" t="s">
        <v>86</v>
      </c>
      <c r="CC26" s="153">
        <v>2.18305</v>
      </c>
      <c r="CD26" s="98">
        <f t="shared" si="5"/>
        <v>3</v>
      </c>
      <c r="CE26" s="98" t="str">
        <f t="shared" si="23"/>
        <v>1</v>
      </c>
      <c r="CF26" s="98" t="str">
        <f t="shared" si="24"/>
        <v>0</v>
      </c>
      <c r="CG26" s="97">
        <v>1</v>
      </c>
      <c r="CH26" s="97">
        <f t="shared" si="8"/>
        <v>1.1</v>
      </c>
      <c r="CI26" s="97">
        <v>1</v>
      </c>
      <c r="CJ26" s="72">
        <v>25</v>
      </c>
      <c r="CK26" s="73">
        <f t="shared" si="9"/>
        <v>4.95</v>
      </c>
      <c r="CL26" s="98" t="str">
        <f t="shared" si="16"/>
        <v>Beneficial</v>
      </c>
      <c r="CM26" s="97" t="str">
        <f t="shared" si="10"/>
        <v>0</v>
      </c>
      <c r="CN26" s="97" t="str">
        <f t="shared" si="17"/>
        <v>0</v>
      </c>
      <c r="CO26" s="97" t="str">
        <f t="shared" si="12"/>
        <v>0</v>
      </c>
      <c r="CP26" s="97" t="str">
        <f t="shared" si="13"/>
        <v>0.1</v>
      </c>
      <c r="CQ26" s="97" t="str">
        <f t="shared" si="14"/>
        <v>0</v>
      </c>
      <c r="CR26" s="97" t="str">
        <f t="shared" si="15"/>
        <v>0</v>
      </c>
      <c r="CS26" s="97" t="s">
        <v>608</v>
      </c>
    </row>
    <row r="27" spans="1:97" ht="12.75">
      <c r="A27" s="172" t="s">
        <v>533</v>
      </c>
      <c r="B27" s="186">
        <v>4600</v>
      </c>
      <c r="C27" s="171"/>
      <c r="D27" s="171"/>
      <c r="E27" s="172" t="s">
        <v>74</v>
      </c>
      <c r="F27" s="172" t="s">
        <v>74</v>
      </c>
      <c r="G27" s="172" t="s">
        <v>74</v>
      </c>
      <c r="H27" s="171" t="s">
        <v>109</v>
      </c>
      <c r="I27" s="171" t="s">
        <v>97</v>
      </c>
      <c r="J27" s="190">
        <v>45.70062203277778</v>
      </c>
      <c r="K27" s="190">
        <v>-116.9171403975</v>
      </c>
      <c r="L27" s="171" t="s">
        <v>78</v>
      </c>
      <c r="M27" s="171"/>
      <c r="N27" s="171" t="s">
        <v>160</v>
      </c>
      <c r="O27" s="171" t="s">
        <v>80</v>
      </c>
      <c r="P27" s="171"/>
      <c r="Q27" s="175">
        <v>38981</v>
      </c>
      <c r="R27" s="176"/>
      <c r="S27" s="171" t="s">
        <v>118</v>
      </c>
      <c r="T27" s="171">
        <v>1</v>
      </c>
      <c r="U27" s="171">
        <v>1</v>
      </c>
      <c r="V27" s="171">
        <v>0</v>
      </c>
      <c r="W27" s="171">
        <v>0</v>
      </c>
      <c r="X27" s="171">
        <v>0</v>
      </c>
      <c r="Y27" s="171" t="s">
        <v>75</v>
      </c>
      <c r="Z27" s="171" t="s">
        <v>75</v>
      </c>
      <c r="AA27" s="171" t="s">
        <v>75</v>
      </c>
      <c r="AB27" s="171"/>
      <c r="AC27" s="171"/>
      <c r="AD27" s="171"/>
      <c r="AE27" s="171"/>
      <c r="AF27" s="171" t="s">
        <v>75</v>
      </c>
      <c r="AG27" s="171" t="s">
        <v>75</v>
      </c>
      <c r="AH27" s="171" t="s">
        <v>75</v>
      </c>
      <c r="AI27" s="171"/>
      <c r="AJ27" s="171" t="s">
        <v>516</v>
      </c>
      <c r="AK27" s="185"/>
      <c r="AL27" s="171"/>
      <c r="AM27" s="171"/>
      <c r="AN27" s="171"/>
      <c r="AO27" s="171"/>
      <c r="AP27" s="171"/>
      <c r="AQ27" s="171"/>
      <c r="AR27" s="171"/>
      <c r="AS27" s="172">
        <v>6</v>
      </c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86"/>
      <c r="BH27" s="171"/>
      <c r="BI27" s="187">
        <v>0.7</v>
      </c>
      <c r="BJ27" s="187">
        <v>0.5</v>
      </c>
      <c r="BK27" s="171"/>
      <c r="BL27" s="171"/>
      <c r="BM27" s="171"/>
      <c r="BN27" s="191">
        <v>1.39</v>
      </c>
      <c r="BO27" s="171" t="s">
        <v>124</v>
      </c>
      <c r="BP27" s="171" t="s">
        <v>167</v>
      </c>
      <c r="BQ27" s="171" t="s">
        <v>107</v>
      </c>
      <c r="BR27" s="171" t="s">
        <v>75</v>
      </c>
      <c r="BS27" s="171"/>
      <c r="BT27" s="177" t="str">
        <f t="shared" si="18"/>
        <v>Red</v>
      </c>
      <c r="BU27" s="177" t="str">
        <f t="shared" si="19"/>
        <v>Red</v>
      </c>
      <c r="BV27" s="177" t="str">
        <f t="shared" si="20"/>
        <v>No</v>
      </c>
      <c r="BW27" s="177" t="str">
        <f t="shared" si="21"/>
        <v>Squashed Pipe-Arch</v>
      </c>
      <c r="BX27" s="177" t="b">
        <f t="shared" si="22"/>
        <v>0</v>
      </c>
      <c r="BY27" s="171"/>
      <c r="BZ27" s="171"/>
      <c r="CA27" s="186" t="s">
        <v>513</v>
      </c>
      <c r="CB27" s="171"/>
      <c r="CC27" s="178">
        <v>2.032466</v>
      </c>
      <c r="CD27" s="179">
        <f t="shared" si="5"/>
        <v>3</v>
      </c>
      <c r="CE27" s="179" t="str">
        <f t="shared" si="23"/>
        <v>1</v>
      </c>
      <c r="CF27" s="179" t="str">
        <f t="shared" si="24"/>
        <v>0</v>
      </c>
      <c r="CG27" s="171">
        <v>1</v>
      </c>
      <c r="CH27" s="171">
        <f t="shared" si="8"/>
        <v>1</v>
      </c>
      <c r="CI27" s="171">
        <v>1</v>
      </c>
      <c r="CJ27" s="180">
        <v>26</v>
      </c>
      <c r="CK27" s="181">
        <f t="shared" si="9"/>
        <v>4.5</v>
      </c>
      <c r="CL27" s="98" t="str">
        <f t="shared" si="16"/>
        <v>Beneficial</v>
      </c>
      <c r="CM27" s="171" t="str">
        <f t="shared" si="10"/>
        <v>0</v>
      </c>
      <c r="CN27" s="171" t="str">
        <f t="shared" si="17"/>
        <v>0</v>
      </c>
      <c r="CO27" s="171" t="str">
        <f t="shared" si="12"/>
        <v>0</v>
      </c>
      <c r="CP27" s="171" t="str">
        <f t="shared" si="13"/>
        <v>0</v>
      </c>
      <c r="CQ27" s="171" t="str">
        <f t="shared" si="14"/>
        <v>0</v>
      </c>
      <c r="CR27" s="171" t="str">
        <f t="shared" si="15"/>
        <v>0</v>
      </c>
      <c r="CS27" s="171" t="s">
        <v>591</v>
      </c>
    </row>
    <row r="28" spans="1:97" s="6" customFormat="1" ht="12.75">
      <c r="A28" s="99" t="s">
        <v>417</v>
      </c>
      <c r="B28" s="99" t="s">
        <v>113</v>
      </c>
      <c r="C28" s="100">
        <v>1</v>
      </c>
      <c r="D28" s="99" t="s">
        <v>418</v>
      </c>
      <c r="E28" s="99" t="s">
        <v>115</v>
      </c>
      <c r="F28" s="99" t="s">
        <v>89</v>
      </c>
      <c r="G28" s="99" t="s">
        <v>89</v>
      </c>
      <c r="H28" s="97" t="s">
        <v>179</v>
      </c>
      <c r="I28" s="97" t="s">
        <v>331</v>
      </c>
      <c r="J28" s="101">
        <v>45.64327</v>
      </c>
      <c r="K28" s="101">
        <v>-116.97899</v>
      </c>
      <c r="L28" s="97" t="s">
        <v>78</v>
      </c>
      <c r="M28" s="97"/>
      <c r="N28" s="97" t="s">
        <v>160</v>
      </c>
      <c r="O28" s="97" t="s">
        <v>179</v>
      </c>
      <c r="P28" s="97"/>
      <c r="Q28" s="102">
        <v>38946</v>
      </c>
      <c r="R28" s="103">
        <v>0.3625</v>
      </c>
      <c r="S28" s="97" t="s">
        <v>99</v>
      </c>
      <c r="T28" s="97">
        <v>1</v>
      </c>
      <c r="U28" s="97">
        <v>1</v>
      </c>
      <c r="V28" s="97">
        <v>0</v>
      </c>
      <c r="W28" s="97">
        <v>0</v>
      </c>
      <c r="X28" s="97">
        <v>0</v>
      </c>
      <c r="Y28" s="97" t="s">
        <v>119</v>
      </c>
      <c r="Z28" s="97" t="s">
        <v>75</v>
      </c>
      <c r="AA28" s="97" t="s">
        <v>75</v>
      </c>
      <c r="AB28" s="97"/>
      <c r="AC28" s="97" t="s">
        <v>84</v>
      </c>
      <c r="AD28" s="97"/>
      <c r="AE28" s="97" t="s">
        <v>120</v>
      </c>
      <c r="AF28" s="97" t="s">
        <v>140</v>
      </c>
      <c r="AG28" s="97" t="s">
        <v>121</v>
      </c>
      <c r="AH28" s="97" t="s">
        <v>75</v>
      </c>
      <c r="AI28" s="104" t="s">
        <v>366</v>
      </c>
      <c r="AJ28" s="97" t="s">
        <v>419</v>
      </c>
      <c r="AK28" s="97"/>
      <c r="AL28" s="97"/>
      <c r="AM28" s="97"/>
      <c r="AN28" s="97"/>
      <c r="AO28" s="97"/>
      <c r="AP28" s="97"/>
      <c r="AQ28" s="97"/>
      <c r="AR28" s="97"/>
      <c r="AS28" s="97">
        <v>1.5</v>
      </c>
      <c r="AT28" s="97">
        <v>39.6</v>
      </c>
      <c r="AU28" s="97">
        <v>2</v>
      </c>
      <c r="AV28" s="97">
        <v>1.6</v>
      </c>
      <c r="AW28" s="97">
        <v>3.9</v>
      </c>
      <c r="AX28" s="97">
        <v>2</v>
      </c>
      <c r="AY28" s="97">
        <v>2.2</v>
      </c>
      <c r="AZ28" s="97">
        <v>5.54</v>
      </c>
      <c r="BA28" s="97" t="s">
        <v>111</v>
      </c>
      <c r="BB28" s="97">
        <v>5.41</v>
      </c>
      <c r="BC28" s="97">
        <v>7.08</v>
      </c>
      <c r="BD28" s="97">
        <v>8.17</v>
      </c>
      <c r="BE28" s="97">
        <v>7.47</v>
      </c>
      <c r="BF28" s="97">
        <v>5.54</v>
      </c>
      <c r="BG28" s="97">
        <v>0</v>
      </c>
      <c r="BH28" s="97">
        <v>2.34</v>
      </c>
      <c r="BI28" s="97">
        <v>0.64</v>
      </c>
      <c r="BJ28" s="97">
        <v>0.39</v>
      </c>
      <c r="BK28" s="97">
        <v>-2.06</v>
      </c>
      <c r="BL28" s="97">
        <v>0.7</v>
      </c>
      <c r="BM28" s="97">
        <v>1.79</v>
      </c>
      <c r="BN28" s="97">
        <v>4.22</v>
      </c>
      <c r="BO28" s="97" t="s">
        <v>124</v>
      </c>
      <c r="BP28" s="97" t="s">
        <v>151</v>
      </c>
      <c r="BQ28" s="97" t="s">
        <v>124</v>
      </c>
      <c r="BR28" s="97" t="s">
        <v>152</v>
      </c>
      <c r="BS28" s="97"/>
      <c r="BT28" s="78" t="str">
        <f t="shared" si="18"/>
        <v>Red</v>
      </c>
      <c r="BU28" s="78" t="str">
        <f t="shared" si="19"/>
        <v>Red</v>
      </c>
      <c r="BV28" s="78" t="str">
        <f t="shared" si="20"/>
        <v>Yes</v>
      </c>
      <c r="BW28" s="78" t="str">
        <f t="shared" si="21"/>
        <v>Circular</v>
      </c>
      <c r="BX28" s="78" t="b">
        <f t="shared" si="22"/>
        <v>0</v>
      </c>
      <c r="BY28" s="97" t="s">
        <v>85</v>
      </c>
      <c r="BZ28" s="97" t="s">
        <v>420</v>
      </c>
      <c r="CA28" s="97" t="s">
        <v>85</v>
      </c>
      <c r="CB28" s="97" t="s">
        <v>170</v>
      </c>
      <c r="CC28" s="153">
        <v>0.400575</v>
      </c>
      <c r="CD28" s="98">
        <f t="shared" si="5"/>
        <v>1</v>
      </c>
      <c r="CE28" s="98" t="str">
        <f t="shared" si="23"/>
        <v>1</v>
      </c>
      <c r="CF28" s="98" t="str">
        <f t="shared" si="24"/>
        <v>1</v>
      </c>
      <c r="CG28" s="97">
        <v>1</v>
      </c>
      <c r="CH28" s="97">
        <f t="shared" si="8"/>
        <v>1.1</v>
      </c>
      <c r="CI28" s="97">
        <v>1</v>
      </c>
      <c r="CJ28" s="72">
        <v>27</v>
      </c>
      <c r="CK28" s="73">
        <f t="shared" si="9"/>
        <v>3.3000000000000003</v>
      </c>
      <c r="CL28" s="98" t="str">
        <f t="shared" si="16"/>
        <v>Beneficial</v>
      </c>
      <c r="CM28" s="97" t="str">
        <f t="shared" si="10"/>
        <v>0.05</v>
      </c>
      <c r="CN28" s="97" t="str">
        <f t="shared" si="17"/>
        <v>0</v>
      </c>
      <c r="CO28" s="97" t="str">
        <f t="shared" si="12"/>
        <v>0.05</v>
      </c>
      <c r="CP28" s="97" t="str">
        <f t="shared" si="13"/>
        <v>0</v>
      </c>
      <c r="CQ28" s="97" t="str">
        <f t="shared" si="14"/>
        <v>0</v>
      </c>
      <c r="CR28" s="97" t="str">
        <f t="shared" si="15"/>
        <v>0</v>
      </c>
      <c r="CS28" s="97"/>
    </row>
    <row r="29" spans="1:97" s="6" customFormat="1" ht="12.75">
      <c r="A29" s="99" t="s">
        <v>456</v>
      </c>
      <c r="B29" s="99" t="s">
        <v>457</v>
      </c>
      <c r="C29" s="100">
        <v>3.6</v>
      </c>
      <c r="D29" s="99" t="s">
        <v>452</v>
      </c>
      <c r="E29" s="99" t="s">
        <v>74</v>
      </c>
      <c r="F29" s="99" t="s">
        <v>74</v>
      </c>
      <c r="G29" s="99" t="s">
        <v>74</v>
      </c>
      <c r="H29" s="97" t="s">
        <v>109</v>
      </c>
      <c r="I29" s="97" t="s">
        <v>97</v>
      </c>
      <c r="J29" s="101">
        <v>45.72511</v>
      </c>
      <c r="K29" s="101">
        <v>-116.95316</v>
      </c>
      <c r="L29" s="97" t="s">
        <v>78</v>
      </c>
      <c r="M29" s="97"/>
      <c r="N29" s="97" t="s">
        <v>160</v>
      </c>
      <c r="O29" s="97" t="s">
        <v>423</v>
      </c>
      <c r="P29" s="97"/>
      <c r="Q29" s="102">
        <v>38958</v>
      </c>
      <c r="R29" s="103">
        <v>0.4451388888888889</v>
      </c>
      <c r="S29" s="97" t="s">
        <v>99</v>
      </c>
      <c r="T29" s="97">
        <v>2</v>
      </c>
      <c r="U29" s="97">
        <v>2</v>
      </c>
      <c r="V29" s="97">
        <v>0</v>
      </c>
      <c r="W29" s="97">
        <v>0</v>
      </c>
      <c r="X29" s="97">
        <v>0</v>
      </c>
      <c r="Y29" s="97" t="s">
        <v>137</v>
      </c>
      <c r="Z29" s="97" t="s">
        <v>75</v>
      </c>
      <c r="AA29" s="97" t="s">
        <v>75</v>
      </c>
      <c r="AB29" s="97"/>
      <c r="AC29" s="97" t="s">
        <v>84</v>
      </c>
      <c r="AD29" s="97"/>
      <c r="AE29" s="97" t="s">
        <v>120</v>
      </c>
      <c r="AF29" s="97" t="s">
        <v>398</v>
      </c>
      <c r="AG29" s="97" t="s">
        <v>121</v>
      </c>
      <c r="AH29" s="97" t="s">
        <v>75</v>
      </c>
      <c r="AI29" s="104"/>
      <c r="AJ29" s="97"/>
      <c r="AK29" s="97"/>
      <c r="AL29" s="97"/>
      <c r="AM29" s="97"/>
      <c r="AN29" s="97"/>
      <c r="AO29" s="97"/>
      <c r="AP29" s="97"/>
      <c r="AQ29" s="97"/>
      <c r="AR29" s="97"/>
      <c r="AS29" s="97">
        <v>3.2</v>
      </c>
      <c r="AT29" s="97">
        <v>48</v>
      </c>
      <c r="AU29" s="97">
        <v>10.5</v>
      </c>
      <c r="AV29" s="97">
        <v>7.2</v>
      </c>
      <c r="AW29" s="97">
        <v>6.5</v>
      </c>
      <c r="AX29" s="97">
        <v>6.7</v>
      </c>
      <c r="AY29" s="97">
        <v>6.6</v>
      </c>
      <c r="AZ29" s="97">
        <v>12.03</v>
      </c>
      <c r="BA29" s="97" t="s">
        <v>458</v>
      </c>
      <c r="BB29" s="97">
        <v>14.86</v>
      </c>
      <c r="BC29" s="97">
        <v>15.86</v>
      </c>
      <c r="BD29" s="97">
        <v>17.52</v>
      </c>
      <c r="BE29" s="97">
        <v>15.51</v>
      </c>
      <c r="BF29" s="97">
        <v>12.02</v>
      </c>
      <c r="BG29" s="97">
        <v>0.01</v>
      </c>
      <c r="BH29" s="97">
        <v>7.5</v>
      </c>
      <c r="BI29" s="97">
        <v>0.43</v>
      </c>
      <c r="BJ29" s="97">
        <v>-0.35</v>
      </c>
      <c r="BK29" s="97">
        <v>-0.65</v>
      </c>
      <c r="BL29" s="97">
        <v>2.01</v>
      </c>
      <c r="BM29" s="97">
        <v>-5.74</v>
      </c>
      <c r="BN29" s="97">
        <v>2.08</v>
      </c>
      <c r="BO29" s="97" t="s">
        <v>124</v>
      </c>
      <c r="BP29" s="97" t="s">
        <v>151</v>
      </c>
      <c r="BQ29" s="97" t="s">
        <v>124</v>
      </c>
      <c r="BR29" s="97" t="s">
        <v>152</v>
      </c>
      <c r="BS29" s="97"/>
      <c r="BT29" s="78" t="str">
        <f t="shared" si="18"/>
        <v>Red</v>
      </c>
      <c r="BU29" s="78" t="str">
        <f t="shared" si="19"/>
        <v>Red</v>
      </c>
      <c r="BV29" s="78" t="str">
        <f t="shared" si="20"/>
        <v>Yes</v>
      </c>
      <c r="BW29" s="78" t="str">
        <f t="shared" si="21"/>
        <v>Circular</v>
      </c>
      <c r="BX29" s="78" t="b">
        <f t="shared" si="22"/>
        <v>0</v>
      </c>
      <c r="BY29" s="97" t="s">
        <v>85</v>
      </c>
      <c r="BZ29" s="97" t="s">
        <v>419</v>
      </c>
      <c r="CA29" s="97" t="s">
        <v>85</v>
      </c>
      <c r="CB29" s="97" t="s">
        <v>170</v>
      </c>
      <c r="CC29" s="153">
        <v>0.335183</v>
      </c>
      <c r="CD29" s="98">
        <f t="shared" si="5"/>
        <v>1</v>
      </c>
      <c r="CE29" s="98" t="str">
        <f t="shared" si="23"/>
        <v>1</v>
      </c>
      <c r="CF29" s="98" t="str">
        <f t="shared" si="24"/>
        <v>1</v>
      </c>
      <c r="CG29" s="97">
        <v>1</v>
      </c>
      <c r="CH29" s="97">
        <f t="shared" si="8"/>
        <v>1.1</v>
      </c>
      <c r="CI29" s="97">
        <v>1</v>
      </c>
      <c r="CJ29" s="72">
        <v>27</v>
      </c>
      <c r="CK29" s="73">
        <f t="shared" si="9"/>
        <v>3.3000000000000003</v>
      </c>
      <c r="CL29" s="98" t="str">
        <f t="shared" si="16"/>
        <v>Beneficial</v>
      </c>
      <c r="CM29" s="97" t="str">
        <f t="shared" si="10"/>
        <v>0.05</v>
      </c>
      <c r="CN29" s="97" t="str">
        <f t="shared" si="17"/>
        <v>0</v>
      </c>
      <c r="CO29" s="97" t="str">
        <f t="shared" si="12"/>
        <v>0</v>
      </c>
      <c r="CP29" s="97" t="str">
        <f t="shared" si="13"/>
        <v>0</v>
      </c>
      <c r="CQ29" s="97" t="str">
        <f t="shared" si="14"/>
        <v>0</v>
      </c>
      <c r="CR29" s="97" t="str">
        <f t="shared" si="15"/>
        <v>0.05</v>
      </c>
      <c r="CS29" s="97"/>
    </row>
    <row r="30" spans="1:97" ht="12.75">
      <c r="A30" s="99" t="s">
        <v>450</v>
      </c>
      <c r="B30" s="99" t="s">
        <v>451</v>
      </c>
      <c r="C30" s="100">
        <v>3.6</v>
      </c>
      <c r="D30" s="99" t="s">
        <v>452</v>
      </c>
      <c r="E30" s="99" t="s">
        <v>74</v>
      </c>
      <c r="F30" s="99" t="s">
        <v>74</v>
      </c>
      <c r="G30" s="99" t="s">
        <v>74</v>
      </c>
      <c r="H30" s="97" t="s">
        <v>109</v>
      </c>
      <c r="I30" s="97" t="s">
        <v>97</v>
      </c>
      <c r="J30" s="101">
        <v>45.72511</v>
      </c>
      <c r="K30" s="101">
        <v>-116.95316</v>
      </c>
      <c r="L30" s="97" t="s">
        <v>78</v>
      </c>
      <c r="M30" s="97"/>
      <c r="N30" s="97" t="s">
        <v>160</v>
      </c>
      <c r="O30" s="97" t="s">
        <v>423</v>
      </c>
      <c r="P30" s="97"/>
      <c r="Q30" s="102">
        <v>38958</v>
      </c>
      <c r="R30" s="103">
        <v>0.4395833333333334</v>
      </c>
      <c r="S30" s="97" t="s">
        <v>99</v>
      </c>
      <c r="T30" s="97">
        <v>1</v>
      </c>
      <c r="U30" s="97">
        <v>2</v>
      </c>
      <c r="V30" s="97">
        <v>0</v>
      </c>
      <c r="W30" s="97">
        <v>0</v>
      </c>
      <c r="X30" s="97">
        <v>0</v>
      </c>
      <c r="Y30" s="97" t="s">
        <v>137</v>
      </c>
      <c r="Z30" s="97" t="s">
        <v>75</v>
      </c>
      <c r="AA30" s="97" t="s">
        <v>75</v>
      </c>
      <c r="AB30" s="97" t="s">
        <v>453</v>
      </c>
      <c r="AC30" s="97" t="s">
        <v>84</v>
      </c>
      <c r="AD30" s="97"/>
      <c r="AE30" s="97" t="s">
        <v>120</v>
      </c>
      <c r="AF30" s="97" t="s">
        <v>121</v>
      </c>
      <c r="AG30" s="97" t="s">
        <v>75</v>
      </c>
      <c r="AH30" s="97" t="s">
        <v>75</v>
      </c>
      <c r="AI30" s="104" t="s">
        <v>454</v>
      </c>
      <c r="AJ30" s="97" t="s">
        <v>419</v>
      </c>
      <c r="AK30" s="97"/>
      <c r="AL30" s="97"/>
      <c r="AM30" s="97"/>
      <c r="AN30" s="97"/>
      <c r="AO30" s="97"/>
      <c r="AP30" s="97"/>
      <c r="AQ30" s="97"/>
      <c r="AR30" s="97"/>
      <c r="AS30" s="97">
        <v>2</v>
      </c>
      <c r="AT30" s="97">
        <v>46</v>
      </c>
      <c r="AU30" s="97">
        <v>11.1</v>
      </c>
      <c r="AV30" s="97">
        <v>7.4</v>
      </c>
      <c r="AW30" s="97">
        <v>8.5</v>
      </c>
      <c r="AX30" s="97">
        <v>8.3</v>
      </c>
      <c r="AY30" s="97">
        <v>9.9</v>
      </c>
      <c r="AZ30" s="97">
        <v>12.03</v>
      </c>
      <c r="BA30" s="97" t="s">
        <v>105</v>
      </c>
      <c r="BB30" s="97">
        <v>14.08</v>
      </c>
      <c r="BC30" s="97">
        <v>15.22</v>
      </c>
      <c r="BD30" s="97">
        <v>17.52</v>
      </c>
      <c r="BE30" s="97">
        <v>15.1</v>
      </c>
      <c r="BF30" s="97">
        <v>12.02</v>
      </c>
      <c r="BG30" s="97">
        <v>0.01</v>
      </c>
      <c r="BH30" s="97">
        <v>9.04</v>
      </c>
      <c r="BI30" s="97">
        <v>0.22</v>
      </c>
      <c r="BJ30" s="97">
        <v>-0.12</v>
      </c>
      <c r="BK30" s="97">
        <v>-1.02</v>
      </c>
      <c r="BL30" s="97">
        <v>2.42</v>
      </c>
      <c r="BM30" s="97">
        <v>-20.17</v>
      </c>
      <c r="BN30" s="97">
        <v>2.48</v>
      </c>
      <c r="BO30" s="97" t="s">
        <v>124</v>
      </c>
      <c r="BP30" s="97" t="s">
        <v>151</v>
      </c>
      <c r="BQ30" s="97" t="s">
        <v>124</v>
      </c>
      <c r="BR30" s="97" t="s">
        <v>152</v>
      </c>
      <c r="BS30" s="97" t="s">
        <v>455</v>
      </c>
      <c r="BT30" s="78" t="str">
        <f t="shared" si="18"/>
        <v>Red</v>
      </c>
      <c r="BU30" s="78" t="str">
        <f t="shared" si="19"/>
        <v>Red</v>
      </c>
      <c r="BV30" s="78" t="str">
        <f t="shared" si="20"/>
        <v>Yes</v>
      </c>
      <c r="BW30" s="78" t="str">
        <f t="shared" si="21"/>
        <v>Circular</v>
      </c>
      <c r="BX30" s="78" t="b">
        <f t="shared" si="22"/>
        <v>0</v>
      </c>
      <c r="BY30" s="97" t="s">
        <v>85</v>
      </c>
      <c r="BZ30" s="97" t="s">
        <v>419</v>
      </c>
      <c r="CA30" s="97" t="s">
        <v>85</v>
      </c>
      <c r="CB30" s="97" t="s">
        <v>170</v>
      </c>
      <c r="CC30" s="153">
        <v>0.335183</v>
      </c>
      <c r="CD30" s="98">
        <f t="shared" si="5"/>
        <v>1</v>
      </c>
      <c r="CE30" s="98" t="str">
        <f t="shared" si="23"/>
        <v>1</v>
      </c>
      <c r="CF30" s="98" t="str">
        <f t="shared" si="24"/>
        <v>1</v>
      </c>
      <c r="CG30" s="97">
        <v>1</v>
      </c>
      <c r="CH30" s="97">
        <f t="shared" si="8"/>
        <v>1.05</v>
      </c>
      <c r="CI30" s="97">
        <v>1</v>
      </c>
      <c r="CJ30" s="72">
        <v>29</v>
      </c>
      <c r="CK30" s="73">
        <f t="shared" si="9"/>
        <v>3.1500000000000004</v>
      </c>
      <c r="CL30" s="98" t="str">
        <f t="shared" si="16"/>
        <v>Beneficial</v>
      </c>
      <c r="CM30" s="97" t="str">
        <f t="shared" si="10"/>
        <v>0.05</v>
      </c>
      <c r="CN30" s="97" t="str">
        <f t="shared" si="17"/>
        <v>0</v>
      </c>
      <c r="CO30" s="97" t="str">
        <f t="shared" si="12"/>
        <v>0</v>
      </c>
      <c r="CP30" s="97" t="str">
        <f t="shared" si="13"/>
        <v>0</v>
      </c>
      <c r="CQ30" s="97" t="str">
        <f t="shared" si="14"/>
        <v>0</v>
      </c>
      <c r="CR30" s="97" t="str">
        <f t="shared" si="15"/>
        <v>0</v>
      </c>
      <c r="CS30" s="97"/>
    </row>
    <row r="31" spans="1:97" s="6" customFormat="1" ht="12.75">
      <c r="A31" s="99" t="s">
        <v>403</v>
      </c>
      <c r="B31" s="99" t="s">
        <v>395</v>
      </c>
      <c r="C31" s="100">
        <v>0.2</v>
      </c>
      <c r="D31" s="99" t="s">
        <v>396</v>
      </c>
      <c r="E31" s="99" t="s">
        <v>74</v>
      </c>
      <c r="F31" s="99" t="s">
        <v>74</v>
      </c>
      <c r="G31" s="99" t="s">
        <v>74</v>
      </c>
      <c r="H31" s="97" t="s">
        <v>109</v>
      </c>
      <c r="I31" s="97" t="s">
        <v>397</v>
      </c>
      <c r="J31" s="101">
        <v>45.70015</v>
      </c>
      <c r="K31" s="101">
        <v>-117.20013</v>
      </c>
      <c r="L31" s="97" t="s">
        <v>78</v>
      </c>
      <c r="M31" s="97"/>
      <c r="N31" s="97" t="s">
        <v>80</v>
      </c>
      <c r="O31" s="97" t="s">
        <v>160</v>
      </c>
      <c r="P31" s="97"/>
      <c r="Q31" s="102">
        <v>38917</v>
      </c>
      <c r="R31" s="103">
        <v>0.32083333333333336</v>
      </c>
      <c r="S31" s="97" t="s">
        <v>99</v>
      </c>
      <c r="T31" s="97">
        <v>1</v>
      </c>
      <c r="U31" s="97">
        <v>1</v>
      </c>
      <c r="V31" s="97">
        <v>0</v>
      </c>
      <c r="W31" s="97">
        <v>0</v>
      </c>
      <c r="X31" s="97"/>
      <c r="Y31" s="97" t="s">
        <v>137</v>
      </c>
      <c r="Z31" s="97" t="s">
        <v>75</v>
      </c>
      <c r="AA31" s="97" t="s">
        <v>75</v>
      </c>
      <c r="AB31" s="97"/>
      <c r="AC31" s="97" t="s">
        <v>84</v>
      </c>
      <c r="AD31" s="97"/>
      <c r="AE31" s="97" t="s">
        <v>120</v>
      </c>
      <c r="AF31" s="97" t="s">
        <v>398</v>
      </c>
      <c r="AG31" s="97" t="s">
        <v>179</v>
      </c>
      <c r="AH31" s="97" t="s">
        <v>75</v>
      </c>
      <c r="AI31" s="104" t="s">
        <v>487</v>
      </c>
      <c r="AJ31" s="97" t="s">
        <v>405</v>
      </c>
      <c r="AK31" s="97"/>
      <c r="AL31" s="97"/>
      <c r="AM31" s="97"/>
      <c r="AN31" s="97"/>
      <c r="AO31" s="97"/>
      <c r="AP31" s="97"/>
      <c r="AQ31" s="97"/>
      <c r="AR31" s="97"/>
      <c r="AS31" s="97">
        <v>3</v>
      </c>
      <c r="AT31" s="97">
        <v>60</v>
      </c>
      <c r="AU31" s="97">
        <v>2.9</v>
      </c>
      <c r="AV31" s="97">
        <v>3.4</v>
      </c>
      <c r="AW31" s="97">
        <v>3</v>
      </c>
      <c r="AX31" s="97">
        <v>4.5</v>
      </c>
      <c r="AY31" s="97">
        <v>3.6</v>
      </c>
      <c r="AZ31" s="97">
        <v>7.41</v>
      </c>
      <c r="BA31" s="97" t="s">
        <v>401</v>
      </c>
      <c r="BB31" s="97">
        <v>10.5</v>
      </c>
      <c r="BC31" s="97">
        <v>15.06</v>
      </c>
      <c r="BD31" s="97">
        <v>17.47</v>
      </c>
      <c r="BE31" s="97">
        <v>16.52</v>
      </c>
      <c r="BF31" s="97">
        <v>7.42</v>
      </c>
      <c r="BG31" s="97">
        <v>-0.01</v>
      </c>
      <c r="BH31" s="97">
        <v>3.48</v>
      </c>
      <c r="BI31" s="97">
        <v>0.86</v>
      </c>
      <c r="BJ31" s="97">
        <v>1.46</v>
      </c>
      <c r="BK31" s="97">
        <v>-6.02</v>
      </c>
      <c r="BL31" s="97">
        <v>0.95</v>
      </c>
      <c r="BM31" s="97">
        <v>0.65</v>
      </c>
      <c r="BN31" s="97">
        <v>7.6</v>
      </c>
      <c r="BO31" s="97" t="s">
        <v>124</v>
      </c>
      <c r="BP31" s="97" t="s">
        <v>151</v>
      </c>
      <c r="BQ31" s="97" t="s">
        <v>124</v>
      </c>
      <c r="BR31" s="97" t="s">
        <v>152</v>
      </c>
      <c r="BS31" s="97" t="s">
        <v>406</v>
      </c>
      <c r="BT31" s="78" t="str">
        <f t="shared" si="18"/>
        <v>Red</v>
      </c>
      <c r="BU31" s="78" t="str">
        <f t="shared" si="19"/>
        <v>Red</v>
      </c>
      <c r="BV31" s="78" t="str">
        <f t="shared" si="20"/>
        <v>No</v>
      </c>
      <c r="BW31" s="78" t="str">
        <f t="shared" si="21"/>
        <v>Circular</v>
      </c>
      <c r="BX31" s="78" t="b">
        <f t="shared" si="22"/>
        <v>0</v>
      </c>
      <c r="BY31" s="97" t="s">
        <v>84</v>
      </c>
      <c r="BZ31" s="97"/>
      <c r="CA31" s="97" t="s">
        <v>85</v>
      </c>
      <c r="CB31" s="97" t="s">
        <v>86</v>
      </c>
      <c r="CC31" s="153">
        <v>0.618469</v>
      </c>
      <c r="CD31" s="98">
        <f t="shared" si="5"/>
        <v>1</v>
      </c>
      <c r="CE31" s="98" t="str">
        <f t="shared" si="23"/>
        <v>1</v>
      </c>
      <c r="CF31" s="98" t="str">
        <f t="shared" si="24"/>
        <v>1</v>
      </c>
      <c r="CG31" s="97">
        <v>3</v>
      </c>
      <c r="CH31" s="97">
        <f t="shared" si="8"/>
        <v>1.05</v>
      </c>
      <c r="CI31" s="97">
        <v>1</v>
      </c>
      <c r="CJ31" s="72">
        <v>29</v>
      </c>
      <c r="CK31" s="73">
        <f t="shared" si="9"/>
        <v>3.1500000000000004</v>
      </c>
      <c r="CL31" s="98" t="str">
        <f t="shared" si="16"/>
        <v>Beneficial</v>
      </c>
      <c r="CM31" s="97" t="str">
        <f t="shared" si="10"/>
        <v>0</v>
      </c>
      <c r="CN31" s="97" t="str">
        <f t="shared" si="17"/>
        <v>0</v>
      </c>
      <c r="CO31" s="97" t="str">
        <f t="shared" si="12"/>
        <v>0</v>
      </c>
      <c r="CP31" s="97" t="str">
        <f t="shared" si="13"/>
        <v>0</v>
      </c>
      <c r="CQ31" s="97" t="str">
        <f t="shared" si="14"/>
        <v>0</v>
      </c>
      <c r="CR31" s="97" t="str">
        <f t="shared" si="15"/>
        <v>0.05</v>
      </c>
      <c r="CS31" s="82" t="s">
        <v>547</v>
      </c>
    </row>
    <row r="32" spans="1:97" s="6" customFormat="1" ht="12.75">
      <c r="A32" s="99" t="s">
        <v>407</v>
      </c>
      <c r="B32" s="99" t="s">
        <v>408</v>
      </c>
      <c r="C32" s="100">
        <v>0.08</v>
      </c>
      <c r="D32" s="99" t="s">
        <v>409</v>
      </c>
      <c r="E32" s="99" t="s">
        <v>74</v>
      </c>
      <c r="F32" s="99" t="s">
        <v>74</v>
      </c>
      <c r="G32" s="99" t="s">
        <v>74</v>
      </c>
      <c r="H32" s="97" t="s">
        <v>109</v>
      </c>
      <c r="I32" s="97" t="s">
        <v>90</v>
      </c>
      <c r="J32" s="101">
        <v>45.70556</v>
      </c>
      <c r="K32" s="101">
        <v>-117.18269</v>
      </c>
      <c r="L32" s="97" t="s">
        <v>78</v>
      </c>
      <c r="M32" s="97"/>
      <c r="N32" s="97" t="s">
        <v>80</v>
      </c>
      <c r="O32" s="97" t="s">
        <v>160</v>
      </c>
      <c r="P32" s="97"/>
      <c r="Q32" s="102">
        <v>38917</v>
      </c>
      <c r="R32" s="103">
        <v>0.33055555555555555</v>
      </c>
      <c r="S32" s="97" t="s">
        <v>99</v>
      </c>
      <c r="T32" s="97">
        <v>1</v>
      </c>
      <c r="U32" s="97">
        <v>1</v>
      </c>
      <c r="V32" s="97">
        <v>0</v>
      </c>
      <c r="W32" s="97">
        <v>0</v>
      </c>
      <c r="X32" s="97">
        <v>0</v>
      </c>
      <c r="Y32" s="97" t="s">
        <v>119</v>
      </c>
      <c r="Z32" s="97" t="s">
        <v>75</v>
      </c>
      <c r="AA32" s="97" t="s">
        <v>75</v>
      </c>
      <c r="AB32" s="97"/>
      <c r="AC32" s="97" t="s">
        <v>84</v>
      </c>
      <c r="AD32" s="97"/>
      <c r="AE32" s="97" t="s">
        <v>120</v>
      </c>
      <c r="AF32" s="97" t="s">
        <v>102</v>
      </c>
      <c r="AG32" s="97" t="s">
        <v>75</v>
      </c>
      <c r="AH32" s="97" t="s">
        <v>75</v>
      </c>
      <c r="AI32" s="104" t="s">
        <v>410</v>
      </c>
      <c r="AJ32" s="97"/>
      <c r="AK32" s="97"/>
      <c r="AL32" s="97"/>
      <c r="AM32" s="97"/>
      <c r="AN32" s="97"/>
      <c r="AO32" s="97"/>
      <c r="AP32" s="97"/>
      <c r="AQ32" s="97"/>
      <c r="AR32" s="97"/>
      <c r="AS32" s="97">
        <v>3</v>
      </c>
      <c r="AT32" s="97">
        <v>60</v>
      </c>
      <c r="AU32" s="97">
        <v>6</v>
      </c>
      <c r="AV32" s="97">
        <v>5.6</v>
      </c>
      <c r="AW32" s="97">
        <v>7</v>
      </c>
      <c r="AX32" s="97">
        <v>7.1</v>
      </c>
      <c r="AY32" s="97">
        <v>5.2</v>
      </c>
      <c r="AZ32" s="97">
        <v>14</v>
      </c>
      <c r="BA32" s="97" t="s">
        <v>411</v>
      </c>
      <c r="BB32" s="97">
        <v>14.58</v>
      </c>
      <c r="BC32" s="97">
        <v>18.16</v>
      </c>
      <c r="BD32" s="97">
        <v>19.79</v>
      </c>
      <c r="BE32" s="97">
        <v>19.43</v>
      </c>
      <c r="BF32" s="97">
        <v>14</v>
      </c>
      <c r="BG32" s="97">
        <v>0</v>
      </c>
      <c r="BH32" s="97">
        <v>6.18</v>
      </c>
      <c r="BI32" s="97">
        <v>0.49</v>
      </c>
      <c r="BJ32" s="97">
        <v>1.27</v>
      </c>
      <c r="BK32" s="97">
        <v>-4.85</v>
      </c>
      <c r="BL32" s="97">
        <v>0.36</v>
      </c>
      <c r="BM32" s="97">
        <v>0.28</v>
      </c>
      <c r="BN32" s="97">
        <v>5.97</v>
      </c>
      <c r="BO32" s="97" t="s">
        <v>124</v>
      </c>
      <c r="BP32" s="97" t="s">
        <v>151</v>
      </c>
      <c r="BQ32" s="97" t="s">
        <v>124</v>
      </c>
      <c r="BR32" s="97" t="s">
        <v>152</v>
      </c>
      <c r="BS32" s="97" t="s">
        <v>406</v>
      </c>
      <c r="BT32" s="78" t="str">
        <f t="shared" si="18"/>
        <v>Red</v>
      </c>
      <c r="BU32" s="78" t="str">
        <f t="shared" si="19"/>
        <v>Red</v>
      </c>
      <c r="BV32" s="78" t="str">
        <f t="shared" si="20"/>
        <v>No</v>
      </c>
      <c r="BW32" s="78" t="str">
        <f t="shared" si="21"/>
        <v>Circular</v>
      </c>
      <c r="BX32" s="78" t="b">
        <f t="shared" si="22"/>
        <v>0</v>
      </c>
      <c r="BY32" s="97" t="s">
        <v>84</v>
      </c>
      <c r="BZ32" s="97"/>
      <c r="CA32" s="97" t="s">
        <v>85</v>
      </c>
      <c r="CB32" s="97" t="s">
        <v>86</v>
      </c>
      <c r="CC32" s="153">
        <v>0.154392</v>
      </c>
      <c r="CD32" s="98">
        <f t="shared" si="5"/>
        <v>1</v>
      </c>
      <c r="CE32" s="98" t="str">
        <f t="shared" si="23"/>
        <v>1</v>
      </c>
      <c r="CF32" s="98" t="str">
        <f t="shared" si="24"/>
        <v>1</v>
      </c>
      <c r="CG32" s="97">
        <v>1</v>
      </c>
      <c r="CH32" s="97">
        <f t="shared" si="8"/>
        <v>1</v>
      </c>
      <c r="CI32" s="97">
        <v>1</v>
      </c>
      <c r="CJ32" s="72">
        <v>31</v>
      </c>
      <c r="CK32" s="73">
        <f t="shared" si="9"/>
        <v>3</v>
      </c>
      <c r="CL32" s="98" t="str">
        <f t="shared" si="16"/>
        <v>Beneficial</v>
      </c>
      <c r="CM32" s="97" t="str">
        <f t="shared" si="10"/>
        <v>0</v>
      </c>
      <c r="CN32" s="97" t="str">
        <f t="shared" si="17"/>
        <v>0</v>
      </c>
      <c r="CO32" s="97" t="str">
        <f t="shared" si="12"/>
        <v>0</v>
      </c>
      <c r="CP32" s="97" t="str">
        <f t="shared" si="13"/>
        <v>0</v>
      </c>
      <c r="CQ32" s="97" t="str">
        <f t="shared" si="14"/>
        <v>0</v>
      </c>
      <c r="CR32" s="97" t="str">
        <f t="shared" si="15"/>
        <v>0</v>
      </c>
      <c r="CS32" s="82"/>
    </row>
    <row r="33" spans="1:97" s="6" customFormat="1" ht="12.75">
      <c r="A33" s="99" t="s">
        <v>412</v>
      </c>
      <c r="B33" s="99" t="s">
        <v>413</v>
      </c>
      <c r="C33" s="100">
        <v>0.05</v>
      </c>
      <c r="D33" s="99">
        <v>4665</v>
      </c>
      <c r="E33" s="99" t="s">
        <v>74</v>
      </c>
      <c r="F33" s="99" t="s">
        <v>74</v>
      </c>
      <c r="G33" s="99" t="s">
        <v>74</v>
      </c>
      <c r="H33" s="97" t="s">
        <v>109</v>
      </c>
      <c r="I33" s="97" t="s">
        <v>179</v>
      </c>
      <c r="J33" s="101">
        <v>45.83532</v>
      </c>
      <c r="K33" s="101">
        <v>-117.07174</v>
      </c>
      <c r="L33" s="97" t="s">
        <v>78</v>
      </c>
      <c r="M33" s="97"/>
      <c r="N33" s="97" t="s">
        <v>80</v>
      </c>
      <c r="O33" s="97" t="s">
        <v>160</v>
      </c>
      <c r="P33" s="97"/>
      <c r="Q33" s="102">
        <v>38932</v>
      </c>
      <c r="R33" s="103">
        <v>0.7270833333333333</v>
      </c>
      <c r="S33" s="97" t="s">
        <v>99</v>
      </c>
      <c r="T33" s="97">
        <v>1</v>
      </c>
      <c r="U33" s="97">
        <v>1</v>
      </c>
      <c r="V33" s="97">
        <v>0</v>
      </c>
      <c r="W33" s="97">
        <v>0</v>
      </c>
      <c r="X33" s="97">
        <v>0</v>
      </c>
      <c r="Y33" s="97" t="s">
        <v>137</v>
      </c>
      <c r="Z33" s="97" t="s">
        <v>75</v>
      </c>
      <c r="AA33" s="97" t="s">
        <v>75</v>
      </c>
      <c r="AB33" s="97"/>
      <c r="AC33" s="97" t="s">
        <v>84</v>
      </c>
      <c r="AD33" s="97"/>
      <c r="AE33" s="97" t="s">
        <v>120</v>
      </c>
      <c r="AF33" s="97" t="s">
        <v>102</v>
      </c>
      <c r="AG33" s="97" t="s">
        <v>75</v>
      </c>
      <c r="AH33" s="97" t="s">
        <v>75</v>
      </c>
      <c r="AI33" s="104" t="s">
        <v>414</v>
      </c>
      <c r="AJ33" s="97"/>
      <c r="AK33" s="97"/>
      <c r="AL33" s="97"/>
      <c r="AM33" s="97"/>
      <c r="AN33" s="97"/>
      <c r="AO33" s="97"/>
      <c r="AP33" s="97"/>
      <c r="AQ33" s="97"/>
      <c r="AR33" s="97"/>
      <c r="AS33" s="97">
        <v>2</v>
      </c>
      <c r="AT33" s="97">
        <v>26</v>
      </c>
      <c r="AU33" s="97">
        <v>5</v>
      </c>
      <c r="AV33" s="97">
        <v>6.9</v>
      </c>
      <c r="AW33" s="97">
        <v>9.8</v>
      </c>
      <c r="AX33" s="97">
        <v>6.7</v>
      </c>
      <c r="AY33" s="97">
        <v>6.5</v>
      </c>
      <c r="AZ33" s="97">
        <v>5.29</v>
      </c>
      <c r="BA33" s="97" t="s">
        <v>105</v>
      </c>
      <c r="BB33" s="97">
        <v>7.26</v>
      </c>
      <c r="BC33" s="97">
        <v>7.88</v>
      </c>
      <c r="BD33" s="97">
        <v>9.36</v>
      </c>
      <c r="BE33" s="97">
        <v>8.05</v>
      </c>
      <c r="BF33" s="97">
        <v>5.29</v>
      </c>
      <c r="BG33" s="97">
        <v>0</v>
      </c>
      <c r="BH33" s="97">
        <v>6.98</v>
      </c>
      <c r="BI33" s="97">
        <v>0.29</v>
      </c>
      <c r="BJ33" s="97">
        <v>0.17</v>
      </c>
      <c r="BK33" s="97">
        <v>-0.79</v>
      </c>
      <c r="BL33" s="97">
        <v>1.31</v>
      </c>
      <c r="BM33" s="97">
        <v>7.71</v>
      </c>
      <c r="BN33" s="97">
        <v>2.38</v>
      </c>
      <c r="BO33" s="97" t="s">
        <v>124</v>
      </c>
      <c r="BP33" s="97" t="s">
        <v>151</v>
      </c>
      <c r="BQ33" s="97" t="s">
        <v>124</v>
      </c>
      <c r="BR33" s="97" t="s">
        <v>152</v>
      </c>
      <c r="BS33" s="97" t="s">
        <v>415</v>
      </c>
      <c r="BT33" s="78" t="str">
        <f t="shared" si="18"/>
        <v>Red</v>
      </c>
      <c r="BU33" s="78" t="str">
        <f t="shared" si="19"/>
        <v>Red</v>
      </c>
      <c r="BV33" s="78" t="str">
        <f t="shared" si="20"/>
        <v>Yes</v>
      </c>
      <c r="BW33" s="78" t="str">
        <f t="shared" si="21"/>
        <v>Circular</v>
      </c>
      <c r="BX33" s="78" t="b">
        <f t="shared" si="22"/>
        <v>0</v>
      </c>
      <c r="BY33" s="97" t="s">
        <v>85</v>
      </c>
      <c r="BZ33" s="97" t="s">
        <v>416</v>
      </c>
      <c r="CA33" s="97" t="s">
        <v>85</v>
      </c>
      <c r="CB33" s="97" t="s">
        <v>170</v>
      </c>
      <c r="CC33" s="153">
        <v>0.888492</v>
      </c>
      <c r="CD33" s="98">
        <f t="shared" si="5"/>
        <v>1</v>
      </c>
      <c r="CE33" s="98" t="str">
        <f t="shared" si="23"/>
        <v>1</v>
      </c>
      <c r="CF33" s="98" t="str">
        <f t="shared" si="24"/>
        <v>1</v>
      </c>
      <c r="CG33" s="97">
        <v>1</v>
      </c>
      <c r="CH33" s="97">
        <f t="shared" si="8"/>
        <v>1</v>
      </c>
      <c r="CI33" s="97">
        <v>1</v>
      </c>
      <c r="CJ33" s="72">
        <v>31</v>
      </c>
      <c r="CK33" s="73">
        <f t="shared" si="9"/>
        <v>3</v>
      </c>
      <c r="CL33" s="98" t="str">
        <f t="shared" si="16"/>
        <v>Beneficial</v>
      </c>
      <c r="CM33" s="97" t="str">
        <f t="shared" si="10"/>
        <v>0</v>
      </c>
      <c r="CN33" s="97" t="str">
        <f t="shared" si="17"/>
        <v>0</v>
      </c>
      <c r="CO33" s="97" t="str">
        <f t="shared" si="12"/>
        <v>0</v>
      </c>
      <c r="CP33" s="97" t="str">
        <f t="shared" si="13"/>
        <v>0</v>
      </c>
      <c r="CQ33" s="97" t="str">
        <f t="shared" si="14"/>
        <v>0</v>
      </c>
      <c r="CR33" s="97" t="str">
        <f t="shared" si="15"/>
        <v>0</v>
      </c>
      <c r="CS33" s="97"/>
    </row>
    <row r="34" spans="1:97" s="136" customFormat="1" ht="12.75">
      <c r="A34" s="99" t="s">
        <v>389</v>
      </c>
      <c r="B34" s="99" t="s">
        <v>390</v>
      </c>
      <c r="C34" s="100">
        <v>0.2</v>
      </c>
      <c r="D34" s="99">
        <v>4600</v>
      </c>
      <c r="E34" s="99" t="s">
        <v>74</v>
      </c>
      <c r="F34" s="99" t="s">
        <v>74</v>
      </c>
      <c r="G34" s="99" t="s">
        <v>74</v>
      </c>
      <c r="H34" s="97" t="s">
        <v>109</v>
      </c>
      <c r="I34" s="97" t="s">
        <v>75</v>
      </c>
      <c r="J34" s="9">
        <v>45.69565</v>
      </c>
      <c r="K34" s="101">
        <v>-117.19001</v>
      </c>
      <c r="L34" s="97" t="s">
        <v>78</v>
      </c>
      <c r="M34" s="97"/>
      <c r="N34" s="97" t="s">
        <v>80</v>
      </c>
      <c r="O34" s="97" t="s">
        <v>160</v>
      </c>
      <c r="P34" s="97"/>
      <c r="Q34" s="102">
        <v>38916</v>
      </c>
      <c r="R34" s="103">
        <v>0.7076388888888889</v>
      </c>
      <c r="S34" s="97" t="s">
        <v>99</v>
      </c>
      <c r="T34" s="97">
        <v>1</v>
      </c>
      <c r="U34" s="97">
        <v>1</v>
      </c>
      <c r="V34" s="97">
        <v>0</v>
      </c>
      <c r="W34" s="97">
        <v>0</v>
      </c>
      <c r="X34" s="97"/>
      <c r="Y34" s="97" t="s">
        <v>137</v>
      </c>
      <c r="Z34" s="97" t="s">
        <v>75</v>
      </c>
      <c r="AA34" s="97" t="s">
        <v>75</v>
      </c>
      <c r="AB34" s="97"/>
      <c r="AC34" s="97" t="s">
        <v>84</v>
      </c>
      <c r="AD34" s="97"/>
      <c r="AE34" s="97" t="s">
        <v>120</v>
      </c>
      <c r="AF34" s="97" t="s">
        <v>102</v>
      </c>
      <c r="AG34" s="97" t="s">
        <v>75</v>
      </c>
      <c r="AH34" s="97" t="s">
        <v>75</v>
      </c>
      <c r="AI34" s="104" t="s">
        <v>391</v>
      </c>
      <c r="AJ34" s="97" t="s">
        <v>392</v>
      </c>
      <c r="AK34" s="97"/>
      <c r="AL34" s="97"/>
      <c r="AM34" s="97"/>
      <c r="AN34" s="97"/>
      <c r="AO34" s="97"/>
      <c r="AP34" s="97"/>
      <c r="AQ34" s="97"/>
      <c r="AR34" s="97"/>
      <c r="AS34" s="97">
        <v>4</v>
      </c>
      <c r="AT34" s="97">
        <v>56.4</v>
      </c>
      <c r="AU34" s="97">
        <v>5.7</v>
      </c>
      <c r="AV34" s="97">
        <v>6</v>
      </c>
      <c r="AW34" s="97">
        <v>6.2</v>
      </c>
      <c r="AX34" s="97">
        <v>3.6</v>
      </c>
      <c r="AY34" s="97">
        <v>4.7</v>
      </c>
      <c r="AZ34" s="97">
        <v>13.06</v>
      </c>
      <c r="BA34" s="97" t="s">
        <v>166</v>
      </c>
      <c r="BB34" s="97">
        <v>12.47</v>
      </c>
      <c r="BC34" s="97">
        <v>17.25</v>
      </c>
      <c r="BD34" s="97">
        <v>19.18</v>
      </c>
      <c r="BE34" s="97">
        <v>18.24</v>
      </c>
      <c r="BF34" s="97">
        <v>13.06</v>
      </c>
      <c r="BG34" s="97">
        <v>0</v>
      </c>
      <c r="BH34" s="97">
        <v>5.24</v>
      </c>
      <c r="BI34" s="97">
        <v>0.76</v>
      </c>
      <c r="BJ34" s="97">
        <v>0.99</v>
      </c>
      <c r="BK34" s="97">
        <v>-5.77</v>
      </c>
      <c r="BL34" s="97">
        <v>0.94</v>
      </c>
      <c r="BM34" s="97">
        <v>0.95</v>
      </c>
      <c r="BN34" s="97">
        <v>8.48</v>
      </c>
      <c r="BO34" s="97" t="s">
        <v>124</v>
      </c>
      <c r="BP34" s="97" t="s">
        <v>167</v>
      </c>
      <c r="BQ34" s="97" t="s">
        <v>124</v>
      </c>
      <c r="BR34" s="97" t="s">
        <v>168</v>
      </c>
      <c r="BS34" s="97" t="s">
        <v>393</v>
      </c>
      <c r="BT34" s="78" t="str">
        <f t="shared" si="18"/>
        <v>Red</v>
      </c>
      <c r="BU34" s="78" t="str">
        <f t="shared" si="19"/>
        <v>Red</v>
      </c>
      <c r="BV34" s="78" t="str">
        <f t="shared" si="20"/>
        <v>No</v>
      </c>
      <c r="BW34" s="78" t="str">
        <f t="shared" si="21"/>
        <v>Circular</v>
      </c>
      <c r="BX34" s="78" t="b">
        <f t="shared" si="22"/>
        <v>0</v>
      </c>
      <c r="BY34" s="97" t="s">
        <v>84</v>
      </c>
      <c r="BZ34" s="97"/>
      <c r="CA34" s="97" t="s">
        <v>85</v>
      </c>
      <c r="CB34" s="97" t="s">
        <v>86</v>
      </c>
      <c r="CC34" s="153">
        <v>0.752645</v>
      </c>
      <c r="CD34" s="98">
        <f t="shared" si="5"/>
        <v>1</v>
      </c>
      <c r="CE34" s="98" t="str">
        <f t="shared" si="23"/>
        <v>1</v>
      </c>
      <c r="CF34" s="98" t="str">
        <f t="shared" si="24"/>
        <v>1</v>
      </c>
      <c r="CG34" s="97">
        <v>2</v>
      </c>
      <c r="CH34" s="97">
        <f t="shared" si="8"/>
        <v>1</v>
      </c>
      <c r="CI34" s="97">
        <v>1</v>
      </c>
      <c r="CJ34" s="72">
        <v>31</v>
      </c>
      <c r="CK34" s="73">
        <f t="shared" si="9"/>
        <v>3</v>
      </c>
      <c r="CL34" s="98" t="str">
        <f t="shared" si="16"/>
        <v>Beneficial</v>
      </c>
      <c r="CM34" s="97" t="str">
        <f t="shared" si="10"/>
        <v>0</v>
      </c>
      <c r="CN34" s="97" t="str">
        <f t="shared" si="17"/>
        <v>0</v>
      </c>
      <c r="CO34" s="97" t="str">
        <f t="shared" si="12"/>
        <v>0</v>
      </c>
      <c r="CP34" s="97" t="str">
        <f t="shared" si="13"/>
        <v>0</v>
      </c>
      <c r="CQ34" s="97" t="str">
        <f t="shared" si="14"/>
        <v>0</v>
      </c>
      <c r="CR34" s="97" t="str">
        <f t="shared" si="15"/>
        <v>0</v>
      </c>
      <c r="CS34" s="97" t="s">
        <v>546</v>
      </c>
    </row>
    <row r="35" spans="1:97" s="6" customFormat="1" ht="12.75">
      <c r="A35" s="97" t="s">
        <v>237</v>
      </c>
      <c r="B35" s="99">
        <v>505</v>
      </c>
      <c r="C35" s="100">
        <v>1.6</v>
      </c>
      <c r="D35" s="99">
        <v>4600</v>
      </c>
      <c r="E35" s="97" t="s">
        <v>74</v>
      </c>
      <c r="F35" s="97" t="s">
        <v>74</v>
      </c>
      <c r="G35" s="97" t="s">
        <v>74</v>
      </c>
      <c r="H35" s="97" t="s">
        <v>215</v>
      </c>
      <c r="I35" s="97" t="s">
        <v>216</v>
      </c>
      <c r="J35" s="101">
        <v>45.85634</v>
      </c>
      <c r="K35" s="101">
        <v>-117.10607</v>
      </c>
      <c r="L35" s="97" t="s">
        <v>78</v>
      </c>
      <c r="M35" s="97" t="s">
        <v>79</v>
      </c>
      <c r="N35" s="97" t="s">
        <v>159</v>
      </c>
      <c r="O35" s="97" t="s">
        <v>81</v>
      </c>
      <c r="P35" s="97"/>
      <c r="Q35" s="102">
        <v>38253</v>
      </c>
      <c r="R35" s="103">
        <v>0.545138888888889</v>
      </c>
      <c r="S35" s="97" t="s">
        <v>99</v>
      </c>
      <c r="T35" s="97">
        <v>1</v>
      </c>
      <c r="U35" s="97">
        <v>1</v>
      </c>
      <c r="V35" s="97">
        <v>0</v>
      </c>
      <c r="W35" s="97">
        <v>0</v>
      </c>
      <c r="X35" s="97">
        <v>0</v>
      </c>
      <c r="Y35" s="97" t="s">
        <v>119</v>
      </c>
      <c r="Z35" s="97" t="s">
        <v>75</v>
      </c>
      <c r="AA35" s="97" t="s">
        <v>75</v>
      </c>
      <c r="AB35" s="97"/>
      <c r="AC35" s="97" t="s">
        <v>84</v>
      </c>
      <c r="AD35" s="97"/>
      <c r="AE35" s="97" t="s">
        <v>120</v>
      </c>
      <c r="AF35" s="97" t="s">
        <v>102</v>
      </c>
      <c r="AG35" s="97" t="s">
        <v>75</v>
      </c>
      <c r="AH35" s="97" t="s">
        <v>75</v>
      </c>
      <c r="AI35" s="104"/>
      <c r="AJ35" s="97"/>
      <c r="AK35" s="97"/>
      <c r="AL35" s="97">
        <v>1</v>
      </c>
      <c r="AM35" s="97">
        <v>1</v>
      </c>
      <c r="AN35" s="97">
        <v>1</v>
      </c>
      <c r="AO35" s="97">
        <v>1</v>
      </c>
      <c r="AP35" s="97"/>
      <c r="AQ35" s="97"/>
      <c r="AR35" s="97"/>
      <c r="AS35" s="97">
        <v>3.7</v>
      </c>
      <c r="AT35" s="97">
        <v>99.8</v>
      </c>
      <c r="AU35" s="97">
        <v>8.2</v>
      </c>
      <c r="AV35" s="97">
        <v>5.6</v>
      </c>
      <c r="AW35" s="97">
        <v>4.4</v>
      </c>
      <c r="AX35" s="97">
        <v>4.3</v>
      </c>
      <c r="AY35" s="97">
        <v>4.1</v>
      </c>
      <c r="AZ35" s="97">
        <v>6.7</v>
      </c>
      <c r="BA35" s="97" t="s">
        <v>238</v>
      </c>
      <c r="BB35" s="97">
        <v>11.6</v>
      </c>
      <c r="BC35" s="97">
        <v>22.61</v>
      </c>
      <c r="BD35" s="97">
        <v>24.52</v>
      </c>
      <c r="BE35" s="97">
        <v>24.31</v>
      </c>
      <c r="BF35" s="97">
        <v>6.7</v>
      </c>
      <c r="BG35" s="97">
        <v>0</v>
      </c>
      <c r="BH35" s="97">
        <v>5.32</v>
      </c>
      <c r="BI35" s="97">
        <v>0.7</v>
      </c>
      <c r="BJ35" s="97">
        <v>1.7</v>
      </c>
      <c r="BK35" s="97">
        <v>-12.71</v>
      </c>
      <c r="BL35" s="97">
        <v>0.21</v>
      </c>
      <c r="BM35" s="97">
        <v>0.12</v>
      </c>
      <c r="BN35" s="97">
        <v>11.03</v>
      </c>
      <c r="BO35" s="97" t="s">
        <v>124</v>
      </c>
      <c r="BP35" s="97" t="s">
        <v>125</v>
      </c>
      <c r="BQ35" s="97" t="s">
        <v>124</v>
      </c>
      <c r="BR35" s="97" t="s">
        <v>168</v>
      </c>
      <c r="BS35" s="97"/>
      <c r="BT35" s="78" t="str">
        <f t="shared" si="18"/>
        <v>Red</v>
      </c>
      <c r="BU35" s="78" t="str">
        <f t="shared" si="19"/>
        <v>Red</v>
      </c>
      <c r="BV35" s="78" t="str">
        <f t="shared" si="20"/>
        <v>Yes</v>
      </c>
      <c r="BW35" s="78" t="str">
        <f t="shared" si="21"/>
        <v>Circular</v>
      </c>
      <c r="BX35" s="78" t="b">
        <f t="shared" si="22"/>
        <v>0</v>
      </c>
      <c r="BY35" s="97" t="s">
        <v>85</v>
      </c>
      <c r="BZ35" s="97" t="s">
        <v>239</v>
      </c>
      <c r="CA35" s="97" t="s">
        <v>85</v>
      </c>
      <c r="CB35" s="97" t="s">
        <v>175</v>
      </c>
      <c r="CC35" s="153">
        <v>0.621614</v>
      </c>
      <c r="CD35" s="98">
        <f t="shared" si="5"/>
        <v>1</v>
      </c>
      <c r="CE35" s="98" t="str">
        <f t="shared" si="23"/>
        <v>1</v>
      </c>
      <c r="CF35" s="98" t="str">
        <f t="shared" si="24"/>
        <v>1</v>
      </c>
      <c r="CG35" s="97">
        <v>1</v>
      </c>
      <c r="CH35" s="97">
        <f t="shared" si="8"/>
        <v>1</v>
      </c>
      <c r="CI35" s="97">
        <v>1</v>
      </c>
      <c r="CJ35" s="72">
        <v>31</v>
      </c>
      <c r="CK35" s="73">
        <f t="shared" si="9"/>
        <v>3</v>
      </c>
      <c r="CL35" s="98" t="str">
        <f t="shared" si="16"/>
        <v>Beneficial</v>
      </c>
      <c r="CM35" s="97" t="str">
        <f t="shared" si="10"/>
        <v>0</v>
      </c>
      <c r="CN35" s="97" t="str">
        <f t="shared" si="17"/>
        <v>0</v>
      </c>
      <c r="CO35" s="97" t="str">
        <f t="shared" si="12"/>
        <v>0</v>
      </c>
      <c r="CP35" s="97" t="str">
        <f t="shared" si="13"/>
        <v>0</v>
      </c>
      <c r="CQ35" s="97" t="str">
        <f t="shared" si="14"/>
        <v>0</v>
      </c>
      <c r="CR35" s="97" t="str">
        <f t="shared" si="15"/>
        <v>0</v>
      </c>
      <c r="CS35" s="97" t="s">
        <v>545</v>
      </c>
    </row>
    <row r="36" spans="1:97" s="6" customFormat="1" ht="12.75">
      <c r="A36" s="99" t="s">
        <v>428</v>
      </c>
      <c r="B36" s="99" t="s">
        <v>426</v>
      </c>
      <c r="C36" s="100">
        <v>1.1</v>
      </c>
      <c r="D36" s="99" t="s">
        <v>145</v>
      </c>
      <c r="E36" s="99" t="s">
        <v>115</v>
      </c>
      <c r="F36" s="99" t="s">
        <v>89</v>
      </c>
      <c r="G36" s="99" t="s">
        <v>89</v>
      </c>
      <c r="H36" s="97" t="s">
        <v>90</v>
      </c>
      <c r="I36" s="97" t="s">
        <v>76</v>
      </c>
      <c r="J36" s="101">
        <v>45.60875</v>
      </c>
      <c r="K36" s="101">
        <v>-117.17907</v>
      </c>
      <c r="L36" s="97" t="s">
        <v>78</v>
      </c>
      <c r="M36" s="97"/>
      <c r="N36" s="97" t="s">
        <v>160</v>
      </c>
      <c r="O36" s="97" t="s">
        <v>423</v>
      </c>
      <c r="P36" s="97"/>
      <c r="Q36" s="102">
        <v>38946</v>
      </c>
      <c r="R36" s="103">
        <v>0.6826388888888889</v>
      </c>
      <c r="S36" s="97" t="s">
        <v>118</v>
      </c>
      <c r="T36" s="97">
        <v>1</v>
      </c>
      <c r="U36" s="97">
        <v>1</v>
      </c>
      <c r="V36" s="97">
        <v>0</v>
      </c>
      <c r="W36" s="97">
        <v>0</v>
      </c>
      <c r="X36" s="97">
        <v>0</v>
      </c>
      <c r="Y36" s="97" t="s">
        <v>137</v>
      </c>
      <c r="Z36" s="97" t="s">
        <v>75</v>
      </c>
      <c r="AA36" s="97" t="s">
        <v>75</v>
      </c>
      <c r="AB36" s="97"/>
      <c r="AC36" s="97" t="s">
        <v>84</v>
      </c>
      <c r="AD36" s="97"/>
      <c r="AE36" s="97" t="s">
        <v>120</v>
      </c>
      <c r="AF36" s="97" t="s">
        <v>75</v>
      </c>
      <c r="AG36" s="97" t="s">
        <v>75</v>
      </c>
      <c r="AH36" s="97" t="s">
        <v>75</v>
      </c>
      <c r="AI36" s="104"/>
      <c r="AJ36" s="97"/>
      <c r="AK36" s="97"/>
      <c r="AL36" s="97"/>
      <c r="AM36" s="97"/>
      <c r="AN36" s="97"/>
      <c r="AO36" s="97"/>
      <c r="AP36" s="97"/>
      <c r="AQ36" s="97"/>
      <c r="AR36" s="97"/>
      <c r="AS36" s="97">
        <v>5.8</v>
      </c>
      <c r="AT36" s="97">
        <v>32.5</v>
      </c>
      <c r="AU36" s="97">
        <v>8.1</v>
      </c>
      <c r="AV36" s="97">
        <v>8.2</v>
      </c>
      <c r="AW36" s="97">
        <v>8.7</v>
      </c>
      <c r="AX36" s="97">
        <v>6.7</v>
      </c>
      <c r="AY36" s="97">
        <v>11.8</v>
      </c>
      <c r="AZ36" s="97">
        <v>5</v>
      </c>
      <c r="BA36" s="97" t="s">
        <v>105</v>
      </c>
      <c r="BB36" s="97">
        <v>8.75</v>
      </c>
      <c r="BC36" s="97">
        <v>8.93</v>
      </c>
      <c r="BD36" s="97">
        <v>10.6</v>
      </c>
      <c r="BE36" s="97">
        <v>10.1</v>
      </c>
      <c r="BF36" s="97">
        <v>5</v>
      </c>
      <c r="BG36" s="97">
        <v>0</v>
      </c>
      <c r="BH36" s="97">
        <v>8.7</v>
      </c>
      <c r="BI36" s="97">
        <v>0.67</v>
      </c>
      <c r="BJ36" s="97">
        <v>1.17</v>
      </c>
      <c r="BK36" s="97">
        <v>-1.35</v>
      </c>
      <c r="BL36" s="97">
        <v>0.5</v>
      </c>
      <c r="BM36" s="97">
        <v>0.43</v>
      </c>
      <c r="BN36" s="97">
        <v>0.55</v>
      </c>
      <c r="BO36" s="97" t="s">
        <v>124</v>
      </c>
      <c r="BP36" s="97" t="s">
        <v>167</v>
      </c>
      <c r="BQ36" s="97" t="s">
        <v>124</v>
      </c>
      <c r="BR36" s="97" t="s">
        <v>168</v>
      </c>
      <c r="BS36" s="97"/>
      <c r="BT36" s="78" t="str">
        <f t="shared" si="18"/>
        <v>Red</v>
      </c>
      <c r="BU36" s="78" t="str">
        <f t="shared" si="19"/>
        <v>Red</v>
      </c>
      <c r="BV36" s="78" t="str">
        <f t="shared" si="20"/>
        <v>Yes</v>
      </c>
      <c r="BW36" s="78" t="str">
        <f t="shared" si="21"/>
        <v>Squashed Pipe-Arch</v>
      </c>
      <c r="BX36" s="78" t="b">
        <f t="shared" si="22"/>
        <v>0</v>
      </c>
      <c r="BY36" s="97" t="s">
        <v>85</v>
      </c>
      <c r="BZ36" s="97" t="s">
        <v>429</v>
      </c>
      <c r="CA36" s="97" t="s">
        <v>85</v>
      </c>
      <c r="CB36" s="97" t="s">
        <v>170</v>
      </c>
      <c r="CC36" s="153">
        <v>0.759127</v>
      </c>
      <c r="CD36" s="98">
        <f t="shared" si="5"/>
        <v>1</v>
      </c>
      <c r="CE36" s="98" t="str">
        <f t="shared" si="23"/>
        <v>1</v>
      </c>
      <c r="CF36" s="98" t="str">
        <f t="shared" si="24"/>
        <v>1</v>
      </c>
      <c r="CG36" s="97">
        <v>1</v>
      </c>
      <c r="CH36" s="97">
        <f t="shared" si="8"/>
        <v>1</v>
      </c>
      <c r="CI36" s="97">
        <v>1</v>
      </c>
      <c r="CJ36" s="72">
        <v>31</v>
      </c>
      <c r="CK36" s="73">
        <f t="shared" si="9"/>
        <v>3</v>
      </c>
      <c r="CL36" s="98" t="str">
        <f t="shared" si="16"/>
        <v>Beneficial</v>
      </c>
      <c r="CM36" s="129" t="str">
        <f t="shared" si="10"/>
        <v>0</v>
      </c>
      <c r="CN36" s="129" t="str">
        <f t="shared" si="17"/>
        <v>0</v>
      </c>
      <c r="CO36" s="129" t="str">
        <f t="shared" si="12"/>
        <v>0</v>
      </c>
      <c r="CP36" s="129" t="str">
        <f t="shared" si="13"/>
        <v>0</v>
      </c>
      <c r="CQ36" s="129" t="str">
        <f t="shared" si="14"/>
        <v>0</v>
      </c>
      <c r="CR36" s="129" t="str">
        <f t="shared" si="15"/>
        <v>0</v>
      </c>
      <c r="CS36" s="129" t="s">
        <v>606</v>
      </c>
    </row>
    <row r="37" spans="1:97" s="6" customFormat="1" ht="12.75">
      <c r="A37" s="99" t="s">
        <v>495</v>
      </c>
      <c r="B37" s="83" t="s">
        <v>505</v>
      </c>
      <c r="C37" s="99"/>
      <c r="D37" s="99"/>
      <c r="E37" s="99" t="s">
        <v>74</v>
      </c>
      <c r="F37" s="99" t="s">
        <v>74</v>
      </c>
      <c r="G37" s="99" t="s">
        <v>74</v>
      </c>
      <c r="H37" s="97" t="s">
        <v>109</v>
      </c>
      <c r="I37" s="97" t="s">
        <v>172</v>
      </c>
      <c r="J37" s="128">
        <v>45.80551435194444</v>
      </c>
      <c r="K37" s="128">
        <v>-116.95106443027778</v>
      </c>
      <c r="L37" s="97" t="s">
        <v>78</v>
      </c>
      <c r="M37" s="97"/>
      <c r="N37" s="97" t="s">
        <v>160</v>
      </c>
      <c r="O37" s="97" t="s">
        <v>80</v>
      </c>
      <c r="P37" s="102"/>
      <c r="Q37" s="102">
        <v>38980</v>
      </c>
      <c r="R37" s="103"/>
      <c r="S37" s="97" t="s">
        <v>99</v>
      </c>
      <c r="T37" s="97">
        <v>1</v>
      </c>
      <c r="U37" s="97">
        <v>1</v>
      </c>
      <c r="V37" s="97">
        <v>0</v>
      </c>
      <c r="W37" s="97">
        <v>0</v>
      </c>
      <c r="X37" s="97">
        <v>0</v>
      </c>
      <c r="Y37" s="97" t="s">
        <v>75</v>
      </c>
      <c r="Z37" s="97" t="s">
        <v>75</v>
      </c>
      <c r="AA37" s="97" t="s">
        <v>75</v>
      </c>
      <c r="AB37" s="97"/>
      <c r="AC37" s="97"/>
      <c r="AD37" s="97"/>
      <c r="AE37" s="97"/>
      <c r="AF37" s="97" t="s">
        <v>75</v>
      </c>
      <c r="AG37" s="97" t="s">
        <v>75</v>
      </c>
      <c r="AH37" s="97" t="s">
        <v>75</v>
      </c>
      <c r="AI37" s="97"/>
      <c r="AJ37" s="97"/>
      <c r="AK37" s="85" t="s">
        <v>506</v>
      </c>
      <c r="AL37" s="97"/>
      <c r="AM37" s="97"/>
      <c r="AN37" s="97"/>
      <c r="AO37" s="97"/>
      <c r="AP37" s="97"/>
      <c r="AQ37" s="97"/>
      <c r="AR37" s="97"/>
      <c r="AS37" s="80">
        <v>3</v>
      </c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83"/>
      <c r="BH37" s="97"/>
      <c r="BI37" s="84">
        <v>0.73</v>
      </c>
      <c r="BJ37" s="84">
        <v>0.4</v>
      </c>
      <c r="BK37" s="97"/>
      <c r="BL37" s="97"/>
      <c r="BM37" s="97"/>
      <c r="BN37" s="86">
        <v>6.76</v>
      </c>
      <c r="BO37" s="97" t="s">
        <v>124</v>
      </c>
      <c r="BP37" s="97" t="s">
        <v>151</v>
      </c>
      <c r="BQ37" s="97" t="s">
        <v>124</v>
      </c>
      <c r="BR37" s="97" t="s">
        <v>152</v>
      </c>
      <c r="BS37" s="78"/>
      <c r="BT37" s="78" t="str">
        <f t="shared" si="18"/>
        <v>Red</v>
      </c>
      <c r="BU37" s="78" t="str">
        <f t="shared" si="19"/>
        <v>Red</v>
      </c>
      <c r="BV37" s="78" t="str">
        <f t="shared" si="20"/>
        <v>No</v>
      </c>
      <c r="BW37" s="78" t="str">
        <f t="shared" si="21"/>
        <v>Circular</v>
      </c>
      <c r="BX37" s="78" t="b">
        <f t="shared" si="22"/>
        <v>0</v>
      </c>
      <c r="BY37" s="97"/>
      <c r="BZ37" s="97"/>
      <c r="CA37" s="79" t="s">
        <v>501</v>
      </c>
      <c r="CB37" s="97"/>
      <c r="CC37" s="156">
        <v>0.613057</v>
      </c>
      <c r="CD37" s="98">
        <f t="shared" si="5"/>
        <v>1</v>
      </c>
      <c r="CE37" s="98" t="str">
        <f t="shared" si="23"/>
        <v>1</v>
      </c>
      <c r="CF37" s="98" t="str">
        <f t="shared" si="24"/>
        <v>1</v>
      </c>
      <c r="CG37" s="97">
        <v>2</v>
      </c>
      <c r="CH37" s="97">
        <f t="shared" si="8"/>
        <v>1</v>
      </c>
      <c r="CI37" s="97">
        <v>1</v>
      </c>
      <c r="CJ37" s="72">
        <v>31</v>
      </c>
      <c r="CK37" s="73">
        <f t="shared" si="9"/>
        <v>3</v>
      </c>
      <c r="CL37" s="98" t="str">
        <f t="shared" si="16"/>
        <v>Beneficial</v>
      </c>
      <c r="CM37" s="97" t="str">
        <f t="shared" si="10"/>
        <v>0</v>
      </c>
      <c r="CN37" s="97" t="str">
        <f t="shared" si="17"/>
        <v>0</v>
      </c>
      <c r="CO37" s="97" t="str">
        <f t="shared" si="12"/>
        <v>0</v>
      </c>
      <c r="CP37" s="97" t="str">
        <f t="shared" si="13"/>
        <v>0</v>
      </c>
      <c r="CQ37" s="97" t="str">
        <f t="shared" si="14"/>
        <v>0</v>
      </c>
      <c r="CR37" s="97" t="str">
        <f t="shared" si="15"/>
        <v>0</v>
      </c>
      <c r="CS37" s="82" t="s">
        <v>548</v>
      </c>
    </row>
    <row r="38" spans="1:97" ht="12.75">
      <c r="A38" s="99" t="s">
        <v>535</v>
      </c>
      <c r="B38" s="83">
        <v>4690</v>
      </c>
      <c r="C38" s="82"/>
      <c r="D38" s="82"/>
      <c r="E38" s="99" t="s">
        <v>74</v>
      </c>
      <c r="F38" s="99" t="s">
        <v>74</v>
      </c>
      <c r="G38" s="99" t="s">
        <v>74</v>
      </c>
      <c r="H38" s="97" t="s">
        <v>109</v>
      </c>
      <c r="I38" s="97" t="s">
        <v>109</v>
      </c>
      <c r="J38" s="128">
        <v>45.75438552277778</v>
      </c>
      <c r="K38" s="128">
        <v>-116.91923818333333</v>
      </c>
      <c r="L38" s="97" t="s">
        <v>78</v>
      </c>
      <c r="M38" s="97"/>
      <c r="N38" s="97" t="s">
        <v>160</v>
      </c>
      <c r="O38" s="97" t="s">
        <v>80</v>
      </c>
      <c r="P38" s="82"/>
      <c r="Q38" s="102">
        <v>38981</v>
      </c>
      <c r="R38" s="103"/>
      <c r="S38" s="97" t="s">
        <v>99</v>
      </c>
      <c r="T38" s="97">
        <v>1</v>
      </c>
      <c r="U38" s="97">
        <v>1</v>
      </c>
      <c r="V38" s="97">
        <v>0</v>
      </c>
      <c r="W38" s="97">
        <v>0</v>
      </c>
      <c r="X38" s="97">
        <v>0</v>
      </c>
      <c r="Y38" s="97" t="s">
        <v>75</v>
      </c>
      <c r="Z38" s="97" t="s">
        <v>75</v>
      </c>
      <c r="AA38" s="97" t="s">
        <v>75</v>
      </c>
      <c r="AB38" s="82"/>
      <c r="AC38" s="82"/>
      <c r="AD38" s="82"/>
      <c r="AE38" s="82"/>
      <c r="AF38" s="97" t="s">
        <v>75</v>
      </c>
      <c r="AG38" s="97" t="s">
        <v>75</v>
      </c>
      <c r="AH38" s="97" t="s">
        <v>75</v>
      </c>
      <c r="AI38" s="82"/>
      <c r="AJ38" s="82" t="s">
        <v>521</v>
      </c>
      <c r="AK38" s="85"/>
      <c r="AL38" s="82"/>
      <c r="AM38" s="82"/>
      <c r="AN38" s="82"/>
      <c r="AO38" s="82"/>
      <c r="AP38" s="82"/>
      <c r="AQ38" s="82"/>
      <c r="AR38" s="82"/>
      <c r="AS38" s="80">
        <v>3</v>
      </c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3"/>
      <c r="BH38" s="82"/>
      <c r="BI38" s="84">
        <v>1.5</v>
      </c>
      <c r="BJ38" s="84" t="s">
        <v>502</v>
      </c>
      <c r="BK38" s="82"/>
      <c r="BL38" s="82"/>
      <c r="BM38" s="82"/>
      <c r="BN38" s="86">
        <v>7.16</v>
      </c>
      <c r="BO38" s="97" t="s">
        <v>124</v>
      </c>
      <c r="BP38" s="97" t="s">
        <v>151</v>
      </c>
      <c r="BQ38" s="97" t="s">
        <v>124</v>
      </c>
      <c r="BR38" s="97" t="s">
        <v>152</v>
      </c>
      <c r="BS38" s="82"/>
      <c r="BT38" s="78" t="str">
        <f t="shared" si="18"/>
        <v>Red</v>
      </c>
      <c r="BU38" s="78" t="str">
        <f t="shared" si="19"/>
        <v>Red</v>
      </c>
      <c r="BV38" s="78" t="str">
        <f t="shared" si="20"/>
        <v>No</v>
      </c>
      <c r="BW38" s="78" t="str">
        <f t="shared" si="21"/>
        <v>Circular</v>
      </c>
      <c r="BX38" s="78" t="b">
        <f t="shared" si="22"/>
        <v>0</v>
      </c>
      <c r="BY38" s="82"/>
      <c r="BZ38" s="82"/>
      <c r="CA38" s="83" t="s">
        <v>517</v>
      </c>
      <c r="CB38" s="82"/>
      <c r="CC38" s="154">
        <v>0.6609</v>
      </c>
      <c r="CD38" s="98">
        <f t="shared" si="5"/>
        <v>1</v>
      </c>
      <c r="CE38" s="98" t="str">
        <f t="shared" si="23"/>
        <v>1</v>
      </c>
      <c r="CF38" s="98" t="str">
        <f t="shared" si="24"/>
        <v>1</v>
      </c>
      <c r="CG38" s="97">
        <v>1</v>
      </c>
      <c r="CH38" s="97">
        <f t="shared" si="8"/>
        <v>1</v>
      </c>
      <c r="CI38" s="97">
        <v>1</v>
      </c>
      <c r="CJ38" s="72">
        <v>31</v>
      </c>
      <c r="CK38" s="73">
        <f t="shared" si="9"/>
        <v>3</v>
      </c>
      <c r="CL38" s="98" t="str">
        <f t="shared" si="16"/>
        <v>Beneficial</v>
      </c>
      <c r="CM38" s="97" t="str">
        <f t="shared" si="10"/>
        <v>0</v>
      </c>
      <c r="CN38" s="97" t="str">
        <f t="shared" si="17"/>
        <v>0</v>
      </c>
      <c r="CO38" s="97" t="str">
        <f t="shared" si="12"/>
        <v>0</v>
      </c>
      <c r="CP38" s="97" t="str">
        <f t="shared" si="13"/>
        <v>0</v>
      </c>
      <c r="CQ38" s="97" t="str">
        <f t="shared" si="14"/>
        <v>0</v>
      </c>
      <c r="CR38" s="97" t="str">
        <f t="shared" si="15"/>
        <v>0</v>
      </c>
      <c r="CS38" s="97"/>
    </row>
    <row r="39" spans="1:97" s="6" customFormat="1" ht="12.75">
      <c r="A39" s="97" t="s">
        <v>220</v>
      </c>
      <c r="B39" s="99" t="s">
        <v>221</v>
      </c>
      <c r="C39" s="100">
        <v>2</v>
      </c>
      <c r="D39" s="99" t="s">
        <v>222</v>
      </c>
      <c r="E39" s="97" t="s">
        <v>74</v>
      </c>
      <c r="F39" s="97" t="s">
        <v>74</v>
      </c>
      <c r="G39" s="97" t="s">
        <v>74</v>
      </c>
      <c r="H39" s="97" t="s">
        <v>158</v>
      </c>
      <c r="I39" s="97" t="s">
        <v>97</v>
      </c>
      <c r="J39" s="101">
        <v>45.8158</v>
      </c>
      <c r="K39" s="101">
        <v>-117.03365</v>
      </c>
      <c r="L39" s="97" t="s">
        <v>78</v>
      </c>
      <c r="M39" s="97" t="s">
        <v>79</v>
      </c>
      <c r="N39" s="97" t="s">
        <v>80</v>
      </c>
      <c r="O39" s="97" t="s">
        <v>159</v>
      </c>
      <c r="P39" s="97"/>
      <c r="Q39" s="102">
        <v>38239</v>
      </c>
      <c r="R39" s="103">
        <v>0.6791666666666667</v>
      </c>
      <c r="S39" s="97" t="s">
        <v>118</v>
      </c>
      <c r="T39" s="97">
        <v>1</v>
      </c>
      <c r="U39" s="97">
        <v>1</v>
      </c>
      <c r="V39" s="97">
        <v>0</v>
      </c>
      <c r="W39" s="97">
        <v>0</v>
      </c>
      <c r="X39" s="97">
        <v>0</v>
      </c>
      <c r="Y39" s="97" t="s">
        <v>137</v>
      </c>
      <c r="Z39" s="97" t="s">
        <v>75</v>
      </c>
      <c r="AA39" s="97" t="s">
        <v>75</v>
      </c>
      <c r="AB39" s="97"/>
      <c r="AC39" s="97" t="s">
        <v>84</v>
      </c>
      <c r="AD39" s="97"/>
      <c r="AE39" s="97" t="s">
        <v>120</v>
      </c>
      <c r="AF39" s="97" t="s">
        <v>102</v>
      </c>
      <c r="AG39" s="97" t="s">
        <v>75</v>
      </c>
      <c r="AH39" s="97" t="s">
        <v>75</v>
      </c>
      <c r="AI39" s="97" t="s">
        <v>223</v>
      </c>
      <c r="AJ39" s="97"/>
      <c r="AK39" s="97"/>
      <c r="AL39" s="97">
        <v>1</v>
      </c>
      <c r="AM39" s="97">
        <v>1</v>
      </c>
      <c r="AN39" s="97">
        <v>1</v>
      </c>
      <c r="AO39" s="97">
        <v>1</v>
      </c>
      <c r="AP39" s="97"/>
      <c r="AQ39" s="97"/>
      <c r="AR39" s="97"/>
      <c r="AS39" s="97">
        <v>3.4</v>
      </c>
      <c r="AT39" s="97">
        <v>36.5</v>
      </c>
      <c r="AU39" s="97">
        <v>8.2</v>
      </c>
      <c r="AV39" s="97">
        <v>9.1</v>
      </c>
      <c r="AW39" s="97">
        <v>6.7</v>
      </c>
      <c r="AX39" s="97">
        <v>10</v>
      </c>
      <c r="AY39" s="97">
        <v>12.2</v>
      </c>
      <c r="AZ39" s="97">
        <v>8.32</v>
      </c>
      <c r="BA39" s="97" t="s">
        <v>105</v>
      </c>
      <c r="BB39" s="97">
        <v>10.68</v>
      </c>
      <c r="BC39" s="97">
        <v>11.73</v>
      </c>
      <c r="BD39" s="97">
        <v>12.86</v>
      </c>
      <c r="BE39" s="97">
        <v>12.02</v>
      </c>
      <c r="BF39" s="97">
        <v>8.32</v>
      </c>
      <c r="BG39" s="97">
        <v>0</v>
      </c>
      <c r="BH39" s="97">
        <v>9.24</v>
      </c>
      <c r="BI39" s="97">
        <v>0.37</v>
      </c>
      <c r="BJ39" s="97">
        <v>0.29</v>
      </c>
      <c r="BK39" s="97">
        <v>-1.34</v>
      </c>
      <c r="BL39" s="97">
        <v>0.84</v>
      </c>
      <c r="BM39" s="97">
        <v>2.9</v>
      </c>
      <c r="BN39" s="97">
        <v>2.88</v>
      </c>
      <c r="BO39" s="97" t="s">
        <v>124</v>
      </c>
      <c r="BP39" s="97" t="s">
        <v>151</v>
      </c>
      <c r="BQ39" s="97" t="s">
        <v>124</v>
      </c>
      <c r="BR39" s="97" t="s">
        <v>152</v>
      </c>
      <c r="BS39" s="97"/>
      <c r="BT39" s="78" t="str">
        <f t="shared" si="18"/>
        <v>Red</v>
      </c>
      <c r="BU39" s="78" t="str">
        <f t="shared" si="19"/>
        <v>Red</v>
      </c>
      <c r="BV39" s="78" t="str">
        <f t="shared" si="20"/>
        <v>No</v>
      </c>
      <c r="BW39" s="78" t="str">
        <f t="shared" si="21"/>
        <v>Squashed Pipe-Arch</v>
      </c>
      <c r="BX39" s="78" t="b">
        <f t="shared" si="22"/>
        <v>0</v>
      </c>
      <c r="BY39" s="97" t="s">
        <v>84</v>
      </c>
      <c r="BZ39" s="97"/>
      <c r="CA39" s="97" t="s">
        <v>85</v>
      </c>
      <c r="CB39" s="97" t="s">
        <v>175</v>
      </c>
      <c r="CC39" s="153">
        <v>0.661028</v>
      </c>
      <c r="CD39" s="98">
        <f t="shared" si="5"/>
        <v>1</v>
      </c>
      <c r="CE39" s="98" t="str">
        <f t="shared" si="23"/>
        <v>1</v>
      </c>
      <c r="CF39" s="98" t="str">
        <f t="shared" si="24"/>
        <v>1</v>
      </c>
      <c r="CG39" s="97">
        <v>2</v>
      </c>
      <c r="CH39" s="97">
        <f t="shared" si="8"/>
        <v>1</v>
      </c>
      <c r="CI39" s="97">
        <v>1</v>
      </c>
      <c r="CJ39" s="72">
        <v>31</v>
      </c>
      <c r="CK39" s="73">
        <f t="shared" si="9"/>
        <v>3</v>
      </c>
      <c r="CL39" s="98" t="str">
        <f t="shared" si="16"/>
        <v>Beneficial</v>
      </c>
      <c r="CM39" s="97" t="str">
        <f t="shared" si="10"/>
        <v>0</v>
      </c>
      <c r="CN39" s="97" t="str">
        <f t="shared" si="17"/>
        <v>0</v>
      </c>
      <c r="CO39" s="97" t="str">
        <f t="shared" si="12"/>
        <v>0</v>
      </c>
      <c r="CP39" s="97" t="str">
        <f t="shared" si="13"/>
        <v>0</v>
      </c>
      <c r="CQ39" s="97" t="str">
        <f t="shared" si="14"/>
        <v>0</v>
      </c>
      <c r="CR39" s="97" t="str">
        <f t="shared" si="15"/>
        <v>0</v>
      </c>
      <c r="CS39" s="97" t="s">
        <v>544</v>
      </c>
    </row>
    <row r="40" spans="1:97" ht="12.75">
      <c r="A40" s="99" t="s">
        <v>537</v>
      </c>
      <c r="B40" s="83" t="s">
        <v>526</v>
      </c>
      <c r="C40" s="82"/>
      <c r="D40" s="82"/>
      <c r="E40" s="99" t="s">
        <v>74</v>
      </c>
      <c r="F40" s="99" t="s">
        <v>74</v>
      </c>
      <c r="G40" s="99" t="s">
        <v>74</v>
      </c>
      <c r="H40" s="97" t="s">
        <v>109</v>
      </c>
      <c r="I40" s="97" t="s">
        <v>172</v>
      </c>
      <c r="J40" s="128">
        <v>45.76523400111111</v>
      </c>
      <c r="K40" s="128">
        <v>-116.88993826666668</v>
      </c>
      <c r="L40" s="97" t="s">
        <v>78</v>
      </c>
      <c r="M40" s="97"/>
      <c r="N40" s="97" t="s">
        <v>160</v>
      </c>
      <c r="O40" s="97" t="s">
        <v>80</v>
      </c>
      <c r="P40" s="82"/>
      <c r="Q40" s="102">
        <v>38982</v>
      </c>
      <c r="R40" s="103"/>
      <c r="S40" s="97" t="s">
        <v>99</v>
      </c>
      <c r="T40" s="97">
        <v>1</v>
      </c>
      <c r="U40" s="97">
        <v>1</v>
      </c>
      <c r="V40" s="97">
        <v>0</v>
      </c>
      <c r="W40" s="97">
        <v>0</v>
      </c>
      <c r="X40" s="97">
        <v>0</v>
      </c>
      <c r="Y40" s="97" t="s">
        <v>75</v>
      </c>
      <c r="Z40" s="97" t="s">
        <v>75</v>
      </c>
      <c r="AA40" s="97" t="s">
        <v>75</v>
      </c>
      <c r="AB40" s="82"/>
      <c r="AC40" s="82"/>
      <c r="AD40" s="82"/>
      <c r="AE40" s="82"/>
      <c r="AF40" s="97" t="s">
        <v>75</v>
      </c>
      <c r="AG40" s="97" t="s">
        <v>75</v>
      </c>
      <c r="AH40" s="97" t="s">
        <v>75</v>
      </c>
      <c r="AI40" s="82"/>
      <c r="AJ40" s="82"/>
      <c r="AK40" s="78" t="s">
        <v>509</v>
      </c>
      <c r="AL40" s="82"/>
      <c r="AM40" s="82"/>
      <c r="AN40" s="82"/>
      <c r="AO40" s="82"/>
      <c r="AP40" s="82"/>
      <c r="AQ40" s="82"/>
      <c r="AR40" s="82"/>
      <c r="AS40" s="76">
        <v>2</v>
      </c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76"/>
      <c r="BH40" s="82"/>
      <c r="BI40" s="77">
        <v>1.3</v>
      </c>
      <c r="BJ40" s="77" t="s">
        <v>502</v>
      </c>
      <c r="BK40" s="82"/>
      <c r="BL40" s="82"/>
      <c r="BM40" s="82"/>
      <c r="BN40" s="86">
        <v>9.78</v>
      </c>
      <c r="BO40" s="97" t="s">
        <v>124</v>
      </c>
      <c r="BP40" s="97" t="s">
        <v>151</v>
      </c>
      <c r="BQ40" s="97" t="s">
        <v>124</v>
      </c>
      <c r="BR40" s="97" t="s">
        <v>152</v>
      </c>
      <c r="BS40" s="82"/>
      <c r="BT40" s="78" t="str">
        <f t="shared" si="18"/>
        <v>Red</v>
      </c>
      <c r="BU40" s="78" t="str">
        <f t="shared" si="19"/>
        <v>Red</v>
      </c>
      <c r="BV40" s="78" t="str">
        <f t="shared" si="20"/>
        <v>No</v>
      </c>
      <c r="BW40" s="78" t="str">
        <f t="shared" si="21"/>
        <v>Circular</v>
      </c>
      <c r="BX40" s="78" t="b">
        <f t="shared" si="22"/>
        <v>0</v>
      </c>
      <c r="BY40" s="82"/>
      <c r="BZ40" s="82"/>
      <c r="CA40" s="83" t="s">
        <v>522</v>
      </c>
      <c r="CB40" s="82"/>
      <c r="CC40" s="154">
        <v>0.782108</v>
      </c>
      <c r="CD40" s="98">
        <f t="shared" si="5"/>
        <v>1</v>
      </c>
      <c r="CE40" s="98" t="str">
        <f t="shared" si="23"/>
        <v>1</v>
      </c>
      <c r="CF40" s="98" t="str">
        <f t="shared" si="24"/>
        <v>1</v>
      </c>
      <c r="CG40" s="97">
        <v>1</v>
      </c>
      <c r="CH40" s="97">
        <f t="shared" si="8"/>
        <v>1</v>
      </c>
      <c r="CI40" s="97">
        <v>1</v>
      </c>
      <c r="CJ40" s="72">
        <v>31</v>
      </c>
      <c r="CK40" s="73">
        <f t="shared" si="9"/>
        <v>3</v>
      </c>
      <c r="CL40" s="98" t="str">
        <f t="shared" si="16"/>
        <v>Beneficial</v>
      </c>
      <c r="CM40" s="97" t="str">
        <f t="shared" si="10"/>
        <v>0</v>
      </c>
      <c r="CN40" s="97" t="str">
        <f t="shared" si="17"/>
        <v>0</v>
      </c>
      <c r="CO40" s="97" t="str">
        <f t="shared" si="12"/>
        <v>0</v>
      </c>
      <c r="CP40" s="97" t="str">
        <f t="shared" si="13"/>
        <v>0</v>
      </c>
      <c r="CQ40" s="97" t="str">
        <f t="shared" si="14"/>
        <v>0</v>
      </c>
      <c r="CR40" s="97" t="str">
        <f t="shared" si="15"/>
        <v>0</v>
      </c>
      <c r="CS40" s="97"/>
    </row>
    <row r="41" spans="1:97" ht="12.75">
      <c r="A41" s="99" t="s">
        <v>538</v>
      </c>
      <c r="B41" s="83" t="s">
        <v>523</v>
      </c>
      <c r="C41" s="82"/>
      <c r="D41" s="82"/>
      <c r="E41" s="99" t="s">
        <v>74</v>
      </c>
      <c r="F41" s="99" t="s">
        <v>74</v>
      </c>
      <c r="G41" s="99" t="s">
        <v>74</v>
      </c>
      <c r="H41" s="97" t="s">
        <v>109</v>
      </c>
      <c r="I41" s="97" t="s">
        <v>172</v>
      </c>
      <c r="J41" s="128">
        <v>45.76172051166667</v>
      </c>
      <c r="K41" s="128">
        <v>-116.87794126861111</v>
      </c>
      <c r="L41" s="97" t="s">
        <v>78</v>
      </c>
      <c r="M41" s="97"/>
      <c r="N41" s="97" t="s">
        <v>160</v>
      </c>
      <c r="O41" s="97" t="s">
        <v>80</v>
      </c>
      <c r="P41" s="82"/>
      <c r="Q41" s="102">
        <v>38982</v>
      </c>
      <c r="R41" s="103"/>
      <c r="S41" s="97" t="s">
        <v>99</v>
      </c>
      <c r="T41" s="97">
        <v>1</v>
      </c>
      <c r="U41" s="97">
        <v>1</v>
      </c>
      <c r="V41" s="97">
        <v>0</v>
      </c>
      <c r="W41" s="97">
        <v>0</v>
      </c>
      <c r="X41" s="97">
        <v>0</v>
      </c>
      <c r="Y41" s="97" t="s">
        <v>75</v>
      </c>
      <c r="Z41" s="97" t="s">
        <v>75</v>
      </c>
      <c r="AA41" s="97" t="s">
        <v>75</v>
      </c>
      <c r="AB41" s="82"/>
      <c r="AC41" s="82"/>
      <c r="AD41" s="82"/>
      <c r="AE41" s="82"/>
      <c r="AF41" s="97" t="s">
        <v>75</v>
      </c>
      <c r="AG41" s="97" t="s">
        <v>75</v>
      </c>
      <c r="AH41" s="97" t="s">
        <v>75</v>
      </c>
      <c r="AI41" s="82"/>
      <c r="AJ41" s="82"/>
      <c r="AK41" s="78" t="s">
        <v>509</v>
      </c>
      <c r="AL41" s="82"/>
      <c r="AM41" s="82"/>
      <c r="AN41" s="82"/>
      <c r="AO41" s="82"/>
      <c r="AP41" s="82"/>
      <c r="AQ41" s="82"/>
      <c r="AR41" s="82"/>
      <c r="AS41" s="76">
        <v>3</v>
      </c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76"/>
      <c r="BH41" s="82"/>
      <c r="BI41" s="77">
        <v>1.76</v>
      </c>
      <c r="BJ41" s="77">
        <v>0.51</v>
      </c>
      <c r="BK41" s="82"/>
      <c r="BL41" s="82"/>
      <c r="BM41" s="82"/>
      <c r="BN41" s="86">
        <v>3.1</v>
      </c>
      <c r="BO41" s="97" t="s">
        <v>124</v>
      </c>
      <c r="BP41" s="97" t="s">
        <v>167</v>
      </c>
      <c r="BQ41" s="97" t="s">
        <v>124</v>
      </c>
      <c r="BR41" s="97" t="s">
        <v>152</v>
      </c>
      <c r="BS41" s="82"/>
      <c r="BT41" s="78" t="str">
        <f t="shared" si="18"/>
        <v>Red</v>
      </c>
      <c r="BU41" s="78" t="str">
        <f t="shared" si="19"/>
        <v>Red</v>
      </c>
      <c r="BV41" s="78" t="str">
        <f t="shared" si="20"/>
        <v>No</v>
      </c>
      <c r="BW41" s="78" t="str">
        <f t="shared" si="21"/>
        <v>Circular</v>
      </c>
      <c r="BX41" s="78" t="b">
        <f t="shared" si="22"/>
        <v>0</v>
      </c>
      <c r="BY41" s="82"/>
      <c r="BZ41" s="82"/>
      <c r="CA41" s="76" t="s">
        <v>525</v>
      </c>
      <c r="CB41" s="82"/>
      <c r="CC41" s="154">
        <v>0.290644</v>
      </c>
      <c r="CD41" s="98">
        <f t="shared" si="5"/>
        <v>1</v>
      </c>
      <c r="CE41" s="98" t="str">
        <f t="shared" si="23"/>
        <v>1</v>
      </c>
      <c r="CF41" s="98" t="str">
        <f t="shared" si="24"/>
        <v>1</v>
      </c>
      <c r="CG41" s="97">
        <v>2</v>
      </c>
      <c r="CH41" s="97">
        <f t="shared" si="8"/>
        <v>1</v>
      </c>
      <c r="CI41" s="97">
        <v>1</v>
      </c>
      <c r="CJ41" s="72">
        <v>31</v>
      </c>
      <c r="CK41" s="73">
        <f t="shared" si="9"/>
        <v>3</v>
      </c>
      <c r="CL41" s="98" t="str">
        <f t="shared" si="16"/>
        <v>Beneficial</v>
      </c>
      <c r="CM41" s="97" t="str">
        <f t="shared" si="10"/>
        <v>0</v>
      </c>
      <c r="CN41" s="97" t="str">
        <f t="shared" si="17"/>
        <v>0</v>
      </c>
      <c r="CO41" s="97" t="str">
        <f t="shared" si="12"/>
        <v>0</v>
      </c>
      <c r="CP41" s="97" t="str">
        <f t="shared" si="13"/>
        <v>0</v>
      </c>
      <c r="CQ41" s="97" t="str">
        <f t="shared" si="14"/>
        <v>0</v>
      </c>
      <c r="CR41" s="97" t="str">
        <f t="shared" si="15"/>
        <v>0</v>
      </c>
      <c r="CS41" s="82" t="s">
        <v>550</v>
      </c>
    </row>
    <row r="42" spans="1:84" ht="12.75">
      <c r="A42" s="7"/>
      <c r="CA42" s="138" t="s">
        <v>530</v>
      </c>
      <c r="CE42" s="69"/>
      <c r="CF42" s="69"/>
    </row>
    <row r="43" spans="1:84" ht="15.75">
      <c r="A43" s="7"/>
      <c r="C43" s="158"/>
      <c r="CE43" s="69"/>
      <c r="CF43" s="69"/>
    </row>
    <row r="62" ht="12.75">
      <c r="I62">
        <f>0.000621371*5280</f>
        <v>3.28083888</v>
      </c>
    </row>
    <row r="63" ht="12.75">
      <c r="I63">
        <f>45.4/I62</f>
        <v>13.837924281121662</v>
      </c>
    </row>
    <row r="64" ht="12.75">
      <c r="I64">
        <f>12.51/I62</f>
        <v>3.813049179665903</v>
      </c>
    </row>
    <row r="65" ht="12.75">
      <c r="I65">
        <f>12.85/I62</f>
        <v>3.916681211727166</v>
      </c>
    </row>
  </sheetData>
  <autoFilter ref="A1:CT42"/>
  <printOptions/>
  <pageMargins left="0.75" right="0.75" top="1" bottom="1" header="0.5" footer="0.5"/>
  <pageSetup fitToHeight="1" fitToWidth="1" horizontalDpi="600" verticalDpi="600" orientation="landscape" scale="1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72"/>
  <sheetViews>
    <sheetView workbookViewId="0" topLeftCell="A1">
      <pane xSplit="1" ySplit="1" topLeftCell="B4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46" sqref="F46"/>
    </sheetView>
  </sheetViews>
  <sheetFormatPr defaultColWidth="9.140625" defaultRowHeight="12.75"/>
  <cols>
    <col min="1" max="1" width="15.00390625" style="0" bestFit="1" customWidth="1"/>
    <col min="2" max="2" width="16.8515625" style="0" bestFit="1" customWidth="1"/>
    <col min="3" max="3" width="17.7109375" style="0" bestFit="1" customWidth="1"/>
    <col min="4" max="4" width="15.421875" style="0" bestFit="1" customWidth="1"/>
    <col min="5" max="5" width="9.28125" style="0" hidden="1" customWidth="1"/>
    <col min="6" max="6" width="29.7109375" style="0" customWidth="1"/>
    <col min="7" max="7" width="15.57421875" style="0" customWidth="1"/>
    <col min="8" max="9" width="13.57421875" style="0" bestFit="1" customWidth="1"/>
  </cols>
  <sheetData>
    <row r="1" spans="1:84" ht="51">
      <c r="A1" s="1" t="s">
        <v>0</v>
      </c>
      <c r="B1" s="2" t="s">
        <v>1</v>
      </c>
      <c r="C1" s="3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27</v>
      </c>
      <c r="AE1" s="1" t="s">
        <v>29</v>
      </c>
      <c r="AF1" s="1" t="s">
        <v>30</v>
      </c>
      <c r="AG1" s="1" t="s">
        <v>31</v>
      </c>
      <c r="AH1" s="1" t="s">
        <v>482</v>
      </c>
      <c r="AI1" s="1" t="s">
        <v>27</v>
      </c>
      <c r="AJ1" s="5" t="s">
        <v>32</v>
      </c>
      <c r="AK1" s="1" t="s">
        <v>33</v>
      </c>
      <c r="AL1" t="s">
        <v>462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  <c r="AR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88" t="s">
        <v>471</v>
      </c>
      <c r="BS1" s="88" t="s">
        <v>472</v>
      </c>
      <c r="BT1" s="87" t="s">
        <v>473</v>
      </c>
      <c r="BU1" s="87" t="s">
        <v>474</v>
      </c>
      <c r="BV1" s="87" t="s">
        <v>553</v>
      </c>
      <c r="BW1" s="88" t="s">
        <v>478</v>
      </c>
      <c r="BX1" s="88" t="s">
        <v>479</v>
      </c>
      <c r="BY1" s="75" t="s">
        <v>576</v>
      </c>
      <c r="BZ1" s="87" t="s">
        <v>489</v>
      </c>
      <c r="CA1" s="87" t="s">
        <v>138</v>
      </c>
      <c r="CB1" s="87" t="s">
        <v>140</v>
      </c>
      <c r="CC1" s="87" t="s">
        <v>490</v>
      </c>
      <c r="CD1" s="75" t="s">
        <v>491</v>
      </c>
      <c r="CE1" s="75" t="s">
        <v>398</v>
      </c>
      <c r="CF1" s="75" t="s">
        <v>32</v>
      </c>
    </row>
    <row r="2" spans="1:97" s="6" customFormat="1" ht="12.75">
      <c r="A2" s="171" t="s">
        <v>193</v>
      </c>
      <c r="B2" s="172" t="s">
        <v>194</v>
      </c>
      <c r="C2" s="173">
        <v>0.05</v>
      </c>
      <c r="D2" s="172">
        <v>4600</v>
      </c>
      <c r="E2" s="171" t="s">
        <v>74</v>
      </c>
      <c r="F2" s="171" t="s">
        <v>74</v>
      </c>
      <c r="G2" s="171" t="s">
        <v>74</v>
      </c>
      <c r="H2" s="171" t="s">
        <v>97</v>
      </c>
      <c r="I2" s="171" t="s">
        <v>77</v>
      </c>
      <c r="J2" s="174">
        <v>45.70721</v>
      </c>
      <c r="K2" s="174">
        <v>-116.91473</v>
      </c>
      <c r="L2" s="171" t="s">
        <v>78</v>
      </c>
      <c r="M2" s="171" t="s">
        <v>79</v>
      </c>
      <c r="N2" s="171" t="s">
        <v>80</v>
      </c>
      <c r="O2" s="171" t="s">
        <v>81</v>
      </c>
      <c r="P2" s="171"/>
      <c r="Q2" s="175">
        <v>38237</v>
      </c>
      <c r="R2" s="176">
        <v>0.65</v>
      </c>
      <c r="S2" s="171" t="s">
        <v>99</v>
      </c>
      <c r="T2" s="171">
        <v>1</v>
      </c>
      <c r="U2" s="171">
        <v>1</v>
      </c>
      <c r="V2" s="171">
        <v>0</v>
      </c>
      <c r="W2" s="171">
        <v>0</v>
      </c>
      <c r="X2" s="171">
        <v>0</v>
      </c>
      <c r="Y2" s="171" t="s">
        <v>100</v>
      </c>
      <c r="Z2" s="171" t="s">
        <v>75</v>
      </c>
      <c r="AA2" s="171" t="s">
        <v>75</v>
      </c>
      <c r="AB2" s="171" t="s">
        <v>195</v>
      </c>
      <c r="AC2" s="171" t="s">
        <v>84</v>
      </c>
      <c r="AD2" s="171"/>
      <c r="AE2" s="171" t="s">
        <v>120</v>
      </c>
      <c r="AF2" s="171" t="s">
        <v>102</v>
      </c>
      <c r="AG2" s="171" t="s">
        <v>75</v>
      </c>
      <c r="AH2" s="171" t="s">
        <v>75</v>
      </c>
      <c r="AI2" s="171" t="s">
        <v>196</v>
      </c>
      <c r="AJ2" s="171"/>
      <c r="AK2" s="171"/>
      <c r="AL2" s="171"/>
      <c r="AM2" s="171"/>
      <c r="AN2" s="171"/>
      <c r="AO2" s="171"/>
      <c r="AP2" s="171"/>
      <c r="AQ2" s="171"/>
      <c r="AR2" s="171"/>
      <c r="AS2" s="171">
        <v>6.8</v>
      </c>
      <c r="AT2" s="171">
        <v>45.4</v>
      </c>
      <c r="AU2" s="171">
        <v>9</v>
      </c>
      <c r="AV2" s="171">
        <v>15.7</v>
      </c>
      <c r="AW2" s="171">
        <v>12.3</v>
      </c>
      <c r="AX2" s="171">
        <v>16.5</v>
      </c>
      <c r="AY2" s="171">
        <v>11.6</v>
      </c>
      <c r="AZ2" s="171">
        <v>6.55</v>
      </c>
      <c r="BA2" s="171" t="s">
        <v>197</v>
      </c>
      <c r="BB2" s="171">
        <v>12.51</v>
      </c>
      <c r="BC2" s="171">
        <v>12.85</v>
      </c>
      <c r="BD2" s="171">
        <v>16.04</v>
      </c>
      <c r="BE2" s="171">
        <v>12.7</v>
      </c>
      <c r="BF2" s="171">
        <v>6.55</v>
      </c>
      <c r="BG2" s="171">
        <v>0</v>
      </c>
      <c r="BH2" s="171">
        <v>13.02</v>
      </c>
      <c r="BI2" s="171">
        <v>0.52</v>
      </c>
      <c r="BJ2" s="171">
        <v>-0.15</v>
      </c>
      <c r="BK2" s="171">
        <v>-0.19</v>
      </c>
      <c r="BL2" s="171">
        <v>3.34</v>
      </c>
      <c r="BM2" s="171">
        <v>-22.27</v>
      </c>
      <c r="BN2" s="171">
        <v>0.75</v>
      </c>
      <c r="BO2" s="183" t="s">
        <v>124</v>
      </c>
      <c r="BP2" s="171" t="s">
        <v>75</v>
      </c>
      <c r="BQ2" s="183" t="s">
        <v>124</v>
      </c>
      <c r="BR2" s="171" t="s">
        <v>75</v>
      </c>
      <c r="BS2" s="171"/>
      <c r="BT2" s="177" t="s">
        <v>124</v>
      </c>
      <c r="BU2" s="177" t="s">
        <v>124</v>
      </c>
      <c r="BV2" s="177" t="s">
        <v>84</v>
      </c>
      <c r="BW2" s="177" t="s">
        <v>99</v>
      </c>
      <c r="BX2" s="177" t="b">
        <v>0</v>
      </c>
      <c r="BY2" s="171" t="s">
        <v>84</v>
      </c>
      <c r="BZ2" s="171"/>
      <c r="CA2" s="171" t="s">
        <v>198</v>
      </c>
      <c r="CB2" s="171" t="s">
        <v>175</v>
      </c>
      <c r="CC2" s="178">
        <v>10.159017</v>
      </c>
      <c r="CD2" s="179">
        <v>7</v>
      </c>
      <c r="CE2" s="179" t="s">
        <v>554</v>
      </c>
      <c r="CF2" s="179" t="s">
        <v>554</v>
      </c>
      <c r="CG2" s="171">
        <v>1</v>
      </c>
      <c r="CH2" s="171">
        <v>1</v>
      </c>
      <c r="CI2" s="171">
        <v>1</v>
      </c>
      <c r="CJ2" s="180">
        <v>2</v>
      </c>
      <c r="CK2" s="181">
        <v>21</v>
      </c>
      <c r="CL2" s="98" t="s">
        <v>619</v>
      </c>
      <c r="CM2" s="171" t="s">
        <v>480</v>
      </c>
      <c r="CN2" s="171" t="s">
        <v>480</v>
      </c>
      <c r="CO2" s="171" t="s">
        <v>480</v>
      </c>
      <c r="CP2" s="171" t="s">
        <v>480</v>
      </c>
      <c r="CQ2" s="171" t="s">
        <v>480</v>
      </c>
      <c r="CR2" s="171" t="s">
        <v>480</v>
      </c>
      <c r="CS2" s="171" t="s">
        <v>616</v>
      </c>
    </row>
    <row r="3" spans="1:97" ht="12.75">
      <c r="A3" s="82" t="s">
        <v>321</v>
      </c>
      <c r="B3" s="80" t="s">
        <v>322</v>
      </c>
      <c r="C3" s="81">
        <v>0.1</v>
      </c>
      <c r="D3" s="80">
        <v>4625</v>
      </c>
      <c r="E3" s="82" t="s">
        <v>89</v>
      </c>
      <c r="F3" s="82" t="s">
        <v>89</v>
      </c>
      <c r="G3" s="82" t="s">
        <v>89</v>
      </c>
      <c r="H3" s="82" t="s">
        <v>323</v>
      </c>
      <c r="I3" s="82" t="s">
        <v>97</v>
      </c>
      <c r="J3" s="117">
        <v>45.70235</v>
      </c>
      <c r="K3" s="117">
        <v>-117.10098</v>
      </c>
      <c r="L3" s="82" t="s">
        <v>78</v>
      </c>
      <c r="M3" s="82" t="s">
        <v>79</v>
      </c>
      <c r="N3" s="82" t="s">
        <v>159</v>
      </c>
      <c r="O3" s="82" t="s">
        <v>160</v>
      </c>
      <c r="P3" s="82"/>
      <c r="Q3" s="118">
        <v>38292</v>
      </c>
      <c r="R3" s="119">
        <v>0.44236111111111115</v>
      </c>
      <c r="S3" s="82" t="s">
        <v>99</v>
      </c>
      <c r="T3" s="82">
        <v>1</v>
      </c>
      <c r="U3" s="82">
        <v>2</v>
      </c>
      <c r="V3" s="82">
        <v>0</v>
      </c>
      <c r="W3" s="82">
        <v>0</v>
      </c>
      <c r="X3" s="82">
        <v>0</v>
      </c>
      <c r="Y3" s="82" t="s">
        <v>100</v>
      </c>
      <c r="Z3" s="82" t="s">
        <v>75</v>
      </c>
      <c r="AA3" s="82" t="s">
        <v>75</v>
      </c>
      <c r="AB3" s="82"/>
      <c r="AC3" s="82" t="s">
        <v>84</v>
      </c>
      <c r="AD3" s="82"/>
      <c r="AE3" s="82" t="s">
        <v>101</v>
      </c>
      <c r="AF3" s="82" t="s">
        <v>102</v>
      </c>
      <c r="AG3" s="82" t="s">
        <v>75</v>
      </c>
      <c r="AH3" s="97" t="s">
        <v>75</v>
      </c>
      <c r="AI3" s="120" t="s">
        <v>324</v>
      </c>
      <c r="AJ3" s="82"/>
      <c r="AK3" s="82"/>
      <c r="AL3" s="82"/>
      <c r="AM3" s="82"/>
      <c r="AN3" s="82"/>
      <c r="AO3" s="82"/>
      <c r="AP3" s="82"/>
      <c r="AQ3" s="82"/>
      <c r="AR3" s="82"/>
      <c r="AS3" s="82">
        <v>2.6</v>
      </c>
      <c r="AT3" s="82">
        <v>17.5</v>
      </c>
      <c r="AU3" s="82">
        <v>9.2</v>
      </c>
      <c r="AV3" s="82">
        <v>9.4</v>
      </c>
      <c r="AW3" s="82">
        <v>9</v>
      </c>
      <c r="AX3" s="82">
        <v>8.3</v>
      </c>
      <c r="AY3" s="82">
        <v>6.9</v>
      </c>
      <c r="AZ3" s="82">
        <v>6.63</v>
      </c>
      <c r="BA3" s="82" t="s">
        <v>325</v>
      </c>
      <c r="BB3" s="82">
        <v>8.59</v>
      </c>
      <c r="BC3" s="82">
        <v>8.33</v>
      </c>
      <c r="BD3" s="82">
        <v>0</v>
      </c>
      <c r="BE3" s="82"/>
      <c r="BF3" s="82">
        <v>6.64</v>
      </c>
      <c r="BG3" s="82">
        <v>-0.01</v>
      </c>
      <c r="BH3" s="82">
        <v>8.56</v>
      </c>
      <c r="BI3" s="82">
        <v>0.3</v>
      </c>
      <c r="BJ3" s="82">
        <v>-8.33</v>
      </c>
      <c r="BK3" s="82">
        <v>8.59</v>
      </c>
      <c r="BL3" s="82">
        <v>0</v>
      </c>
      <c r="BM3" s="82">
        <v>0</v>
      </c>
      <c r="BN3" s="82">
        <v>-1.49</v>
      </c>
      <c r="BO3" s="82" t="s">
        <v>124</v>
      </c>
      <c r="BP3" s="82" t="s">
        <v>125</v>
      </c>
      <c r="BQ3" s="82" t="s">
        <v>124</v>
      </c>
      <c r="BR3" s="82" t="s">
        <v>125</v>
      </c>
      <c r="BS3" s="82" t="s">
        <v>326</v>
      </c>
      <c r="BT3" s="78" t="s">
        <v>124</v>
      </c>
      <c r="BU3" s="78" t="s">
        <v>124</v>
      </c>
      <c r="BV3" s="78" t="s">
        <v>84</v>
      </c>
      <c r="BW3" s="78" t="s">
        <v>99</v>
      </c>
      <c r="BX3" s="78" t="b">
        <v>0</v>
      </c>
      <c r="BY3" s="97" t="s">
        <v>84</v>
      </c>
      <c r="BZ3" s="82"/>
      <c r="CA3" s="97" t="s">
        <v>85</v>
      </c>
      <c r="CB3" s="97" t="s">
        <v>170</v>
      </c>
      <c r="CC3" s="154">
        <v>10.282331</v>
      </c>
      <c r="CD3" s="98">
        <v>7</v>
      </c>
      <c r="CE3" s="98" t="s">
        <v>554</v>
      </c>
      <c r="CF3" s="98" t="s">
        <v>554</v>
      </c>
      <c r="CG3" s="82">
        <v>1</v>
      </c>
      <c r="CH3" s="97">
        <v>1</v>
      </c>
      <c r="CI3" s="97">
        <v>1</v>
      </c>
      <c r="CJ3" s="72">
        <v>2</v>
      </c>
      <c r="CK3" s="73">
        <v>21</v>
      </c>
      <c r="CL3" s="98" t="s">
        <v>619</v>
      </c>
      <c r="CM3" s="97" t="s">
        <v>480</v>
      </c>
      <c r="CN3" s="97" t="s">
        <v>480</v>
      </c>
      <c r="CO3" s="97" t="s">
        <v>480</v>
      </c>
      <c r="CP3" s="97" t="s">
        <v>480</v>
      </c>
      <c r="CQ3" s="97" t="s">
        <v>480</v>
      </c>
      <c r="CR3" s="97" t="s">
        <v>480</v>
      </c>
      <c r="CS3" s="82"/>
    </row>
    <row r="4" spans="1:97" ht="12.75">
      <c r="A4" s="97" t="s">
        <v>327</v>
      </c>
      <c r="B4" s="99" t="s">
        <v>328</v>
      </c>
      <c r="C4" s="100">
        <v>0.1</v>
      </c>
      <c r="D4" s="99">
        <v>4625</v>
      </c>
      <c r="E4" s="97" t="s">
        <v>89</v>
      </c>
      <c r="F4" s="97" t="s">
        <v>89</v>
      </c>
      <c r="G4" s="97" t="s">
        <v>89</v>
      </c>
      <c r="H4" s="97" t="s">
        <v>323</v>
      </c>
      <c r="I4" s="97" t="s">
        <v>97</v>
      </c>
      <c r="J4" s="101">
        <v>45.70235</v>
      </c>
      <c r="K4" s="101">
        <v>-117.10098</v>
      </c>
      <c r="L4" s="97" t="s">
        <v>78</v>
      </c>
      <c r="M4" s="97" t="s">
        <v>79</v>
      </c>
      <c r="N4" s="97" t="s">
        <v>159</v>
      </c>
      <c r="O4" s="97" t="s">
        <v>160</v>
      </c>
      <c r="P4" s="97"/>
      <c r="Q4" s="102">
        <v>38292</v>
      </c>
      <c r="R4" s="103">
        <v>0.4791666666666667</v>
      </c>
      <c r="S4" s="97" t="s">
        <v>118</v>
      </c>
      <c r="T4" s="97">
        <v>1</v>
      </c>
      <c r="U4" s="97">
        <v>2</v>
      </c>
      <c r="V4" s="97">
        <v>0</v>
      </c>
      <c r="W4" s="97">
        <v>0</v>
      </c>
      <c r="X4" s="97">
        <v>0</v>
      </c>
      <c r="Y4" s="97" t="s">
        <v>100</v>
      </c>
      <c r="Z4" s="97" t="s">
        <v>75</v>
      </c>
      <c r="AA4" s="97" t="s">
        <v>75</v>
      </c>
      <c r="AB4" s="97"/>
      <c r="AC4" s="97" t="s">
        <v>84</v>
      </c>
      <c r="AD4" s="97"/>
      <c r="AE4" s="97" t="s">
        <v>101</v>
      </c>
      <c r="AF4" s="97" t="s">
        <v>102</v>
      </c>
      <c r="AG4" s="97" t="s">
        <v>75</v>
      </c>
      <c r="AH4" s="97" t="s">
        <v>75</v>
      </c>
      <c r="AI4" s="104" t="s">
        <v>324</v>
      </c>
      <c r="AJ4" s="97"/>
      <c r="AK4" s="97"/>
      <c r="AL4" s="97"/>
      <c r="AM4" s="97"/>
      <c r="AN4" s="97"/>
      <c r="AO4" s="97"/>
      <c r="AP4" s="97"/>
      <c r="AQ4" s="97"/>
      <c r="AR4" s="97"/>
      <c r="AS4" s="97">
        <v>3.5</v>
      </c>
      <c r="AT4" s="97">
        <v>19.5</v>
      </c>
      <c r="AU4" s="97">
        <v>9</v>
      </c>
      <c r="AV4" s="97">
        <v>9.4</v>
      </c>
      <c r="AW4" s="97">
        <v>9.2</v>
      </c>
      <c r="AX4" s="97">
        <v>6.9</v>
      </c>
      <c r="AY4" s="97">
        <v>8.3</v>
      </c>
      <c r="AZ4" s="97">
        <v>6.63</v>
      </c>
      <c r="BA4" s="97" t="s">
        <v>105</v>
      </c>
      <c r="BB4" s="97">
        <v>8.25</v>
      </c>
      <c r="BC4" s="97">
        <v>8.26</v>
      </c>
      <c r="BD4" s="97"/>
      <c r="BE4" s="97"/>
      <c r="BF4" s="97">
        <v>6.64</v>
      </c>
      <c r="BG4" s="97">
        <v>-0.01</v>
      </c>
      <c r="BH4" s="97">
        <v>8.56</v>
      </c>
      <c r="BI4" s="97">
        <v>0.41</v>
      </c>
      <c r="BJ4" s="97">
        <v>-8.26</v>
      </c>
      <c r="BK4" s="97">
        <v>8.25</v>
      </c>
      <c r="BL4" s="97">
        <v>0</v>
      </c>
      <c r="BM4" s="97">
        <v>0</v>
      </c>
      <c r="BN4" s="97">
        <v>0.05</v>
      </c>
      <c r="BO4" s="97" t="s">
        <v>124</v>
      </c>
      <c r="BP4" s="97" t="s">
        <v>125</v>
      </c>
      <c r="BQ4" s="97" t="s">
        <v>124</v>
      </c>
      <c r="BR4" s="97" t="s">
        <v>125</v>
      </c>
      <c r="BS4" s="97" t="s">
        <v>329</v>
      </c>
      <c r="BT4" s="106" t="s">
        <v>124</v>
      </c>
      <c r="BU4" s="106" t="s">
        <v>124</v>
      </c>
      <c r="BV4" s="106" t="s">
        <v>84</v>
      </c>
      <c r="BW4" s="106" t="s">
        <v>118</v>
      </c>
      <c r="BX4" s="106" t="b">
        <v>0</v>
      </c>
      <c r="BY4" s="97" t="s">
        <v>84</v>
      </c>
      <c r="BZ4" s="97"/>
      <c r="CA4" s="97" t="s">
        <v>85</v>
      </c>
      <c r="CB4" s="97" t="s">
        <v>170</v>
      </c>
      <c r="CC4" s="154">
        <v>10.282331</v>
      </c>
      <c r="CD4" s="98">
        <v>7</v>
      </c>
      <c r="CE4" s="98" t="s">
        <v>554</v>
      </c>
      <c r="CF4" s="98" t="s">
        <v>554</v>
      </c>
      <c r="CG4" s="97">
        <v>1</v>
      </c>
      <c r="CH4" s="97">
        <v>1</v>
      </c>
      <c r="CI4" s="97">
        <v>1</v>
      </c>
      <c r="CJ4" s="72">
        <v>2</v>
      </c>
      <c r="CK4" s="73">
        <v>21</v>
      </c>
      <c r="CL4" s="98" t="s">
        <v>619</v>
      </c>
      <c r="CM4" s="97" t="s">
        <v>480</v>
      </c>
      <c r="CN4" s="97" t="s">
        <v>480</v>
      </c>
      <c r="CO4" s="97" t="s">
        <v>480</v>
      </c>
      <c r="CP4" s="97" t="s">
        <v>480</v>
      </c>
      <c r="CQ4" s="97" t="s">
        <v>480</v>
      </c>
      <c r="CR4" s="97" t="s">
        <v>480</v>
      </c>
      <c r="CS4" s="82"/>
    </row>
    <row r="5" spans="1:97" s="6" customFormat="1" ht="12.75">
      <c r="A5" s="97" t="s">
        <v>384</v>
      </c>
      <c r="B5" s="99">
        <v>4655</v>
      </c>
      <c r="C5" s="100">
        <v>11.1</v>
      </c>
      <c r="D5" s="99">
        <v>4600</v>
      </c>
      <c r="E5" s="97" t="s">
        <v>385</v>
      </c>
      <c r="F5" s="97" t="s">
        <v>385</v>
      </c>
      <c r="G5" s="97" t="s">
        <v>385</v>
      </c>
      <c r="H5" s="97" t="s">
        <v>109</v>
      </c>
      <c r="I5" s="97" t="s">
        <v>77</v>
      </c>
      <c r="J5" s="101">
        <v>45.95503</v>
      </c>
      <c r="K5" s="101">
        <v>-117.12976</v>
      </c>
      <c r="L5" s="97" t="s">
        <v>78</v>
      </c>
      <c r="M5" s="97" t="s">
        <v>79</v>
      </c>
      <c r="N5" s="97" t="s">
        <v>80</v>
      </c>
      <c r="O5" s="97" t="s">
        <v>160</v>
      </c>
      <c r="P5" s="97"/>
      <c r="Q5" s="102">
        <v>38566</v>
      </c>
      <c r="R5" s="103">
        <v>0.5104166666666666</v>
      </c>
      <c r="S5" s="97" t="s">
        <v>99</v>
      </c>
      <c r="T5" s="97">
        <v>1</v>
      </c>
      <c r="U5" s="97">
        <v>1</v>
      </c>
      <c r="V5" s="97">
        <v>0</v>
      </c>
      <c r="W5" s="97">
        <v>0</v>
      </c>
      <c r="X5" s="97">
        <v>0</v>
      </c>
      <c r="Y5" s="97" t="s">
        <v>137</v>
      </c>
      <c r="Z5" s="97" t="s">
        <v>119</v>
      </c>
      <c r="AA5" s="97" t="s">
        <v>75</v>
      </c>
      <c r="AB5" s="97" t="s">
        <v>386</v>
      </c>
      <c r="AC5" s="97" t="s">
        <v>84</v>
      </c>
      <c r="AD5" s="97"/>
      <c r="AE5" s="97" t="s">
        <v>120</v>
      </c>
      <c r="AF5" s="97" t="s">
        <v>140</v>
      </c>
      <c r="AG5" s="97" t="s">
        <v>75</v>
      </c>
      <c r="AH5" s="97" t="s">
        <v>75</v>
      </c>
      <c r="AI5" s="104"/>
      <c r="AJ5" s="97" t="s">
        <v>387</v>
      </c>
      <c r="AK5" s="97"/>
      <c r="AL5" s="97"/>
      <c r="AM5" s="97"/>
      <c r="AN5" s="97"/>
      <c r="AO5" s="97"/>
      <c r="AP5" s="97"/>
      <c r="AQ5" s="97"/>
      <c r="AR5" s="97"/>
      <c r="AS5" s="97">
        <v>2</v>
      </c>
      <c r="AT5" s="97">
        <v>20</v>
      </c>
      <c r="AU5" s="97">
        <v>7.5</v>
      </c>
      <c r="AV5" s="97">
        <v>9.5</v>
      </c>
      <c r="AW5" s="97">
        <v>7</v>
      </c>
      <c r="AX5" s="97">
        <v>6.4</v>
      </c>
      <c r="AY5" s="97">
        <v>5.3</v>
      </c>
      <c r="AZ5" s="97">
        <v>3.03</v>
      </c>
      <c r="BA5" s="97" t="s">
        <v>388</v>
      </c>
      <c r="BB5" s="97">
        <v>5.08</v>
      </c>
      <c r="BC5" s="97">
        <v>5.5</v>
      </c>
      <c r="BD5" s="97">
        <v>8.31</v>
      </c>
      <c r="BE5" s="97">
        <v>7.74</v>
      </c>
      <c r="BF5" s="97">
        <v>3.03</v>
      </c>
      <c r="BG5" s="97">
        <v>0</v>
      </c>
      <c r="BH5" s="97">
        <v>7.14</v>
      </c>
      <c r="BI5" s="97">
        <v>0.28</v>
      </c>
      <c r="BJ5" s="97">
        <v>2.24</v>
      </c>
      <c r="BK5" s="97">
        <v>-2.66</v>
      </c>
      <c r="BL5" s="97">
        <v>0.57</v>
      </c>
      <c r="BM5" s="97">
        <v>0.25</v>
      </c>
      <c r="BN5" s="97">
        <v>2.1</v>
      </c>
      <c r="BO5" s="97" t="s">
        <v>124</v>
      </c>
      <c r="BP5" s="97" t="s">
        <v>167</v>
      </c>
      <c r="BQ5" s="97" t="s">
        <v>124</v>
      </c>
      <c r="BR5" s="97" t="s">
        <v>168</v>
      </c>
      <c r="BS5" s="97"/>
      <c r="BT5" s="78" t="s">
        <v>124</v>
      </c>
      <c r="BU5" s="78" t="s">
        <v>124</v>
      </c>
      <c r="BV5" s="78" t="s">
        <v>84</v>
      </c>
      <c r="BW5" s="78" t="s">
        <v>99</v>
      </c>
      <c r="BX5" s="78" t="b">
        <v>0</v>
      </c>
      <c r="BY5" s="97"/>
      <c r="BZ5" s="97"/>
      <c r="CA5" s="97"/>
      <c r="CB5" s="97" t="s">
        <v>86</v>
      </c>
      <c r="CC5" s="153">
        <v>9.083986</v>
      </c>
      <c r="CD5" s="98">
        <v>6</v>
      </c>
      <c r="CE5" s="98" t="s">
        <v>554</v>
      </c>
      <c r="CF5" s="98" t="s">
        <v>554</v>
      </c>
      <c r="CG5" s="97">
        <v>1</v>
      </c>
      <c r="CH5" s="97">
        <v>1.05</v>
      </c>
      <c r="CI5" s="97">
        <v>1</v>
      </c>
      <c r="CJ5" s="72">
        <v>5</v>
      </c>
      <c r="CK5" s="73">
        <v>18.9</v>
      </c>
      <c r="CL5" s="98" t="s">
        <v>619</v>
      </c>
      <c r="CM5" s="97" t="s">
        <v>480</v>
      </c>
      <c r="CN5" s="97" t="s">
        <v>480</v>
      </c>
      <c r="CO5" s="97" t="s">
        <v>556</v>
      </c>
      <c r="CP5" s="97" t="s">
        <v>480</v>
      </c>
      <c r="CQ5" s="97" t="s">
        <v>480</v>
      </c>
      <c r="CR5" s="97" t="s">
        <v>480</v>
      </c>
      <c r="CS5" s="204" t="s">
        <v>601</v>
      </c>
    </row>
    <row r="6" spans="1:97" s="6" customFormat="1" ht="12.75">
      <c r="A6" s="89" t="s">
        <v>112</v>
      </c>
      <c r="B6" s="90" t="s">
        <v>113</v>
      </c>
      <c r="C6" s="91">
        <v>0.1</v>
      </c>
      <c r="D6" s="90" t="s">
        <v>114</v>
      </c>
      <c r="E6" s="89" t="s">
        <v>115</v>
      </c>
      <c r="F6" s="89" t="s">
        <v>89</v>
      </c>
      <c r="G6" s="89" t="s">
        <v>89</v>
      </c>
      <c r="H6" s="89" t="s">
        <v>116</v>
      </c>
      <c r="I6" s="89" t="s">
        <v>117</v>
      </c>
      <c r="J6" s="92">
        <v>45.62118</v>
      </c>
      <c r="K6" s="92">
        <v>-117.08447</v>
      </c>
      <c r="L6" s="89" t="s">
        <v>78</v>
      </c>
      <c r="M6" s="89" t="s">
        <v>79</v>
      </c>
      <c r="N6" s="89" t="s">
        <v>80</v>
      </c>
      <c r="O6" s="89" t="s">
        <v>81</v>
      </c>
      <c r="P6" s="89" t="s">
        <v>98</v>
      </c>
      <c r="Q6" s="93">
        <v>38183</v>
      </c>
      <c r="R6" s="94">
        <v>0.4756944444444444</v>
      </c>
      <c r="S6" s="89" t="s">
        <v>118</v>
      </c>
      <c r="T6" s="89">
        <v>1</v>
      </c>
      <c r="U6" s="89">
        <v>1</v>
      </c>
      <c r="V6" s="89">
        <v>0</v>
      </c>
      <c r="W6" s="89">
        <v>0</v>
      </c>
      <c r="X6" s="89">
        <v>0</v>
      </c>
      <c r="Y6" s="89" t="s">
        <v>119</v>
      </c>
      <c r="Z6" s="89" t="s">
        <v>75</v>
      </c>
      <c r="AA6" s="89" t="s">
        <v>75</v>
      </c>
      <c r="AB6" s="89"/>
      <c r="AC6" s="89" t="s">
        <v>84</v>
      </c>
      <c r="AD6" s="89"/>
      <c r="AE6" s="89" t="s">
        <v>120</v>
      </c>
      <c r="AF6" s="89" t="s">
        <v>121</v>
      </c>
      <c r="AG6" s="89" t="s">
        <v>75</v>
      </c>
      <c r="AH6" s="89" t="s">
        <v>75</v>
      </c>
      <c r="AI6" s="95" t="s">
        <v>122</v>
      </c>
      <c r="AJ6" s="95" t="s">
        <v>123</v>
      </c>
      <c r="AK6" s="95"/>
      <c r="AL6" s="96">
        <v>1</v>
      </c>
      <c r="AM6" s="96">
        <v>1</v>
      </c>
      <c r="AN6" s="96">
        <v>1</v>
      </c>
      <c r="AO6" s="96">
        <v>1</v>
      </c>
      <c r="AP6" s="89"/>
      <c r="AQ6" s="89"/>
      <c r="AR6" s="89"/>
      <c r="AS6" s="89">
        <v>4.8</v>
      </c>
      <c r="AT6" s="89">
        <v>30.5</v>
      </c>
      <c r="AU6" s="89">
        <v>9.6</v>
      </c>
      <c r="AV6" s="89">
        <v>10.8</v>
      </c>
      <c r="AW6" s="89">
        <v>9.1</v>
      </c>
      <c r="AX6" s="89">
        <v>10.9</v>
      </c>
      <c r="AY6" s="89">
        <v>11.8</v>
      </c>
      <c r="AZ6" s="89">
        <v>6.32</v>
      </c>
      <c r="BA6" s="89" t="s">
        <v>105</v>
      </c>
      <c r="BB6" s="89">
        <v>9.24</v>
      </c>
      <c r="BC6" s="89">
        <v>10.05</v>
      </c>
      <c r="BD6" s="89">
        <v>11.54</v>
      </c>
      <c r="BE6" s="89">
        <v>9.88</v>
      </c>
      <c r="BF6" s="89">
        <v>6.31</v>
      </c>
      <c r="BG6" s="89">
        <v>0.01</v>
      </c>
      <c r="BH6" s="89">
        <v>10.44</v>
      </c>
      <c r="BI6" s="89">
        <v>0.46</v>
      </c>
      <c r="BJ6" s="89">
        <v>-0.17</v>
      </c>
      <c r="BK6" s="89">
        <v>-0.64</v>
      </c>
      <c r="BL6" s="89">
        <v>1.66</v>
      </c>
      <c r="BM6" s="89">
        <v>-9.76</v>
      </c>
      <c r="BN6" s="89">
        <v>2.66</v>
      </c>
      <c r="BO6" s="89" t="s">
        <v>124</v>
      </c>
      <c r="BP6" s="89" t="s">
        <v>125</v>
      </c>
      <c r="BQ6" s="89" t="s">
        <v>124</v>
      </c>
      <c r="BR6" s="89" t="s">
        <v>125</v>
      </c>
      <c r="BS6" s="89"/>
      <c r="BT6" s="78" t="s">
        <v>124</v>
      </c>
      <c r="BU6" s="78" t="s">
        <v>124</v>
      </c>
      <c r="BV6" s="78" t="s">
        <v>84</v>
      </c>
      <c r="BW6" s="78" t="s">
        <v>118</v>
      </c>
      <c r="BX6" s="78" t="b">
        <v>0</v>
      </c>
      <c r="BY6" s="89" t="s">
        <v>84</v>
      </c>
      <c r="BZ6" s="89"/>
      <c r="CA6" s="89" t="s">
        <v>85</v>
      </c>
      <c r="CB6" s="89" t="s">
        <v>86</v>
      </c>
      <c r="CC6" s="153">
        <v>3.915536</v>
      </c>
      <c r="CD6" s="98">
        <v>3</v>
      </c>
      <c r="CE6" s="98" t="s">
        <v>554</v>
      </c>
      <c r="CF6" s="98" t="s">
        <v>554</v>
      </c>
      <c r="CG6" s="97">
        <v>1</v>
      </c>
      <c r="CH6" s="97">
        <v>1.05</v>
      </c>
      <c r="CI6" s="97">
        <v>1</v>
      </c>
      <c r="CJ6" s="72">
        <v>8</v>
      </c>
      <c r="CK6" s="73">
        <v>9.45</v>
      </c>
      <c r="CL6" s="98" t="s">
        <v>618</v>
      </c>
      <c r="CM6" s="97" t="s">
        <v>556</v>
      </c>
      <c r="CN6" s="97" t="s">
        <v>480</v>
      </c>
      <c r="CO6" s="97" t="s">
        <v>480</v>
      </c>
      <c r="CP6" s="97" t="s">
        <v>480</v>
      </c>
      <c r="CQ6" s="97" t="s">
        <v>480</v>
      </c>
      <c r="CR6" s="97" t="s">
        <v>480</v>
      </c>
      <c r="CS6" s="97"/>
    </row>
    <row r="7" spans="1:97" s="217" customFormat="1" ht="12.75">
      <c r="A7" s="195" t="s">
        <v>246</v>
      </c>
      <c r="B7" s="210" t="s">
        <v>247</v>
      </c>
      <c r="C7" s="211">
        <v>2.45</v>
      </c>
      <c r="D7" s="210">
        <v>4600</v>
      </c>
      <c r="E7" s="195" t="s">
        <v>74</v>
      </c>
      <c r="F7" s="195" t="s">
        <v>74</v>
      </c>
      <c r="G7" s="195" t="s">
        <v>74</v>
      </c>
      <c r="H7" s="195" t="s">
        <v>242</v>
      </c>
      <c r="I7" s="195" t="s">
        <v>148</v>
      </c>
      <c r="J7" s="212">
        <v>45.66032</v>
      </c>
      <c r="K7" s="212">
        <v>-117.25884</v>
      </c>
      <c r="L7" s="195" t="s">
        <v>78</v>
      </c>
      <c r="M7" s="195" t="s">
        <v>79</v>
      </c>
      <c r="N7" s="195" t="s">
        <v>159</v>
      </c>
      <c r="O7" s="195" t="s">
        <v>81</v>
      </c>
      <c r="P7" s="195" t="s">
        <v>170</v>
      </c>
      <c r="Q7" s="213">
        <v>38267</v>
      </c>
      <c r="R7" s="214">
        <v>0.43263888888888885</v>
      </c>
      <c r="S7" s="195" t="s">
        <v>185</v>
      </c>
      <c r="T7" s="195">
        <v>1</v>
      </c>
      <c r="U7" s="195">
        <v>1</v>
      </c>
      <c r="V7" s="195">
        <v>0</v>
      </c>
      <c r="W7" s="195">
        <v>0</v>
      </c>
      <c r="X7" s="195">
        <v>0</v>
      </c>
      <c r="Y7" s="195" t="s">
        <v>234</v>
      </c>
      <c r="Z7" s="195" t="s">
        <v>75</v>
      </c>
      <c r="AA7" s="195" t="s">
        <v>179</v>
      </c>
      <c r="AB7" s="195" t="s">
        <v>248</v>
      </c>
      <c r="AC7" s="195" t="s">
        <v>85</v>
      </c>
      <c r="AD7" s="195" t="s">
        <v>249</v>
      </c>
      <c r="AE7" s="195" t="s">
        <v>101</v>
      </c>
      <c r="AF7" s="195" t="s">
        <v>121</v>
      </c>
      <c r="AG7" s="195" t="s">
        <v>75</v>
      </c>
      <c r="AH7" s="195" t="s">
        <v>75</v>
      </c>
      <c r="AI7" s="195" t="s">
        <v>250</v>
      </c>
      <c r="AJ7" s="195" t="s">
        <v>251</v>
      </c>
      <c r="AK7" s="195"/>
      <c r="AL7" s="195">
        <v>1</v>
      </c>
      <c r="AM7" s="195">
        <v>1</v>
      </c>
      <c r="AN7" s="195">
        <v>1</v>
      </c>
      <c r="AO7" s="195">
        <v>1</v>
      </c>
      <c r="AP7" s="195" t="s">
        <v>252</v>
      </c>
      <c r="AQ7" s="195" t="s">
        <v>253</v>
      </c>
      <c r="AR7" s="195"/>
      <c r="AS7" s="195">
        <v>8.5</v>
      </c>
      <c r="AT7" s="195">
        <v>66.6</v>
      </c>
      <c r="AU7" s="195">
        <v>9.9</v>
      </c>
      <c r="AV7" s="195">
        <v>10</v>
      </c>
      <c r="AW7" s="195">
        <v>8.7</v>
      </c>
      <c r="AX7" s="195">
        <v>7.9</v>
      </c>
      <c r="AY7" s="195">
        <v>7.6</v>
      </c>
      <c r="AZ7" s="195">
        <v>0</v>
      </c>
      <c r="BA7" s="195"/>
      <c r="BB7" s="195">
        <v>0</v>
      </c>
      <c r="BC7" s="195">
        <v>0</v>
      </c>
      <c r="BD7" s="195">
        <v>0</v>
      </c>
      <c r="BE7" s="195">
        <v>0</v>
      </c>
      <c r="BF7" s="195">
        <v>0</v>
      </c>
      <c r="BG7" s="195">
        <v>0</v>
      </c>
      <c r="BH7" s="195">
        <v>8.82</v>
      </c>
      <c r="BI7" s="195">
        <v>0.96</v>
      </c>
      <c r="BJ7" s="195">
        <v>0</v>
      </c>
      <c r="BK7" s="195">
        <v>0</v>
      </c>
      <c r="BL7" s="195">
        <v>0</v>
      </c>
      <c r="BM7" s="195">
        <v>0</v>
      </c>
      <c r="BN7" s="195">
        <v>0</v>
      </c>
      <c r="BO7" s="195" t="s">
        <v>75</v>
      </c>
      <c r="BP7" s="195" t="s">
        <v>75</v>
      </c>
      <c r="BQ7" s="195" t="s">
        <v>75</v>
      </c>
      <c r="BR7" s="195" t="s">
        <v>75</v>
      </c>
      <c r="BS7" s="195"/>
      <c r="BT7" s="204" t="s">
        <v>75</v>
      </c>
      <c r="BU7" s="204" t="s">
        <v>107</v>
      </c>
      <c r="BV7" s="204" t="s">
        <v>85</v>
      </c>
      <c r="BW7" s="204" t="s">
        <v>481</v>
      </c>
      <c r="BX7" s="204" t="s">
        <v>85</v>
      </c>
      <c r="BY7" s="195" t="s">
        <v>85</v>
      </c>
      <c r="BZ7" s="195" t="s">
        <v>254</v>
      </c>
      <c r="CA7" s="195" t="s">
        <v>85</v>
      </c>
      <c r="CB7" s="195" t="s">
        <v>170</v>
      </c>
      <c r="CC7" s="215">
        <v>2.245487</v>
      </c>
      <c r="CD7" s="206">
        <v>3</v>
      </c>
      <c r="CE7" s="216">
        <v>1</v>
      </c>
      <c r="CF7" s="216">
        <v>1</v>
      </c>
      <c r="CG7" s="195">
        <v>1</v>
      </c>
      <c r="CH7" s="195">
        <v>1.05</v>
      </c>
      <c r="CI7" s="195">
        <v>1</v>
      </c>
      <c r="CJ7" s="207">
        <v>8</v>
      </c>
      <c r="CK7" s="208">
        <v>9.45</v>
      </c>
      <c r="CL7" s="206" t="s">
        <v>618</v>
      </c>
      <c r="CM7" s="195" t="s">
        <v>556</v>
      </c>
      <c r="CN7" s="195" t="s">
        <v>480</v>
      </c>
      <c r="CO7" s="195" t="s">
        <v>480</v>
      </c>
      <c r="CP7" s="195" t="s">
        <v>480</v>
      </c>
      <c r="CQ7" s="195" t="s">
        <v>480</v>
      </c>
      <c r="CR7" s="195" t="s">
        <v>480</v>
      </c>
      <c r="CS7" s="195" t="s">
        <v>614</v>
      </c>
    </row>
    <row r="8" spans="1:97" ht="12.75">
      <c r="A8" s="99" t="s">
        <v>497</v>
      </c>
      <c r="B8" s="83" t="s">
        <v>511</v>
      </c>
      <c r="C8" s="82"/>
      <c r="D8" s="82"/>
      <c r="E8" s="99" t="s">
        <v>74</v>
      </c>
      <c r="F8" s="99" t="s">
        <v>74</v>
      </c>
      <c r="G8" s="99" t="s">
        <v>74</v>
      </c>
      <c r="H8" s="97" t="s">
        <v>109</v>
      </c>
      <c r="I8" s="97" t="s">
        <v>97</v>
      </c>
      <c r="J8" s="128">
        <v>45.72114370472222</v>
      </c>
      <c r="K8" s="128">
        <v>-116.93797118833334</v>
      </c>
      <c r="L8" s="97" t="s">
        <v>78</v>
      </c>
      <c r="M8" s="97"/>
      <c r="N8" s="97" t="s">
        <v>160</v>
      </c>
      <c r="O8" s="97" t="s">
        <v>80</v>
      </c>
      <c r="P8" s="82"/>
      <c r="Q8" s="102">
        <v>38981</v>
      </c>
      <c r="R8" s="103"/>
      <c r="S8" s="97" t="s">
        <v>99</v>
      </c>
      <c r="T8" s="97">
        <v>1</v>
      </c>
      <c r="U8" s="97">
        <v>1</v>
      </c>
      <c r="V8" s="97">
        <v>0</v>
      </c>
      <c r="W8" s="97">
        <v>0</v>
      </c>
      <c r="X8" s="97">
        <v>0</v>
      </c>
      <c r="Y8" s="97" t="s">
        <v>75</v>
      </c>
      <c r="Z8" s="97" t="s">
        <v>75</v>
      </c>
      <c r="AA8" s="97" t="s">
        <v>75</v>
      </c>
      <c r="AB8" s="82"/>
      <c r="AC8" s="82"/>
      <c r="AD8" s="82"/>
      <c r="AE8" s="82"/>
      <c r="AF8" s="97" t="s">
        <v>140</v>
      </c>
      <c r="AG8" s="97" t="s">
        <v>75</v>
      </c>
      <c r="AH8" s="97" t="s">
        <v>75</v>
      </c>
      <c r="AI8" s="82"/>
      <c r="AJ8" s="82"/>
      <c r="AK8" s="85" t="s">
        <v>512</v>
      </c>
      <c r="AL8" s="82"/>
      <c r="AM8" s="82"/>
      <c r="AN8" s="82"/>
      <c r="AO8" s="82"/>
      <c r="AP8" s="82"/>
      <c r="AQ8" s="82"/>
      <c r="AR8" s="82"/>
      <c r="AS8" s="80">
        <v>1.7</v>
      </c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3"/>
      <c r="BH8" s="82"/>
      <c r="BI8" s="84">
        <v>0.23</v>
      </c>
      <c r="BJ8" s="84">
        <v>0.12</v>
      </c>
      <c r="BK8" s="82"/>
      <c r="BL8" s="82"/>
      <c r="BM8" s="82"/>
      <c r="BN8" s="86">
        <v>0.96</v>
      </c>
      <c r="BO8" s="82" t="s">
        <v>124</v>
      </c>
      <c r="BP8" s="82" t="s">
        <v>125</v>
      </c>
      <c r="BQ8" s="82" t="s">
        <v>124</v>
      </c>
      <c r="BR8" s="82" t="s">
        <v>125</v>
      </c>
      <c r="BS8" s="82"/>
      <c r="BT8" s="78" t="s">
        <v>124</v>
      </c>
      <c r="BU8" s="78" t="s">
        <v>124</v>
      </c>
      <c r="BV8" s="78" t="s">
        <v>84</v>
      </c>
      <c r="BW8" s="78" t="s">
        <v>99</v>
      </c>
      <c r="BX8" s="78" t="b">
        <v>0</v>
      </c>
      <c r="BY8" s="82"/>
      <c r="BZ8" s="82"/>
      <c r="CA8" s="76" t="s">
        <v>507</v>
      </c>
      <c r="CB8" s="82"/>
      <c r="CC8" s="154">
        <v>2.14728</v>
      </c>
      <c r="CD8" s="98">
        <v>3</v>
      </c>
      <c r="CE8" s="98" t="s">
        <v>554</v>
      </c>
      <c r="CF8" s="98" t="s">
        <v>554</v>
      </c>
      <c r="CG8" s="97">
        <v>1</v>
      </c>
      <c r="CH8" s="97">
        <v>1.05</v>
      </c>
      <c r="CI8" s="97">
        <v>1</v>
      </c>
      <c r="CJ8" s="72">
        <v>8</v>
      </c>
      <c r="CK8" s="73">
        <v>9.45</v>
      </c>
      <c r="CL8" s="98" t="s">
        <v>618</v>
      </c>
      <c r="CM8" s="97" t="s">
        <v>480</v>
      </c>
      <c r="CN8" s="97" t="s">
        <v>480</v>
      </c>
      <c r="CO8" s="97" t="s">
        <v>556</v>
      </c>
      <c r="CP8" s="97" t="s">
        <v>480</v>
      </c>
      <c r="CQ8" s="97" t="s">
        <v>480</v>
      </c>
      <c r="CR8" s="97" t="s">
        <v>480</v>
      </c>
      <c r="CS8" s="82" t="s">
        <v>543</v>
      </c>
    </row>
    <row r="9" spans="1:98" s="6" customFormat="1" ht="12.75">
      <c r="A9" s="97" t="s">
        <v>228</v>
      </c>
      <c r="B9" s="99">
        <v>505</v>
      </c>
      <c r="C9" s="100">
        <v>3.3</v>
      </c>
      <c r="D9" s="99">
        <v>4600</v>
      </c>
      <c r="E9" s="97" t="s">
        <v>74</v>
      </c>
      <c r="F9" s="97" t="s">
        <v>74</v>
      </c>
      <c r="G9" s="97" t="s">
        <v>74</v>
      </c>
      <c r="H9" s="97" t="s">
        <v>109</v>
      </c>
      <c r="I9" s="97" t="s">
        <v>215</v>
      </c>
      <c r="J9" s="101">
        <v>45.87521</v>
      </c>
      <c r="K9" s="101">
        <v>-117.0675</v>
      </c>
      <c r="L9" s="97" t="s">
        <v>78</v>
      </c>
      <c r="M9" s="97" t="s">
        <v>79</v>
      </c>
      <c r="N9" s="97" t="s">
        <v>80</v>
      </c>
      <c r="O9" s="97" t="s">
        <v>159</v>
      </c>
      <c r="P9" s="97"/>
      <c r="Q9" s="102">
        <v>38246</v>
      </c>
      <c r="R9" s="103">
        <v>0.5916666666666667</v>
      </c>
      <c r="S9" s="97" t="s">
        <v>185</v>
      </c>
      <c r="T9" s="97">
        <v>1</v>
      </c>
      <c r="U9" s="97">
        <v>1</v>
      </c>
      <c r="V9" s="97">
        <v>0</v>
      </c>
      <c r="W9" s="97">
        <v>0</v>
      </c>
      <c r="X9" s="97">
        <v>0</v>
      </c>
      <c r="Y9" s="97" t="s">
        <v>75</v>
      </c>
      <c r="Z9" s="97" t="s">
        <v>75</v>
      </c>
      <c r="AA9" s="97" t="s">
        <v>75</v>
      </c>
      <c r="AB9" s="97"/>
      <c r="AC9" s="97" t="s">
        <v>85</v>
      </c>
      <c r="AD9" s="97" t="s">
        <v>229</v>
      </c>
      <c r="AE9" s="97" t="s">
        <v>75</v>
      </c>
      <c r="AF9" s="97" t="s">
        <v>75</v>
      </c>
      <c r="AG9" s="97" t="s">
        <v>75</v>
      </c>
      <c r="AH9" s="97" t="s">
        <v>75</v>
      </c>
      <c r="AI9" s="97" t="s">
        <v>230</v>
      </c>
      <c r="AJ9" s="97"/>
      <c r="AK9" s="97"/>
      <c r="AL9" s="97">
        <v>1</v>
      </c>
      <c r="AM9" s="97">
        <v>1</v>
      </c>
      <c r="AN9" s="97">
        <v>1</v>
      </c>
      <c r="AO9" s="97">
        <v>1</v>
      </c>
      <c r="AP9" s="97"/>
      <c r="AQ9" s="97"/>
      <c r="AR9" s="97"/>
      <c r="AS9" s="97">
        <v>4.2</v>
      </c>
      <c r="AT9" s="97">
        <v>54.6</v>
      </c>
      <c r="AU9" s="97">
        <v>13</v>
      </c>
      <c r="AV9" s="97">
        <v>11.6</v>
      </c>
      <c r="AW9" s="97">
        <v>9.5</v>
      </c>
      <c r="AX9" s="97">
        <v>7.1</v>
      </c>
      <c r="AY9" s="97">
        <v>7.2</v>
      </c>
      <c r="AZ9" s="97">
        <v>0</v>
      </c>
      <c r="BA9" s="97"/>
      <c r="BB9" s="97">
        <v>0</v>
      </c>
      <c r="BC9" s="97">
        <v>0</v>
      </c>
      <c r="BD9" s="97">
        <v>0</v>
      </c>
      <c r="BE9" s="97">
        <v>0</v>
      </c>
      <c r="BF9" s="97">
        <v>0</v>
      </c>
      <c r="BG9" s="97">
        <v>0</v>
      </c>
      <c r="BH9" s="97">
        <v>9.68</v>
      </c>
      <c r="BI9" s="97">
        <v>0.43</v>
      </c>
      <c r="BJ9" s="97">
        <v>0</v>
      </c>
      <c r="BK9" s="97">
        <v>0</v>
      </c>
      <c r="BL9" s="97">
        <v>0</v>
      </c>
      <c r="BM9" s="97">
        <v>0</v>
      </c>
      <c r="BN9" s="97">
        <v>0</v>
      </c>
      <c r="BO9" s="97" t="s">
        <v>124</v>
      </c>
      <c r="BP9" s="97" t="s">
        <v>125</v>
      </c>
      <c r="BQ9" s="97" t="s">
        <v>124</v>
      </c>
      <c r="BR9" s="97" t="s">
        <v>125</v>
      </c>
      <c r="BS9" s="97"/>
      <c r="BT9" s="78" t="s">
        <v>124</v>
      </c>
      <c r="BU9" s="78" t="s">
        <v>124</v>
      </c>
      <c r="BV9" s="78" t="s">
        <v>85</v>
      </c>
      <c r="BW9" s="78" t="s">
        <v>481</v>
      </c>
      <c r="BX9" s="78" t="b">
        <v>0</v>
      </c>
      <c r="BY9" s="97" t="s">
        <v>85</v>
      </c>
      <c r="BZ9" s="97" t="s">
        <v>231</v>
      </c>
      <c r="CA9" s="97" t="s">
        <v>85</v>
      </c>
      <c r="CB9" s="97" t="s">
        <v>175</v>
      </c>
      <c r="CC9" s="153">
        <v>3.189075</v>
      </c>
      <c r="CD9" s="98">
        <v>3</v>
      </c>
      <c r="CE9" s="98" t="s">
        <v>554</v>
      </c>
      <c r="CF9" s="98" t="s">
        <v>554</v>
      </c>
      <c r="CG9" s="97">
        <v>1</v>
      </c>
      <c r="CH9" s="97">
        <v>1</v>
      </c>
      <c r="CI9" s="97">
        <v>1</v>
      </c>
      <c r="CJ9" s="72">
        <v>12</v>
      </c>
      <c r="CK9" s="73">
        <v>9</v>
      </c>
      <c r="CL9" s="98" t="s">
        <v>618</v>
      </c>
      <c r="CM9" s="97" t="s">
        <v>480</v>
      </c>
      <c r="CN9" s="97" t="s">
        <v>480</v>
      </c>
      <c r="CO9" s="97" t="s">
        <v>480</v>
      </c>
      <c r="CP9" s="97" t="s">
        <v>480</v>
      </c>
      <c r="CQ9" s="97" t="s">
        <v>480</v>
      </c>
      <c r="CR9" s="97" t="s">
        <v>480</v>
      </c>
      <c r="CS9" s="195" t="s">
        <v>615</v>
      </c>
      <c r="CT9" s="182"/>
    </row>
    <row r="10" spans="1:97" s="6" customFormat="1" ht="12.75">
      <c r="A10" s="99" t="s">
        <v>496</v>
      </c>
      <c r="B10" s="83" t="s">
        <v>508</v>
      </c>
      <c r="C10" s="82"/>
      <c r="D10" s="82"/>
      <c r="E10" s="99" t="s">
        <v>74</v>
      </c>
      <c r="F10" s="99" t="s">
        <v>74</v>
      </c>
      <c r="G10" s="99" t="s">
        <v>74</v>
      </c>
      <c r="H10" s="97" t="s">
        <v>109</v>
      </c>
      <c r="I10" s="97" t="s">
        <v>172</v>
      </c>
      <c r="J10" s="128">
        <v>45.77453002194444</v>
      </c>
      <c r="K10" s="128">
        <v>-116.92032408416667</v>
      </c>
      <c r="L10" s="97" t="s">
        <v>78</v>
      </c>
      <c r="M10" s="97"/>
      <c r="N10" s="97" t="s">
        <v>160</v>
      </c>
      <c r="O10" s="97" t="s">
        <v>80</v>
      </c>
      <c r="P10" s="82"/>
      <c r="Q10" s="102">
        <v>38980</v>
      </c>
      <c r="R10" s="103"/>
      <c r="S10" s="97" t="s">
        <v>118</v>
      </c>
      <c r="T10" s="97">
        <v>1</v>
      </c>
      <c r="U10" s="97">
        <v>1</v>
      </c>
      <c r="V10" s="97">
        <v>0</v>
      </c>
      <c r="W10" s="97">
        <v>0</v>
      </c>
      <c r="X10" s="97">
        <v>0</v>
      </c>
      <c r="Y10" s="97" t="s">
        <v>75</v>
      </c>
      <c r="Z10" s="97" t="s">
        <v>75</v>
      </c>
      <c r="AA10" s="97" t="s">
        <v>75</v>
      </c>
      <c r="AB10" s="82"/>
      <c r="AC10" s="82"/>
      <c r="AD10" s="82"/>
      <c r="AE10" s="82"/>
      <c r="AF10" s="97" t="s">
        <v>75</v>
      </c>
      <c r="AG10" s="97" t="s">
        <v>75</v>
      </c>
      <c r="AH10" s="97" t="s">
        <v>75</v>
      </c>
      <c r="AI10" s="82"/>
      <c r="AJ10" s="82"/>
      <c r="AK10" s="78" t="s">
        <v>509</v>
      </c>
      <c r="AL10" s="82"/>
      <c r="AM10" s="82"/>
      <c r="AN10" s="82"/>
      <c r="AO10" s="82"/>
      <c r="AP10" s="82"/>
      <c r="AQ10" s="82"/>
      <c r="AR10" s="82"/>
      <c r="AS10" s="76">
        <v>6</v>
      </c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76"/>
      <c r="BH10" s="82"/>
      <c r="BI10" s="77">
        <v>1.78</v>
      </c>
      <c r="BJ10" s="77" t="s">
        <v>502</v>
      </c>
      <c r="BK10" s="82"/>
      <c r="BL10" s="82"/>
      <c r="BM10" s="82"/>
      <c r="BN10" s="86">
        <v>4.69</v>
      </c>
      <c r="BO10" s="97" t="s">
        <v>124</v>
      </c>
      <c r="BP10" s="97" t="s">
        <v>151</v>
      </c>
      <c r="BQ10" s="97" t="s">
        <v>124</v>
      </c>
      <c r="BR10" s="97" t="s">
        <v>152</v>
      </c>
      <c r="BS10" s="82"/>
      <c r="BT10" s="78" t="s">
        <v>124</v>
      </c>
      <c r="BU10" s="78" t="s">
        <v>124</v>
      </c>
      <c r="BV10" s="78" t="s">
        <v>84</v>
      </c>
      <c r="BW10" s="78" t="s">
        <v>118</v>
      </c>
      <c r="BX10" s="78" t="b">
        <v>0</v>
      </c>
      <c r="BY10" s="82"/>
      <c r="BZ10" s="82"/>
      <c r="CA10" s="83" t="s">
        <v>504</v>
      </c>
      <c r="CB10" s="82"/>
      <c r="CC10" s="154">
        <v>2.01794</v>
      </c>
      <c r="CD10" s="98">
        <v>3</v>
      </c>
      <c r="CE10" s="98" t="s">
        <v>554</v>
      </c>
      <c r="CF10" s="98" t="s">
        <v>554</v>
      </c>
      <c r="CG10" s="97">
        <v>1</v>
      </c>
      <c r="CH10" s="97">
        <v>1</v>
      </c>
      <c r="CI10" s="97">
        <v>1</v>
      </c>
      <c r="CJ10" s="72">
        <v>12</v>
      </c>
      <c r="CK10" s="73">
        <v>9</v>
      </c>
      <c r="CL10" s="98" t="s">
        <v>618</v>
      </c>
      <c r="CM10" s="97" t="s">
        <v>480</v>
      </c>
      <c r="CN10" s="97" t="s">
        <v>480</v>
      </c>
      <c r="CO10" s="97" t="s">
        <v>480</v>
      </c>
      <c r="CP10" s="97" t="s">
        <v>480</v>
      </c>
      <c r="CQ10" s="97" t="s">
        <v>480</v>
      </c>
      <c r="CR10" s="97" t="s">
        <v>480</v>
      </c>
      <c r="CS10" s="195" t="s">
        <v>611</v>
      </c>
    </row>
    <row r="11" spans="1:97" s="6" customFormat="1" ht="12.75">
      <c r="A11" s="172" t="s">
        <v>425</v>
      </c>
      <c r="B11" s="172" t="s">
        <v>426</v>
      </c>
      <c r="C11" s="173">
        <v>0.4</v>
      </c>
      <c r="D11" s="172" t="s">
        <v>145</v>
      </c>
      <c r="E11" s="172" t="s">
        <v>115</v>
      </c>
      <c r="F11" s="172" t="s">
        <v>89</v>
      </c>
      <c r="G11" s="172" t="s">
        <v>89</v>
      </c>
      <c r="H11" s="171" t="s">
        <v>90</v>
      </c>
      <c r="I11" s="171" t="s">
        <v>76</v>
      </c>
      <c r="J11" s="174">
        <v>45.60002</v>
      </c>
      <c r="K11" s="174">
        <v>-117.17107</v>
      </c>
      <c r="L11" s="171" t="s">
        <v>78</v>
      </c>
      <c r="M11" s="171"/>
      <c r="N11" s="171" t="s">
        <v>80</v>
      </c>
      <c r="O11" s="171" t="s">
        <v>160</v>
      </c>
      <c r="P11" s="171"/>
      <c r="Q11" s="175">
        <v>38946</v>
      </c>
      <c r="R11" s="176">
        <v>0.5236111111111111</v>
      </c>
      <c r="S11" s="171" t="s">
        <v>118</v>
      </c>
      <c r="T11" s="171">
        <v>1</v>
      </c>
      <c r="U11" s="171">
        <v>1</v>
      </c>
      <c r="V11" s="171">
        <v>0</v>
      </c>
      <c r="W11" s="171">
        <v>0</v>
      </c>
      <c r="X11" s="171">
        <v>0</v>
      </c>
      <c r="Y11" s="171" t="s">
        <v>137</v>
      </c>
      <c r="Z11" s="171" t="s">
        <v>75</v>
      </c>
      <c r="AA11" s="171" t="s">
        <v>75</v>
      </c>
      <c r="AB11" s="171"/>
      <c r="AC11" s="171" t="s">
        <v>84</v>
      </c>
      <c r="AD11" s="171"/>
      <c r="AE11" s="171" t="s">
        <v>120</v>
      </c>
      <c r="AF11" s="171" t="s">
        <v>139</v>
      </c>
      <c r="AG11" s="171" t="s">
        <v>75</v>
      </c>
      <c r="AH11" s="171" t="s">
        <v>75</v>
      </c>
      <c r="AI11" s="184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>
        <v>4.6</v>
      </c>
      <c r="AT11" s="171">
        <v>30</v>
      </c>
      <c r="AU11" s="171">
        <v>7</v>
      </c>
      <c r="AV11" s="171">
        <v>7.2</v>
      </c>
      <c r="AW11" s="171">
        <v>6.2</v>
      </c>
      <c r="AX11" s="171">
        <v>9.9</v>
      </c>
      <c r="AY11" s="171">
        <v>12.1</v>
      </c>
      <c r="AZ11" s="171">
        <v>5.1</v>
      </c>
      <c r="BA11" s="171" t="s">
        <v>427</v>
      </c>
      <c r="BB11" s="171">
        <v>8.4</v>
      </c>
      <c r="BC11" s="171">
        <v>8.74</v>
      </c>
      <c r="BD11" s="171">
        <v>11.71</v>
      </c>
      <c r="BE11" s="171">
        <v>9.52</v>
      </c>
      <c r="BF11" s="171">
        <v>5.1</v>
      </c>
      <c r="BG11" s="171">
        <v>0</v>
      </c>
      <c r="BH11" s="171">
        <v>8.48</v>
      </c>
      <c r="BI11" s="171">
        <v>0.54</v>
      </c>
      <c r="BJ11" s="171">
        <v>0.78</v>
      </c>
      <c r="BK11" s="171">
        <v>-1.12</v>
      </c>
      <c r="BL11" s="171">
        <v>2.19</v>
      </c>
      <c r="BM11" s="171">
        <v>2.81</v>
      </c>
      <c r="BN11" s="171">
        <v>1.13</v>
      </c>
      <c r="BO11" s="171" t="s">
        <v>124</v>
      </c>
      <c r="BP11" s="171" t="s">
        <v>167</v>
      </c>
      <c r="BQ11" s="171" t="s">
        <v>107</v>
      </c>
      <c r="BR11" s="171" t="s">
        <v>75</v>
      </c>
      <c r="BS11" s="171"/>
      <c r="BT11" s="177" t="s">
        <v>124</v>
      </c>
      <c r="BU11" s="177" t="s">
        <v>124</v>
      </c>
      <c r="BV11" s="177" t="s">
        <v>84</v>
      </c>
      <c r="BW11" s="177" t="s">
        <v>118</v>
      </c>
      <c r="BX11" s="177" t="b">
        <v>0</v>
      </c>
      <c r="BY11" s="171" t="s">
        <v>84</v>
      </c>
      <c r="BZ11" s="171"/>
      <c r="CA11" s="171" t="s">
        <v>75</v>
      </c>
      <c r="CB11" s="171" t="s">
        <v>170</v>
      </c>
      <c r="CC11" s="178">
        <v>6.355545</v>
      </c>
      <c r="CD11" s="179">
        <v>5</v>
      </c>
      <c r="CE11" s="179" t="s">
        <v>554</v>
      </c>
      <c r="CF11" s="179" t="s">
        <v>480</v>
      </c>
      <c r="CG11" s="171">
        <v>1</v>
      </c>
      <c r="CH11" s="171">
        <v>1.1</v>
      </c>
      <c r="CI11" s="171">
        <v>1</v>
      </c>
      <c r="CJ11" s="180">
        <v>16</v>
      </c>
      <c r="CK11" s="181">
        <v>8.25</v>
      </c>
      <c r="CL11" s="98" t="s">
        <v>618</v>
      </c>
      <c r="CM11" s="171" t="s">
        <v>480</v>
      </c>
      <c r="CN11" s="171" t="s">
        <v>480</v>
      </c>
      <c r="CO11" s="171" t="s">
        <v>480</v>
      </c>
      <c r="CP11" s="171" t="s">
        <v>555</v>
      </c>
      <c r="CQ11" s="171" t="s">
        <v>480</v>
      </c>
      <c r="CR11" s="171" t="s">
        <v>480</v>
      </c>
      <c r="CS11" s="171" t="s">
        <v>635</v>
      </c>
    </row>
    <row r="12" spans="1:97" s="209" customFormat="1" ht="12.75">
      <c r="A12" s="210" t="s">
        <v>433</v>
      </c>
      <c r="B12" s="210">
        <v>4625</v>
      </c>
      <c r="C12" s="211">
        <v>15.1</v>
      </c>
      <c r="D12" s="210" t="s">
        <v>434</v>
      </c>
      <c r="E12" s="210" t="s">
        <v>74</v>
      </c>
      <c r="F12" s="210" t="s">
        <v>74</v>
      </c>
      <c r="G12" s="210" t="s">
        <v>74</v>
      </c>
      <c r="H12" s="195" t="s">
        <v>109</v>
      </c>
      <c r="I12" s="195" t="s">
        <v>97</v>
      </c>
      <c r="J12" s="212">
        <v>45.77877</v>
      </c>
      <c r="K12" s="212">
        <v>-116.99015</v>
      </c>
      <c r="L12" s="195" t="s">
        <v>78</v>
      </c>
      <c r="M12" s="195"/>
      <c r="N12" s="195" t="s">
        <v>80</v>
      </c>
      <c r="O12" s="195" t="s">
        <v>160</v>
      </c>
      <c r="P12" s="195"/>
      <c r="Q12" s="213">
        <v>38957</v>
      </c>
      <c r="R12" s="214">
        <v>0.5118055555555555</v>
      </c>
      <c r="S12" s="195" t="s">
        <v>118</v>
      </c>
      <c r="T12" s="195">
        <v>1</v>
      </c>
      <c r="U12" s="195">
        <v>1</v>
      </c>
      <c r="V12" s="195">
        <v>0</v>
      </c>
      <c r="W12" s="195">
        <v>0</v>
      </c>
      <c r="X12" s="195">
        <v>0</v>
      </c>
      <c r="Y12" s="195" t="s">
        <v>119</v>
      </c>
      <c r="Z12" s="195" t="s">
        <v>75</v>
      </c>
      <c r="AA12" s="195" t="s">
        <v>75</v>
      </c>
      <c r="AB12" s="195"/>
      <c r="AC12" s="195" t="s">
        <v>84</v>
      </c>
      <c r="AD12" s="195"/>
      <c r="AE12" s="195" t="s">
        <v>120</v>
      </c>
      <c r="AF12" s="195" t="s">
        <v>139</v>
      </c>
      <c r="AG12" s="195" t="s">
        <v>138</v>
      </c>
      <c r="AH12" s="195" t="s">
        <v>75</v>
      </c>
      <c r="AI12" s="218" t="s">
        <v>488</v>
      </c>
      <c r="AJ12" s="195" t="s">
        <v>437</v>
      </c>
      <c r="AK12" s="195"/>
      <c r="AL12" s="195"/>
      <c r="AM12" s="195"/>
      <c r="AN12" s="195"/>
      <c r="AO12" s="195"/>
      <c r="AP12" s="195"/>
      <c r="AQ12" s="195"/>
      <c r="AR12" s="195"/>
      <c r="AS12" s="195">
        <v>5.3</v>
      </c>
      <c r="AT12" s="195">
        <v>93.5</v>
      </c>
      <c r="AU12" s="195">
        <v>7.9</v>
      </c>
      <c r="AV12" s="195">
        <v>9.6</v>
      </c>
      <c r="AW12" s="195">
        <v>6.4</v>
      </c>
      <c r="AX12" s="195">
        <v>5.9</v>
      </c>
      <c r="AY12" s="195">
        <v>9.9</v>
      </c>
      <c r="AZ12" s="195">
        <v>3.14</v>
      </c>
      <c r="BA12" s="195" t="s">
        <v>438</v>
      </c>
      <c r="BB12" s="195">
        <v>20.88</v>
      </c>
      <c r="BC12" s="195">
        <v>29.46</v>
      </c>
      <c r="BD12" s="195">
        <v>29.88</v>
      </c>
      <c r="BE12" s="195">
        <v>29.88</v>
      </c>
      <c r="BF12" s="195">
        <v>3.15</v>
      </c>
      <c r="BG12" s="195">
        <v>-0.01</v>
      </c>
      <c r="BH12" s="195">
        <v>7.94</v>
      </c>
      <c r="BI12" s="195">
        <v>0.67</v>
      </c>
      <c r="BJ12" s="195">
        <v>0.42</v>
      </c>
      <c r="BK12" s="195">
        <v>-9</v>
      </c>
      <c r="BL12" s="195">
        <v>0</v>
      </c>
      <c r="BM12" s="195">
        <v>0</v>
      </c>
      <c r="BN12" s="195">
        <v>9.18</v>
      </c>
      <c r="BO12" s="195" t="s">
        <v>124</v>
      </c>
      <c r="BP12" s="195" t="s">
        <v>151</v>
      </c>
      <c r="BQ12" s="195" t="s">
        <v>124</v>
      </c>
      <c r="BR12" s="195" t="s">
        <v>152</v>
      </c>
      <c r="BS12" s="195"/>
      <c r="BT12" s="204" t="s">
        <v>124</v>
      </c>
      <c r="BU12" s="204" t="s">
        <v>124</v>
      </c>
      <c r="BV12" s="204" t="s">
        <v>84</v>
      </c>
      <c r="BW12" s="204" t="s">
        <v>118</v>
      </c>
      <c r="BX12" s="204" t="b">
        <v>0</v>
      </c>
      <c r="BY12" s="195" t="s">
        <v>84</v>
      </c>
      <c r="BZ12" s="195"/>
      <c r="CA12" s="195" t="s">
        <v>85</v>
      </c>
      <c r="CB12" s="195" t="s">
        <v>170</v>
      </c>
      <c r="CC12" s="215">
        <v>1.837967</v>
      </c>
      <c r="CD12" s="206">
        <v>2</v>
      </c>
      <c r="CE12" s="206" t="s">
        <v>554</v>
      </c>
      <c r="CF12" s="206" t="s">
        <v>554</v>
      </c>
      <c r="CG12" s="195">
        <v>1</v>
      </c>
      <c r="CH12" s="195">
        <v>1.15</v>
      </c>
      <c r="CI12" s="195">
        <v>1</v>
      </c>
      <c r="CJ12" s="207">
        <v>17</v>
      </c>
      <c r="CK12" s="208">
        <v>6.9</v>
      </c>
      <c r="CL12" s="229" t="s">
        <v>618</v>
      </c>
      <c r="CM12" s="195" t="s">
        <v>480</v>
      </c>
      <c r="CN12" s="195" t="s">
        <v>556</v>
      </c>
      <c r="CO12" s="195" t="s">
        <v>480</v>
      </c>
      <c r="CP12" s="195" t="s">
        <v>555</v>
      </c>
      <c r="CQ12" s="195" t="s">
        <v>480</v>
      </c>
      <c r="CR12" s="195" t="s">
        <v>480</v>
      </c>
      <c r="CS12" s="195" t="s">
        <v>609</v>
      </c>
    </row>
    <row r="13" spans="1:97" s="209" customFormat="1" ht="12.75">
      <c r="A13" s="210" t="s">
        <v>428</v>
      </c>
      <c r="B13" s="210" t="s">
        <v>426</v>
      </c>
      <c r="C13" s="211">
        <v>1.1</v>
      </c>
      <c r="D13" s="210" t="s">
        <v>145</v>
      </c>
      <c r="E13" s="210" t="s">
        <v>115</v>
      </c>
      <c r="F13" s="210" t="s">
        <v>89</v>
      </c>
      <c r="G13" s="210" t="s">
        <v>89</v>
      </c>
      <c r="H13" s="195" t="s">
        <v>90</v>
      </c>
      <c r="I13" s="195" t="s">
        <v>76</v>
      </c>
      <c r="J13" s="212">
        <v>45.60875</v>
      </c>
      <c r="K13" s="212">
        <v>-117.17907</v>
      </c>
      <c r="L13" s="195" t="s">
        <v>78</v>
      </c>
      <c r="M13" s="195"/>
      <c r="N13" s="195" t="s">
        <v>160</v>
      </c>
      <c r="O13" s="195" t="s">
        <v>423</v>
      </c>
      <c r="P13" s="195"/>
      <c r="Q13" s="213">
        <v>38946</v>
      </c>
      <c r="R13" s="214">
        <v>0.6826388888888889</v>
      </c>
      <c r="S13" s="195" t="s">
        <v>118</v>
      </c>
      <c r="T13" s="195">
        <v>1</v>
      </c>
      <c r="U13" s="195">
        <v>1</v>
      </c>
      <c r="V13" s="195">
        <v>0</v>
      </c>
      <c r="W13" s="195">
        <v>0</v>
      </c>
      <c r="X13" s="195">
        <v>0</v>
      </c>
      <c r="Y13" s="195" t="s">
        <v>137</v>
      </c>
      <c r="Z13" s="195" t="s">
        <v>75</v>
      </c>
      <c r="AA13" s="195" t="s">
        <v>75</v>
      </c>
      <c r="AB13" s="195"/>
      <c r="AC13" s="195" t="s">
        <v>84</v>
      </c>
      <c r="AD13" s="195"/>
      <c r="AE13" s="195" t="s">
        <v>120</v>
      </c>
      <c r="AF13" s="195" t="s">
        <v>75</v>
      </c>
      <c r="AG13" s="195" t="s">
        <v>75</v>
      </c>
      <c r="AH13" s="195" t="s">
        <v>75</v>
      </c>
      <c r="AI13" s="218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>
        <v>5.8</v>
      </c>
      <c r="AT13" s="195">
        <v>32.5</v>
      </c>
      <c r="AU13" s="195">
        <v>8.1</v>
      </c>
      <c r="AV13" s="195">
        <v>8.2</v>
      </c>
      <c r="AW13" s="195">
        <v>8.7</v>
      </c>
      <c r="AX13" s="195">
        <v>6.7</v>
      </c>
      <c r="AY13" s="195">
        <v>11.8</v>
      </c>
      <c r="AZ13" s="195">
        <v>5</v>
      </c>
      <c r="BA13" s="195" t="s">
        <v>105</v>
      </c>
      <c r="BB13" s="195">
        <v>8.75</v>
      </c>
      <c r="BC13" s="195">
        <v>8.93</v>
      </c>
      <c r="BD13" s="195">
        <v>10.6</v>
      </c>
      <c r="BE13" s="195">
        <v>10.1</v>
      </c>
      <c r="BF13" s="195">
        <v>5</v>
      </c>
      <c r="BG13" s="195">
        <v>0</v>
      </c>
      <c r="BH13" s="195">
        <v>8.7</v>
      </c>
      <c r="BI13" s="195">
        <v>0.67</v>
      </c>
      <c r="BJ13" s="195">
        <v>1.17</v>
      </c>
      <c r="BK13" s="195">
        <v>-1.35</v>
      </c>
      <c r="BL13" s="195">
        <v>0.5</v>
      </c>
      <c r="BM13" s="195">
        <v>0.43</v>
      </c>
      <c r="BN13" s="195">
        <v>0.55</v>
      </c>
      <c r="BO13" s="195" t="s">
        <v>124</v>
      </c>
      <c r="BP13" s="195" t="s">
        <v>167</v>
      </c>
      <c r="BQ13" s="195" t="s">
        <v>124</v>
      </c>
      <c r="BR13" s="195" t="s">
        <v>168</v>
      </c>
      <c r="BS13" s="195"/>
      <c r="BT13" s="204" t="s">
        <v>124</v>
      </c>
      <c r="BU13" s="204" t="s">
        <v>124</v>
      </c>
      <c r="BV13" s="204" t="s">
        <v>85</v>
      </c>
      <c r="BW13" s="204" t="s">
        <v>118</v>
      </c>
      <c r="BX13" s="204" t="b">
        <v>0</v>
      </c>
      <c r="BY13" s="195" t="s">
        <v>85</v>
      </c>
      <c r="BZ13" s="195" t="s">
        <v>429</v>
      </c>
      <c r="CA13" s="195" t="s">
        <v>85</v>
      </c>
      <c r="CB13" s="195" t="s">
        <v>170</v>
      </c>
      <c r="CC13" s="215">
        <v>0.759127</v>
      </c>
      <c r="CD13" s="206">
        <v>1</v>
      </c>
      <c r="CE13" s="206" t="s">
        <v>554</v>
      </c>
      <c r="CF13" s="206" t="s">
        <v>554</v>
      </c>
      <c r="CG13" s="195">
        <v>1</v>
      </c>
      <c r="CH13" s="195">
        <v>1</v>
      </c>
      <c r="CI13" s="195">
        <v>1</v>
      </c>
      <c r="CJ13" s="207">
        <v>31</v>
      </c>
      <c r="CK13" s="208">
        <v>3</v>
      </c>
      <c r="CL13" s="98" t="s">
        <v>579</v>
      </c>
      <c r="CM13" s="195" t="s">
        <v>480</v>
      </c>
      <c r="CN13" s="195" t="s">
        <v>480</v>
      </c>
      <c r="CO13" s="195" t="s">
        <v>480</v>
      </c>
      <c r="CP13" s="195" t="s">
        <v>480</v>
      </c>
      <c r="CQ13" s="195" t="s">
        <v>480</v>
      </c>
      <c r="CR13" s="195" t="s">
        <v>480</v>
      </c>
      <c r="CS13" s="195" t="s">
        <v>636</v>
      </c>
    </row>
    <row r="14" spans="1:97" s="217" customFormat="1" ht="12.75">
      <c r="A14" s="204" t="s">
        <v>278</v>
      </c>
      <c r="B14" s="220">
        <v>4500</v>
      </c>
      <c r="C14" s="221">
        <v>11.4</v>
      </c>
      <c r="D14" s="220" t="s">
        <v>241</v>
      </c>
      <c r="E14" s="204" t="s">
        <v>74</v>
      </c>
      <c r="F14" s="204" t="s">
        <v>74</v>
      </c>
      <c r="G14" s="204" t="s">
        <v>89</v>
      </c>
      <c r="H14" s="204" t="s">
        <v>279</v>
      </c>
      <c r="I14" s="204" t="s">
        <v>90</v>
      </c>
      <c r="J14" s="222">
        <v>45.69528</v>
      </c>
      <c r="K14" s="222">
        <v>-117.18565</v>
      </c>
      <c r="L14" s="204" t="s">
        <v>78</v>
      </c>
      <c r="M14" s="204" t="s">
        <v>79</v>
      </c>
      <c r="N14" s="204" t="s">
        <v>159</v>
      </c>
      <c r="O14" s="204" t="s">
        <v>160</v>
      </c>
      <c r="P14" s="204"/>
      <c r="Q14" s="223">
        <v>38287</v>
      </c>
      <c r="R14" s="224">
        <v>0.38055555555555554</v>
      </c>
      <c r="S14" s="204" t="s">
        <v>99</v>
      </c>
      <c r="T14" s="204">
        <v>1</v>
      </c>
      <c r="U14" s="204">
        <v>1</v>
      </c>
      <c r="V14" s="204">
        <v>0</v>
      </c>
      <c r="W14" s="204">
        <v>0</v>
      </c>
      <c r="X14" s="204">
        <v>0</v>
      </c>
      <c r="Y14" s="204" t="s">
        <v>100</v>
      </c>
      <c r="Z14" s="204" t="s">
        <v>75</v>
      </c>
      <c r="AA14" s="204" t="s">
        <v>75</v>
      </c>
      <c r="AB14" s="204"/>
      <c r="AC14" s="204" t="s">
        <v>84</v>
      </c>
      <c r="AD14" s="204"/>
      <c r="AE14" s="204" t="s">
        <v>120</v>
      </c>
      <c r="AF14" s="204" t="s">
        <v>102</v>
      </c>
      <c r="AG14" s="204" t="s">
        <v>75</v>
      </c>
      <c r="AH14" s="195" t="s">
        <v>75</v>
      </c>
      <c r="AI14" s="225" t="s">
        <v>280</v>
      </c>
      <c r="AJ14" s="204"/>
      <c r="AK14" s="204"/>
      <c r="AL14" s="204"/>
      <c r="AM14" s="204"/>
      <c r="AN14" s="204"/>
      <c r="AO14" s="204"/>
      <c r="AP14" s="204"/>
      <c r="AQ14" s="204"/>
      <c r="AR14" s="204"/>
      <c r="AS14" s="204">
        <v>4</v>
      </c>
      <c r="AT14" s="204">
        <v>40.5</v>
      </c>
      <c r="AU14" s="204">
        <v>5.4</v>
      </c>
      <c r="AV14" s="204">
        <v>4.8</v>
      </c>
      <c r="AW14" s="204">
        <v>5.9</v>
      </c>
      <c r="AX14" s="204">
        <v>4.5</v>
      </c>
      <c r="AY14" s="204">
        <v>5.5</v>
      </c>
      <c r="AZ14" s="204">
        <v>7.43</v>
      </c>
      <c r="BA14" s="204" t="s">
        <v>105</v>
      </c>
      <c r="BB14" s="204">
        <v>11.51</v>
      </c>
      <c r="BC14" s="204">
        <v>13.43</v>
      </c>
      <c r="BD14" s="204">
        <v>14.94</v>
      </c>
      <c r="BE14" s="204">
        <v>13.2</v>
      </c>
      <c r="BF14" s="204">
        <v>7.43</v>
      </c>
      <c r="BG14" s="204">
        <v>0</v>
      </c>
      <c r="BH14" s="204">
        <v>5.22</v>
      </c>
      <c r="BI14" s="204">
        <v>0.77</v>
      </c>
      <c r="BJ14" s="204">
        <v>-0.23</v>
      </c>
      <c r="BK14" s="204">
        <v>-1.69</v>
      </c>
      <c r="BL14" s="204">
        <v>1.74</v>
      </c>
      <c r="BM14" s="204">
        <v>-7.57</v>
      </c>
      <c r="BN14" s="204">
        <v>4.74</v>
      </c>
      <c r="BO14" s="204" t="s">
        <v>124</v>
      </c>
      <c r="BP14" s="204" t="s">
        <v>151</v>
      </c>
      <c r="BQ14" s="204" t="s">
        <v>124</v>
      </c>
      <c r="BR14" s="204" t="s">
        <v>152</v>
      </c>
      <c r="BS14" s="204"/>
      <c r="BT14" s="204" t="s">
        <v>124</v>
      </c>
      <c r="BU14" s="204" t="s">
        <v>124</v>
      </c>
      <c r="BV14" s="204" t="s">
        <v>84</v>
      </c>
      <c r="BW14" s="204" t="s">
        <v>99</v>
      </c>
      <c r="BX14" s="204" t="b">
        <v>0</v>
      </c>
      <c r="BY14" s="204"/>
      <c r="BZ14" s="204"/>
      <c r="CA14" s="204" t="s">
        <v>85</v>
      </c>
      <c r="CB14" s="204" t="s">
        <v>170</v>
      </c>
      <c r="CC14" s="226">
        <v>1.931773</v>
      </c>
      <c r="CD14" s="206">
        <v>2</v>
      </c>
      <c r="CE14" s="206" t="s">
        <v>554</v>
      </c>
      <c r="CF14" s="206" t="s">
        <v>554</v>
      </c>
      <c r="CG14" s="204">
        <v>1</v>
      </c>
      <c r="CH14" s="195">
        <v>1</v>
      </c>
      <c r="CI14" s="195">
        <v>1</v>
      </c>
      <c r="CJ14" s="207">
        <v>23</v>
      </c>
      <c r="CK14" s="208">
        <v>6</v>
      </c>
      <c r="CL14" s="206" t="s">
        <v>579</v>
      </c>
      <c r="CM14" s="195" t="s">
        <v>480</v>
      </c>
      <c r="CN14" s="195" t="s">
        <v>480</v>
      </c>
      <c r="CO14" s="195" t="s">
        <v>480</v>
      </c>
      <c r="CP14" s="195" t="s">
        <v>480</v>
      </c>
      <c r="CQ14" s="195" t="s">
        <v>480</v>
      </c>
      <c r="CR14" s="195" t="s">
        <v>480</v>
      </c>
      <c r="CS14" s="195" t="s">
        <v>605</v>
      </c>
    </row>
    <row r="15" spans="1:97" ht="12.75">
      <c r="A15" s="172" t="s">
        <v>533</v>
      </c>
      <c r="B15" s="186">
        <v>4600</v>
      </c>
      <c r="C15" s="171"/>
      <c r="D15" s="171"/>
      <c r="E15" s="172" t="s">
        <v>74</v>
      </c>
      <c r="F15" s="172" t="s">
        <v>74</v>
      </c>
      <c r="G15" s="172" t="s">
        <v>74</v>
      </c>
      <c r="H15" s="171" t="s">
        <v>109</v>
      </c>
      <c r="I15" s="171" t="s">
        <v>97</v>
      </c>
      <c r="J15" s="190">
        <v>45.70062203277778</v>
      </c>
      <c r="K15" s="190">
        <v>-116.9171403975</v>
      </c>
      <c r="L15" s="171" t="s">
        <v>78</v>
      </c>
      <c r="M15" s="171"/>
      <c r="N15" s="171" t="s">
        <v>160</v>
      </c>
      <c r="O15" s="171" t="s">
        <v>80</v>
      </c>
      <c r="P15" s="171"/>
      <c r="Q15" s="175">
        <v>38981</v>
      </c>
      <c r="R15" s="176"/>
      <c r="S15" s="171" t="s">
        <v>118</v>
      </c>
      <c r="T15" s="171">
        <v>1</v>
      </c>
      <c r="U15" s="171">
        <v>1</v>
      </c>
      <c r="V15" s="171">
        <v>0</v>
      </c>
      <c r="W15" s="171">
        <v>0</v>
      </c>
      <c r="X15" s="171">
        <v>0</v>
      </c>
      <c r="Y15" s="171" t="s">
        <v>75</v>
      </c>
      <c r="Z15" s="171" t="s">
        <v>75</v>
      </c>
      <c r="AA15" s="171" t="s">
        <v>75</v>
      </c>
      <c r="AB15" s="171"/>
      <c r="AC15" s="171"/>
      <c r="AD15" s="171"/>
      <c r="AE15" s="171"/>
      <c r="AF15" s="171" t="s">
        <v>75</v>
      </c>
      <c r="AG15" s="171" t="s">
        <v>75</v>
      </c>
      <c r="AH15" s="171" t="s">
        <v>75</v>
      </c>
      <c r="AI15" s="171"/>
      <c r="AJ15" s="171" t="s">
        <v>516</v>
      </c>
      <c r="AK15" s="185"/>
      <c r="AL15" s="171"/>
      <c r="AM15" s="171"/>
      <c r="AN15" s="171"/>
      <c r="AO15" s="171"/>
      <c r="AP15" s="171"/>
      <c r="AQ15" s="171"/>
      <c r="AR15" s="171"/>
      <c r="AS15" s="172">
        <v>6</v>
      </c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86"/>
      <c r="BH15" s="171"/>
      <c r="BI15" s="187">
        <v>0.7</v>
      </c>
      <c r="BJ15" s="187">
        <v>0.5</v>
      </c>
      <c r="BK15" s="171"/>
      <c r="BL15" s="171"/>
      <c r="BM15" s="171"/>
      <c r="BN15" s="191">
        <v>1.39</v>
      </c>
      <c r="BO15" s="171" t="s">
        <v>124</v>
      </c>
      <c r="BP15" s="171" t="s">
        <v>167</v>
      </c>
      <c r="BQ15" s="171" t="s">
        <v>107</v>
      </c>
      <c r="BR15" s="171" t="s">
        <v>75</v>
      </c>
      <c r="BS15" s="171"/>
      <c r="BT15" s="177" t="s">
        <v>124</v>
      </c>
      <c r="BU15" s="177" t="s">
        <v>124</v>
      </c>
      <c r="BV15" s="177" t="s">
        <v>84</v>
      </c>
      <c r="BW15" s="177" t="s">
        <v>118</v>
      </c>
      <c r="BX15" s="177" t="b">
        <v>0</v>
      </c>
      <c r="BY15" s="171"/>
      <c r="BZ15" s="171"/>
      <c r="CA15" s="186" t="s">
        <v>513</v>
      </c>
      <c r="CB15" s="171"/>
      <c r="CC15" s="178">
        <v>2.032466</v>
      </c>
      <c r="CD15" s="179">
        <v>3</v>
      </c>
      <c r="CE15" s="179" t="s">
        <v>554</v>
      </c>
      <c r="CF15" s="179" t="s">
        <v>480</v>
      </c>
      <c r="CG15" s="171">
        <v>1</v>
      </c>
      <c r="CH15" s="171">
        <v>1</v>
      </c>
      <c r="CI15" s="171">
        <v>1</v>
      </c>
      <c r="CJ15" s="180">
        <v>26</v>
      </c>
      <c r="CK15" s="181">
        <v>4.5</v>
      </c>
      <c r="CL15" s="98" t="s">
        <v>579</v>
      </c>
      <c r="CM15" s="171" t="s">
        <v>480</v>
      </c>
      <c r="CN15" s="171" t="s">
        <v>480</v>
      </c>
      <c r="CO15" s="171" t="s">
        <v>480</v>
      </c>
      <c r="CP15" s="171" t="s">
        <v>480</v>
      </c>
      <c r="CQ15" s="171" t="s">
        <v>480</v>
      </c>
      <c r="CR15" s="171" t="s">
        <v>480</v>
      </c>
      <c r="CS15" s="171" t="s">
        <v>591</v>
      </c>
    </row>
    <row r="16" spans="1:97" s="6" customFormat="1" ht="12.75">
      <c r="A16" s="99" t="s">
        <v>417</v>
      </c>
      <c r="B16" s="99" t="s">
        <v>113</v>
      </c>
      <c r="C16" s="100">
        <v>1</v>
      </c>
      <c r="D16" s="99" t="s">
        <v>418</v>
      </c>
      <c r="E16" s="99" t="s">
        <v>115</v>
      </c>
      <c r="F16" s="99" t="s">
        <v>89</v>
      </c>
      <c r="G16" s="99" t="s">
        <v>89</v>
      </c>
      <c r="H16" s="97" t="s">
        <v>179</v>
      </c>
      <c r="I16" s="97" t="s">
        <v>331</v>
      </c>
      <c r="J16" s="101">
        <v>45.64327</v>
      </c>
      <c r="K16" s="101">
        <v>-116.97899</v>
      </c>
      <c r="L16" s="97" t="s">
        <v>78</v>
      </c>
      <c r="M16" s="97"/>
      <c r="N16" s="97" t="s">
        <v>160</v>
      </c>
      <c r="O16" s="97" t="s">
        <v>179</v>
      </c>
      <c r="P16" s="97"/>
      <c r="Q16" s="102">
        <v>38946</v>
      </c>
      <c r="R16" s="103">
        <v>0.3625</v>
      </c>
      <c r="S16" s="97" t="s">
        <v>99</v>
      </c>
      <c r="T16" s="97">
        <v>1</v>
      </c>
      <c r="U16" s="97">
        <v>1</v>
      </c>
      <c r="V16" s="97">
        <v>0</v>
      </c>
      <c r="W16" s="97">
        <v>0</v>
      </c>
      <c r="X16" s="97">
        <v>0</v>
      </c>
      <c r="Y16" s="97" t="s">
        <v>119</v>
      </c>
      <c r="Z16" s="97" t="s">
        <v>75</v>
      </c>
      <c r="AA16" s="97" t="s">
        <v>75</v>
      </c>
      <c r="AB16" s="97"/>
      <c r="AC16" s="97" t="s">
        <v>84</v>
      </c>
      <c r="AD16" s="97"/>
      <c r="AE16" s="97" t="s">
        <v>120</v>
      </c>
      <c r="AF16" s="97" t="s">
        <v>140</v>
      </c>
      <c r="AG16" s="97" t="s">
        <v>121</v>
      </c>
      <c r="AH16" s="97" t="s">
        <v>75</v>
      </c>
      <c r="AI16" s="104" t="s">
        <v>366</v>
      </c>
      <c r="AJ16" s="97" t="s">
        <v>419</v>
      </c>
      <c r="AK16" s="97"/>
      <c r="AL16" s="97"/>
      <c r="AM16" s="97"/>
      <c r="AN16" s="97"/>
      <c r="AO16" s="97"/>
      <c r="AP16" s="97"/>
      <c r="AQ16" s="97"/>
      <c r="AR16" s="97"/>
      <c r="AS16" s="97">
        <v>1.5</v>
      </c>
      <c r="AT16" s="97">
        <v>39.6</v>
      </c>
      <c r="AU16" s="97">
        <v>2</v>
      </c>
      <c r="AV16" s="97">
        <v>1.6</v>
      </c>
      <c r="AW16" s="97">
        <v>3.9</v>
      </c>
      <c r="AX16" s="97">
        <v>2</v>
      </c>
      <c r="AY16" s="97">
        <v>2.2</v>
      </c>
      <c r="AZ16" s="97">
        <v>5.54</v>
      </c>
      <c r="BA16" s="97" t="s">
        <v>111</v>
      </c>
      <c r="BB16" s="97">
        <v>5.41</v>
      </c>
      <c r="BC16" s="97">
        <v>7.08</v>
      </c>
      <c r="BD16" s="97">
        <v>8.17</v>
      </c>
      <c r="BE16" s="97">
        <v>7.47</v>
      </c>
      <c r="BF16" s="97">
        <v>5.54</v>
      </c>
      <c r="BG16" s="97">
        <v>0</v>
      </c>
      <c r="BH16" s="97">
        <v>2.34</v>
      </c>
      <c r="BI16" s="97">
        <v>0.64</v>
      </c>
      <c r="BJ16" s="97">
        <v>0.39</v>
      </c>
      <c r="BK16" s="97">
        <v>-2.06</v>
      </c>
      <c r="BL16" s="97">
        <v>0.7</v>
      </c>
      <c r="BM16" s="97">
        <v>1.79</v>
      </c>
      <c r="BN16" s="97">
        <v>4.22</v>
      </c>
      <c r="BO16" s="97" t="s">
        <v>124</v>
      </c>
      <c r="BP16" s="97" t="s">
        <v>151</v>
      </c>
      <c r="BQ16" s="97" t="s">
        <v>124</v>
      </c>
      <c r="BR16" s="97" t="s">
        <v>152</v>
      </c>
      <c r="BS16" s="97"/>
      <c r="BT16" s="78" t="s">
        <v>124</v>
      </c>
      <c r="BU16" s="78" t="s">
        <v>124</v>
      </c>
      <c r="BV16" s="78" t="s">
        <v>85</v>
      </c>
      <c r="BW16" s="78" t="s">
        <v>99</v>
      </c>
      <c r="BX16" s="78" t="b">
        <v>0</v>
      </c>
      <c r="BY16" s="97" t="s">
        <v>85</v>
      </c>
      <c r="BZ16" s="97" t="s">
        <v>420</v>
      </c>
      <c r="CA16" s="97" t="s">
        <v>85</v>
      </c>
      <c r="CB16" s="97" t="s">
        <v>170</v>
      </c>
      <c r="CC16" s="153">
        <v>0.400575</v>
      </c>
      <c r="CD16" s="98">
        <v>1</v>
      </c>
      <c r="CE16" s="98" t="s">
        <v>554</v>
      </c>
      <c r="CF16" s="98" t="s">
        <v>554</v>
      </c>
      <c r="CG16" s="97">
        <v>1</v>
      </c>
      <c r="CH16" s="97">
        <v>1.1</v>
      </c>
      <c r="CI16" s="97">
        <v>1</v>
      </c>
      <c r="CJ16" s="72">
        <v>27</v>
      </c>
      <c r="CK16" s="73">
        <v>3.3</v>
      </c>
      <c r="CL16" s="98" t="s">
        <v>579</v>
      </c>
      <c r="CM16" s="97" t="s">
        <v>556</v>
      </c>
      <c r="CN16" s="97" t="s">
        <v>480</v>
      </c>
      <c r="CO16" s="97" t="s">
        <v>556</v>
      </c>
      <c r="CP16" s="97" t="s">
        <v>480</v>
      </c>
      <c r="CQ16" s="97" t="s">
        <v>480</v>
      </c>
      <c r="CR16" s="97" t="s">
        <v>480</v>
      </c>
      <c r="CS16" s="97"/>
    </row>
    <row r="17" spans="1:97" s="6" customFormat="1" ht="12.75">
      <c r="A17" s="99" t="s">
        <v>456</v>
      </c>
      <c r="B17" s="99" t="s">
        <v>457</v>
      </c>
      <c r="C17" s="100">
        <v>3.6</v>
      </c>
      <c r="D17" s="99" t="s">
        <v>452</v>
      </c>
      <c r="E17" s="99" t="s">
        <v>74</v>
      </c>
      <c r="F17" s="99" t="s">
        <v>74</v>
      </c>
      <c r="G17" s="99" t="s">
        <v>74</v>
      </c>
      <c r="H17" s="97" t="s">
        <v>109</v>
      </c>
      <c r="I17" s="97" t="s">
        <v>97</v>
      </c>
      <c r="J17" s="101">
        <v>45.72511</v>
      </c>
      <c r="K17" s="101">
        <v>-116.95316</v>
      </c>
      <c r="L17" s="97" t="s">
        <v>78</v>
      </c>
      <c r="M17" s="97"/>
      <c r="N17" s="97" t="s">
        <v>160</v>
      </c>
      <c r="O17" s="97" t="s">
        <v>423</v>
      </c>
      <c r="P17" s="97"/>
      <c r="Q17" s="102">
        <v>38958</v>
      </c>
      <c r="R17" s="103">
        <v>0.4451388888888889</v>
      </c>
      <c r="S17" s="97" t="s">
        <v>99</v>
      </c>
      <c r="T17" s="97">
        <v>2</v>
      </c>
      <c r="U17" s="97">
        <v>2</v>
      </c>
      <c r="V17" s="97">
        <v>0</v>
      </c>
      <c r="W17" s="97">
        <v>0</v>
      </c>
      <c r="X17" s="97">
        <v>0</v>
      </c>
      <c r="Y17" s="97" t="s">
        <v>137</v>
      </c>
      <c r="Z17" s="97" t="s">
        <v>75</v>
      </c>
      <c r="AA17" s="97" t="s">
        <v>75</v>
      </c>
      <c r="AB17" s="97"/>
      <c r="AC17" s="97" t="s">
        <v>84</v>
      </c>
      <c r="AD17" s="97"/>
      <c r="AE17" s="97" t="s">
        <v>120</v>
      </c>
      <c r="AF17" s="97" t="s">
        <v>398</v>
      </c>
      <c r="AG17" s="97" t="s">
        <v>121</v>
      </c>
      <c r="AH17" s="97" t="s">
        <v>75</v>
      </c>
      <c r="AI17" s="104"/>
      <c r="AJ17" s="97"/>
      <c r="AK17" s="97"/>
      <c r="AL17" s="97"/>
      <c r="AM17" s="97"/>
      <c r="AN17" s="97"/>
      <c r="AO17" s="97"/>
      <c r="AP17" s="97"/>
      <c r="AQ17" s="97"/>
      <c r="AR17" s="97"/>
      <c r="AS17" s="97">
        <v>3.2</v>
      </c>
      <c r="AT17" s="97">
        <v>48</v>
      </c>
      <c r="AU17" s="97">
        <v>10.5</v>
      </c>
      <c r="AV17" s="97">
        <v>7.2</v>
      </c>
      <c r="AW17" s="97">
        <v>6.5</v>
      </c>
      <c r="AX17" s="97">
        <v>6.7</v>
      </c>
      <c r="AY17" s="97">
        <v>6.6</v>
      </c>
      <c r="AZ17" s="97">
        <v>12.03</v>
      </c>
      <c r="BA17" s="97" t="s">
        <v>458</v>
      </c>
      <c r="BB17" s="97">
        <v>14.86</v>
      </c>
      <c r="BC17" s="97">
        <v>15.86</v>
      </c>
      <c r="BD17" s="97">
        <v>17.52</v>
      </c>
      <c r="BE17" s="97">
        <v>15.51</v>
      </c>
      <c r="BF17" s="97">
        <v>12.02</v>
      </c>
      <c r="BG17" s="97">
        <v>0.01</v>
      </c>
      <c r="BH17" s="97">
        <v>7.5</v>
      </c>
      <c r="BI17" s="97">
        <v>0.43</v>
      </c>
      <c r="BJ17" s="97">
        <v>-0.35</v>
      </c>
      <c r="BK17" s="97">
        <v>-0.65</v>
      </c>
      <c r="BL17" s="97">
        <v>2.01</v>
      </c>
      <c r="BM17" s="97">
        <v>-5.74</v>
      </c>
      <c r="BN17" s="97">
        <v>2.08</v>
      </c>
      <c r="BO17" s="97" t="s">
        <v>124</v>
      </c>
      <c r="BP17" s="97" t="s">
        <v>151</v>
      </c>
      <c r="BQ17" s="97" t="s">
        <v>124</v>
      </c>
      <c r="BR17" s="97" t="s">
        <v>152</v>
      </c>
      <c r="BS17" s="97"/>
      <c r="BT17" s="78" t="s">
        <v>124</v>
      </c>
      <c r="BU17" s="78" t="s">
        <v>124</v>
      </c>
      <c r="BV17" s="78" t="s">
        <v>85</v>
      </c>
      <c r="BW17" s="78" t="s">
        <v>99</v>
      </c>
      <c r="BX17" s="78" t="b">
        <v>0</v>
      </c>
      <c r="BY17" s="97" t="s">
        <v>85</v>
      </c>
      <c r="BZ17" s="97" t="s">
        <v>419</v>
      </c>
      <c r="CA17" s="97" t="s">
        <v>85</v>
      </c>
      <c r="CB17" s="97" t="s">
        <v>170</v>
      </c>
      <c r="CC17" s="153">
        <v>0.335183</v>
      </c>
      <c r="CD17" s="98">
        <v>1</v>
      </c>
      <c r="CE17" s="98" t="s">
        <v>554</v>
      </c>
      <c r="CF17" s="98" t="s">
        <v>554</v>
      </c>
      <c r="CG17" s="97">
        <v>1</v>
      </c>
      <c r="CH17" s="97">
        <v>1.1</v>
      </c>
      <c r="CI17" s="97">
        <v>1</v>
      </c>
      <c r="CJ17" s="72">
        <v>27</v>
      </c>
      <c r="CK17" s="73">
        <v>3.3</v>
      </c>
      <c r="CL17" s="98" t="s">
        <v>579</v>
      </c>
      <c r="CM17" s="97" t="s">
        <v>556</v>
      </c>
      <c r="CN17" s="97" t="s">
        <v>480</v>
      </c>
      <c r="CO17" s="97" t="s">
        <v>480</v>
      </c>
      <c r="CP17" s="97" t="s">
        <v>480</v>
      </c>
      <c r="CQ17" s="97" t="s">
        <v>480</v>
      </c>
      <c r="CR17" s="97" t="s">
        <v>556</v>
      </c>
      <c r="CS17" s="97"/>
    </row>
    <row r="18" spans="1:97" ht="12.75">
      <c r="A18" s="99" t="s">
        <v>450</v>
      </c>
      <c r="B18" s="99" t="s">
        <v>451</v>
      </c>
      <c r="C18" s="100">
        <v>3.6</v>
      </c>
      <c r="D18" s="99" t="s">
        <v>452</v>
      </c>
      <c r="E18" s="99" t="s">
        <v>74</v>
      </c>
      <c r="F18" s="99" t="s">
        <v>74</v>
      </c>
      <c r="G18" s="99" t="s">
        <v>74</v>
      </c>
      <c r="H18" s="97" t="s">
        <v>109</v>
      </c>
      <c r="I18" s="97" t="s">
        <v>97</v>
      </c>
      <c r="J18" s="101">
        <v>45.72511</v>
      </c>
      <c r="K18" s="101">
        <v>-116.95316</v>
      </c>
      <c r="L18" s="97" t="s">
        <v>78</v>
      </c>
      <c r="M18" s="97"/>
      <c r="N18" s="97" t="s">
        <v>160</v>
      </c>
      <c r="O18" s="97" t="s">
        <v>423</v>
      </c>
      <c r="P18" s="97"/>
      <c r="Q18" s="102">
        <v>38958</v>
      </c>
      <c r="R18" s="103">
        <v>0.4395833333333334</v>
      </c>
      <c r="S18" s="97" t="s">
        <v>99</v>
      </c>
      <c r="T18" s="97">
        <v>1</v>
      </c>
      <c r="U18" s="97">
        <v>2</v>
      </c>
      <c r="V18" s="97">
        <v>0</v>
      </c>
      <c r="W18" s="97">
        <v>0</v>
      </c>
      <c r="X18" s="97">
        <v>0</v>
      </c>
      <c r="Y18" s="97" t="s">
        <v>137</v>
      </c>
      <c r="Z18" s="97" t="s">
        <v>75</v>
      </c>
      <c r="AA18" s="97" t="s">
        <v>75</v>
      </c>
      <c r="AB18" s="97" t="s">
        <v>453</v>
      </c>
      <c r="AC18" s="97" t="s">
        <v>84</v>
      </c>
      <c r="AD18" s="97"/>
      <c r="AE18" s="97" t="s">
        <v>120</v>
      </c>
      <c r="AF18" s="97" t="s">
        <v>121</v>
      </c>
      <c r="AG18" s="97" t="s">
        <v>75</v>
      </c>
      <c r="AH18" s="97" t="s">
        <v>75</v>
      </c>
      <c r="AI18" s="104" t="s">
        <v>454</v>
      </c>
      <c r="AJ18" s="97" t="s">
        <v>419</v>
      </c>
      <c r="AK18" s="97"/>
      <c r="AL18" s="97"/>
      <c r="AM18" s="97"/>
      <c r="AN18" s="97"/>
      <c r="AO18" s="97"/>
      <c r="AP18" s="97"/>
      <c r="AQ18" s="97"/>
      <c r="AR18" s="97"/>
      <c r="AS18" s="97">
        <v>2</v>
      </c>
      <c r="AT18" s="97">
        <v>46</v>
      </c>
      <c r="AU18" s="97">
        <v>11.1</v>
      </c>
      <c r="AV18" s="97">
        <v>7.4</v>
      </c>
      <c r="AW18" s="97">
        <v>8.5</v>
      </c>
      <c r="AX18" s="97">
        <v>8.3</v>
      </c>
      <c r="AY18" s="97">
        <v>9.9</v>
      </c>
      <c r="AZ18" s="97">
        <v>12.03</v>
      </c>
      <c r="BA18" s="97" t="s">
        <v>105</v>
      </c>
      <c r="BB18" s="97">
        <v>14.08</v>
      </c>
      <c r="BC18" s="97">
        <v>15.22</v>
      </c>
      <c r="BD18" s="97">
        <v>17.52</v>
      </c>
      <c r="BE18" s="97">
        <v>15.1</v>
      </c>
      <c r="BF18" s="97">
        <v>12.02</v>
      </c>
      <c r="BG18" s="97">
        <v>0.01</v>
      </c>
      <c r="BH18" s="97">
        <v>9.04</v>
      </c>
      <c r="BI18" s="97">
        <v>0.22</v>
      </c>
      <c r="BJ18" s="97">
        <v>-0.12</v>
      </c>
      <c r="BK18" s="97">
        <v>-1.02</v>
      </c>
      <c r="BL18" s="97">
        <v>2.42</v>
      </c>
      <c r="BM18" s="97">
        <v>-20.17</v>
      </c>
      <c r="BN18" s="97">
        <v>2.48</v>
      </c>
      <c r="BO18" s="97" t="s">
        <v>124</v>
      </c>
      <c r="BP18" s="97" t="s">
        <v>151</v>
      </c>
      <c r="BQ18" s="97" t="s">
        <v>124</v>
      </c>
      <c r="BR18" s="97" t="s">
        <v>152</v>
      </c>
      <c r="BS18" s="97" t="s">
        <v>455</v>
      </c>
      <c r="BT18" s="78" t="s">
        <v>124</v>
      </c>
      <c r="BU18" s="78" t="s">
        <v>124</v>
      </c>
      <c r="BV18" s="78" t="s">
        <v>85</v>
      </c>
      <c r="BW18" s="78" t="s">
        <v>99</v>
      </c>
      <c r="BX18" s="78" t="b">
        <v>0</v>
      </c>
      <c r="BY18" s="97" t="s">
        <v>85</v>
      </c>
      <c r="BZ18" s="97" t="s">
        <v>419</v>
      </c>
      <c r="CA18" s="97" t="s">
        <v>85</v>
      </c>
      <c r="CB18" s="97" t="s">
        <v>170</v>
      </c>
      <c r="CC18" s="153">
        <v>0.335183</v>
      </c>
      <c r="CD18" s="98">
        <v>1</v>
      </c>
      <c r="CE18" s="98" t="s">
        <v>554</v>
      </c>
      <c r="CF18" s="98" t="s">
        <v>554</v>
      </c>
      <c r="CG18" s="97">
        <v>1</v>
      </c>
      <c r="CH18" s="97">
        <v>1.05</v>
      </c>
      <c r="CI18" s="97">
        <v>1</v>
      </c>
      <c r="CJ18" s="72">
        <v>29</v>
      </c>
      <c r="CK18" s="73">
        <v>3.15</v>
      </c>
      <c r="CL18" s="98" t="s">
        <v>579</v>
      </c>
      <c r="CM18" s="97" t="s">
        <v>556</v>
      </c>
      <c r="CN18" s="97" t="s">
        <v>480</v>
      </c>
      <c r="CO18" s="97" t="s">
        <v>480</v>
      </c>
      <c r="CP18" s="97" t="s">
        <v>480</v>
      </c>
      <c r="CQ18" s="97" t="s">
        <v>480</v>
      </c>
      <c r="CR18" s="97" t="s">
        <v>480</v>
      </c>
      <c r="CS18" s="97"/>
    </row>
    <row r="19" spans="1:97" s="6" customFormat="1" ht="12.75">
      <c r="A19" s="99" t="s">
        <v>407</v>
      </c>
      <c r="B19" s="99" t="s">
        <v>408</v>
      </c>
      <c r="C19" s="100">
        <v>0.08</v>
      </c>
      <c r="D19" s="99" t="s">
        <v>409</v>
      </c>
      <c r="E19" s="99" t="s">
        <v>74</v>
      </c>
      <c r="F19" s="99" t="s">
        <v>74</v>
      </c>
      <c r="G19" s="99" t="s">
        <v>74</v>
      </c>
      <c r="H19" s="97" t="s">
        <v>109</v>
      </c>
      <c r="I19" s="97" t="s">
        <v>90</v>
      </c>
      <c r="J19" s="101">
        <v>45.70556</v>
      </c>
      <c r="K19" s="101">
        <v>-117.18269</v>
      </c>
      <c r="L19" s="97" t="s">
        <v>78</v>
      </c>
      <c r="M19" s="97"/>
      <c r="N19" s="97" t="s">
        <v>80</v>
      </c>
      <c r="O19" s="97" t="s">
        <v>160</v>
      </c>
      <c r="P19" s="97"/>
      <c r="Q19" s="102">
        <v>38917</v>
      </c>
      <c r="R19" s="103">
        <v>0.33055555555555555</v>
      </c>
      <c r="S19" s="97" t="s">
        <v>99</v>
      </c>
      <c r="T19" s="97">
        <v>1</v>
      </c>
      <c r="U19" s="97">
        <v>1</v>
      </c>
      <c r="V19" s="97">
        <v>0</v>
      </c>
      <c r="W19" s="97">
        <v>0</v>
      </c>
      <c r="X19" s="97">
        <v>0</v>
      </c>
      <c r="Y19" s="97" t="s">
        <v>119</v>
      </c>
      <c r="Z19" s="97" t="s">
        <v>75</v>
      </c>
      <c r="AA19" s="97" t="s">
        <v>75</v>
      </c>
      <c r="AB19" s="97"/>
      <c r="AC19" s="97" t="s">
        <v>84</v>
      </c>
      <c r="AD19" s="97"/>
      <c r="AE19" s="97" t="s">
        <v>120</v>
      </c>
      <c r="AF19" s="97" t="s">
        <v>102</v>
      </c>
      <c r="AG19" s="97" t="s">
        <v>75</v>
      </c>
      <c r="AH19" s="97" t="s">
        <v>75</v>
      </c>
      <c r="AI19" s="104" t="s">
        <v>410</v>
      </c>
      <c r="AJ19" s="97"/>
      <c r="AK19" s="97"/>
      <c r="AL19" s="97"/>
      <c r="AM19" s="97"/>
      <c r="AN19" s="97"/>
      <c r="AO19" s="97"/>
      <c r="AP19" s="97"/>
      <c r="AQ19" s="97"/>
      <c r="AR19" s="97"/>
      <c r="AS19" s="97">
        <v>3</v>
      </c>
      <c r="AT19" s="97">
        <v>60</v>
      </c>
      <c r="AU19" s="97">
        <v>6</v>
      </c>
      <c r="AV19" s="97">
        <v>5.6</v>
      </c>
      <c r="AW19" s="97">
        <v>7</v>
      </c>
      <c r="AX19" s="97">
        <v>7.1</v>
      </c>
      <c r="AY19" s="97">
        <v>5.2</v>
      </c>
      <c r="AZ19" s="97">
        <v>14</v>
      </c>
      <c r="BA19" s="97" t="s">
        <v>411</v>
      </c>
      <c r="BB19" s="97">
        <v>14.58</v>
      </c>
      <c r="BC19" s="97">
        <v>18.16</v>
      </c>
      <c r="BD19" s="97">
        <v>19.79</v>
      </c>
      <c r="BE19" s="97">
        <v>19.43</v>
      </c>
      <c r="BF19" s="97">
        <v>14</v>
      </c>
      <c r="BG19" s="97">
        <v>0</v>
      </c>
      <c r="BH19" s="97">
        <v>6.18</v>
      </c>
      <c r="BI19" s="97">
        <v>0.49</v>
      </c>
      <c r="BJ19" s="97">
        <v>1.27</v>
      </c>
      <c r="BK19" s="97">
        <v>-4.85</v>
      </c>
      <c r="BL19" s="97">
        <v>0.36</v>
      </c>
      <c r="BM19" s="97">
        <v>0.28</v>
      </c>
      <c r="BN19" s="97">
        <v>5.97</v>
      </c>
      <c r="BO19" s="97" t="s">
        <v>124</v>
      </c>
      <c r="BP19" s="97" t="s">
        <v>151</v>
      </c>
      <c r="BQ19" s="97" t="s">
        <v>124</v>
      </c>
      <c r="BR19" s="97" t="s">
        <v>152</v>
      </c>
      <c r="BS19" s="97" t="s">
        <v>406</v>
      </c>
      <c r="BT19" s="78" t="s">
        <v>124</v>
      </c>
      <c r="BU19" s="78" t="s">
        <v>124</v>
      </c>
      <c r="BV19" s="78" t="s">
        <v>84</v>
      </c>
      <c r="BW19" s="78" t="s">
        <v>99</v>
      </c>
      <c r="BX19" s="78" t="b">
        <v>0</v>
      </c>
      <c r="BY19" s="97" t="s">
        <v>84</v>
      </c>
      <c r="BZ19" s="97"/>
      <c r="CA19" s="97" t="s">
        <v>85</v>
      </c>
      <c r="CB19" s="97" t="s">
        <v>86</v>
      </c>
      <c r="CC19" s="153">
        <v>0.154392</v>
      </c>
      <c r="CD19" s="98">
        <v>1</v>
      </c>
      <c r="CE19" s="98" t="s">
        <v>554</v>
      </c>
      <c r="CF19" s="98" t="s">
        <v>554</v>
      </c>
      <c r="CG19" s="97">
        <v>1</v>
      </c>
      <c r="CH19" s="97">
        <v>1</v>
      </c>
      <c r="CI19" s="97">
        <v>1</v>
      </c>
      <c r="CJ19" s="72">
        <v>31</v>
      </c>
      <c r="CK19" s="73">
        <v>3</v>
      </c>
      <c r="CL19" s="98" t="s">
        <v>579</v>
      </c>
      <c r="CM19" s="97" t="s">
        <v>480</v>
      </c>
      <c r="CN19" s="97" t="s">
        <v>480</v>
      </c>
      <c r="CO19" s="97" t="s">
        <v>480</v>
      </c>
      <c r="CP19" s="97" t="s">
        <v>480</v>
      </c>
      <c r="CQ19" s="97" t="s">
        <v>480</v>
      </c>
      <c r="CR19" s="97" t="s">
        <v>480</v>
      </c>
      <c r="CS19" s="82"/>
    </row>
    <row r="20" spans="1:97" s="6" customFormat="1" ht="12.75">
      <c r="A20" s="99" t="s">
        <v>412</v>
      </c>
      <c r="B20" s="99" t="s">
        <v>413</v>
      </c>
      <c r="C20" s="100">
        <v>0.05</v>
      </c>
      <c r="D20" s="99">
        <v>4665</v>
      </c>
      <c r="E20" s="99" t="s">
        <v>74</v>
      </c>
      <c r="F20" s="99" t="s">
        <v>74</v>
      </c>
      <c r="G20" s="99" t="s">
        <v>74</v>
      </c>
      <c r="H20" s="97" t="s">
        <v>109</v>
      </c>
      <c r="I20" s="97" t="s">
        <v>179</v>
      </c>
      <c r="J20" s="101">
        <v>45.83532</v>
      </c>
      <c r="K20" s="101">
        <v>-117.07174</v>
      </c>
      <c r="L20" s="97" t="s">
        <v>78</v>
      </c>
      <c r="M20" s="97"/>
      <c r="N20" s="97" t="s">
        <v>80</v>
      </c>
      <c r="O20" s="97" t="s">
        <v>160</v>
      </c>
      <c r="P20" s="97"/>
      <c r="Q20" s="102">
        <v>38932</v>
      </c>
      <c r="R20" s="103">
        <v>0.7270833333333333</v>
      </c>
      <c r="S20" s="97" t="s">
        <v>99</v>
      </c>
      <c r="T20" s="97">
        <v>1</v>
      </c>
      <c r="U20" s="97">
        <v>1</v>
      </c>
      <c r="V20" s="97">
        <v>0</v>
      </c>
      <c r="W20" s="97">
        <v>0</v>
      </c>
      <c r="X20" s="97">
        <v>0</v>
      </c>
      <c r="Y20" s="97" t="s">
        <v>137</v>
      </c>
      <c r="Z20" s="97" t="s">
        <v>75</v>
      </c>
      <c r="AA20" s="97" t="s">
        <v>75</v>
      </c>
      <c r="AB20" s="97"/>
      <c r="AC20" s="97" t="s">
        <v>84</v>
      </c>
      <c r="AD20" s="97"/>
      <c r="AE20" s="97" t="s">
        <v>120</v>
      </c>
      <c r="AF20" s="97" t="s">
        <v>102</v>
      </c>
      <c r="AG20" s="97" t="s">
        <v>75</v>
      </c>
      <c r="AH20" s="97" t="s">
        <v>75</v>
      </c>
      <c r="AI20" s="104" t="s">
        <v>414</v>
      </c>
      <c r="AJ20" s="97"/>
      <c r="AK20" s="97"/>
      <c r="AL20" s="97"/>
      <c r="AM20" s="97"/>
      <c r="AN20" s="97"/>
      <c r="AO20" s="97"/>
      <c r="AP20" s="97"/>
      <c r="AQ20" s="97"/>
      <c r="AR20" s="97"/>
      <c r="AS20" s="97">
        <v>2</v>
      </c>
      <c r="AT20" s="97">
        <v>26</v>
      </c>
      <c r="AU20" s="97">
        <v>5</v>
      </c>
      <c r="AV20" s="97">
        <v>6.9</v>
      </c>
      <c r="AW20" s="97">
        <v>9.8</v>
      </c>
      <c r="AX20" s="97">
        <v>6.7</v>
      </c>
      <c r="AY20" s="97">
        <v>6.5</v>
      </c>
      <c r="AZ20" s="97">
        <v>5.29</v>
      </c>
      <c r="BA20" s="97" t="s">
        <v>105</v>
      </c>
      <c r="BB20" s="97">
        <v>7.26</v>
      </c>
      <c r="BC20" s="97">
        <v>7.88</v>
      </c>
      <c r="BD20" s="97">
        <v>9.36</v>
      </c>
      <c r="BE20" s="97">
        <v>8.05</v>
      </c>
      <c r="BF20" s="97">
        <v>5.29</v>
      </c>
      <c r="BG20" s="97">
        <v>0</v>
      </c>
      <c r="BH20" s="97">
        <v>6.98</v>
      </c>
      <c r="BI20" s="97">
        <v>0.29</v>
      </c>
      <c r="BJ20" s="97">
        <v>0.17</v>
      </c>
      <c r="BK20" s="97">
        <v>-0.79</v>
      </c>
      <c r="BL20" s="97">
        <v>1.31</v>
      </c>
      <c r="BM20" s="97">
        <v>7.71</v>
      </c>
      <c r="BN20" s="97">
        <v>2.38</v>
      </c>
      <c r="BO20" s="97" t="s">
        <v>124</v>
      </c>
      <c r="BP20" s="97" t="s">
        <v>151</v>
      </c>
      <c r="BQ20" s="97" t="s">
        <v>124</v>
      </c>
      <c r="BR20" s="97" t="s">
        <v>152</v>
      </c>
      <c r="BS20" s="97" t="s">
        <v>415</v>
      </c>
      <c r="BT20" s="78" t="s">
        <v>124</v>
      </c>
      <c r="BU20" s="78" t="s">
        <v>124</v>
      </c>
      <c r="BV20" s="78" t="s">
        <v>85</v>
      </c>
      <c r="BW20" s="78" t="s">
        <v>99</v>
      </c>
      <c r="BX20" s="78" t="b">
        <v>0</v>
      </c>
      <c r="BY20" s="97" t="s">
        <v>85</v>
      </c>
      <c r="BZ20" s="97" t="s">
        <v>416</v>
      </c>
      <c r="CA20" s="97" t="s">
        <v>85</v>
      </c>
      <c r="CB20" s="97" t="s">
        <v>170</v>
      </c>
      <c r="CC20" s="153">
        <v>0.888492</v>
      </c>
      <c r="CD20" s="98">
        <v>1</v>
      </c>
      <c r="CE20" s="98" t="s">
        <v>554</v>
      </c>
      <c r="CF20" s="98" t="s">
        <v>554</v>
      </c>
      <c r="CG20" s="97">
        <v>1</v>
      </c>
      <c r="CH20" s="97">
        <v>1</v>
      </c>
      <c r="CI20" s="97">
        <v>1</v>
      </c>
      <c r="CJ20" s="72">
        <v>31</v>
      </c>
      <c r="CK20" s="73">
        <v>3</v>
      </c>
      <c r="CL20" s="98" t="s">
        <v>579</v>
      </c>
      <c r="CM20" s="97" t="s">
        <v>480</v>
      </c>
      <c r="CN20" s="97" t="s">
        <v>480</v>
      </c>
      <c r="CO20" s="97" t="s">
        <v>480</v>
      </c>
      <c r="CP20" s="97" t="s">
        <v>480</v>
      </c>
      <c r="CQ20" s="97" t="s">
        <v>480</v>
      </c>
      <c r="CR20" s="97" t="s">
        <v>480</v>
      </c>
      <c r="CS20" s="97"/>
    </row>
    <row r="21" spans="1:97" s="6" customFormat="1" ht="12.75">
      <c r="A21" s="97" t="s">
        <v>237</v>
      </c>
      <c r="B21" s="99">
        <v>505</v>
      </c>
      <c r="C21" s="100">
        <v>1.6</v>
      </c>
      <c r="D21" s="99">
        <v>4600</v>
      </c>
      <c r="E21" s="97" t="s">
        <v>74</v>
      </c>
      <c r="F21" s="97" t="s">
        <v>74</v>
      </c>
      <c r="G21" s="97" t="s">
        <v>74</v>
      </c>
      <c r="H21" s="97" t="s">
        <v>215</v>
      </c>
      <c r="I21" s="97" t="s">
        <v>216</v>
      </c>
      <c r="J21" s="101">
        <v>45.85634</v>
      </c>
      <c r="K21" s="101">
        <v>-117.10607</v>
      </c>
      <c r="L21" s="97" t="s">
        <v>78</v>
      </c>
      <c r="M21" s="97" t="s">
        <v>79</v>
      </c>
      <c r="N21" s="97" t="s">
        <v>159</v>
      </c>
      <c r="O21" s="97" t="s">
        <v>81</v>
      </c>
      <c r="P21" s="97"/>
      <c r="Q21" s="102">
        <v>38253</v>
      </c>
      <c r="R21" s="103">
        <v>0.545138888888889</v>
      </c>
      <c r="S21" s="97" t="s">
        <v>99</v>
      </c>
      <c r="T21" s="97">
        <v>1</v>
      </c>
      <c r="U21" s="97">
        <v>1</v>
      </c>
      <c r="V21" s="97">
        <v>0</v>
      </c>
      <c r="W21" s="97">
        <v>0</v>
      </c>
      <c r="X21" s="97">
        <v>0</v>
      </c>
      <c r="Y21" s="97" t="s">
        <v>119</v>
      </c>
      <c r="Z21" s="97" t="s">
        <v>75</v>
      </c>
      <c r="AA21" s="97" t="s">
        <v>75</v>
      </c>
      <c r="AB21" s="97"/>
      <c r="AC21" s="97" t="s">
        <v>84</v>
      </c>
      <c r="AD21" s="97"/>
      <c r="AE21" s="97" t="s">
        <v>120</v>
      </c>
      <c r="AF21" s="97" t="s">
        <v>102</v>
      </c>
      <c r="AG21" s="97" t="s">
        <v>75</v>
      </c>
      <c r="AH21" s="97" t="s">
        <v>75</v>
      </c>
      <c r="AI21" s="104"/>
      <c r="AJ21" s="97"/>
      <c r="AK21" s="97"/>
      <c r="AL21" s="97">
        <v>1</v>
      </c>
      <c r="AM21" s="97">
        <v>1</v>
      </c>
      <c r="AN21" s="97">
        <v>1</v>
      </c>
      <c r="AO21" s="97">
        <v>1</v>
      </c>
      <c r="AP21" s="97"/>
      <c r="AQ21" s="97"/>
      <c r="AR21" s="97"/>
      <c r="AS21" s="97">
        <v>3.7</v>
      </c>
      <c r="AT21" s="97">
        <v>99.8</v>
      </c>
      <c r="AU21" s="97">
        <v>8.2</v>
      </c>
      <c r="AV21" s="97">
        <v>5.6</v>
      </c>
      <c r="AW21" s="97">
        <v>4.4</v>
      </c>
      <c r="AX21" s="97">
        <v>4.3</v>
      </c>
      <c r="AY21" s="97">
        <v>4.1</v>
      </c>
      <c r="AZ21" s="97">
        <v>6.7</v>
      </c>
      <c r="BA21" s="97" t="s">
        <v>238</v>
      </c>
      <c r="BB21" s="97">
        <v>11.6</v>
      </c>
      <c r="BC21" s="97">
        <v>22.61</v>
      </c>
      <c r="BD21" s="97">
        <v>24.52</v>
      </c>
      <c r="BE21" s="97">
        <v>24.31</v>
      </c>
      <c r="BF21" s="97">
        <v>6.7</v>
      </c>
      <c r="BG21" s="97">
        <v>0</v>
      </c>
      <c r="BH21" s="97">
        <v>5.32</v>
      </c>
      <c r="BI21" s="97">
        <v>0.7</v>
      </c>
      <c r="BJ21" s="97">
        <v>1.7</v>
      </c>
      <c r="BK21" s="97">
        <v>-12.71</v>
      </c>
      <c r="BL21" s="97">
        <v>0.21</v>
      </c>
      <c r="BM21" s="97">
        <v>0.12</v>
      </c>
      <c r="BN21" s="97">
        <v>11.03</v>
      </c>
      <c r="BO21" s="97" t="s">
        <v>124</v>
      </c>
      <c r="BP21" s="97" t="s">
        <v>125</v>
      </c>
      <c r="BQ21" s="97" t="s">
        <v>124</v>
      </c>
      <c r="BR21" s="97" t="s">
        <v>168</v>
      </c>
      <c r="BS21" s="97"/>
      <c r="BT21" s="78" t="s">
        <v>124</v>
      </c>
      <c r="BU21" s="78" t="s">
        <v>124</v>
      </c>
      <c r="BV21" s="78" t="s">
        <v>85</v>
      </c>
      <c r="BW21" s="78" t="s">
        <v>99</v>
      </c>
      <c r="BX21" s="78" t="b">
        <v>0</v>
      </c>
      <c r="BY21" s="97" t="s">
        <v>85</v>
      </c>
      <c r="BZ21" s="97" t="s">
        <v>239</v>
      </c>
      <c r="CA21" s="97" t="s">
        <v>85</v>
      </c>
      <c r="CB21" s="97" t="s">
        <v>175</v>
      </c>
      <c r="CC21" s="153">
        <v>0.621614</v>
      </c>
      <c r="CD21" s="98">
        <v>1</v>
      </c>
      <c r="CE21" s="98" t="s">
        <v>554</v>
      </c>
      <c r="CF21" s="98" t="s">
        <v>554</v>
      </c>
      <c r="CG21" s="97">
        <v>1</v>
      </c>
      <c r="CH21" s="97">
        <v>1</v>
      </c>
      <c r="CI21" s="97">
        <v>1</v>
      </c>
      <c r="CJ21" s="72">
        <v>31</v>
      </c>
      <c r="CK21" s="73">
        <v>3</v>
      </c>
      <c r="CL21" s="98" t="s">
        <v>579</v>
      </c>
      <c r="CM21" s="97" t="s">
        <v>480</v>
      </c>
      <c r="CN21" s="97" t="s">
        <v>480</v>
      </c>
      <c r="CO21" s="97" t="s">
        <v>480</v>
      </c>
      <c r="CP21" s="97" t="s">
        <v>480</v>
      </c>
      <c r="CQ21" s="97" t="s">
        <v>480</v>
      </c>
      <c r="CR21" s="97" t="s">
        <v>480</v>
      </c>
      <c r="CS21" s="97" t="s">
        <v>545</v>
      </c>
    </row>
    <row r="22" spans="1:97" ht="12.75">
      <c r="A22" s="99" t="s">
        <v>535</v>
      </c>
      <c r="B22" s="83">
        <v>4690</v>
      </c>
      <c r="C22" s="82"/>
      <c r="D22" s="82"/>
      <c r="E22" s="99" t="s">
        <v>74</v>
      </c>
      <c r="F22" s="99" t="s">
        <v>74</v>
      </c>
      <c r="G22" s="99" t="s">
        <v>74</v>
      </c>
      <c r="H22" s="97" t="s">
        <v>109</v>
      </c>
      <c r="I22" s="97" t="s">
        <v>109</v>
      </c>
      <c r="J22" s="128">
        <v>45.75438552277778</v>
      </c>
      <c r="K22" s="128">
        <v>-116.91923818333333</v>
      </c>
      <c r="L22" s="97" t="s">
        <v>78</v>
      </c>
      <c r="M22" s="97"/>
      <c r="N22" s="97" t="s">
        <v>160</v>
      </c>
      <c r="O22" s="97" t="s">
        <v>80</v>
      </c>
      <c r="P22" s="82"/>
      <c r="Q22" s="102">
        <v>38981</v>
      </c>
      <c r="R22" s="103"/>
      <c r="S22" s="97" t="s">
        <v>99</v>
      </c>
      <c r="T22" s="97">
        <v>1</v>
      </c>
      <c r="U22" s="97">
        <v>1</v>
      </c>
      <c r="V22" s="97">
        <v>0</v>
      </c>
      <c r="W22" s="97">
        <v>0</v>
      </c>
      <c r="X22" s="97">
        <v>0</v>
      </c>
      <c r="Y22" s="97" t="s">
        <v>75</v>
      </c>
      <c r="Z22" s="97" t="s">
        <v>75</v>
      </c>
      <c r="AA22" s="97" t="s">
        <v>75</v>
      </c>
      <c r="AB22" s="82"/>
      <c r="AC22" s="82"/>
      <c r="AD22" s="82"/>
      <c r="AE22" s="82"/>
      <c r="AF22" s="97" t="s">
        <v>75</v>
      </c>
      <c r="AG22" s="97" t="s">
        <v>75</v>
      </c>
      <c r="AH22" s="97" t="s">
        <v>75</v>
      </c>
      <c r="AI22" s="82"/>
      <c r="AJ22" s="82" t="s">
        <v>521</v>
      </c>
      <c r="AK22" s="85"/>
      <c r="AL22" s="82"/>
      <c r="AM22" s="82"/>
      <c r="AN22" s="82"/>
      <c r="AO22" s="82"/>
      <c r="AP22" s="82"/>
      <c r="AQ22" s="82"/>
      <c r="AR22" s="82"/>
      <c r="AS22" s="80">
        <v>3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3"/>
      <c r="BH22" s="82"/>
      <c r="BI22" s="84">
        <v>1.5</v>
      </c>
      <c r="BJ22" s="84" t="s">
        <v>502</v>
      </c>
      <c r="BK22" s="82"/>
      <c r="BL22" s="82"/>
      <c r="BM22" s="82"/>
      <c r="BN22" s="86">
        <v>7.16</v>
      </c>
      <c r="BO22" s="97" t="s">
        <v>124</v>
      </c>
      <c r="BP22" s="97" t="s">
        <v>151</v>
      </c>
      <c r="BQ22" s="97" t="s">
        <v>124</v>
      </c>
      <c r="BR22" s="97" t="s">
        <v>152</v>
      </c>
      <c r="BS22" s="82"/>
      <c r="BT22" s="78" t="s">
        <v>124</v>
      </c>
      <c r="BU22" s="78" t="s">
        <v>124</v>
      </c>
      <c r="BV22" s="78" t="s">
        <v>84</v>
      </c>
      <c r="BW22" s="78" t="s">
        <v>99</v>
      </c>
      <c r="BX22" s="78" t="b">
        <v>0</v>
      </c>
      <c r="BY22" s="82"/>
      <c r="BZ22" s="82"/>
      <c r="CA22" s="83" t="s">
        <v>517</v>
      </c>
      <c r="CB22" s="82"/>
      <c r="CC22" s="154">
        <v>0.6609</v>
      </c>
      <c r="CD22" s="98">
        <v>1</v>
      </c>
      <c r="CE22" s="98" t="s">
        <v>554</v>
      </c>
      <c r="CF22" s="98" t="s">
        <v>554</v>
      </c>
      <c r="CG22" s="97">
        <v>1</v>
      </c>
      <c r="CH22" s="97">
        <v>1</v>
      </c>
      <c r="CI22" s="97">
        <v>1</v>
      </c>
      <c r="CJ22" s="72">
        <v>31</v>
      </c>
      <c r="CK22" s="73">
        <v>3</v>
      </c>
      <c r="CL22" s="98" t="s">
        <v>579</v>
      </c>
      <c r="CM22" s="97" t="s">
        <v>480</v>
      </c>
      <c r="CN22" s="97" t="s">
        <v>480</v>
      </c>
      <c r="CO22" s="97" t="s">
        <v>480</v>
      </c>
      <c r="CP22" s="97" t="s">
        <v>480</v>
      </c>
      <c r="CQ22" s="97" t="s">
        <v>480</v>
      </c>
      <c r="CR22" s="97" t="s">
        <v>480</v>
      </c>
      <c r="CS22" s="97"/>
    </row>
    <row r="23" spans="1:97" ht="12.75">
      <c r="A23" s="99" t="s">
        <v>537</v>
      </c>
      <c r="B23" s="83" t="s">
        <v>526</v>
      </c>
      <c r="C23" s="82"/>
      <c r="D23" s="82"/>
      <c r="E23" s="99" t="s">
        <v>74</v>
      </c>
      <c r="F23" s="99" t="s">
        <v>74</v>
      </c>
      <c r="G23" s="99" t="s">
        <v>74</v>
      </c>
      <c r="H23" s="97" t="s">
        <v>109</v>
      </c>
      <c r="I23" s="97" t="s">
        <v>172</v>
      </c>
      <c r="J23" s="128">
        <v>45.76523400111111</v>
      </c>
      <c r="K23" s="128">
        <v>-116.88993826666668</v>
      </c>
      <c r="L23" s="97" t="s">
        <v>78</v>
      </c>
      <c r="M23" s="97"/>
      <c r="N23" s="97" t="s">
        <v>160</v>
      </c>
      <c r="O23" s="97" t="s">
        <v>80</v>
      </c>
      <c r="P23" s="82"/>
      <c r="Q23" s="102">
        <v>38982</v>
      </c>
      <c r="R23" s="103"/>
      <c r="S23" s="97" t="s">
        <v>99</v>
      </c>
      <c r="T23" s="97">
        <v>1</v>
      </c>
      <c r="U23" s="97">
        <v>1</v>
      </c>
      <c r="V23" s="97">
        <v>0</v>
      </c>
      <c r="W23" s="97">
        <v>0</v>
      </c>
      <c r="X23" s="97">
        <v>0</v>
      </c>
      <c r="Y23" s="97" t="s">
        <v>75</v>
      </c>
      <c r="Z23" s="97" t="s">
        <v>75</v>
      </c>
      <c r="AA23" s="97" t="s">
        <v>75</v>
      </c>
      <c r="AB23" s="82"/>
      <c r="AC23" s="82"/>
      <c r="AD23" s="82"/>
      <c r="AE23" s="82"/>
      <c r="AF23" s="97" t="s">
        <v>75</v>
      </c>
      <c r="AG23" s="97" t="s">
        <v>75</v>
      </c>
      <c r="AH23" s="97" t="s">
        <v>75</v>
      </c>
      <c r="AI23" s="82"/>
      <c r="AJ23" s="82"/>
      <c r="AK23" s="78" t="s">
        <v>509</v>
      </c>
      <c r="AL23" s="82"/>
      <c r="AM23" s="82"/>
      <c r="AN23" s="82"/>
      <c r="AO23" s="82"/>
      <c r="AP23" s="82"/>
      <c r="AQ23" s="82"/>
      <c r="AR23" s="82"/>
      <c r="AS23" s="76">
        <v>2</v>
      </c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76"/>
      <c r="BH23" s="82"/>
      <c r="BI23" s="77">
        <v>1.3</v>
      </c>
      <c r="BJ23" s="77" t="s">
        <v>502</v>
      </c>
      <c r="BK23" s="82"/>
      <c r="BL23" s="82"/>
      <c r="BM23" s="82"/>
      <c r="BN23" s="86">
        <v>9.78</v>
      </c>
      <c r="BO23" s="97" t="s">
        <v>124</v>
      </c>
      <c r="BP23" s="97" t="s">
        <v>151</v>
      </c>
      <c r="BQ23" s="97" t="s">
        <v>124</v>
      </c>
      <c r="BR23" s="97" t="s">
        <v>152</v>
      </c>
      <c r="BS23" s="82"/>
      <c r="BT23" s="78" t="s">
        <v>124</v>
      </c>
      <c r="BU23" s="78" t="s">
        <v>124</v>
      </c>
      <c r="BV23" s="78" t="s">
        <v>84</v>
      </c>
      <c r="BW23" s="78" t="s">
        <v>99</v>
      </c>
      <c r="BX23" s="78" t="b">
        <v>0</v>
      </c>
      <c r="BY23" s="82"/>
      <c r="BZ23" s="82"/>
      <c r="CA23" s="83" t="s">
        <v>522</v>
      </c>
      <c r="CB23" s="82"/>
      <c r="CC23" s="154">
        <v>0.782108</v>
      </c>
      <c r="CD23" s="98">
        <v>1</v>
      </c>
      <c r="CE23" s="98" t="s">
        <v>554</v>
      </c>
      <c r="CF23" s="98" t="s">
        <v>554</v>
      </c>
      <c r="CG23" s="97">
        <v>1</v>
      </c>
      <c r="CH23" s="97">
        <v>1</v>
      </c>
      <c r="CI23" s="97">
        <v>1</v>
      </c>
      <c r="CJ23" s="72">
        <v>31</v>
      </c>
      <c r="CK23" s="73">
        <v>3</v>
      </c>
      <c r="CL23" s="98" t="s">
        <v>579</v>
      </c>
      <c r="CM23" s="97" t="s">
        <v>480</v>
      </c>
      <c r="CN23" s="97" t="s">
        <v>480</v>
      </c>
      <c r="CO23" s="97" t="s">
        <v>480</v>
      </c>
      <c r="CP23" s="97" t="s">
        <v>480</v>
      </c>
      <c r="CQ23" s="97" t="s">
        <v>480</v>
      </c>
      <c r="CR23" s="97" t="s">
        <v>480</v>
      </c>
      <c r="CS23" s="97"/>
    </row>
    <row r="24" spans="1:97" s="209" customFormat="1" ht="12" customHeight="1">
      <c r="A24" s="210" t="s">
        <v>459</v>
      </c>
      <c r="B24" s="210" t="s">
        <v>460</v>
      </c>
      <c r="C24" s="211">
        <v>1.3</v>
      </c>
      <c r="D24" s="210">
        <v>4635</v>
      </c>
      <c r="E24" s="210" t="s">
        <v>89</v>
      </c>
      <c r="F24" s="210" t="s">
        <v>89</v>
      </c>
      <c r="G24" s="210" t="s">
        <v>89</v>
      </c>
      <c r="H24" s="195" t="s">
        <v>109</v>
      </c>
      <c r="I24" s="195" t="s">
        <v>179</v>
      </c>
      <c r="J24" s="212">
        <v>45.74534</v>
      </c>
      <c r="K24" s="212">
        <v>-117.09808</v>
      </c>
      <c r="L24" s="195" t="s">
        <v>78</v>
      </c>
      <c r="M24" s="195"/>
      <c r="N24" s="195" t="s">
        <v>160</v>
      </c>
      <c r="O24" s="195" t="s">
        <v>80</v>
      </c>
      <c r="P24" s="195"/>
      <c r="Q24" s="213">
        <v>38979</v>
      </c>
      <c r="R24" s="214">
        <v>0.4930555555555556</v>
      </c>
      <c r="S24" s="195" t="s">
        <v>99</v>
      </c>
      <c r="T24" s="195">
        <v>1</v>
      </c>
      <c r="U24" s="195">
        <v>1</v>
      </c>
      <c r="V24" s="195">
        <v>0</v>
      </c>
      <c r="W24" s="195">
        <v>0</v>
      </c>
      <c r="X24" s="195">
        <v>0</v>
      </c>
      <c r="Y24" s="195" t="s">
        <v>137</v>
      </c>
      <c r="Z24" s="195" t="s">
        <v>75</v>
      </c>
      <c r="AA24" s="195" t="s">
        <v>75</v>
      </c>
      <c r="AB24" s="195"/>
      <c r="AC24" s="195" t="s">
        <v>84</v>
      </c>
      <c r="AD24" s="195"/>
      <c r="AE24" s="195" t="s">
        <v>120</v>
      </c>
      <c r="AF24" s="195" t="s">
        <v>121</v>
      </c>
      <c r="AG24" s="195" t="s">
        <v>75</v>
      </c>
      <c r="AH24" s="195" t="s">
        <v>75</v>
      </c>
      <c r="AI24" s="218" t="s">
        <v>461</v>
      </c>
      <c r="AJ24" s="195"/>
      <c r="AK24" s="195"/>
      <c r="AL24" s="195"/>
      <c r="AM24" s="195"/>
      <c r="AN24" s="195"/>
      <c r="AO24" s="195"/>
      <c r="AP24" s="195"/>
      <c r="AQ24" s="195"/>
      <c r="AR24" s="195"/>
      <c r="AS24" s="195">
        <v>2</v>
      </c>
      <c r="AT24" s="195">
        <v>34</v>
      </c>
      <c r="AU24" s="195">
        <v>7.5</v>
      </c>
      <c r="AV24" s="195">
        <v>7.5</v>
      </c>
      <c r="AW24" s="195">
        <v>8.3</v>
      </c>
      <c r="AX24" s="195">
        <v>6.2</v>
      </c>
      <c r="AY24" s="195">
        <v>6.4</v>
      </c>
      <c r="AZ24" s="195">
        <v>4.69</v>
      </c>
      <c r="BA24" s="195" t="s">
        <v>105</v>
      </c>
      <c r="BB24" s="195">
        <v>6.62</v>
      </c>
      <c r="BC24" s="195">
        <v>8.21</v>
      </c>
      <c r="BD24" s="195">
        <v>9.59</v>
      </c>
      <c r="BE24" s="195">
        <v>8.85</v>
      </c>
      <c r="BF24" s="195">
        <v>4.69</v>
      </c>
      <c r="BG24" s="195">
        <v>0</v>
      </c>
      <c r="BH24" s="195">
        <v>7.18</v>
      </c>
      <c r="BI24" s="195">
        <v>0.28</v>
      </c>
      <c r="BJ24" s="195">
        <v>0.64</v>
      </c>
      <c r="BK24" s="195">
        <v>-2.23</v>
      </c>
      <c r="BL24" s="195">
        <v>0.74</v>
      </c>
      <c r="BM24" s="195">
        <v>1.16</v>
      </c>
      <c r="BN24" s="195">
        <v>4.68</v>
      </c>
      <c r="BO24" s="195" t="s">
        <v>124</v>
      </c>
      <c r="BP24" s="195" t="s">
        <v>167</v>
      </c>
      <c r="BQ24" s="195" t="s">
        <v>124</v>
      </c>
      <c r="BR24" s="195" t="s">
        <v>152</v>
      </c>
      <c r="BS24" s="195"/>
      <c r="BT24" s="204" t="s">
        <v>124</v>
      </c>
      <c r="BU24" s="204" t="s">
        <v>124</v>
      </c>
      <c r="BV24" s="204" t="s">
        <v>84</v>
      </c>
      <c r="BW24" s="204" t="s">
        <v>99</v>
      </c>
      <c r="BX24" s="204" t="b">
        <v>0</v>
      </c>
      <c r="BY24" s="195" t="s">
        <v>84</v>
      </c>
      <c r="BZ24" s="195"/>
      <c r="CA24" s="195" t="s">
        <v>85</v>
      </c>
      <c r="CB24" s="195" t="s">
        <v>170</v>
      </c>
      <c r="CC24" s="215">
        <v>1.216608</v>
      </c>
      <c r="CD24" s="206">
        <v>2</v>
      </c>
      <c r="CE24" s="206" t="s">
        <v>554</v>
      </c>
      <c r="CF24" s="206" t="s">
        <v>554</v>
      </c>
      <c r="CG24" s="195">
        <v>1</v>
      </c>
      <c r="CH24" s="195">
        <v>1.05</v>
      </c>
      <c r="CI24" s="195">
        <v>1</v>
      </c>
      <c r="CJ24" s="207">
        <v>21</v>
      </c>
      <c r="CK24" s="208">
        <v>6.3</v>
      </c>
      <c r="CL24" s="206" t="s">
        <v>579</v>
      </c>
      <c r="CM24" s="195" t="s">
        <v>556</v>
      </c>
      <c r="CN24" s="195" t="s">
        <v>480</v>
      </c>
      <c r="CO24" s="195" t="s">
        <v>480</v>
      </c>
      <c r="CP24" s="195" t="s">
        <v>480</v>
      </c>
      <c r="CQ24" s="195" t="s">
        <v>480</v>
      </c>
      <c r="CR24" s="195" t="s">
        <v>480</v>
      </c>
      <c r="CS24" s="195" t="s">
        <v>607</v>
      </c>
    </row>
    <row r="25" spans="1:97" s="209" customFormat="1" ht="12.75">
      <c r="A25" s="210" t="s">
        <v>439</v>
      </c>
      <c r="B25" s="210">
        <v>4625</v>
      </c>
      <c r="C25" s="211">
        <v>16.2</v>
      </c>
      <c r="D25" s="210" t="s">
        <v>434</v>
      </c>
      <c r="E25" s="210" t="s">
        <v>74</v>
      </c>
      <c r="F25" s="210" t="s">
        <v>74</v>
      </c>
      <c r="G25" s="210" t="s">
        <v>74</v>
      </c>
      <c r="H25" s="195" t="s">
        <v>179</v>
      </c>
      <c r="I25" s="195" t="s">
        <v>179</v>
      </c>
      <c r="J25" s="212">
        <v>45.78676</v>
      </c>
      <c r="K25" s="212">
        <v>-116.97803</v>
      </c>
      <c r="L25" s="195" t="s">
        <v>78</v>
      </c>
      <c r="M25" s="195"/>
      <c r="N25" s="195" t="s">
        <v>80</v>
      </c>
      <c r="O25" s="195" t="s">
        <v>160</v>
      </c>
      <c r="P25" s="195"/>
      <c r="Q25" s="213">
        <v>38957</v>
      </c>
      <c r="R25" s="214">
        <v>0.576388888888889</v>
      </c>
      <c r="S25" s="195" t="s">
        <v>118</v>
      </c>
      <c r="T25" s="195">
        <v>1</v>
      </c>
      <c r="U25" s="195">
        <v>1</v>
      </c>
      <c r="V25" s="195">
        <v>0</v>
      </c>
      <c r="W25" s="195">
        <v>0</v>
      </c>
      <c r="X25" s="195">
        <v>0</v>
      </c>
      <c r="Y25" s="195" t="s">
        <v>75</v>
      </c>
      <c r="Z25" s="195" t="s">
        <v>75</v>
      </c>
      <c r="AA25" s="195" t="s">
        <v>75</v>
      </c>
      <c r="AB25" s="195"/>
      <c r="AC25" s="195" t="s">
        <v>84</v>
      </c>
      <c r="AD25" s="195"/>
      <c r="AE25" s="195" t="s">
        <v>120</v>
      </c>
      <c r="AF25" s="195" t="s">
        <v>102</v>
      </c>
      <c r="AG25" s="195" t="s">
        <v>75</v>
      </c>
      <c r="AH25" s="195" t="s">
        <v>75</v>
      </c>
      <c r="AI25" s="218" t="s">
        <v>440</v>
      </c>
      <c r="AJ25" s="195"/>
      <c r="AK25" s="195"/>
      <c r="AL25" s="195"/>
      <c r="AM25" s="195"/>
      <c r="AN25" s="195"/>
      <c r="AO25" s="195"/>
      <c r="AP25" s="195"/>
      <c r="AQ25" s="195"/>
      <c r="AR25" s="195"/>
      <c r="AS25" s="195">
        <v>5</v>
      </c>
      <c r="AT25" s="195">
        <v>50</v>
      </c>
      <c r="AU25" s="195">
        <v>8.6</v>
      </c>
      <c r="AV25" s="195">
        <v>10.1</v>
      </c>
      <c r="AW25" s="195">
        <v>9</v>
      </c>
      <c r="AX25" s="195">
        <v>9.9</v>
      </c>
      <c r="AY25" s="195">
        <v>8.6</v>
      </c>
      <c r="AZ25" s="195">
        <v>11.17</v>
      </c>
      <c r="BA25" s="195" t="s">
        <v>441</v>
      </c>
      <c r="BB25" s="195">
        <v>11.17</v>
      </c>
      <c r="BC25" s="219">
        <v>14.01</v>
      </c>
      <c r="BD25" s="195">
        <v>14.7</v>
      </c>
      <c r="BE25" s="195">
        <v>14.52</v>
      </c>
      <c r="BF25" s="195">
        <v>11.17</v>
      </c>
      <c r="BG25" s="195">
        <v>0</v>
      </c>
      <c r="BH25" s="195">
        <v>9.24</v>
      </c>
      <c r="BI25" s="195">
        <v>0.54</v>
      </c>
      <c r="BJ25" s="195">
        <v>0.51</v>
      </c>
      <c r="BK25" s="195">
        <v>-3.35</v>
      </c>
      <c r="BL25" s="195">
        <v>0.18</v>
      </c>
      <c r="BM25" s="195">
        <v>0.35</v>
      </c>
      <c r="BN25" s="195">
        <v>5.68</v>
      </c>
      <c r="BO25" s="195" t="s">
        <v>124</v>
      </c>
      <c r="BP25" s="195" t="s">
        <v>151</v>
      </c>
      <c r="BQ25" s="195" t="s">
        <v>124</v>
      </c>
      <c r="BR25" s="195" t="s">
        <v>152</v>
      </c>
      <c r="BS25" s="195"/>
      <c r="BT25" s="204" t="s">
        <v>124</v>
      </c>
      <c r="BU25" s="204" t="s">
        <v>124</v>
      </c>
      <c r="BV25" s="204" t="s">
        <v>85</v>
      </c>
      <c r="BW25" s="204" t="s">
        <v>118</v>
      </c>
      <c r="BX25" s="204" t="b">
        <v>0</v>
      </c>
      <c r="BY25" s="195" t="s">
        <v>85</v>
      </c>
      <c r="BZ25" s="195" t="s">
        <v>419</v>
      </c>
      <c r="CA25" s="195" t="s">
        <v>85</v>
      </c>
      <c r="CB25" s="195" t="s">
        <v>170</v>
      </c>
      <c r="CC25" s="215">
        <v>2.005428</v>
      </c>
      <c r="CD25" s="206">
        <v>3</v>
      </c>
      <c r="CE25" s="206" t="s">
        <v>554</v>
      </c>
      <c r="CF25" s="206" t="s">
        <v>554</v>
      </c>
      <c r="CG25" s="195">
        <v>1</v>
      </c>
      <c r="CH25" s="195">
        <v>1</v>
      </c>
      <c r="CI25" s="195">
        <v>1</v>
      </c>
      <c r="CJ25" s="207">
        <v>12</v>
      </c>
      <c r="CK25" s="208">
        <v>9</v>
      </c>
      <c r="CL25" s="206" t="s">
        <v>579</v>
      </c>
      <c r="CM25" s="195" t="s">
        <v>480</v>
      </c>
      <c r="CN25" s="195" t="s">
        <v>480</v>
      </c>
      <c r="CO25" s="195" t="s">
        <v>480</v>
      </c>
      <c r="CP25" s="195" t="s">
        <v>480</v>
      </c>
      <c r="CQ25" s="195" t="s">
        <v>480</v>
      </c>
      <c r="CR25" s="195" t="s">
        <v>480</v>
      </c>
      <c r="CS25" s="195" t="s">
        <v>610</v>
      </c>
    </row>
    <row r="27" spans="1:97" s="6" customFormat="1" ht="12.75">
      <c r="A27" s="171" t="s">
        <v>189</v>
      </c>
      <c r="B27" s="99">
        <v>4625</v>
      </c>
      <c r="C27" s="100">
        <v>0.05</v>
      </c>
      <c r="D27" s="99" t="s">
        <v>190</v>
      </c>
      <c r="E27" s="97" t="s">
        <v>74</v>
      </c>
      <c r="F27" s="97" t="s">
        <v>74</v>
      </c>
      <c r="G27" s="97" t="s">
        <v>74</v>
      </c>
      <c r="H27" s="97" t="s">
        <v>109</v>
      </c>
      <c r="I27" s="97" t="s">
        <v>97</v>
      </c>
      <c r="J27" s="101">
        <v>45.72718</v>
      </c>
      <c r="K27" s="101">
        <v>-116.89705</v>
      </c>
      <c r="L27" s="97" t="s">
        <v>78</v>
      </c>
      <c r="M27" s="97" t="s">
        <v>79</v>
      </c>
      <c r="N27" s="97" t="s">
        <v>80</v>
      </c>
      <c r="O27" s="97" t="s">
        <v>81</v>
      </c>
      <c r="P27" s="97"/>
      <c r="Q27" s="102">
        <v>38237</v>
      </c>
      <c r="R27" s="103">
        <v>0.6222222222222222</v>
      </c>
      <c r="S27" s="97" t="s">
        <v>99</v>
      </c>
      <c r="T27" s="97">
        <v>1</v>
      </c>
      <c r="U27" s="97">
        <v>1</v>
      </c>
      <c r="V27" s="97">
        <v>0</v>
      </c>
      <c r="W27" s="97">
        <v>0</v>
      </c>
      <c r="X27" s="97">
        <v>0</v>
      </c>
      <c r="Y27" s="97" t="s">
        <v>137</v>
      </c>
      <c r="Z27" s="97" t="s">
        <v>75</v>
      </c>
      <c r="AA27" s="97" t="s">
        <v>75</v>
      </c>
      <c r="AB27" s="97"/>
      <c r="AC27" s="97" t="s">
        <v>84</v>
      </c>
      <c r="AD27" s="97"/>
      <c r="AE27" s="97" t="s">
        <v>120</v>
      </c>
      <c r="AF27" s="97" t="s">
        <v>121</v>
      </c>
      <c r="AG27" s="97" t="s">
        <v>75</v>
      </c>
      <c r="AH27" s="97" t="s">
        <v>75</v>
      </c>
      <c r="AI27" s="104" t="s">
        <v>191</v>
      </c>
      <c r="AJ27" s="97"/>
      <c r="AK27" s="97"/>
      <c r="AL27" s="97">
        <v>1</v>
      </c>
      <c r="AM27" s="97">
        <v>1</v>
      </c>
      <c r="AN27" s="97">
        <v>1</v>
      </c>
      <c r="AO27" s="97">
        <v>1</v>
      </c>
      <c r="AP27" s="97"/>
      <c r="AQ27" s="97"/>
      <c r="AR27" s="97"/>
      <c r="AS27" s="97">
        <v>6.4</v>
      </c>
      <c r="AT27" s="97">
        <v>36.3</v>
      </c>
      <c r="AU27" s="171">
        <v>10.2</v>
      </c>
      <c r="AV27" s="171">
        <v>11</v>
      </c>
      <c r="AW27" s="171">
        <v>9.6</v>
      </c>
      <c r="AX27" s="171">
        <v>9.8</v>
      </c>
      <c r="AY27" s="171">
        <v>8.8</v>
      </c>
      <c r="AZ27" s="171">
        <v>5.83</v>
      </c>
      <c r="BA27" s="171" t="s">
        <v>105</v>
      </c>
      <c r="BB27" s="171">
        <v>12.63</v>
      </c>
      <c r="BC27" s="171">
        <v>13.16</v>
      </c>
      <c r="BD27" s="171">
        <v>15.23</v>
      </c>
      <c r="BE27" s="171">
        <v>13.74</v>
      </c>
      <c r="BF27" s="171">
        <v>5.83</v>
      </c>
      <c r="BG27" s="171">
        <v>0</v>
      </c>
      <c r="BH27" s="171">
        <v>9.88</v>
      </c>
      <c r="BI27" s="171">
        <v>0.65</v>
      </c>
      <c r="BJ27" s="171">
        <v>0.58</v>
      </c>
      <c r="BK27" s="171">
        <v>-1.11</v>
      </c>
      <c r="BL27" s="171">
        <v>1.49</v>
      </c>
      <c r="BM27" s="171">
        <v>2.57</v>
      </c>
      <c r="BN27" s="171">
        <v>1.46</v>
      </c>
      <c r="BO27" s="171" t="s">
        <v>124</v>
      </c>
      <c r="BP27" s="171" t="s">
        <v>167</v>
      </c>
      <c r="BQ27" s="183" t="s">
        <v>124</v>
      </c>
      <c r="BR27" s="171" t="s">
        <v>75</v>
      </c>
      <c r="BS27" s="171" t="s">
        <v>192</v>
      </c>
      <c r="BT27" s="177" t="s">
        <v>124</v>
      </c>
      <c r="BU27" s="177" t="s">
        <v>124</v>
      </c>
      <c r="BV27" s="177" t="s">
        <v>84</v>
      </c>
      <c r="BW27" s="177" t="s">
        <v>99</v>
      </c>
      <c r="BX27" s="177" t="b">
        <v>0</v>
      </c>
      <c r="BY27" s="171" t="s">
        <v>84</v>
      </c>
      <c r="BZ27" s="171"/>
      <c r="CA27" s="171" t="s">
        <v>85</v>
      </c>
      <c r="CB27" s="171" t="s">
        <v>175</v>
      </c>
      <c r="CC27" s="178">
        <v>6.997912</v>
      </c>
      <c r="CD27" s="179">
        <v>5</v>
      </c>
      <c r="CE27" s="179" t="s">
        <v>554</v>
      </c>
      <c r="CF27" s="179" t="s">
        <v>554</v>
      </c>
      <c r="CG27" s="171">
        <v>2</v>
      </c>
      <c r="CH27" s="171">
        <v>1.05</v>
      </c>
      <c r="CI27" s="171">
        <v>1</v>
      </c>
      <c r="CJ27" s="180">
        <v>6</v>
      </c>
      <c r="CK27" s="181">
        <v>15.75</v>
      </c>
      <c r="CL27" s="98" t="s">
        <v>619</v>
      </c>
      <c r="CM27" s="171" t="s">
        <v>556</v>
      </c>
      <c r="CN27" s="171" t="s">
        <v>480</v>
      </c>
      <c r="CO27" s="171" t="s">
        <v>480</v>
      </c>
      <c r="CP27" s="171" t="s">
        <v>480</v>
      </c>
      <c r="CQ27" s="171" t="s">
        <v>480</v>
      </c>
      <c r="CR27" s="171" t="s">
        <v>480</v>
      </c>
      <c r="CS27" s="171" t="s">
        <v>602</v>
      </c>
    </row>
    <row r="28" spans="1:97" s="6" customFormat="1" ht="12.75">
      <c r="A28" s="99" t="s">
        <v>442</v>
      </c>
      <c r="B28" s="99">
        <v>4625</v>
      </c>
      <c r="C28" s="100">
        <v>18.5</v>
      </c>
      <c r="D28" s="99" t="s">
        <v>434</v>
      </c>
      <c r="E28" s="99" t="s">
        <v>74</v>
      </c>
      <c r="F28" s="99" t="s">
        <v>74</v>
      </c>
      <c r="G28" s="99" t="s">
        <v>74</v>
      </c>
      <c r="H28" s="97" t="s">
        <v>179</v>
      </c>
      <c r="I28" s="97" t="s">
        <v>179</v>
      </c>
      <c r="J28" s="101">
        <v>45.79504</v>
      </c>
      <c r="K28" s="101">
        <v>-116.94553</v>
      </c>
      <c r="L28" s="97" t="s">
        <v>78</v>
      </c>
      <c r="M28" s="97"/>
      <c r="N28" s="97" t="s">
        <v>160</v>
      </c>
      <c r="O28" s="97" t="s">
        <v>423</v>
      </c>
      <c r="P28" s="97"/>
      <c r="Q28" s="102">
        <v>38957</v>
      </c>
      <c r="R28" s="103">
        <v>0.6270833333333333</v>
      </c>
      <c r="S28" s="97" t="s">
        <v>99</v>
      </c>
      <c r="T28" s="97">
        <v>1</v>
      </c>
      <c r="U28" s="97">
        <v>1</v>
      </c>
      <c r="V28" s="97">
        <v>0</v>
      </c>
      <c r="W28" s="97">
        <v>0</v>
      </c>
      <c r="X28" s="97">
        <v>0</v>
      </c>
      <c r="Y28" s="97" t="s">
        <v>137</v>
      </c>
      <c r="Z28" s="97" t="s">
        <v>75</v>
      </c>
      <c r="AA28" s="97" t="s">
        <v>75</v>
      </c>
      <c r="AB28" s="97"/>
      <c r="AC28" s="97" t="s">
        <v>84</v>
      </c>
      <c r="AD28" s="97"/>
      <c r="AE28" s="97" t="s">
        <v>120</v>
      </c>
      <c r="AF28" s="97" t="s">
        <v>121</v>
      </c>
      <c r="AG28" s="97" t="s">
        <v>139</v>
      </c>
      <c r="AH28" s="97" t="s">
        <v>75</v>
      </c>
      <c r="AI28" s="104" t="s">
        <v>443</v>
      </c>
      <c r="AJ28" s="97"/>
      <c r="AK28" s="97"/>
      <c r="AL28" s="97"/>
      <c r="AM28" s="97"/>
      <c r="AN28" s="97"/>
      <c r="AO28" s="97"/>
      <c r="AP28" s="97"/>
      <c r="AQ28" s="97"/>
      <c r="AR28" s="97"/>
      <c r="AS28" s="97">
        <v>5</v>
      </c>
      <c r="AT28" s="97">
        <v>111</v>
      </c>
      <c r="AU28" s="97">
        <v>6.5</v>
      </c>
      <c r="AV28" s="97">
        <v>8.7</v>
      </c>
      <c r="AW28" s="97">
        <v>6.8</v>
      </c>
      <c r="AX28" s="97">
        <v>10.1</v>
      </c>
      <c r="AY28" s="97">
        <v>8.4</v>
      </c>
      <c r="AZ28" s="97">
        <v>1.48</v>
      </c>
      <c r="BA28" s="97" t="s">
        <v>444</v>
      </c>
      <c r="BB28" s="97">
        <v>24.47</v>
      </c>
      <c r="BC28" s="97">
        <v>30.4</v>
      </c>
      <c r="BD28" s="97">
        <v>32.54</v>
      </c>
      <c r="BE28" s="97">
        <v>31.84</v>
      </c>
      <c r="BF28" s="97">
        <v>1.48</v>
      </c>
      <c r="BG28" s="97">
        <v>0</v>
      </c>
      <c r="BH28" s="97">
        <v>8.1</v>
      </c>
      <c r="BI28" s="97">
        <v>0.62</v>
      </c>
      <c r="BJ28" s="97">
        <v>1.44</v>
      </c>
      <c r="BK28" s="97">
        <v>-7.37</v>
      </c>
      <c r="BL28" s="97">
        <v>0.7</v>
      </c>
      <c r="BM28" s="97">
        <v>0.49</v>
      </c>
      <c r="BN28" s="97">
        <v>5.34</v>
      </c>
      <c r="BO28" s="97" t="s">
        <v>124</v>
      </c>
      <c r="BP28" s="97" t="s">
        <v>151</v>
      </c>
      <c r="BQ28" s="97" t="s">
        <v>124</v>
      </c>
      <c r="BR28" s="97" t="s">
        <v>152</v>
      </c>
      <c r="BS28" s="97" t="s">
        <v>445</v>
      </c>
      <c r="BT28" s="78" t="s">
        <v>124</v>
      </c>
      <c r="BU28" s="78" t="s">
        <v>124</v>
      </c>
      <c r="BV28" s="78" t="s">
        <v>85</v>
      </c>
      <c r="BW28" s="78" t="s">
        <v>99</v>
      </c>
      <c r="BX28" s="78" t="b">
        <v>0</v>
      </c>
      <c r="BY28" s="97" t="s">
        <v>85</v>
      </c>
      <c r="BZ28" s="97" t="s">
        <v>446</v>
      </c>
      <c r="CA28" s="97" t="s">
        <v>85</v>
      </c>
      <c r="CB28" s="97" t="s">
        <v>170</v>
      </c>
      <c r="CC28" s="153">
        <v>1.983784</v>
      </c>
      <c r="CD28" s="98">
        <v>2</v>
      </c>
      <c r="CE28" s="98" t="s">
        <v>554</v>
      </c>
      <c r="CF28" s="98" t="s">
        <v>554</v>
      </c>
      <c r="CG28" s="97">
        <v>2</v>
      </c>
      <c r="CH28" s="97">
        <v>1.15</v>
      </c>
      <c r="CI28" s="97">
        <v>1</v>
      </c>
      <c r="CJ28" s="72">
        <v>17</v>
      </c>
      <c r="CK28" s="73">
        <v>6.9</v>
      </c>
      <c r="CL28" s="98" t="s">
        <v>618</v>
      </c>
      <c r="CM28" s="97" t="s">
        <v>556</v>
      </c>
      <c r="CN28" s="97" t="s">
        <v>480</v>
      </c>
      <c r="CO28" s="97" t="s">
        <v>480</v>
      </c>
      <c r="CP28" s="97" t="s">
        <v>555</v>
      </c>
      <c r="CQ28" s="97" t="s">
        <v>480</v>
      </c>
      <c r="CR28" s="97" t="s">
        <v>480</v>
      </c>
      <c r="CS28" s="97" t="s">
        <v>548</v>
      </c>
    </row>
    <row r="29" spans="1:97" ht="12.75">
      <c r="A29" s="99" t="s">
        <v>447</v>
      </c>
      <c r="B29" s="99">
        <v>4695</v>
      </c>
      <c r="C29" s="100">
        <v>2.9</v>
      </c>
      <c r="D29" s="99" t="s">
        <v>448</v>
      </c>
      <c r="E29" s="99" t="s">
        <v>74</v>
      </c>
      <c r="F29" s="99" t="s">
        <v>74</v>
      </c>
      <c r="G29" s="99" t="s">
        <v>74</v>
      </c>
      <c r="H29" s="97" t="s">
        <v>109</v>
      </c>
      <c r="I29" s="97" t="s">
        <v>97</v>
      </c>
      <c r="J29" s="101">
        <v>45.71625</v>
      </c>
      <c r="K29" s="101">
        <v>-116.95911</v>
      </c>
      <c r="L29" s="97" t="s">
        <v>78</v>
      </c>
      <c r="M29" s="97"/>
      <c r="N29" s="97" t="s">
        <v>160</v>
      </c>
      <c r="O29" s="97" t="s">
        <v>423</v>
      </c>
      <c r="P29" s="97"/>
      <c r="Q29" s="102">
        <v>38958</v>
      </c>
      <c r="R29" s="103">
        <v>0.4048611111111111</v>
      </c>
      <c r="S29" s="97" t="s">
        <v>99</v>
      </c>
      <c r="T29" s="97">
        <v>1</v>
      </c>
      <c r="U29" s="97">
        <v>1</v>
      </c>
      <c r="V29" s="97">
        <v>0</v>
      </c>
      <c r="W29" s="97">
        <v>0</v>
      </c>
      <c r="X29" s="97">
        <v>0</v>
      </c>
      <c r="Y29" s="97" t="s">
        <v>137</v>
      </c>
      <c r="Z29" s="97" t="s">
        <v>75</v>
      </c>
      <c r="AA29" s="97" t="s">
        <v>75</v>
      </c>
      <c r="AB29" s="97"/>
      <c r="AC29" s="97" t="s">
        <v>84</v>
      </c>
      <c r="AD29" s="97"/>
      <c r="AE29" s="97" t="s">
        <v>120</v>
      </c>
      <c r="AF29" s="97" t="s">
        <v>398</v>
      </c>
      <c r="AG29" s="97" t="s">
        <v>121</v>
      </c>
      <c r="AH29" s="97" t="s">
        <v>75</v>
      </c>
      <c r="AI29" s="97" t="s">
        <v>449</v>
      </c>
      <c r="AJ29" s="97"/>
      <c r="AK29" s="97"/>
      <c r="AL29" s="97"/>
      <c r="AM29" s="97"/>
      <c r="AN29" s="97"/>
      <c r="AO29" s="97"/>
      <c r="AP29" s="97"/>
      <c r="AQ29" s="97"/>
      <c r="AR29" s="97"/>
      <c r="AS29" s="97">
        <v>2.4</v>
      </c>
      <c r="AT29" s="97">
        <v>40.5</v>
      </c>
      <c r="AU29" s="97">
        <v>8.4</v>
      </c>
      <c r="AV29" s="97">
        <v>8</v>
      </c>
      <c r="AW29" s="97">
        <v>9.4</v>
      </c>
      <c r="AX29" s="97">
        <v>6.1</v>
      </c>
      <c r="AY29" s="97">
        <v>7.2</v>
      </c>
      <c r="AZ29" s="97">
        <v>9.26</v>
      </c>
      <c r="BA29" s="97" t="s">
        <v>105</v>
      </c>
      <c r="BB29" s="97">
        <v>11.64</v>
      </c>
      <c r="BC29" s="97">
        <v>13.12</v>
      </c>
      <c r="BD29" s="97">
        <v>15.39</v>
      </c>
      <c r="BE29" s="97">
        <v>13.22</v>
      </c>
      <c r="BF29" s="97">
        <v>9.26</v>
      </c>
      <c r="BG29" s="97">
        <v>0</v>
      </c>
      <c r="BH29" s="97">
        <v>7.82</v>
      </c>
      <c r="BI29" s="97">
        <v>0.31</v>
      </c>
      <c r="BJ29" s="97">
        <v>0.1</v>
      </c>
      <c r="BK29" s="97">
        <v>-1.58</v>
      </c>
      <c r="BL29" s="97">
        <v>2.17</v>
      </c>
      <c r="BM29" s="97">
        <v>21.7</v>
      </c>
      <c r="BN29" s="97">
        <v>3.65</v>
      </c>
      <c r="BO29" s="97" t="s">
        <v>124</v>
      </c>
      <c r="BP29" s="97" t="s">
        <v>151</v>
      </c>
      <c r="BQ29" s="97" t="s">
        <v>124</v>
      </c>
      <c r="BR29" s="97" t="s">
        <v>152</v>
      </c>
      <c r="BS29" s="97"/>
      <c r="BT29" s="78" t="s">
        <v>124</v>
      </c>
      <c r="BU29" s="78" t="s">
        <v>124</v>
      </c>
      <c r="BV29" s="78" t="s">
        <v>85</v>
      </c>
      <c r="BW29" s="78" t="s">
        <v>99</v>
      </c>
      <c r="BX29" s="78" t="b">
        <v>0</v>
      </c>
      <c r="BY29" s="97" t="s">
        <v>85</v>
      </c>
      <c r="BZ29" s="97" t="s">
        <v>419</v>
      </c>
      <c r="CA29" s="97" t="s">
        <v>85</v>
      </c>
      <c r="CB29" s="97" t="s">
        <v>170</v>
      </c>
      <c r="CC29" s="153">
        <v>1.420421</v>
      </c>
      <c r="CD29" s="98">
        <v>2</v>
      </c>
      <c r="CE29" s="98" t="s">
        <v>554</v>
      </c>
      <c r="CF29" s="98" t="s">
        <v>554</v>
      </c>
      <c r="CG29" s="97">
        <v>2</v>
      </c>
      <c r="CH29" s="97">
        <v>1.1</v>
      </c>
      <c r="CI29" s="97">
        <v>1</v>
      </c>
      <c r="CJ29" s="72">
        <v>19</v>
      </c>
      <c r="CK29" s="73">
        <v>6.6</v>
      </c>
      <c r="CL29" s="98" t="s">
        <v>618</v>
      </c>
      <c r="CM29" s="97" t="s">
        <v>556</v>
      </c>
      <c r="CN29" s="97" t="s">
        <v>480</v>
      </c>
      <c r="CO29" s="97" t="s">
        <v>480</v>
      </c>
      <c r="CP29" s="97" t="s">
        <v>480</v>
      </c>
      <c r="CQ29" s="97" t="s">
        <v>480</v>
      </c>
      <c r="CR29" s="97" t="s">
        <v>556</v>
      </c>
      <c r="CS29" s="82" t="s">
        <v>549</v>
      </c>
    </row>
    <row r="30" spans="1:97" ht="12.75">
      <c r="A30" s="99" t="s">
        <v>539</v>
      </c>
      <c r="B30" s="83" t="s">
        <v>286</v>
      </c>
      <c r="C30" s="82"/>
      <c r="D30" s="82"/>
      <c r="E30" s="99" t="s">
        <v>74</v>
      </c>
      <c r="F30" s="99" t="s">
        <v>74</v>
      </c>
      <c r="G30" s="99" t="s">
        <v>74</v>
      </c>
      <c r="H30" s="82" t="s">
        <v>294</v>
      </c>
      <c r="I30" s="82" t="s">
        <v>77</v>
      </c>
      <c r="J30" s="128">
        <v>45.80827213694444</v>
      </c>
      <c r="K30" s="128">
        <v>-117.14532388250001</v>
      </c>
      <c r="L30" s="97" t="s">
        <v>78</v>
      </c>
      <c r="M30" s="97"/>
      <c r="N30" s="97" t="s">
        <v>160</v>
      </c>
      <c r="O30" s="97" t="s">
        <v>80</v>
      </c>
      <c r="P30" s="82"/>
      <c r="Q30" s="102">
        <v>38982</v>
      </c>
      <c r="R30" s="103"/>
      <c r="S30" s="97" t="s">
        <v>118</v>
      </c>
      <c r="T30" s="97">
        <v>1</v>
      </c>
      <c r="U30" s="97">
        <v>1</v>
      </c>
      <c r="V30" s="97">
        <v>0</v>
      </c>
      <c r="W30" s="97">
        <v>0</v>
      </c>
      <c r="X30" s="97">
        <v>0</v>
      </c>
      <c r="Y30" s="97" t="s">
        <v>75</v>
      </c>
      <c r="Z30" s="97" t="s">
        <v>75</v>
      </c>
      <c r="AA30" s="97" t="s">
        <v>75</v>
      </c>
      <c r="AB30" s="82"/>
      <c r="AC30" s="82"/>
      <c r="AD30" s="82"/>
      <c r="AE30" s="82"/>
      <c r="AF30" s="97" t="s">
        <v>75</v>
      </c>
      <c r="AG30" s="97" t="s">
        <v>75</v>
      </c>
      <c r="AH30" s="97" t="s">
        <v>75</v>
      </c>
      <c r="AI30" s="82"/>
      <c r="AJ30" s="82"/>
      <c r="AK30" s="82" t="s">
        <v>529</v>
      </c>
      <c r="AL30" s="82"/>
      <c r="AM30" s="82"/>
      <c r="AN30" s="82"/>
      <c r="AO30" s="82"/>
      <c r="AP30" s="82"/>
      <c r="AQ30" s="82"/>
      <c r="AR30" s="82"/>
      <c r="AS30" s="79">
        <v>7.5</v>
      </c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79"/>
      <c r="BH30" s="82"/>
      <c r="BI30" s="81">
        <v>0.41</v>
      </c>
      <c r="BJ30" s="81" t="s">
        <v>502</v>
      </c>
      <c r="BK30" s="82"/>
      <c r="BL30" s="82"/>
      <c r="BM30" s="82"/>
      <c r="BN30" s="86">
        <v>2.8</v>
      </c>
      <c r="BO30" s="97" t="s">
        <v>124</v>
      </c>
      <c r="BP30" s="97" t="s">
        <v>151</v>
      </c>
      <c r="BQ30" s="97" t="s">
        <v>124</v>
      </c>
      <c r="BR30" s="97" t="s">
        <v>152</v>
      </c>
      <c r="BS30" s="82"/>
      <c r="BT30" s="78" t="s">
        <v>124</v>
      </c>
      <c r="BU30" s="78" t="s">
        <v>124</v>
      </c>
      <c r="BV30" s="78" t="s">
        <v>84</v>
      </c>
      <c r="BW30" s="78" t="s">
        <v>118</v>
      </c>
      <c r="BX30" s="78" t="b">
        <v>0</v>
      </c>
      <c r="BY30" s="82"/>
      <c r="BZ30" s="82"/>
      <c r="CA30" s="76" t="s">
        <v>527</v>
      </c>
      <c r="CB30" s="82"/>
      <c r="CC30" s="154">
        <v>1.53674</v>
      </c>
      <c r="CD30" s="98">
        <v>2</v>
      </c>
      <c r="CE30" s="98" t="s">
        <v>554</v>
      </c>
      <c r="CF30" s="98" t="s">
        <v>554</v>
      </c>
      <c r="CG30" s="97">
        <v>2</v>
      </c>
      <c r="CH30" s="97">
        <v>1</v>
      </c>
      <c r="CI30" s="97">
        <v>1</v>
      </c>
      <c r="CJ30" s="72">
        <v>23</v>
      </c>
      <c r="CK30" s="73">
        <v>6</v>
      </c>
      <c r="CL30" s="98" t="s">
        <v>618</v>
      </c>
      <c r="CM30" s="97" t="s">
        <v>480</v>
      </c>
      <c r="CN30" s="97" t="s">
        <v>480</v>
      </c>
      <c r="CO30" s="97" t="s">
        <v>480</v>
      </c>
      <c r="CP30" s="97" t="s">
        <v>480</v>
      </c>
      <c r="CQ30" s="97" t="s">
        <v>480</v>
      </c>
      <c r="CR30" s="97" t="s">
        <v>480</v>
      </c>
      <c r="CS30" s="82" t="s">
        <v>613</v>
      </c>
    </row>
    <row r="31" spans="1:97" s="217" customFormat="1" ht="12.75">
      <c r="A31" s="210" t="s">
        <v>536</v>
      </c>
      <c r="B31" s="220" t="s">
        <v>523</v>
      </c>
      <c r="C31" s="204"/>
      <c r="D31" s="204"/>
      <c r="E31" s="210" t="s">
        <v>74</v>
      </c>
      <c r="F31" s="210" t="s">
        <v>74</v>
      </c>
      <c r="G31" s="210" t="s">
        <v>74</v>
      </c>
      <c r="H31" s="195" t="s">
        <v>109</v>
      </c>
      <c r="I31" s="195" t="s">
        <v>109</v>
      </c>
      <c r="J31" s="227">
        <v>45.752942204166665</v>
      </c>
      <c r="K31" s="227">
        <v>-116.91484236222223</v>
      </c>
      <c r="L31" s="195" t="s">
        <v>78</v>
      </c>
      <c r="M31" s="195"/>
      <c r="N31" s="195" t="s">
        <v>160</v>
      </c>
      <c r="O31" s="195" t="s">
        <v>80</v>
      </c>
      <c r="P31" s="204"/>
      <c r="Q31" s="213">
        <v>38982</v>
      </c>
      <c r="R31" s="214"/>
      <c r="S31" s="195" t="s">
        <v>99</v>
      </c>
      <c r="T31" s="195">
        <v>1</v>
      </c>
      <c r="U31" s="195">
        <v>1</v>
      </c>
      <c r="V31" s="195">
        <v>0</v>
      </c>
      <c r="W31" s="195">
        <v>0</v>
      </c>
      <c r="X31" s="195">
        <v>0</v>
      </c>
      <c r="Y31" s="195" t="s">
        <v>75</v>
      </c>
      <c r="Z31" s="195" t="s">
        <v>75</v>
      </c>
      <c r="AA31" s="195" t="s">
        <v>75</v>
      </c>
      <c r="AB31" s="204"/>
      <c r="AC31" s="204"/>
      <c r="AD31" s="204"/>
      <c r="AE31" s="204"/>
      <c r="AF31" s="195" t="s">
        <v>139</v>
      </c>
      <c r="AG31" s="195" t="s">
        <v>75</v>
      </c>
      <c r="AH31" s="195" t="s">
        <v>75</v>
      </c>
      <c r="AI31" s="204"/>
      <c r="AJ31" s="204" t="s">
        <v>521</v>
      </c>
      <c r="AK31" s="204" t="s">
        <v>524</v>
      </c>
      <c r="AL31" s="204"/>
      <c r="AM31" s="204"/>
      <c r="AN31" s="204"/>
      <c r="AO31" s="204"/>
      <c r="AP31" s="204"/>
      <c r="AQ31" s="204"/>
      <c r="AR31" s="204"/>
      <c r="AS31" s="220">
        <v>2</v>
      </c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20"/>
      <c r="BH31" s="204"/>
      <c r="BI31" s="221">
        <v>1.1</v>
      </c>
      <c r="BJ31" s="221" t="s">
        <v>502</v>
      </c>
      <c r="BK31" s="204"/>
      <c r="BL31" s="204"/>
      <c r="BM31" s="204"/>
      <c r="BN31" s="228">
        <v>6.48</v>
      </c>
      <c r="BO31" s="195" t="s">
        <v>124</v>
      </c>
      <c r="BP31" s="195" t="s">
        <v>151</v>
      </c>
      <c r="BQ31" s="195" t="s">
        <v>124</v>
      </c>
      <c r="BR31" s="195" t="s">
        <v>152</v>
      </c>
      <c r="BS31" s="204"/>
      <c r="BT31" s="204" t="s">
        <v>124</v>
      </c>
      <c r="BU31" s="204" t="s">
        <v>124</v>
      </c>
      <c r="BV31" s="204" t="s">
        <v>84</v>
      </c>
      <c r="BW31" s="204" t="s">
        <v>99</v>
      </c>
      <c r="BX31" s="204" t="b">
        <v>0</v>
      </c>
      <c r="BY31" s="204"/>
      <c r="BZ31" s="204"/>
      <c r="CA31" s="220" t="s">
        <v>520</v>
      </c>
      <c r="CB31" s="204"/>
      <c r="CC31" s="226">
        <v>1.09832</v>
      </c>
      <c r="CD31" s="206">
        <v>2</v>
      </c>
      <c r="CE31" s="206" t="s">
        <v>554</v>
      </c>
      <c r="CF31" s="206" t="s">
        <v>554</v>
      </c>
      <c r="CG31" s="195">
        <v>2</v>
      </c>
      <c r="CH31" s="195">
        <v>1.1</v>
      </c>
      <c r="CI31" s="195">
        <v>1</v>
      </c>
      <c r="CJ31" s="207">
        <v>19</v>
      </c>
      <c r="CK31" s="208">
        <v>6.6</v>
      </c>
      <c r="CL31" s="206" t="s">
        <v>579</v>
      </c>
      <c r="CM31" s="195" t="s">
        <v>480</v>
      </c>
      <c r="CN31" s="195" t="s">
        <v>480</v>
      </c>
      <c r="CO31" s="195" t="s">
        <v>480</v>
      </c>
      <c r="CP31" s="195" t="s">
        <v>555</v>
      </c>
      <c r="CQ31" s="195" t="s">
        <v>480</v>
      </c>
      <c r="CR31" s="195" t="s">
        <v>480</v>
      </c>
      <c r="CS31" s="204" t="s">
        <v>612</v>
      </c>
    </row>
    <row r="32" spans="1:97" s="136" customFormat="1" ht="12.75">
      <c r="A32" s="99" t="s">
        <v>389</v>
      </c>
      <c r="B32" s="99" t="s">
        <v>390</v>
      </c>
      <c r="C32" s="100">
        <v>0.2</v>
      </c>
      <c r="D32" s="99">
        <v>4600</v>
      </c>
      <c r="E32" s="99" t="s">
        <v>74</v>
      </c>
      <c r="F32" s="99" t="s">
        <v>74</v>
      </c>
      <c r="G32" s="99" t="s">
        <v>74</v>
      </c>
      <c r="H32" s="97" t="s">
        <v>109</v>
      </c>
      <c r="I32" s="97" t="s">
        <v>75</v>
      </c>
      <c r="J32" s="9">
        <v>45.69565</v>
      </c>
      <c r="K32" s="101">
        <v>-117.19001</v>
      </c>
      <c r="L32" s="97" t="s">
        <v>78</v>
      </c>
      <c r="M32" s="97"/>
      <c r="N32" s="97" t="s">
        <v>80</v>
      </c>
      <c r="O32" s="97" t="s">
        <v>160</v>
      </c>
      <c r="P32" s="97"/>
      <c r="Q32" s="102">
        <v>38916</v>
      </c>
      <c r="R32" s="103">
        <v>0.7076388888888889</v>
      </c>
      <c r="S32" s="97" t="s">
        <v>99</v>
      </c>
      <c r="T32" s="97">
        <v>1</v>
      </c>
      <c r="U32" s="97">
        <v>1</v>
      </c>
      <c r="V32" s="97">
        <v>0</v>
      </c>
      <c r="W32" s="97">
        <v>0</v>
      </c>
      <c r="X32" s="97"/>
      <c r="Y32" s="97" t="s">
        <v>137</v>
      </c>
      <c r="Z32" s="97" t="s">
        <v>75</v>
      </c>
      <c r="AA32" s="97" t="s">
        <v>75</v>
      </c>
      <c r="AB32" s="97"/>
      <c r="AC32" s="97" t="s">
        <v>84</v>
      </c>
      <c r="AD32" s="97"/>
      <c r="AE32" s="97" t="s">
        <v>120</v>
      </c>
      <c r="AF32" s="97" t="s">
        <v>102</v>
      </c>
      <c r="AG32" s="97" t="s">
        <v>75</v>
      </c>
      <c r="AH32" s="97" t="s">
        <v>75</v>
      </c>
      <c r="AI32" s="104" t="s">
        <v>391</v>
      </c>
      <c r="AJ32" s="97" t="s">
        <v>392</v>
      </c>
      <c r="AK32" s="97"/>
      <c r="AL32" s="97"/>
      <c r="AM32" s="97"/>
      <c r="AN32" s="97"/>
      <c r="AO32" s="97"/>
      <c r="AP32" s="97"/>
      <c r="AQ32" s="97"/>
      <c r="AR32" s="97"/>
      <c r="AS32" s="97">
        <v>4</v>
      </c>
      <c r="AT32" s="97">
        <v>56.4</v>
      </c>
      <c r="AU32" s="97">
        <v>5.7</v>
      </c>
      <c r="AV32" s="97">
        <v>6</v>
      </c>
      <c r="AW32" s="97">
        <v>6.2</v>
      </c>
      <c r="AX32" s="97">
        <v>3.6</v>
      </c>
      <c r="AY32" s="97">
        <v>4.7</v>
      </c>
      <c r="AZ32" s="97">
        <v>13.06</v>
      </c>
      <c r="BA32" s="97" t="s">
        <v>166</v>
      </c>
      <c r="BB32" s="97">
        <v>12.47</v>
      </c>
      <c r="BC32" s="97">
        <v>17.25</v>
      </c>
      <c r="BD32" s="97">
        <v>19.18</v>
      </c>
      <c r="BE32" s="97">
        <v>18.24</v>
      </c>
      <c r="BF32" s="97">
        <v>13.06</v>
      </c>
      <c r="BG32" s="97">
        <v>0</v>
      </c>
      <c r="BH32" s="97">
        <v>5.24</v>
      </c>
      <c r="BI32" s="97">
        <v>0.76</v>
      </c>
      <c r="BJ32" s="97">
        <v>0.99</v>
      </c>
      <c r="BK32" s="97">
        <v>-5.77</v>
      </c>
      <c r="BL32" s="97">
        <v>0.94</v>
      </c>
      <c r="BM32" s="97">
        <v>0.95</v>
      </c>
      <c r="BN32" s="97">
        <v>8.48</v>
      </c>
      <c r="BO32" s="97" t="s">
        <v>124</v>
      </c>
      <c r="BP32" s="97" t="s">
        <v>167</v>
      </c>
      <c r="BQ32" s="97" t="s">
        <v>124</v>
      </c>
      <c r="BR32" s="97" t="s">
        <v>168</v>
      </c>
      <c r="BS32" s="97" t="s">
        <v>393</v>
      </c>
      <c r="BT32" s="78" t="s">
        <v>124</v>
      </c>
      <c r="BU32" s="78" t="s">
        <v>124</v>
      </c>
      <c r="BV32" s="78" t="s">
        <v>84</v>
      </c>
      <c r="BW32" s="78" t="s">
        <v>99</v>
      </c>
      <c r="BX32" s="78" t="b">
        <v>0</v>
      </c>
      <c r="BY32" s="97" t="s">
        <v>84</v>
      </c>
      <c r="BZ32" s="97"/>
      <c r="CA32" s="97" t="s">
        <v>85</v>
      </c>
      <c r="CB32" s="97" t="s">
        <v>86</v>
      </c>
      <c r="CC32" s="153">
        <v>0.752645</v>
      </c>
      <c r="CD32" s="98">
        <v>1</v>
      </c>
      <c r="CE32" s="98" t="s">
        <v>554</v>
      </c>
      <c r="CF32" s="98" t="s">
        <v>554</v>
      </c>
      <c r="CG32" s="97">
        <v>2</v>
      </c>
      <c r="CH32" s="97">
        <v>1</v>
      </c>
      <c r="CI32" s="97">
        <v>1</v>
      </c>
      <c r="CJ32" s="72">
        <v>31</v>
      </c>
      <c r="CK32" s="73">
        <v>3</v>
      </c>
      <c r="CL32" s="98" t="s">
        <v>579</v>
      </c>
      <c r="CM32" s="97" t="s">
        <v>480</v>
      </c>
      <c r="CN32" s="97" t="s">
        <v>480</v>
      </c>
      <c r="CO32" s="97" t="s">
        <v>480</v>
      </c>
      <c r="CP32" s="97" t="s">
        <v>480</v>
      </c>
      <c r="CQ32" s="97" t="s">
        <v>480</v>
      </c>
      <c r="CR32" s="97" t="s">
        <v>480</v>
      </c>
      <c r="CS32" s="97" t="s">
        <v>546</v>
      </c>
    </row>
    <row r="33" spans="1:97" s="6" customFormat="1" ht="12.75">
      <c r="A33" s="99" t="s">
        <v>495</v>
      </c>
      <c r="B33" s="83" t="s">
        <v>505</v>
      </c>
      <c r="C33" s="99"/>
      <c r="D33" s="99"/>
      <c r="E33" s="99" t="s">
        <v>74</v>
      </c>
      <c r="F33" s="99" t="s">
        <v>74</v>
      </c>
      <c r="G33" s="99" t="s">
        <v>74</v>
      </c>
      <c r="H33" s="97" t="s">
        <v>109</v>
      </c>
      <c r="I33" s="97" t="s">
        <v>172</v>
      </c>
      <c r="J33" s="128">
        <v>45.80551435194444</v>
      </c>
      <c r="K33" s="128">
        <v>-116.95106443027778</v>
      </c>
      <c r="L33" s="97" t="s">
        <v>78</v>
      </c>
      <c r="M33" s="97"/>
      <c r="N33" s="97" t="s">
        <v>160</v>
      </c>
      <c r="O33" s="97" t="s">
        <v>80</v>
      </c>
      <c r="P33" s="102"/>
      <c r="Q33" s="102">
        <v>38980</v>
      </c>
      <c r="R33" s="103"/>
      <c r="S33" s="97" t="s">
        <v>99</v>
      </c>
      <c r="T33" s="97">
        <v>1</v>
      </c>
      <c r="U33" s="97">
        <v>1</v>
      </c>
      <c r="V33" s="97">
        <v>0</v>
      </c>
      <c r="W33" s="97">
        <v>0</v>
      </c>
      <c r="X33" s="97">
        <v>0</v>
      </c>
      <c r="Y33" s="97" t="s">
        <v>75</v>
      </c>
      <c r="Z33" s="97" t="s">
        <v>75</v>
      </c>
      <c r="AA33" s="97" t="s">
        <v>75</v>
      </c>
      <c r="AB33" s="97"/>
      <c r="AC33" s="97"/>
      <c r="AD33" s="97"/>
      <c r="AE33" s="97"/>
      <c r="AF33" s="97" t="s">
        <v>75</v>
      </c>
      <c r="AG33" s="97" t="s">
        <v>75</v>
      </c>
      <c r="AH33" s="97" t="s">
        <v>75</v>
      </c>
      <c r="AI33" s="97"/>
      <c r="AJ33" s="97"/>
      <c r="AK33" s="85" t="s">
        <v>506</v>
      </c>
      <c r="AL33" s="97"/>
      <c r="AM33" s="97"/>
      <c r="AN33" s="97"/>
      <c r="AO33" s="97"/>
      <c r="AP33" s="97"/>
      <c r="AQ33" s="97"/>
      <c r="AR33" s="97"/>
      <c r="AS33" s="80">
        <v>3</v>
      </c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83"/>
      <c r="BH33" s="97"/>
      <c r="BI33" s="84">
        <v>0.73</v>
      </c>
      <c r="BJ33" s="84">
        <v>0.4</v>
      </c>
      <c r="BK33" s="97"/>
      <c r="BL33" s="97"/>
      <c r="BM33" s="97"/>
      <c r="BN33" s="86">
        <v>6.76</v>
      </c>
      <c r="BO33" s="97" t="s">
        <v>124</v>
      </c>
      <c r="BP33" s="97" t="s">
        <v>151</v>
      </c>
      <c r="BQ33" s="97" t="s">
        <v>124</v>
      </c>
      <c r="BR33" s="97" t="s">
        <v>152</v>
      </c>
      <c r="BS33" s="78"/>
      <c r="BT33" s="78" t="s">
        <v>124</v>
      </c>
      <c r="BU33" s="78" t="s">
        <v>124</v>
      </c>
      <c r="BV33" s="78" t="s">
        <v>84</v>
      </c>
      <c r="BW33" s="78" t="s">
        <v>99</v>
      </c>
      <c r="BX33" s="78" t="b">
        <v>0</v>
      </c>
      <c r="BY33" s="97"/>
      <c r="BZ33" s="97"/>
      <c r="CA33" s="79" t="s">
        <v>501</v>
      </c>
      <c r="CB33" s="97"/>
      <c r="CC33" s="156">
        <v>0.613057</v>
      </c>
      <c r="CD33" s="98">
        <v>1</v>
      </c>
      <c r="CE33" s="98" t="s">
        <v>554</v>
      </c>
      <c r="CF33" s="98" t="s">
        <v>554</v>
      </c>
      <c r="CG33" s="97">
        <v>2</v>
      </c>
      <c r="CH33" s="97">
        <v>1</v>
      </c>
      <c r="CI33" s="97">
        <v>1</v>
      </c>
      <c r="CJ33" s="72">
        <v>31</v>
      </c>
      <c r="CK33" s="73">
        <v>3</v>
      </c>
      <c r="CL33" s="98" t="s">
        <v>579</v>
      </c>
      <c r="CM33" s="97" t="s">
        <v>480</v>
      </c>
      <c r="CN33" s="97" t="s">
        <v>480</v>
      </c>
      <c r="CO33" s="97" t="s">
        <v>480</v>
      </c>
      <c r="CP33" s="97" t="s">
        <v>480</v>
      </c>
      <c r="CQ33" s="97" t="s">
        <v>480</v>
      </c>
      <c r="CR33" s="97" t="s">
        <v>480</v>
      </c>
      <c r="CS33" s="82" t="s">
        <v>548</v>
      </c>
    </row>
    <row r="34" spans="1:97" s="6" customFormat="1" ht="12.75">
      <c r="A34" s="97" t="s">
        <v>220</v>
      </c>
      <c r="B34" s="99" t="s">
        <v>221</v>
      </c>
      <c r="C34" s="100">
        <v>2</v>
      </c>
      <c r="D34" s="99" t="s">
        <v>222</v>
      </c>
      <c r="E34" s="97" t="s">
        <v>74</v>
      </c>
      <c r="F34" s="97" t="s">
        <v>74</v>
      </c>
      <c r="G34" s="97" t="s">
        <v>74</v>
      </c>
      <c r="H34" s="97" t="s">
        <v>158</v>
      </c>
      <c r="I34" s="97" t="s">
        <v>97</v>
      </c>
      <c r="J34" s="101">
        <v>45.8158</v>
      </c>
      <c r="K34" s="101">
        <v>-117.03365</v>
      </c>
      <c r="L34" s="97" t="s">
        <v>78</v>
      </c>
      <c r="M34" s="97" t="s">
        <v>79</v>
      </c>
      <c r="N34" s="97" t="s">
        <v>80</v>
      </c>
      <c r="O34" s="97" t="s">
        <v>159</v>
      </c>
      <c r="P34" s="97"/>
      <c r="Q34" s="102">
        <v>38239</v>
      </c>
      <c r="R34" s="103">
        <v>0.6791666666666667</v>
      </c>
      <c r="S34" s="97" t="s">
        <v>118</v>
      </c>
      <c r="T34" s="97">
        <v>1</v>
      </c>
      <c r="U34" s="97">
        <v>1</v>
      </c>
      <c r="V34" s="97">
        <v>0</v>
      </c>
      <c r="W34" s="97">
        <v>0</v>
      </c>
      <c r="X34" s="97">
        <v>0</v>
      </c>
      <c r="Y34" s="97" t="s">
        <v>137</v>
      </c>
      <c r="Z34" s="97" t="s">
        <v>75</v>
      </c>
      <c r="AA34" s="97" t="s">
        <v>75</v>
      </c>
      <c r="AB34" s="97"/>
      <c r="AC34" s="97" t="s">
        <v>84</v>
      </c>
      <c r="AD34" s="97"/>
      <c r="AE34" s="97" t="s">
        <v>120</v>
      </c>
      <c r="AF34" s="97" t="s">
        <v>102</v>
      </c>
      <c r="AG34" s="97" t="s">
        <v>75</v>
      </c>
      <c r="AH34" s="97" t="s">
        <v>75</v>
      </c>
      <c r="AI34" s="97" t="s">
        <v>223</v>
      </c>
      <c r="AJ34" s="97"/>
      <c r="AK34" s="97"/>
      <c r="AL34" s="97">
        <v>1</v>
      </c>
      <c r="AM34" s="97">
        <v>1</v>
      </c>
      <c r="AN34" s="97">
        <v>1</v>
      </c>
      <c r="AO34" s="97">
        <v>1</v>
      </c>
      <c r="AP34" s="97"/>
      <c r="AQ34" s="97"/>
      <c r="AR34" s="97"/>
      <c r="AS34" s="97">
        <v>3.4</v>
      </c>
      <c r="AT34" s="97">
        <v>36.5</v>
      </c>
      <c r="AU34" s="97">
        <v>8.2</v>
      </c>
      <c r="AV34" s="97">
        <v>9.1</v>
      </c>
      <c r="AW34" s="97">
        <v>6.7</v>
      </c>
      <c r="AX34" s="97">
        <v>10</v>
      </c>
      <c r="AY34" s="97">
        <v>12.2</v>
      </c>
      <c r="AZ34" s="97">
        <v>8.32</v>
      </c>
      <c r="BA34" s="97" t="s">
        <v>105</v>
      </c>
      <c r="BB34" s="97">
        <v>10.68</v>
      </c>
      <c r="BC34" s="97">
        <v>11.73</v>
      </c>
      <c r="BD34" s="97">
        <v>12.86</v>
      </c>
      <c r="BE34" s="97">
        <v>12.02</v>
      </c>
      <c r="BF34" s="97">
        <v>8.32</v>
      </c>
      <c r="BG34" s="97">
        <v>0</v>
      </c>
      <c r="BH34" s="97">
        <v>9.24</v>
      </c>
      <c r="BI34" s="97">
        <v>0.37</v>
      </c>
      <c r="BJ34" s="97">
        <v>0.29</v>
      </c>
      <c r="BK34" s="97">
        <v>-1.34</v>
      </c>
      <c r="BL34" s="97">
        <v>0.84</v>
      </c>
      <c r="BM34" s="97">
        <v>2.9</v>
      </c>
      <c r="BN34" s="97">
        <v>2.88</v>
      </c>
      <c r="BO34" s="97" t="s">
        <v>124</v>
      </c>
      <c r="BP34" s="97" t="s">
        <v>151</v>
      </c>
      <c r="BQ34" s="97" t="s">
        <v>124</v>
      </c>
      <c r="BR34" s="97" t="s">
        <v>152</v>
      </c>
      <c r="BS34" s="97"/>
      <c r="BT34" s="78" t="s">
        <v>124</v>
      </c>
      <c r="BU34" s="78" t="s">
        <v>124</v>
      </c>
      <c r="BV34" s="78" t="s">
        <v>84</v>
      </c>
      <c r="BW34" s="78" t="s">
        <v>118</v>
      </c>
      <c r="BX34" s="78" t="b">
        <v>0</v>
      </c>
      <c r="BY34" s="97" t="s">
        <v>84</v>
      </c>
      <c r="BZ34" s="97"/>
      <c r="CA34" s="97" t="s">
        <v>85</v>
      </c>
      <c r="CB34" s="97" t="s">
        <v>175</v>
      </c>
      <c r="CC34" s="153">
        <v>0.661028</v>
      </c>
      <c r="CD34" s="98">
        <v>1</v>
      </c>
      <c r="CE34" s="98" t="s">
        <v>554</v>
      </c>
      <c r="CF34" s="98" t="s">
        <v>554</v>
      </c>
      <c r="CG34" s="97">
        <v>2</v>
      </c>
      <c r="CH34" s="97">
        <v>1</v>
      </c>
      <c r="CI34" s="97">
        <v>1</v>
      </c>
      <c r="CJ34" s="72">
        <v>31</v>
      </c>
      <c r="CK34" s="73">
        <v>3</v>
      </c>
      <c r="CL34" s="98" t="s">
        <v>579</v>
      </c>
      <c r="CM34" s="97" t="s">
        <v>480</v>
      </c>
      <c r="CN34" s="97" t="s">
        <v>480</v>
      </c>
      <c r="CO34" s="97" t="s">
        <v>480</v>
      </c>
      <c r="CP34" s="97" t="s">
        <v>480</v>
      </c>
      <c r="CQ34" s="97" t="s">
        <v>480</v>
      </c>
      <c r="CR34" s="97" t="s">
        <v>480</v>
      </c>
      <c r="CS34" s="97" t="s">
        <v>544</v>
      </c>
    </row>
    <row r="35" spans="1:97" ht="12.75">
      <c r="A35" s="99" t="s">
        <v>538</v>
      </c>
      <c r="B35" s="83" t="s">
        <v>523</v>
      </c>
      <c r="C35" s="82"/>
      <c r="D35" s="82"/>
      <c r="E35" s="99" t="s">
        <v>74</v>
      </c>
      <c r="F35" s="99" t="s">
        <v>74</v>
      </c>
      <c r="G35" s="99" t="s">
        <v>74</v>
      </c>
      <c r="H35" s="97" t="s">
        <v>109</v>
      </c>
      <c r="I35" s="97" t="s">
        <v>172</v>
      </c>
      <c r="J35" s="128">
        <v>45.76172051166667</v>
      </c>
      <c r="K35" s="128">
        <v>-116.87794126861111</v>
      </c>
      <c r="L35" s="97" t="s">
        <v>78</v>
      </c>
      <c r="M35" s="97"/>
      <c r="N35" s="97" t="s">
        <v>160</v>
      </c>
      <c r="O35" s="97" t="s">
        <v>80</v>
      </c>
      <c r="P35" s="82"/>
      <c r="Q35" s="102">
        <v>38982</v>
      </c>
      <c r="R35" s="103"/>
      <c r="S35" s="97" t="s">
        <v>99</v>
      </c>
      <c r="T35" s="97">
        <v>1</v>
      </c>
      <c r="U35" s="97">
        <v>1</v>
      </c>
      <c r="V35" s="97">
        <v>0</v>
      </c>
      <c r="W35" s="97">
        <v>0</v>
      </c>
      <c r="X35" s="97">
        <v>0</v>
      </c>
      <c r="Y35" s="97" t="s">
        <v>75</v>
      </c>
      <c r="Z35" s="97" t="s">
        <v>75</v>
      </c>
      <c r="AA35" s="97" t="s">
        <v>75</v>
      </c>
      <c r="AB35" s="82"/>
      <c r="AC35" s="82"/>
      <c r="AD35" s="82"/>
      <c r="AE35" s="82"/>
      <c r="AF35" s="97" t="s">
        <v>75</v>
      </c>
      <c r="AG35" s="97" t="s">
        <v>75</v>
      </c>
      <c r="AH35" s="97" t="s">
        <v>75</v>
      </c>
      <c r="AI35" s="82"/>
      <c r="AJ35" s="82"/>
      <c r="AK35" s="78" t="s">
        <v>509</v>
      </c>
      <c r="AL35" s="82"/>
      <c r="AM35" s="82"/>
      <c r="AN35" s="82"/>
      <c r="AO35" s="82"/>
      <c r="AP35" s="82"/>
      <c r="AQ35" s="82"/>
      <c r="AR35" s="82"/>
      <c r="AS35" s="76">
        <v>3</v>
      </c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76"/>
      <c r="BH35" s="82"/>
      <c r="BI35" s="77">
        <v>1.76</v>
      </c>
      <c r="BJ35" s="77">
        <v>0.51</v>
      </c>
      <c r="BK35" s="82"/>
      <c r="BL35" s="82"/>
      <c r="BM35" s="82"/>
      <c r="BN35" s="86">
        <v>3.1</v>
      </c>
      <c r="BO35" s="97" t="s">
        <v>124</v>
      </c>
      <c r="BP35" s="97" t="s">
        <v>167</v>
      </c>
      <c r="BQ35" s="97" t="s">
        <v>124</v>
      </c>
      <c r="BR35" s="97" t="s">
        <v>152</v>
      </c>
      <c r="BS35" s="82"/>
      <c r="BT35" s="78" t="s">
        <v>124</v>
      </c>
      <c r="BU35" s="78" t="s">
        <v>124</v>
      </c>
      <c r="BV35" s="78" t="s">
        <v>84</v>
      </c>
      <c r="BW35" s="78" t="s">
        <v>99</v>
      </c>
      <c r="BX35" s="78" t="b">
        <v>0</v>
      </c>
      <c r="BY35" s="82"/>
      <c r="BZ35" s="82"/>
      <c r="CA35" s="76" t="s">
        <v>525</v>
      </c>
      <c r="CB35" s="82"/>
      <c r="CC35" s="154">
        <v>0.290644</v>
      </c>
      <c r="CD35" s="98">
        <v>1</v>
      </c>
      <c r="CE35" s="98" t="s">
        <v>554</v>
      </c>
      <c r="CF35" s="98" t="s">
        <v>554</v>
      </c>
      <c r="CG35" s="97">
        <v>2</v>
      </c>
      <c r="CH35" s="97">
        <v>1</v>
      </c>
      <c r="CI35" s="97">
        <v>1</v>
      </c>
      <c r="CJ35" s="72">
        <v>31</v>
      </c>
      <c r="CK35" s="73">
        <v>3</v>
      </c>
      <c r="CL35" s="98" t="s">
        <v>579</v>
      </c>
      <c r="CM35" s="97" t="s">
        <v>480</v>
      </c>
      <c r="CN35" s="97" t="s">
        <v>480</v>
      </c>
      <c r="CO35" s="97" t="s">
        <v>480</v>
      </c>
      <c r="CP35" s="97" t="s">
        <v>480</v>
      </c>
      <c r="CQ35" s="97" t="s">
        <v>480</v>
      </c>
      <c r="CR35" s="97" t="s">
        <v>480</v>
      </c>
      <c r="CS35" s="82" t="s">
        <v>550</v>
      </c>
    </row>
    <row r="36" spans="1:97" s="209" customFormat="1" ht="12.75">
      <c r="A36" s="196" t="s">
        <v>144</v>
      </c>
      <c r="B36" s="197" t="s">
        <v>145</v>
      </c>
      <c r="C36" s="198">
        <v>0.9</v>
      </c>
      <c r="D36" s="197" t="s">
        <v>146</v>
      </c>
      <c r="E36" s="196" t="s">
        <v>115</v>
      </c>
      <c r="F36" s="196" t="s">
        <v>89</v>
      </c>
      <c r="G36" s="196" t="s">
        <v>89</v>
      </c>
      <c r="H36" s="196" t="s">
        <v>147</v>
      </c>
      <c r="I36" s="196" t="s">
        <v>148</v>
      </c>
      <c r="J36" s="199">
        <v>45.54612</v>
      </c>
      <c r="K36" s="199">
        <v>-117.1922</v>
      </c>
      <c r="L36" s="196" t="s">
        <v>78</v>
      </c>
      <c r="M36" s="196" t="s">
        <v>79</v>
      </c>
      <c r="N36" s="196" t="s">
        <v>80</v>
      </c>
      <c r="O36" s="196" t="s">
        <v>149</v>
      </c>
      <c r="P36" s="196" t="s">
        <v>98</v>
      </c>
      <c r="Q36" s="200">
        <v>38183</v>
      </c>
      <c r="R36" s="201">
        <v>0.6798611111111111</v>
      </c>
      <c r="S36" s="196" t="s">
        <v>99</v>
      </c>
      <c r="T36" s="196">
        <v>1</v>
      </c>
      <c r="U36" s="196">
        <v>1</v>
      </c>
      <c r="V36" s="196">
        <v>0</v>
      </c>
      <c r="W36" s="196">
        <v>0</v>
      </c>
      <c r="X36" s="196">
        <v>0</v>
      </c>
      <c r="Y36" s="196" t="s">
        <v>100</v>
      </c>
      <c r="Z36" s="196" t="s">
        <v>75</v>
      </c>
      <c r="AA36" s="196" t="s">
        <v>75</v>
      </c>
      <c r="AB36" s="196"/>
      <c r="AC36" s="196" t="s">
        <v>84</v>
      </c>
      <c r="AD36" s="196"/>
      <c r="AE36" s="196" t="s">
        <v>120</v>
      </c>
      <c r="AF36" s="196" t="s">
        <v>75</v>
      </c>
      <c r="AG36" s="196" t="s">
        <v>75</v>
      </c>
      <c r="AH36" s="196" t="s">
        <v>75</v>
      </c>
      <c r="AI36" s="202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>
        <v>4</v>
      </c>
      <c r="AT36" s="196">
        <v>32.4</v>
      </c>
      <c r="AU36" s="196">
        <v>0</v>
      </c>
      <c r="AV36" s="196">
        <v>0</v>
      </c>
      <c r="AW36" s="196">
        <v>0</v>
      </c>
      <c r="AX36" s="196">
        <v>0</v>
      </c>
      <c r="AY36" s="196">
        <v>0</v>
      </c>
      <c r="AZ36" s="196">
        <v>5.66</v>
      </c>
      <c r="BA36" s="196" t="s">
        <v>150</v>
      </c>
      <c r="BB36" s="196">
        <v>9.66</v>
      </c>
      <c r="BC36" s="196">
        <v>10.56</v>
      </c>
      <c r="BD36" s="196">
        <v>11.83</v>
      </c>
      <c r="BE36" s="196">
        <v>10.67</v>
      </c>
      <c r="BF36" s="196">
        <v>5.66</v>
      </c>
      <c r="BG36" s="196">
        <v>0</v>
      </c>
      <c r="BH36" s="196">
        <v>0</v>
      </c>
      <c r="BI36" s="196">
        <v>0</v>
      </c>
      <c r="BJ36" s="196">
        <v>0.11</v>
      </c>
      <c r="BK36" s="196">
        <v>-1.01</v>
      </c>
      <c r="BL36" s="196">
        <v>1.16</v>
      </c>
      <c r="BM36" s="196">
        <v>10.55</v>
      </c>
      <c r="BN36" s="196">
        <v>2.78</v>
      </c>
      <c r="BO36" s="196" t="s">
        <v>124</v>
      </c>
      <c r="BP36" s="196" t="s">
        <v>151</v>
      </c>
      <c r="BQ36" s="196" t="s">
        <v>124</v>
      </c>
      <c r="BR36" s="196" t="s">
        <v>152</v>
      </c>
      <c r="BS36" s="203"/>
      <c r="BT36" s="204" t="s">
        <v>124</v>
      </c>
      <c r="BU36" s="204" t="s">
        <v>124</v>
      </c>
      <c r="BV36" s="204" t="s">
        <v>84</v>
      </c>
      <c r="BW36" s="204" t="s">
        <v>99</v>
      </c>
      <c r="BX36" s="204" t="b">
        <v>0</v>
      </c>
      <c r="BY36" s="196"/>
      <c r="BZ36" s="196"/>
      <c r="CA36" s="196"/>
      <c r="CB36" s="196"/>
      <c r="CC36" s="205">
        <v>4.592909</v>
      </c>
      <c r="CD36" s="206">
        <v>4</v>
      </c>
      <c r="CE36" s="206" t="s">
        <v>554</v>
      </c>
      <c r="CF36" s="206" t="s">
        <v>554</v>
      </c>
      <c r="CG36" s="196">
        <v>2</v>
      </c>
      <c r="CH36" s="195">
        <v>1</v>
      </c>
      <c r="CI36" s="195">
        <v>1</v>
      </c>
      <c r="CJ36" s="207">
        <v>7</v>
      </c>
      <c r="CK36" s="208">
        <v>12</v>
      </c>
      <c r="CL36" s="206" t="s">
        <v>579</v>
      </c>
      <c r="CM36" s="195" t="s">
        <v>480</v>
      </c>
      <c r="CN36" s="195" t="s">
        <v>480</v>
      </c>
      <c r="CO36" s="195" t="s">
        <v>480</v>
      </c>
      <c r="CP36" s="195" t="s">
        <v>480</v>
      </c>
      <c r="CQ36" s="195" t="s">
        <v>480</v>
      </c>
      <c r="CR36" s="195" t="s">
        <v>480</v>
      </c>
      <c r="CS36" s="195" t="s">
        <v>603</v>
      </c>
    </row>
    <row r="37" spans="1:97" s="6" customFormat="1" ht="12.75">
      <c r="A37" s="99" t="s">
        <v>540</v>
      </c>
      <c r="B37" s="83"/>
      <c r="C37" s="82"/>
      <c r="D37" s="82"/>
      <c r="E37" s="99"/>
      <c r="F37" s="99"/>
      <c r="G37" s="99"/>
      <c r="H37" s="97"/>
      <c r="I37" s="97"/>
      <c r="J37" s="128"/>
      <c r="K37" s="128"/>
      <c r="L37" s="97"/>
      <c r="M37" s="97"/>
      <c r="N37" s="97"/>
      <c r="O37" s="97"/>
      <c r="P37" s="82"/>
      <c r="Q37" s="102"/>
      <c r="R37" s="103"/>
      <c r="S37" s="97"/>
      <c r="T37" s="97"/>
      <c r="U37" s="97"/>
      <c r="V37" s="97"/>
      <c r="W37" s="97"/>
      <c r="X37" s="97"/>
      <c r="Y37" s="97"/>
      <c r="Z37" s="97"/>
      <c r="AA37" s="97"/>
      <c r="AB37" s="82"/>
      <c r="AC37" s="82"/>
      <c r="AD37" s="82"/>
      <c r="AE37" s="82"/>
      <c r="AF37" s="97"/>
      <c r="AG37" s="97"/>
      <c r="AH37" s="97"/>
      <c r="AI37" s="82"/>
      <c r="AJ37" s="82"/>
      <c r="AK37" s="78"/>
      <c r="AL37" s="82"/>
      <c r="AM37" s="82"/>
      <c r="AN37" s="82"/>
      <c r="AO37" s="82"/>
      <c r="AP37" s="82"/>
      <c r="AQ37" s="82"/>
      <c r="AR37" s="82"/>
      <c r="AS37" s="76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76"/>
      <c r="BH37" s="82"/>
      <c r="BI37" s="77"/>
      <c r="BJ37" s="77"/>
      <c r="BK37" s="82"/>
      <c r="BL37" s="82"/>
      <c r="BM37" s="82"/>
      <c r="BN37" s="86"/>
      <c r="BO37" s="97"/>
      <c r="BP37" s="97"/>
      <c r="BQ37" s="97"/>
      <c r="BR37" s="97"/>
      <c r="BS37" s="82"/>
      <c r="BT37" s="78"/>
      <c r="BU37" s="78"/>
      <c r="BV37" s="78"/>
      <c r="BW37" s="78"/>
      <c r="BX37" s="78"/>
      <c r="BY37" s="82"/>
      <c r="BZ37" s="82"/>
      <c r="CA37" s="83"/>
      <c r="CB37" s="82"/>
      <c r="CC37" s="154"/>
      <c r="CD37" s="98"/>
      <c r="CE37" s="98"/>
      <c r="CF37" s="98"/>
      <c r="CG37" s="97">
        <v>2</v>
      </c>
      <c r="CH37" s="97"/>
      <c r="CI37" s="97"/>
      <c r="CJ37" s="72"/>
      <c r="CK37" s="73"/>
      <c r="CL37" s="98"/>
      <c r="CM37" s="97"/>
      <c r="CN37" s="97"/>
      <c r="CO37" s="97"/>
      <c r="CP37" s="97"/>
      <c r="CQ37" s="97"/>
      <c r="CR37" s="97"/>
      <c r="CS37" s="195" t="s">
        <v>641</v>
      </c>
    </row>
    <row r="39" spans="1:97" ht="15.75">
      <c r="A39" s="172" t="s">
        <v>534</v>
      </c>
      <c r="B39" s="186" t="s">
        <v>518</v>
      </c>
      <c r="C39" s="171"/>
      <c r="D39" s="171"/>
      <c r="E39" s="172" t="s">
        <v>74</v>
      </c>
      <c r="F39" s="172" t="s">
        <v>74</v>
      </c>
      <c r="G39" s="172" t="s">
        <v>74</v>
      </c>
      <c r="H39" s="171" t="s">
        <v>109</v>
      </c>
      <c r="I39" s="171" t="s">
        <v>109</v>
      </c>
      <c r="J39" s="190">
        <v>45.71680233388889</v>
      </c>
      <c r="K39" s="190">
        <v>-116.89172901250001</v>
      </c>
      <c r="L39" s="171" t="s">
        <v>78</v>
      </c>
      <c r="M39" s="171"/>
      <c r="N39" s="171" t="s">
        <v>160</v>
      </c>
      <c r="O39" s="171" t="s">
        <v>80</v>
      </c>
      <c r="P39" s="171"/>
      <c r="Q39" s="175">
        <v>38981</v>
      </c>
      <c r="R39" s="176"/>
      <c r="S39" s="171" t="s">
        <v>99</v>
      </c>
      <c r="T39" s="171">
        <v>1</v>
      </c>
      <c r="U39" s="171">
        <v>1</v>
      </c>
      <c r="V39" s="171">
        <v>0</v>
      </c>
      <c r="W39" s="171">
        <v>0</v>
      </c>
      <c r="X39" s="171">
        <v>0</v>
      </c>
      <c r="Y39" s="171" t="s">
        <v>75</v>
      </c>
      <c r="Z39" s="171" t="s">
        <v>75</v>
      </c>
      <c r="AA39" s="171" t="s">
        <v>75</v>
      </c>
      <c r="AB39" s="171"/>
      <c r="AC39" s="171"/>
      <c r="AD39" s="171"/>
      <c r="AE39" s="171"/>
      <c r="AF39" s="171" t="s">
        <v>75</v>
      </c>
      <c r="AG39" s="171" t="s">
        <v>75</v>
      </c>
      <c r="AH39" s="171" t="s">
        <v>75</v>
      </c>
      <c r="AI39" s="171"/>
      <c r="AJ39" s="171" t="s">
        <v>541</v>
      </c>
      <c r="AK39" s="185" t="s">
        <v>519</v>
      </c>
      <c r="AL39" s="171"/>
      <c r="AM39" s="171"/>
      <c r="AN39" s="171"/>
      <c r="AO39" s="171"/>
      <c r="AP39" s="171"/>
      <c r="AQ39" s="171"/>
      <c r="AR39" s="171"/>
      <c r="AS39" s="172">
        <v>3.3</v>
      </c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86"/>
      <c r="BH39" s="171"/>
      <c r="BI39" s="187">
        <v>0.76</v>
      </c>
      <c r="BJ39" s="187">
        <v>0.3</v>
      </c>
      <c r="BK39" s="171"/>
      <c r="BL39" s="171"/>
      <c r="BM39" s="171"/>
      <c r="BN39" s="191">
        <v>1.73</v>
      </c>
      <c r="BO39" s="171" t="s">
        <v>124</v>
      </c>
      <c r="BP39" s="171" t="s">
        <v>151</v>
      </c>
      <c r="BQ39" s="171" t="s">
        <v>124</v>
      </c>
      <c r="BR39" s="171" t="s">
        <v>75</v>
      </c>
      <c r="BS39" s="171"/>
      <c r="BT39" s="177" t="s">
        <v>124</v>
      </c>
      <c r="BU39" s="177" t="s">
        <v>124</v>
      </c>
      <c r="BV39" s="177" t="s">
        <v>84</v>
      </c>
      <c r="BW39" s="177" t="s">
        <v>99</v>
      </c>
      <c r="BX39" s="177" t="b">
        <v>0</v>
      </c>
      <c r="BY39" s="171"/>
      <c r="BZ39" s="171"/>
      <c r="CA39" s="186" t="s">
        <v>515</v>
      </c>
      <c r="CB39" s="171"/>
      <c r="CC39" s="178">
        <v>3.429554</v>
      </c>
      <c r="CD39" s="179">
        <v>3</v>
      </c>
      <c r="CE39" s="179" t="s">
        <v>554</v>
      </c>
      <c r="CF39" s="179" t="s">
        <v>554</v>
      </c>
      <c r="CG39" s="267">
        <v>3</v>
      </c>
      <c r="CH39" s="171">
        <v>1</v>
      </c>
      <c r="CI39" s="171">
        <v>1</v>
      </c>
      <c r="CJ39" s="180">
        <v>12</v>
      </c>
      <c r="CK39" s="181">
        <v>9</v>
      </c>
      <c r="CL39" s="98" t="s">
        <v>618</v>
      </c>
      <c r="CM39" s="171" t="s">
        <v>480</v>
      </c>
      <c r="CN39" s="171" t="s">
        <v>480</v>
      </c>
      <c r="CO39" s="171" t="s">
        <v>480</v>
      </c>
      <c r="CP39" s="171" t="s">
        <v>480</v>
      </c>
      <c r="CQ39" s="171" t="s">
        <v>480</v>
      </c>
      <c r="CR39" s="171" t="s">
        <v>480</v>
      </c>
      <c r="CS39" s="171" t="s">
        <v>634</v>
      </c>
    </row>
    <row r="40" spans="1:97" s="6" customFormat="1" ht="12.75">
      <c r="A40" s="99" t="s">
        <v>403</v>
      </c>
      <c r="B40" s="99" t="s">
        <v>395</v>
      </c>
      <c r="C40" s="100">
        <v>0.2</v>
      </c>
      <c r="D40" s="99" t="s">
        <v>396</v>
      </c>
      <c r="E40" s="99" t="s">
        <v>74</v>
      </c>
      <c r="F40" s="99" t="s">
        <v>74</v>
      </c>
      <c r="G40" s="99" t="s">
        <v>74</v>
      </c>
      <c r="H40" s="97" t="s">
        <v>109</v>
      </c>
      <c r="I40" s="97" t="s">
        <v>397</v>
      </c>
      <c r="J40" s="101">
        <v>45.70015</v>
      </c>
      <c r="K40" s="101">
        <v>-117.20013</v>
      </c>
      <c r="L40" s="97" t="s">
        <v>78</v>
      </c>
      <c r="M40" s="97"/>
      <c r="N40" s="97" t="s">
        <v>80</v>
      </c>
      <c r="O40" s="97" t="s">
        <v>160</v>
      </c>
      <c r="P40" s="97"/>
      <c r="Q40" s="102">
        <v>38917</v>
      </c>
      <c r="R40" s="103">
        <v>0.32083333333333336</v>
      </c>
      <c r="S40" s="97" t="s">
        <v>99</v>
      </c>
      <c r="T40" s="97">
        <v>1</v>
      </c>
      <c r="U40" s="97">
        <v>1</v>
      </c>
      <c r="V40" s="97">
        <v>0</v>
      </c>
      <c r="W40" s="97">
        <v>0</v>
      </c>
      <c r="X40" s="97"/>
      <c r="Y40" s="97" t="s">
        <v>137</v>
      </c>
      <c r="Z40" s="97" t="s">
        <v>75</v>
      </c>
      <c r="AA40" s="97" t="s">
        <v>75</v>
      </c>
      <c r="AB40" s="97"/>
      <c r="AC40" s="97" t="s">
        <v>84</v>
      </c>
      <c r="AD40" s="97"/>
      <c r="AE40" s="97" t="s">
        <v>120</v>
      </c>
      <c r="AF40" s="97" t="s">
        <v>398</v>
      </c>
      <c r="AG40" s="97" t="s">
        <v>179</v>
      </c>
      <c r="AH40" s="97" t="s">
        <v>75</v>
      </c>
      <c r="AI40" s="104" t="s">
        <v>487</v>
      </c>
      <c r="AJ40" s="97" t="s">
        <v>405</v>
      </c>
      <c r="AK40" s="97"/>
      <c r="AL40" s="97"/>
      <c r="AM40" s="97"/>
      <c r="AN40" s="97"/>
      <c r="AO40" s="97"/>
      <c r="AP40" s="97"/>
      <c r="AQ40" s="97"/>
      <c r="AR40" s="97"/>
      <c r="AS40" s="97">
        <v>3</v>
      </c>
      <c r="AT40" s="97">
        <v>60</v>
      </c>
      <c r="AU40" s="97">
        <v>2.9</v>
      </c>
      <c r="AV40" s="97">
        <v>3.4</v>
      </c>
      <c r="AW40" s="97">
        <v>3</v>
      </c>
      <c r="AX40" s="97">
        <v>4.5</v>
      </c>
      <c r="AY40" s="97">
        <v>3.6</v>
      </c>
      <c r="AZ40" s="97">
        <v>7.41</v>
      </c>
      <c r="BA40" s="97" t="s">
        <v>401</v>
      </c>
      <c r="BB40" s="97">
        <v>10.5</v>
      </c>
      <c r="BC40" s="97">
        <v>15.06</v>
      </c>
      <c r="BD40" s="97">
        <v>17.47</v>
      </c>
      <c r="BE40" s="97">
        <v>16.52</v>
      </c>
      <c r="BF40" s="97">
        <v>7.42</v>
      </c>
      <c r="BG40" s="97">
        <v>-0.01</v>
      </c>
      <c r="BH40" s="97">
        <v>3.48</v>
      </c>
      <c r="BI40" s="97">
        <v>0.86</v>
      </c>
      <c r="BJ40" s="97">
        <v>1.46</v>
      </c>
      <c r="BK40" s="97">
        <v>-6.02</v>
      </c>
      <c r="BL40" s="97">
        <v>0.95</v>
      </c>
      <c r="BM40" s="97">
        <v>0.65</v>
      </c>
      <c r="BN40" s="97">
        <v>7.6</v>
      </c>
      <c r="BO40" s="97" t="s">
        <v>124</v>
      </c>
      <c r="BP40" s="97" t="s">
        <v>151</v>
      </c>
      <c r="BQ40" s="97" t="s">
        <v>124</v>
      </c>
      <c r="BR40" s="97" t="s">
        <v>152</v>
      </c>
      <c r="BS40" s="97" t="s">
        <v>406</v>
      </c>
      <c r="BT40" s="78" t="s">
        <v>124</v>
      </c>
      <c r="BU40" s="78" t="s">
        <v>124</v>
      </c>
      <c r="BV40" s="78" t="s">
        <v>84</v>
      </c>
      <c r="BW40" s="78" t="s">
        <v>99</v>
      </c>
      <c r="BX40" s="78" t="b">
        <v>0</v>
      </c>
      <c r="BY40" s="97" t="s">
        <v>84</v>
      </c>
      <c r="BZ40" s="97"/>
      <c r="CA40" s="97" t="s">
        <v>85</v>
      </c>
      <c r="CB40" s="97" t="s">
        <v>86</v>
      </c>
      <c r="CC40" s="153">
        <v>0.618469</v>
      </c>
      <c r="CD40" s="98">
        <v>1</v>
      </c>
      <c r="CE40" s="98" t="s">
        <v>554</v>
      </c>
      <c r="CF40" s="98" t="s">
        <v>554</v>
      </c>
      <c r="CG40" s="97">
        <v>3</v>
      </c>
      <c r="CH40" s="97">
        <v>1.05</v>
      </c>
      <c r="CI40" s="97">
        <v>1</v>
      </c>
      <c r="CJ40" s="72">
        <v>29</v>
      </c>
      <c r="CK40" s="73">
        <v>3.15</v>
      </c>
      <c r="CL40" s="98" t="s">
        <v>579</v>
      </c>
      <c r="CM40" s="97" t="s">
        <v>480</v>
      </c>
      <c r="CN40" s="97" t="s">
        <v>480</v>
      </c>
      <c r="CO40" s="97" t="s">
        <v>480</v>
      </c>
      <c r="CP40" s="97" t="s">
        <v>480</v>
      </c>
      <c r="CQ40" s="97" t="s">
        <v>480</v>
      </c>
      <c r="CR40" s="97" t="s">
        <v>556</v>
      </c>
      <c r="CS40" s="82" t="s">
        <v>547</v>
      </c>
    </row>
    <row r="44" spans="1:9" ht="25.5">
      <c r="A44" s="247" t="s">
        <v>557</v>
      </c>
      <c r="B44" s="247" t="s">
        <v>558</v>
      </c>
      <c r="C44" s="247" t="s">
        <v>559</v>
      </c>
      <c r="D44" s="248" t="s">
        <v>560</v>
      </c>
      <c r="E44" s="247" t="s">
        <v>468</v>
      </c>
      <c r="F44" s="247" t="s">
        <v>561</v>
      </c>
      <c r="G44" s="247" t="s">
        <v>574</v>
      </c>
      <c r="H44" s="247" t="s">
        <v>581</v>
      </c>
      <c r="I44" s="247" t="s">
        <v>582</v>
      </c>
    </row>
    <row r="45" spans="1:255" ht="12.75">
      <c r="A45" s="337" t="s">
        <v>564</v>
      </c>
      <c r="B45" s="230" t="s">
        <v>193</v>
      </c>
      <c r="C45" s="230">
        <v>1</v>
      </c>
      <c r="D45" s="339">
        <v>17.156929</v>
      </c>
      <c r="E45" s="231">
        <f>'Red&amp;Qual'!$CC$3</f>
        <v>10.159017</v>
      </c>
      <c r="F45" s="232" t="s">
        <v>97</v>
      </c>
      <c r="G45" s="319">
        <v>36.75</v>
      </c>
      <c r="H45" s="233" t="str">
        <f>'Red&amp;Qual'!CL3</f>
        <v>High</v>
      </c>
      <c r="I45" s="336" t="s">
        <v>619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</row>
    <row r="46" spans="1:255" ht="12.75">
      <c r="A46" s="326"/>
      <c r="B46" s="234" t="s">
        <v>189</v>
      </c>
      <c r="C46" s="234">
        <v>2</v>
      </c>
      <c r="D46" s="333"/>
      <c r="E46" s="235">
        <f>'Red&amp;Qual'!$CC$7</f>
        <v>6.997912</v>
      </c>
      <c r="F46" s="139" t="s">
        <v>583</v>
      </c>
      <c r="G46" s="329"/>
      <c r="H46" s="236" t="str">
        <f>'Red&amp;Qual'!CL7</f>
        <v>High</v>
      </c>
      <c r="I46" s="334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9" ht="12.75">
      <c r="A47" s="326" t="s">
        <v>564</v>
      </c>
      <c r="B47" s="234" t="s">
        <v>193</v>
      </c>
      <c r="C47" s="234">
        <v>1</v>
      </c>
      <c r="D47" s="340">
        <f>'Final Group Priority'!CC2+'Final Group Priority'!CC12</f>
        <v>10.764574625030672</v>
      </c>
      <c r="E47" s="235">
        <f>E45</f>
        <v>10.159017</v>
      </c>
      <c r="F47" s="314" t="s">
        <v>97</v>
      </c>
      <c r="G47" s="329">
        <f>'Final Group Priority'!CK2+'Final Group Priority'!CK12</f>
        <v>24</v>
      </c>
      <c r="H47" s="236" t="str">
        <f>H45</f>
        <v>High</v>
      </c>
      <c r="I47" s="338" t="s">
        <v>618</v>
      </c>
    </row>
    <row r="48" spans="1:9" ht="12.75">
      <c r="A48" s="326"/>
      <c r="B48" s="234" t="s">
        <v>540</v>
      </c>
      <c r="C48" s="234">
        <v>2</v>
      </c>
      <c r="D48" s="340"/>
      <c r="E48" s="235">
        <f>'Red&amp;Qual'!CC16</f>
        <v>3.429554</v>
      </c>
      <c r="F48" s="314" t="s">
        <v>584</v>
      </c>
      <c r="G48" s="329"/>
      <c r="H48" s="315" t="str">
        <f>'Final Group Priority'!CL12</f>
        <v>Beneficial</v>
      </c>
      <c r="I48" s="338"/>
    </row>
    <row r="49" spans="1:255" ht="12.75">
      <c r="A49" s="335" t="s">
        <v>568</v>
      </c>
      <c r="B49" s="238" t="s">
        <v>428</v>
      </c>
      <c r="C49" s="238">
        <v>1</v>
      </c>
      <c r="D49" s="333">
        <v>7.1146720000000006</v>
      </c>
      <c r="E49" s="237">
        <f>'Red&amp;Qual'!CC36</f>
        <v>0.759127</v>
      </c>
      <c r="F49" s="239" t="s">
        <v>568</v>
      </c>
      <c r="G49" s="329">
        <v>11.25</v>
      </c>
      <c r="H49" s="243" t="s">
        <v>618</v>
      </c>
      <c r="I49" s="332" t="s">
        <v>618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335"/>
      <c r="B50" s="238" t="s">
        <v>425</v>
      </c>
      <c r="C50" s="238">
        <v>2</v>
      </c>
      <c r="D50" s="333"/>
      <c r="E50" s="237">
        <f>'Red&amp;Qual'!CC17</f>
        <v>6.355545</v>
      </c>
      <c r="F50" s="239" t="s">
        <v>568</v>
      </c>
      <c r="G50" s="329"/>
      <c r="H50" s="240" t="str">
        <f>'Red&amp;Qual'!CL17</f>
        <v>Medium</v>
      </c>
      <c r="I50" s="332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2.75">
      <c r="A51" s="335" t="s">
        <v>563</v>
      </c>
      <c r="B51" s="238" t="s">
        <v>575</v>
      </c>
      <c r="C51" s="238">
        <v>1</v>
      </c>
      <c r="D51" s="333">
        <v>1.755604</v>
      </c>
      <c r="E51" s="237">
        <f>'Red&amp;Qual'!CC29</f>
        <v>0.335183</v>
      </c>
      <c r="F51" s="239" t="s">
        <v>570</v>
      </c>
      <c r="G51" s="329">
        <v>9.9</v>
      </c>
      <c r="H51" s="240" t="str">
        <f>'Red&amp;Qual'!CL29</f>
        <v>Beneficial</v>
      </c>
      <c r="I51" s="334" t="s">
        <v>618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2.75">
      <c r="A52" s="335"/>
      <c r="B52" s="238" t="s">
        <v>447</v>
      </c>
      <c r="C52" s="238">
        <v>2</v>
      </c>
      <c r="D52" s="333"/>
      <c r="E52" s="237">
        <f>'Red&amp;Qual'!CC20</f>
        <v>1.420421</v>
      </c>
      <c r="F52" s="239" t="s">
        <v>570</v>
      </c>
      <c r="G52" s="329"/>
      <c r="H52" s="240" t="str">
        <f>H54</f>
        <v>Medium</v>
      </c>
      <c r="I52" s="334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335" t="s">
        <v>563</v>
      </c>
      <c r="B53" s="238" t="s">
        <v>575</v>
      </c>
      <c r="C53" s="238">
        <v>1</v>
      </c>
      <c r="D53" s="333">
        <v>1.755604</v>
      </c>
      <c r="E53" s="237">
        <f>E51</f>
        <v>0.335183</v>
      </c>
      <c r="F53" s="239" t="s">
        <v>570</v>
      </c>
      <c r="G53" s="329">
        <v>9.9</v>
      </c>
      <c r="H53" s="240" t="str">
        <f>'Red&amp;Qual'!CL30</f>
        <v>Beneficial</v>
      </c>
      <c r="I53" s="334" t="s">
        <v>579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335"/>
      <c r="B54" s="238" t="s">
        <v>447</v>
      </c>
      <c r="C54" s="238">
        <v>2</v>
      </c>
      <c r="D54" s="333"/>
      <c r="E54" s="237">
        <f>E52</f>
        <v>1.420421</v>
      </c>
      <c r="F54" s="239" t="s">
        <v>570</v>
      </c>
      <c r="G54" s="329"/>
      <c r="H54" s="240" t="str">
        <f>'Red&amp;Qual'!CL20</f>
        <v>Medium</v>
      </c>
      <c r="I54" s="334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spans="1:255" ht="12.75">
      <c r="A55" s="335" t="s">
        <v>562</v>
      </c>
      <c r="B55" s="238" t="s">
        <v>535</v>
      </c>
      <c r="C55" s="238">
        <v>1</v>
      </c>
      <c r="D55" s="333">
        <v>1.75922</v>
      </c>
      <c r="E55" s="237">
        <f>'Red&amp;Qual'!CC38</f>
        <v>0.6609</v>
      </c>
      <c r="F55" s="239" t="s">
        <v>521</v>
      </c>
      <c r="G55" s="329">
        <v>9.6</v>
      </c>
      <c r="H55" s="240" t="str">
        <f>'Red&amp;Qual'!CL38</f>
        <v>Beneficial</v>
      </c>
      <c r="I55" s="332" t="s">
        <v>579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</row>
    <row r="56" spans="1:255" ht="12.75">
      <c r="A56" s="335"/>
      <c r="B56" s="238" t="s">
        <v>536</v>
      </c>
      <c r="C56" s="238">
        <v>2</v>
      </c>
      <c r="D56" s="333"/>
      <c r="E56" s="237">
        <f>'Red&amp;Qual'!CC21</f>
        <v>1.09832</v>
      </c>
      <c r="F56" s="239" t="s">
        <v>521</v>
      </c>
      <c r="G56" s="329"/>
      <c r="H56" s="243" t="s">
        <v>579</v>
      </c>
      <c r="I56" s="332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</row>
    <row r="57" spans="1:255" ht="12.75">
      <c r="A57" s="335" t="s">
        <v>279</v>
      </c>
      <c r="B57" s="238" t="s">
        <v>278</v>
      </c>
      <c r="C57" s="238">
        <v>1</v>
      </c>
      <c r="D57" s="333">
        <v>2.684418</v>
      </c>
      <c r="E57" s="237">
        <f>E61</f>
        <v>1.931773</v>
      </c>
      <c r="F57" s="239" t="s">
        <v>566</v>
      </c>
      <c r="G57" s="329">
        <v>9</v>
      </c>
      <c r="H57" s="243" t="s">
        <v>579</v>
      </c>
      <c r="I57" s="332" t="s">
        <v>579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2.75">
      <c r="A58" s="335"/>
      <c r="B58" s="238" t="s">
        <v>389</v>
      </c>
      <c r="C58" s="238">
        <v>2</v>
      </c>
      <c r="D58" s="333"/>
      <c r="E58" s="237">
        <f>E62</f>
        <v>0.752645</v>
      </c>
      <c r="F58" s="239" t="s">
        <v>567</v>
      </c>
      <c r="G58" s="329"/>
      <c r="H58" s="240" t="str">
        <f>'Red&amp;Qual'!CL34</f>
        <v>Beneficial</v>
      </c>
      <c r="I58" s="332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335" t="s">
        <v>562</v>
      </c>
      <c r="B59" s="238" t="s">
        <v>537</v>
      </c>
      <c r="C59" s="238">
        <v>1</v>
      </c>
      <c r="D59" s="333">
        <v>1.072752</v>
      </c>
      <c r="E59" s="237">
        <f>'Red&amp;Qual'!CC40</f>
        <v>0.782108</v>
      </c>
      <c r="F59" s="239" t="s">
        <v>585</v>
      </c>
      <c r="G59" s="329">
        <v>6</v>
      </c>
      <c r="H59" s="240" t="str">
        <f>'Red&amp;Qual'!CL40</f>
        <v>Beneficial</v>
      </c>
      <c r="I59" s="334" t="s">
        <v>579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spans="1:255" ht="12.75">
      <c r="A60" s="335"/>
      <c r="B60" s="238" t="s">
        <v>538</v>
      </c>
      <c r="C60" s="238">
        <v>2</v>
      </c>
      <c r="D60" s="333"/>
      <c r="E60" s="237">
        <f>'Red&amp;Qual'!CC41</f>
        <v>0.290644</v>
      </c>
      <c r="F60" s="239" t="s">
        <v>585</v>
      </c>
      <c r="G60" s="329"/>
      <c r="H60" s="240" t="str">
        <f>'Red&amp;Qual'!CL41</f>
        <v>Beneficial</v>
      </c>
      <c r="I60" s="33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</row>
    <row r="61" spans="1:9" ht="12.75">
      <c r="A61" s="326" t="s">
        <v>279</v>
      </c>
      <c r="B61" s="234" t="s">
        <v>278</v>
      </c>
      <c r="C61" s="234">
        <v>1</v>
      </c>
      <c r="D61" s="325">
        <v>3.302887</v>
      </c>
      <c r="E61" s="235">
        <f>'Red&amp;Qual'!CC24</f>
        <v>1.931773</v>
      </c>
      <c r="F61" s="239" t="s">
        <v>566</v>
      </c>
      <c r="G61" s="329">
        <v>12.15</v>
      </c>
      <c r="H61" s="242" t="s">
        <v>579</v>
      </c>
      <c r="I61" s="331" t="s">
        <v>579</v>
      </c>
    </row>
    <row r="62" spans="1:9" ht="12.75">
      <c r="A62" s="326"/>
      <c r="B62" s="234" t="s">
        <v>389</v>
      </c>
      <c r="C62" s="234">
        <v>2</v>
      </c>
      <c r="D62" s="325"/>
      <c r="E62" s="235">
        <f>'Red&amp;Qual'!CC34</f>
        <v>0.752645</v>
      </c>
      <c r="F62" s="239" t="s">
        <v>567</v>
      </c>
      <c r="G62" s="329"/>
      <c r="H62" s="236" t="str">
        <f>H58</f>
        <v>Beneficial</v>
      </c>
      <c r="I62" s="331"/>
    </row>
    <row r="63" spans="1:9" ht="12.75">
      <c r="A63" s="326"/>
      <c r="B63" s="234" t="s">
        <v>403</v>
      </c>
      <c r="C63" s="234">
        <v>3</v>
      </c>
      <c r="D63" s="325"/>
      <c r="E63" s="235">
        <f>'Red&amp;Qual'!CC31</f>
        <v>0.618469</v>
      </c>
      <c r="F63" s="239" t="s">
        <v>567</v>
      </c>
      <c r="G63" s="329"/>
      <c r="H63" s="236" t="str">
        <f>'Red&amp;Qual'!CL31</f>
        <v>Beneficial</v>
      </c>
      <c r="I63" s="331"/>
    </row>
    <row r="64" spans="1:9" ht="12.75">
      <c r="A64" s="326" t="s">
        <v>279</v>
      </c>
      <c r="B64" s="234" t="str">
        <f>B47</f>
        <v>J018</v>
      </c>
      <c r="C64" s="234">
        <v>1</v>
      </c>
      <c r="D64" s="325">
        <f>D47+'Final Group Priority'!CC13</f>
        <v>14.194128625030672</v>
      </c>
      <c r="E64" s="235">
        <f>'Red&amp;Qual'!CC27</f>
        <v>2.032466</v>
      </c>
      <c r="F64" s="239" t="str">
        <f>F45</f>
        <v>Chesnimnus</v>
      </c>
      <c r="G64" s="329">
        <f>G47+'Final Group Priority'!CK13</f>
        <v>33</v>
      </c>
      <c r="H64" s="242" t="str">
        <f>H47</f>
        <v>High</v>
      </c>
      <c r="I64" s="323" t="s">
        <v>618</v>
      </c>
    </row>
    <row r="65" spans="1:9" ht="12.75">
      <c r="A65" s="326"/>
      <c r="B65" s="234" t="str">
        <f>B48</f>
        <v>J170</v>
      </c>
      <c r="C65" s="234">
        <v>2</v>
      </c>
      <c r="D65" s="325"/>
      <c r="E65" s="235">
        <f>'Red&amp;Qual'!CC37</f>
        <v>0.613057</v>
      </c>
      <c r="F65" s="239" t="str">
        <f>F48</f>
        <v>Trib to SFK Chesnimnus</v>
      </c>
      <c r="G65" s="329"/>
      <c r="H65" s="236" t="str">
        <f>H48</f>
        <v>Beneficial</v>
      </c>
      <c r="I65" s="323"/>
    </row>
    <row r="66" spans="1:9" ht="12.75">
      <c r="A66" s="327"/>
      <c r="B66" s="316" t="s">
        <v>534</v>
      </c>
      <c r="C66" s="316">
        <v>3</v>
      </c>
      <c r="D66" s="328"/>
      <c r="E66" s="318">
        <f>'Red&amp;Qual'!CC34</f>
        <v>0.752645</v>
      </c>
      <c r="F66" s="245" t="s">
        <v>584</v>
      </c>
      <c r="G66" s="330"/>
      <c r="H66" s="317" t="str">
        <f>'Final Group Priority'!CL13</f>
        <v>Medium</v>
      </c>
      <c r="I66" s="324"/>
    </row>
    <row r="67" ht="12.75">
      <c r="A67" s="152"/>
    </row>
    <row r="68" ht="12.75">
      <c r="A68" s="152" t="s">
        <v>594</v>
      </c>
    </row>
    <row r="69" ht="12.75">
      <c r="A69" s="139"/>
    </row>
    <row r="70" spans="1:6" ht="12.75">
      <c r="A70" s="139" t="s">
        <v>97</v>
      </c>
      <c r="B70" t="s">
        <v>497</v>
      </c>
      <c r="C70">
        <v>1</v>
      </c>
      <c r="E70">
        <v>2.14728</v>
      </c>
      <c r="F70" t="s">
        <v>565</v>
      </c>
    </row>
    <row r="71" spans="1:6" ht="12.75">
      <c r="A71" s="139" t="s">
        <v>97</v>
      </c>
      <c r="B71" t="s">
        <v>533</v>
      </c>
      <c r="C71">
        <v>1</v>
      </c>
      <c r="E71">
        <v>2.032466</v>
      </c>
      <c r="F71" t="s">
        <v>565</v>
      </c>
    </row>
    <row r="72" spans="1:6" ht="12.75">
      <c r="A72" s="139" t="s">
        <v>97</v>
      </c>
      <c r="B72" t="s">
        <v>193</v>
      </c>
      <c r="C72">
        <v>1</v>
      </c>
      <c r="E72">
        <v>4.592909</v>
      </c>
      <c r="F72" t="s">
        <v>564</v>
      </c>
    </row>
  </sheetData>
  <mergeCells count="40">
    <mergeCell ref="A55:A56"/>
    <mergeCell ref="D57:D58"/>
    <mergeCell ref="A49:A50"/>
    <mergeCell ref="G61:G63"/>
    <mergeCell ref="G59:G60"/>
    <mergeCell ref="D59:D60"/>
    <mergeCell ref="D55:D56"/>
    <mergeCell ref="G49:G50"/>
    <mergeCell ref="G51:G52"/>
    <mergeCell ref="G53:G54"/>
    <mergeCell ref="I45:I46"/>
    <mergeCell ref="A45:A46"/>
    <mergeCell ref="A47:A48"/>
    <mergeCell ref="G47:G48"/>
    <mergeCell ref="I47:I48"/>
    <mergeCell ref="D45:D46"/>
    <mergeCell ref="D47:D48"/>
    <mergeCell ref="G45:G46"/>
    <mergeCell ref="I59:I60"/>
    <mergeCell ref="A59:A60"/>
    <mergeCell ref="A57:A58"/>
    <mergeCell ref="A51:A52"/>
    <mergeCell ref="I57:I58"/>
    <mergeCell ref="A53:A54"/>
    <mergeCell ref="I55:I56"/>
    <mergeCell ref="I53:I54"/>
    <mergeCell ref="I51:I52"/>
    <mergeCell ref="G57:G58"/>
    <mergeCell ref="G55:G56"/>
    <mergeCell ref="I49:I50"/>
    <mergeCell ref="D49:D50"/>
    <mergeCell ref="D51:D52"/>
    <mergeCell ref="D53:D54"/>
    <mergeCell ref="I64:I66"/>
    <mergeCell ref="D61:D63"/>
    <mergeCell ref="A64:A66"/>
    <mergeCell ref="D64:D66"/>
    <mergeCell ref="G64:G66"/>
    <mergeCell ref="I61:I63"/>
    <mergeCell ref="A61:A6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T44"/>
  <sheetViews>
    <sheetView workbookViewId="0" topLeftCell="A1">
      <pane xSplit="1" ySplit="1" topLeftCell="CA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0" sqref="A20:IV20"/>
    </sheetView>
  </sheetViews>
  <sheetFormatPr defaultColWidth="9.140625" defaultRowHeight="12.75"/>
  <cols>
    <col min="76" max="77" width="14.140625" style="0" customWidth="1"/>
    <col min="81" max="81" width="10.8515625" style="0" bestFit="1" customWidth="1"/>
    <col min="85" max="85" width="10.8515625" style="0" customWidth="1"/>
    <col min="86" max="86" width="11.28125" style="0" customWidth="1"/>
    <col min="87" max="87" width="11.421875" style="0" customWidth="1"/>
    <col min="88" max="88" width="11.00390625" style="0" customWidth="1"/>
    <col min="89" max="89" width="12.7109375" style="0" customWidth="1"/>
    <col min="90" max="90" width="11.00390625" style="0" customWidth="1"/>
    <col min="91" max="91" width="11.421875" style="0" customWidth="1"/>
    <col min="92" max="93" width="11.8515625" style="0" customWidth="1"/>
    <col min="99" max="99" width="10.00390625" style="0" customWidth="1"/>
    <col min="100" max="100" width="51.00390625" style="0" bestFit="1" customWidth="1"/>
  </cols>
  <sheetData>
    <row r="1" spans="1:97" ht="51">
      <c r="A1" s="1" t="s">
        <v>0</v>
      </c>
      <c r="B1" s="2" t="s">
        <v>1</v>
      </c>
      <c r="C1" s="3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27</v>
      </c>
      <c r="AE1" s="1" t="s">
        <v>29</v>
      </c>
      <c r="AF1" s="1" t="s">
        <v>30</v>
      </c>
      <c r="AG1" s="1" t="s">
        <v>31</v>
      </c>
      <c r="AH1" s="1" t="s">
        <v>482</v>
      </c>
      <c r="AI1" s="1" t="s">
        <v>27</v>
      </c>
      <c r="AJ1" s="5" t="s">
        <v>32</v>
      </c>
      <c r="AK1" s="1" t="s">
        <v>33</v>
      </c>
      <c r="AL1" t="s">
        <v>462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  <c r="AR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32</v>
      </c>
      <c r="BT1" s="64" t="s">
        <v>465</v>
      </c>
      <c r="BU1" s="65" t="s">
        <v>66</v>
      </c>
      <c r="BV1" s="65" t="s">
        <v>466</v>
      </c>
      <c r="BW1" s="64" t="s">
        <v>67</v>
      </c>
      <c r="BX1" s="64" t="s">
        <v>467</v>
      </c>
      <c r="BY1" s="1" t="s">
        <v>68</v>
      </c>
      <c r="BZ1" s="1" t="s">
        <v>27</v>
      </c>
      <c r="CA1" s="1" t="s">
        <v>69</v>
      </c>
      <c r="CB1" s="1" t="s">
        <v>70</v>
      </c>
      <c r="CC1" s="87" t="s">
        <v>468</v>
      </c>
      <c r="CD1" s="87" t="s">
        <v>469</v>
      </c>
      <c r="CE1" s="88" t="s">
        <v>471</v>
      </c>
      <c r="CF1" s="88" t="s">
        <v>472</v>
      </c>
      <c r="CG1" s="87" t="s">
        <v>473</v>
      </c>
      <c r="CH1" s="87" t="s">
        <v>474</v>
      </c>
      <c r="CI1" s="87" t="s">
        <v>553</v>
      </c>
      <c r="CJ1" s="88" t="s">
        <v>478</v>
      </c>
      <c r="CK1" s="88" t="s">
        <v>479</v>
      </c>
      <c r="CL1" s="75" t="s">
        <v>576</v>
      </c>
      <c r="CM1" s="87" t="s">
        <v>489</v>
      </c>
      <c r="CN1" s="87" t="s">
        <v>138</v>
      </c>
      <c r="CO1" s="87" t="s">
        <v>140</v>
      </c>
      <c r="CP1" s="87" t="s">
        <v>490</v>
      </c>
      <c r="CQ1" s="75" t="s">
        <v>491</v>
      </c>
      <c r="CR1" s="75" t="s">
        <v>398</v>
      </c>
      <c r="CS1" s="75" t="s">
        <v>32</v>
      </c>
    </row>
    <row r="2" spans="1:97" s="6" customFormat="1" ht="12.75">
      <c r="A2" s="171" t="s">
        <v>193</v>
      </c>
      <c r="B2" s="172" t="s">
        <v>194</v>
      </c>
      <c r="C2" s="173">
        <v>0.05</v>
      </c>
      <c r="D2" s="172">
        <v>4600</v>
      </c>
      <c r="E2" s="171" t="s">
        <v>74</v>
      </c>
      <c r="F2" s="171" t="s">
        <v>74</v>
      </c>
      <c r="G2" s="171" t="s">
        <v>74</v>
      </c>
      <c r="H2" s="171" t="s">
        <v>97</v>
      </c>
      <c r="I2" s="171" t="s">
        <v>77</v>
      </c>
      <c r="J2" s="174">
        <v>45.70721</v>
      </c>
      <c r="K2" s="174">
        <v>-116.91473</v>
      </c>
      <c r="L2" s="171" t="s">
        <v>78</v>
      </c>
      <c r="M2" s="171" t="s">
        <v>79</v>
      </c>
      <c r="N2" s="171" t="s">
        <v>80</v>
      </c>
      <c r="O2" s="171" t="s">
        <v>81</v>
      </c>
      <c r="P2" s="171"/>
      <c r="Q2" s="175">
        <v>38237</v>
      </c>
      <c r="R2" s="176">
        <v>0.65</v>
      </c>
      <c r="S2" s="171" t="s">
        <v>99</v>
      </c>
      <c r="T2" s="171">
        <v>1</v>
      </c>
      <c r="U2" s="171">
        <v>1</v>
      </c>
      <c r="V2" s="171">
        <v>0</v>
      </c>
      <c r="W2" s="171">
        <v>0</v>
      </c>
      <c r="X2" s="171">
        <v>0</v>
      </c>
      <c r="Y2" s="171" t="s">
        <v>100</v>
      </c>
      <c r="Z2" s="171" t="s">
        <v>75</v>
      </c>
      <c r="AA2" s="171" t="s">
        <v>75</v>
      </c>
      <c r="AB2" s="171" t="s">
        <v>195</v>
      </c>
      <c r="AC2" s="171" t="s">
        <v>84</v>
      </c>
      <c r="AD2" s="171"/>
      <c r="AE2" s="171" t="s">
        <v>120</v>
      </c>
      <c r="AF2" s="171" t="s">
        <v>102</v>
      </c>
      <c r="AG2" s="171" t="s">
        <v>75</v>
      </c>
      <c r="AH2" s="171" t="s">
        <v>75</v>
      </c>
      <c r="AI2" s="171" t="s">
        <v>196</v>
      </c>
      <c r="AJ2" s="171"/>
      <c r="AK2" s="171"/>
      <c r="AL2" s="171"/>
      <c r="AM2" s="171"/>
      <c r="AN2" s="171"/>
      <c r="AO2" s="171"/>
      <c r="AP2" s="171"/>
      <c r="AQ2" s="171"/>
      <c r="AR2" s="171"/>
      <c r="AS2" s="171">
        <v>6.8</v>
      </c>
      <c r="AT2" s="171">
        <v>45.4</v>
      </c>
      <c r="AU2" s="171">
        <v>9</v>
      </c>
      <c r="AV2" s="171">
        <v>15.7</v>
      </c>
      <c r="AW2" s="171">
        <v>12.3</v>
      </c>
      <c r="AX2" s="171">
        <v>16.5</v>
      </c>
      <c r="AY2" s="171">
        <v>11.6</v>
      </c>
      <c r="AZ2" s="171">
        <v>6.55</v>
      </c>
      <c r="BA2" s="171" t="s">
        <v>197</v>
      </c>
      <c r="BB2" s="171">
        <v>12.51</v>
      </c>
      <c r="BC2" s="171">
        <v>12.85</v>
      </c>
      <c r="BD2" s="171">
        <v>16.04</v>
      </c>
      <c r="BE2" s="171">
        <v>12.7</v>
      </c>
      <c r="BF2" s="171">
        <v>6.55</v>
      </c>
      <c r="BG2" s="171">
        <v>0</v>
      </c>
      <c r="BH2" s="171">
        <v>13.02</v>
      </c>
      <c r="BI2" s="171">
        <v>0.52</v>
      </c>
      <c r="BJ2" s="171">
        <v>-0.15</v>
      </c>
      <c r="BK2" s="171">
        <v>-0.19</v>
      </c>
      <c r="BL2" s="171">
        <v>3.34</v>
      </c>
      <c r="BM2" s="171">
        <v>-22.27</v>
      </c>
      <c r="BN2" s="171">
        <v>0.75</v>
      </c>
      <c r="BO2" s="183" t="s">
        <v>124</v>
      </c>
      <c r="BP2" s="171" t="s">
        <v>75</v>
      </c>
      <c r="BQ2" s="183" t="s">
        <v>124</v>
      </c>
      <c r="BR2" s="171" t="s">
        <v>75</v>
      </c>
      <c r="BS2" s="171"/>
      <c r="BT2" s="177" t="s">
        <v>124</v>
      </c>
      <c r="BU2" s="177" t="s">
        <v>124</v>
      </c>
      <c r="BV2" s="177" t="s">
        <v>84</v>
      </c>
      <c r="BW2" s="177" t="s">
        <v>99</v>
      </c>
      <c r="BX2" s="177" t="b">
        <v>0</v>
      </c>
      <c r="BY2" s="171" t="s">
        <v>84</v>
      </c>
      <c r="BZ2" s="171"/>
      <c r="CA2" s="171" t="s">
        <v>198</v>
      </c>
      <c r="CB2" s="171" t="s">
        <v>175</v>
      </c>
      <c r="CC2" s="178">
        <v>10.159017</v>
      </c>
      <c r="CD2" s="179">
        <v>7</v>
      </c>
      <c r="CE2" s="179" t="s">
        <v>554</v>
      </c>
      <c r="CF2" s="179" t="s">
        <v>554</v>
      </c>
      <c r="CG2" s="171">
        <v>1</v>
      </c>
      <c r="CH2" s="171">
        <v>1</v>
      </c>
      <c r="CI2" s="171">
        <v>1</v>
      </c>
      <c r="CJ2" s="180">
        <v>2</v>
      </c>
      <c r="CK2" s="181">
        <v>21</v>
      </c>
      <c r="CL2" s="98" t="s">
        <v>619</v>
      </c>
      <c r="CM2" s="171" t="s">
        <v>480</v>
      </c>
      <c r="CN2" s="171" t="s">
        <v>480</v>
      </c>
      <c r="CO2" s="171" t="s">
        <v>480</v>
      </c>
      <c r="CP2" s="171" t="s">
        <v>480</v>
      </c>
      <c r="CQ2" s="171" t="s">
        <v>480</v>
      </c>
      <c r="CR2" s="171" t="s">
        <v>480</v>
      </c>
      <c r="CS2" s="171" t="s">
        <v>616</v>
      </c>
    </row>
    <row r="3" spans="1:97" ht="12.75">
      <c r="A3" s="82" t="s">
        <v>321</v>
      </c>
      <c r="B3" s="80" t="s">
        <v>322</v>
      </c>
      <c r="C3" s="81">
        <v>0.1</v>
      </c>
      <c r="D3" s="80">
        <v>4625</v>
      </c>
      <c r="E3" s="82" t="s">
        <v>89</v>
      </c>
      <c r="F3" s="82" t="s">
        <v>89</v>
      </c>
      <c r="G3" s="82" t="s">
        <v>89</v>
      </c>
      <c r="H3" s="82" t="s">
        <v>323</v>
      </c>
      <c r="I3" s="82" t="s">
        <v>97</v>
      </c>
      <c r="J3" s="117">
        <v>45.70235</v>
      </c>
      <c r="K3" s="117">
        <v>-117.10098</v>
      </c>
      <c r="L3" s="82" t="s">
        <v>78</v>
      </c>
      <c r="M3" s="82" t="s">
        <v>79</v>
      </c>
      <c r="N3" s="82" t="s">
        <v>159</v>
      </c>
      <c r="O3" s="82" t="s">
        <v>160</v>
      </c>
      <c r="P3" s="82"/>
      <c r="Q3" s="118">
        <v>38292</v>
      </c>
      <c r="R3" s="119">
        <v>0.44236111111111115</v>
      </c>
      <c r="S3" s="82" t="s">
        <v>99</v>
      </c>
      <c r="T3" s="82">
        <v>1</v>
      </c>
      <c r="U3" s="82">
        <v>2</v>
      </c>
      <c r="V3" s="82">
        <v>0</v>
      </c>
      <c r="W3" s="82">
        <v>0</v>
      </c>
      <c r="X3" s="82">
        <v>0</v>
      </c>
      <c r="Y3" s="82" t="s">
        <v>100</v>
      </c>
      <c r="Z3" s="82" t="s">
        <v>75</v>
      </c>
      <c r="AA3" s="82" t="s">
        <v>75</v>
      </c>
      <c r="AB3" s="82"/>
      <c r="AC3" s="82" t="s">
        <v>84</v>
      </c>
      <c r="AD3" s="82"/>
      <c r="AE3" s="82" t="s">
        <v>101</v>
      </c>
      <c r="AF3" s="82" t="s">
        <v>102</v>
      </c>
      <c r="AG3" s="82" t="s">
        <v>75</v>
      </c>
      <c r="AH3" s="97" t="s">
        <v>75</v>
      </c>
      <c r="AI3" s="120" t="s">
        <v>324</v>
      </c>
      <c r="AJ3" s="82"/>
      <c r="AK3" s="82"/>
      <c r="AL3" s="82"/>
      <c r="AM3" s="82"/>
      <c r="AN3" s="82"/>
      <c r="AO3" s="82"/>
      <c r="AP3" s="82"/>
      <c r="AQ3" s="82"/>
      <c r="AR3" s="82"/>
      <c r="AS3" s="82">
        <v>2.6</v>
      </c>
      <c r="AT3" s="82">
        <v>17.5</v>
      </c>
      <c r="AU3" s="82">
        <v>9.2</v>
      </c>
      <c r="AV3" s="82">
        <v>9.4</v>
      </c>
      <c r="AW3" s="82">
        <v>9</v>
      </c>
      <c r="AX3" s="82">
        <v>8.3</v>
      </c>
      <c r="AY3" s="82">
        <v>6.9</v>
      </c>
      <c r="AZ3" s="82">
        <v>6.63</v>
      </c>
      <c r="BA3" s="82" t="s">
        <v>325</v>
      </c>
      <c r="BB3" s="82">
        <v>8.59</v>
      </c>
      <c r="BC3" s="82">
        <v>8.33</v>
      </c>
      <c r="BD3" s="82">
        <v>0</v>
      </c>
      <c r="BE3" s="82"/>
      <c r="BF3" s="82">
        <v>6.64</v>
      </c>
      <c r="BG3" s="82">
        <v>-0.01</v>
      </c>
      <c r="BH3" s="82">
        <v>8.56</v>
      </c>
      <c r="BI3" s="82">
        <v>0.3</v>
      </c>
      <c r="BJ3" s="82">
        <v>-8.33</v>
      </c>
      <c r="BK3" s="82">
        <v>8.59</v>
      </c>
      <c r="BL3" s="82">
        <v>0</v>
      </c>
      <c r="BM3" s="82">
        <v>0</v>
      </c>
      <c r="BN3" s="82">
        <v>-1.49</v>
      </c>
      <c r="BO3" s="82" t="s">
        <v>124</v>
      </c>
      <c r="BP3" s="82" t="s">
        <v>125</v>
      </c>
      <c r="BQ3" s="82" t="s">
        <v>124</v>
      </c>
      <c r="BR3" s="82" t="s">
        <v>125</v>
      </c>
      <c r="BS3" s="82" t="s">
        <v>326</v>
      </c>
      <c r="BT3" s="78" t="s">
        <v>124</v>
      </c>
      <c r="BU3" s="78" t="s">
        <v>124</v>
      </c>
      <c r="BV3" s="78" t="s">
        <v>84</v>
      </c>
      <c r="BW3" s="78" t="s">
        <v>99</v>
      </c>
      <c r="BX3" s="78" t="b">
        <v>0</v>
      </c>
      <c r="BY3" s="97" t="s">
        <v>84</v>
      </c>
      <c r="BZ3" s="82"/>
      <c r="CA3" s="97" t="s">
        <v>85</v>
      </c>
      <c r="CB3" s="97" t="s">
        <v>170</v>
      </c>
      <c r="CC3" s="154">
        <v>10.282331</v>
      </c>
      <c r="CD3" s="98">
        <v>7</v>
      </c>
      <c r="CE3" s="98" t="s">
        <v>554</v>
      </c>
      <c r="CF3" s="98" t="s">
        <v>554</v>
      </c>
      <c r="CG3" s="82">
        <v>1</v>
      </c>
      <c r="CH3" s="97">
        <v>1</v>
      </c>
      <c r="CI3" s="97">
        <v>1</v>
      </c>
      <c r="CJ3" s="72">
        <v>2</v>
      </c>
      <c r="CK3" s="73">
        <v>21</v>
      </c>
      <c r="CL3" s="98" t="s">
        <v>619</v>
      </c>
      <c r="CM3" s="97" t="s">
        <v>480</v>
      </c>
      <c r="CN3" s="97" t="s">
        <v>480</v>
      </c>
      <c r="CO3" s="97" t="s">
        <v>480</v>
      </c>
      <c r="CP3" s="97" t="s">
        <v>480</v>
      </c>
      <c r="CQ3" s="97" t="s">
        <v>480</v>
      </c>
      <c r="CR3" s="97" t="s">
        <v>480</v>
      </c>
      <c r="CS3" s="82"/>
    </row>
    <row r="4" spans="1:97" ht="12.75">
      <c r="A4" s="97" t="s">
        <v>327</v>
      </c>
      <c r="B4" s="99" t="s">
        <v>328</v>
      </c>
      <c r="C4" s="100">
        <v>0.1</v>
      </c>
      <c r="D4" s="99">
        <v>4625</v>
      </c>
      <c r="E4" s="97" t="s">
        <v>89</v>
      </c>
      <c r="F4" s="97" t="s">
        <v>89</v>
      </c>
      <c r="G4" s="97" t="s">
        <v>89</v>
      </c>
      <c r="H4" s="97" t="s">
        <v>323</v>
      </c>
      <c r="I4" s="97" t="s">
        <v>97</v>
      </c>
      <c r="J4" s="101">
        <v>45.70235</v>
      </c>
      <c r="K4" s="101">
        <v>-117.10098</v>
      </c>
      <c r="L4" s="97" t="s">
        <v>78</v>
      </c>
      <c r="M4" s="97" t="s">
        <v>79</v>
      </c>
      <c r="N4" s="97" t="s">
        <v>159</v>
      </c>
      <c r="O4" s="97" t="s">
        <v>160</v>
      </c>
      <c r="P4" s="97"/>
      <c r="Q4" s="102">
        <v>38292</v>
      </c>
      <c r="R4" s="103">
        <v>0.4791666666666667</v>
      </c>
      <c r="S4" s="97" t="s">
        <v>118</v>
      </c>
      <c r="T4" s="97">
        <v>1</v>
      </c>
      <c r="U4" s="97">
        <v>2</v>
      </c>
      <c r="V4" s="97">
        <v>0</v>
      </c>
      <c r="W4" s="97">
        <v>0</v>
      </c>
      <c r="X4" s="97">
        <v>0</v>
      </c>
      <c r="Y4" s="97" t="s">
        <v>100</v>
      </c>
      <c r="Z4" s="97" t="s">
        <v>75</v>
      </c>
      <c r="AA4" s="97" t="s">
        <v>75</v>
      </c>
      <c r="AB4" s="97"/>
      <c r="AC4" s="97" t="s">
        <v>84</v>
      </c>
      <c r="AD4" s="97"/>
      <c r="AE4" s="97" t="s">
        <v>101</v>
      </c>
      <c r="AF4" s="97" t="s">
        <v>102</v>
      </c>
      <c r="AG4" s="97" t="s">
        <v>75</v>
      </c>
      <c r="AH4" s="97" t="s">
        <v>75</v>
      </c>
      <c r="AI4" s="104" t="s">
        <v>324</v>
      </c>
      <c r="AJ4" s="97"/>
      <c r="AK4" s="97"/>
      <c r="AL4" s="97"/>
      <c r="AM4" s="97"/>
      <c r="AN4" s="97"/>
      <c r="AO4" s="97"/>
      <c r="AP4" s="97"/>
      <c r="AQ4" s="97"/>
      <c r="AR4" s="97"/>
      <c r="AS4" s="97">
        <v>3.5</v>
      </c>
      <c r="AT4" s="97">
        <v>19.5</v>
      </c>
      <c r="AU4" s="97">
        <v>9</v>
      </c>
      <c r="AV4" s="97">
        <v>9.4</v>
      </c>
      <c r="AW4" s="97">
        <v>9.2</v>
      </c>
      <c r="AX4" s="97">
        <v>6.9</v>
      </c>
      <c r="AY4" s="97">
        <v>8.3</v>
      </c>
      <c r="AZ4" s="97">
        <v>6.63</v>
      </c>
      <c r="BA4" s="97" t="s">
        <v>105</v>
      </c>
      <c r="BB4" s="97">
        <v>8.25</v>
      </c>
      <c r="BC4" s="97">
        <v>8.26</v>
      </c>
      <c r="BD4" s="97"/>
      <c r="BE4" s="97"/>
      <c r="BF4" s="97">
        <v>6.64</v>
      </c>
      <c r="BG4" s="97">
        <v>-0.01</v>
      </c>
      <c r="BH4" s="97">
        <v>8.56</v>
      </c>
      <c r="BI4" s="97">
        <v>0.41</v>
      </c>
      <c r="BJ4" s="97">
        <v>-8.26</v>
      </c>
      <c r="BK4" s="97">
        <v>8.25</v>
      </c>
      <c r="BL4" s="97">
        <v>0</v>
      </c>
      <c r="BM4" s="97">
        <v>0</v>
      </c>
      <c r="BN4" s="97">
        <v>0.05</v>
      </c>
      <c r="BO4" s="97" t="s">
        <v>124</v>
      </c>
      <c r="BP4" s="97" t="s">
        <v>125</v>
      </c>
      <c r="BQ4" s="97" t="s">
        <v>124</v>
      </c>
      <c r="BR4" s="97" t="s">
        <v>125</v>
      </c>
      <c r="BS4" s="97" t="s">
        <v>329</v>
      </c>
      <c r="BT4" s="106" t="s">
        <v>124</v>
      </c>
      <c r="BU4" s="106" t="s">
        <v>124</v>
      </c>
      <c r="BV4" s="106" t="s">
        <v>84</v>
      </c>
      <c r="BW4" s="106" t="s">
        <v>118</v>
      </c>
      <c r="BX4" s="106" t="b">
        <v>0</v>
      </c>
      <c r="BY4" s="97" t="s">
        <v>84</v>
      </c>
      <c r="BZ4" s="97"/>
      <c r="CA4" s="97" t="s">
        <v>85</v>
      </c>
      <c r="CB4" s="97" t="s">
        <v>170</v>
      </c>
      <c r="CC4" s="154">
        <v>10.282331</v>
      </c>
      <c r="CD4" s="98">
        <v>7</v>
      </c>
      <c r="CE4" s="98" t="s">
        <v>554</v>
      </c>
      <c r="CF4" s="98" t="s">
        <v>554</v>
      </c>
      <c r="CG4" s="97">
        <v>1</v>
      </c>
      <c r="CH4" s="97">
        <v>1</v>
      </c>
      <c r="CI4" s="97">
        <v>1</v>
      </c>
      <c r="CJ4" s="72">
        <v>2</v>
      </c>
      <c r="CK4" s="73">
        <v>21</v>
      </c>
      <c r="CL4" s="98" t="s">
        <v>619</v>
      </c>
      <c r="CM4" s="97" t="s">
        <v>480</v>
      </c>
      <c r="CN4" s="97" t="s">
        <v>480</v>
      </c>
      <c r="CO4" s="97" t="s">
        <v>480</v>
      </c>
      <c r="CP4" s="97" t="s">
        <v>480</v>
      </c>
      <c r="CQ4" s="97" t="s">
        <v>480</v>
      </c>
      <c r="CR4" s="97" t="s">
        <v>480</v>
      </c>
      <c r="CS4" s="82"/>
    </row>
    <row r="5" spans="1:97" s="6" customFormat="1" ht="12.75">
      <c r="A5" s="97" t="s">
        <v>384</v>
      </c>
      <c r="B5" s="99">
        <v>4655</v>
      </c>
      <c r="C5" s="100">
        <v>11.1</v>
      </c>
      <c r="D5" s="99">
        <v>4600</v>
      </c>
      <c r="E5" s="97" t="s">
        <v>385</v>
      </c>
      <c r="F5" s="97" t="s">
        <v>385</v>
      </c>
      <c r="G5" s="97" t="s">
        <v>385</v>
      </c>
      <c r="H5" s="97" t="s">
        <v>109</v>
      </c>
      <c r="I5" s="97" t="s">
        <v>77</v>
      </c>
      <c r="J5" s="101">
        <v>45.95503</v>
      </c>
      <c r="K5" s="101">
        <v>-117.12976</v>
      </c>
      <c r="L5" s="97" t="s">
        <v>78</v>
      </c>
      <c r="M5" s="97" t="s">
        <v>79</v>
      </c>
      <c r="N5" s="97" t="s">
        <v>80</v>
      </c>
      <c r="O5" s="97" t="s">
        <v>160</v>
      </c>
      <c r="P5" s="97"/>
      <c r="Q5" s="102">
        <v>38566</v>
      </c>
      <c r="R5" s="103">
        <v>0.5104166666666666</v>
      </c>
      <c r="S5" s="97" t="s">
        <v>99</v>
      </c>
      <c r="T5" s="97">
        <v>1</v>
      </c>
      <c r="U5" s="97">
        <v>1</v>
      </c>
      <c r="V5" s="97">
        <v>0</v>
      </c>
      <c r="W5" s="97">
        <v>0</v>
      </c>
      <c r="X5" s="97">
        <v>0</v>
      </c>
      <c r="Y5" s="97" t="s">
        <v>137</v>
      </c>
      <c r="Z5" s="97" t="s">
        <v>119</v>
      </c>
      <c r="AA5" s="97" t="s">
        <v>75</v>
      </c>
      <c r="AB5" s="97" t="s">
        <v>386</v>
      </c>
      <c r="AC5" s="97" t="s">
        <v>84</v>
      </c>
      <c r="AD5" s="97"/>
      <c r="AE5" s="97" t="s">
        <v>120</v>
      </c>
      <c r="AF5" s="97" t="s">
        <v>140</v>
      </c>
      <c r="AG5" s="97" t="s">
        <v>75</v>
      </c>
      <c r="AH5" s="97" t="s">
        <v>75</v>
      </c>
      <c r="AI5" s="104"/>
      <c r="AJ5" s="97" t="s">
        <v>387</v>
      </c>
      <c r="AK5" s="97"/>
      <c r="AL5" s="97"/>
      <c r="AM5" s="97"/>
      <c r="AN5" s="97"/>
      <c r="AO5" s="97"/>
      <c r="AP5" s="97"/>
      <c r="AQ5" s="97"/>
      <c r="AR5" s="97"/>
      <c r="AS5" s="97">
        <v>2</v>
      </c>
      <c r="AT5" s="97">
        <v>20</v>
      </c>
      <c r="AU5" s="97">
        <v>7.5</v>
      </c>
      <c r="AV5" s="97">
        <v>9.5</v>
      </c>
      <c r="AW5" s="97">
        <v>7</v>
      </c>
      <c r="AX5" s="97">
        <v>6.4</v>
      </c>
      <c r="AY5" s="97">
        <v>5.3</v>
      </c>
      <c r="AZ5" s="97">
        <v>3.03</v>
      </c>
      <c r="BA5" s="97" t="s">
        <v>388</v>
      </c>
      <c r="BB5" s="97">
        <v>5.08</v>
      </c>
      <c r="BC5" s="97">
        <v>5.5</v>
      </c>
      <c r="BD5" s="97">
        <v>8.31</v>
      </c>
      <c r="BE5" s="97">
        <v>7.74</v>
      </c>
      <c r="BF5" s="97">
        <v>3.03</v>
      </c>
      <c r="BG5" s="97">
        <v>0</v>
      </c>
      <c r="BH5" s="97">
        <v>7.14</v>
      </c>
      <c r="BI5" s="97">
        <v>0.28</v>
      </c>
      <c r="BJ5" s="97">
        <v>2.24</v>
      </c>
      <c r="BK5" s="97">
        <v>-2.66</v>
      </c>
      <c r="BL5" s="97">
        <v>0.57</v>
      </c>
      <c r="BM5" s="97">
        <v>0.25</v>
      </c>
      <c r="BN5" s="97">
        <v>2.1</v>
      </c>
      <c r="BO5" s="97" t="s">
        <v>124</v>
      </c>
      <c r="BP5" s="97" t="s">
        <v>167</v>
      </c>
      <c r="BQ5" s="97" t="s">
        <v>124</v>
      </c>
      <c r="BR5" s="97" t="s">
        <v>168</v>
      </c>
      <c r="BS5" s="97"/>
      <c r="BT5" s="78" t="s">
        <v>124</v>
      </c>
      <c r="BU5" s="78" t="s">
        <v>124</v>
      </c>
      <c r="BV5" s="78" t="s">
        <v>84</v>
      </c>
      <c r="BW5" s="78" t="s">
        <v>99</v>
      </c>
      <c r="BX5" s="78" t="b">
        <v>0</v>
      </c>
      <c r="BY5" s="97"/>
      <c r="BZ5" s="97"/>
      <c r="CA5" s="97"/>
      <c r="CB5" s="97" t="s">
        <v>86</v>
      </c>
      <c r="CC5" s="153">
        <v>9.083986</v>
      </c>
      <c r="CD5" s="98">
        <v>6</v>
      </c>
      <c r="CE5" s="98" t="s">
        <v>554</v>
      </c>
      <c r="CF5" s="98" t="s">
        <v>554</v>
      </c>
      <c r="CG5" s="97">
        <v>1</v>
      </c>
      <c r="CH5" s="97">
        <v>1.05</v>
      </c>
      <c r="CI5" s="97">
        <v>1</v>
      </c>
      <c r="CJ5" s="72">
        <v>5</v>
      </c>
      <c r="CK5" s="73">
        <v>18.9</v>
      </c>
      <c r="CL5" s="98" t="s">
        <v>619</v>
      </c>
      <c r="CM5" s="97" t="s">
        <v>480</v>
      </c>
      <c r="CN5" s="97" t="s">
        <v>480</v>
      </c>
      <c r="CO5" s="97" t="s">
        <v>556</v>
      </c>
      <c r="CP5" s="97" t="s">
        <v>480</v>
      </c>
      <c r="CQ5" s="97" t="s">
        <v>480</v>
      </c>
      <c r="CR5" s="97" t="s">
        <v>480</v>
      </c>
      <c r="CS5" s="204" t="s">
        <v>601</v>
      </c>
    </row>
    <row r="6" spans="1:97" s="6" customFormat="1" ht="12.75">
      <c r="A6" s="89" t="s">
        <v>112</v>
      </c>
      <c r="B6" s="90" t="s">
        <v>113</v>
      </c>
      <c r="C6" s="91">
        <v>0.1</v>
      </c>
      <c r="D6" s="90" t="s">
        <v>114</v>
      </c>
      <c r="E6" s="89" t="s">
        <v>115</v>
      </c>
      <c r="F6" s="89" t="s">
        <v>89</v>
      </c>
      <c r="G6" s="89" t="s">
        <v>89</v>
      </c>
      <c r="H6" s="89" t="s">
        <v>116</v>
      </c>
      <c r="I6" s="89" t="s">
        <v>117</v>
      </c>
      <c r="J6" s="92">
        <v>45.62118</v>
      </c>
      <c r="K6" s="92">
        <v>-117.08447</v>
      </c>
      <c r="L6" s="89" t="s">
        <v>78</v>
      </c>
      <c r="M6" s="89" t="s">
        <v>79</v>
      </c>
      <c r="N6" s="89" t="s">
        <v>80</v>
      </c>
      <c r="O6" s="89" t="s">
        <v>81</v>
      </c>
      <c r="P6" s="89" t="s">
        <v>98</v>
      </c>
      <c r="Q6" s="93">
        <v>38183</v>
      </c>
      <c r="R6" s="94">
        <v>0.4756944444444444</v>
      </c>
      <c r="S6" s="89" t="s">
        <v>118</v>
      </c>
      <c r="T6" s="89">
        <v>1</v>
      </c>
      <c r="U6" s="89">
        <v>1</v>
      </c>
      <c r="V6" s="89">
        <v>0</v>
      </c>
      <c r="W6" s="89">
        <v>0</v>
      </c>
      <c r="X6" s="89">
        <v>0</v>
      </c>
      <c r="Y6" s="89" t="s">
        <v>119</v>
      </c>
      <c r="Z6" s="89" t="s">
        <v>75</v>
      </c>
      <c r="AA6" s="89" t="s">
        <v>75</v>
      </c>
      <c r="AB6" s="89"/>
      <c r="AC6" s="89" t="s">
        <v>84</v>
      </c>
      <c r="AD6" s="89"/>
      <c r="AE6" s="89" t="s">
        <v>120</v>
      </c>
      <c r="AF6" s="89" t="s">
        <v>121</v>
      </c>
      <c r="AG6" s="89" t="s">
        <v>75</v>
      </c>
      <c r="AH6" s="89" t="s">
        <v>75</v>
      </c>
      <c r="AI6" s="95" t="s">
        <v>122</v>
      </c>
      <c r="AJ6" s="95" t="s">
        <v>123</v>
      </c>
      <c r="AK6" s="95"/>
      <c r="AL6" s="96">
        <v>1</v>
      </c>
      <c r="AM6" s="96">
        <v>1</v>
      </c>
      <c r="AN6" s="96">
        <v>1</v>
      </c>
      <c r="AO6" s="96">
        <v>1</v>
      </c>
      <c r="AP6" s="89"/>
      <c r="AQ6" s="89"/>
      <c r="AR6" s="89"/>
      <c r="AS6" s="89">
        <v>4.8</v>
      </c>
      <c r="AT6" s="89">
        <v>30.5</v>
      </c>
      <c r="AU6" s="89">
        <v>9.6</v>
      </c>
      <c r="AV6" s="89">
        <v>10.8</v>
      </c>
      <c r="AW6" s="89">
        <v>9.1</v>
      </c>
      <c r="AX6" s="89">
        <v>10.9</v>
      </c>
      <c r="AY6" s="89">
        <v>11.8</v>
      </c>
      <c r="AZ6" s="89">
        <v>6.32</v>
      </c>
      <c r="BA6" s="89" t="s">
        <v>105</v>
      </c>
      <c r="BB6" s="89">
        <v>9.24</v>
      </c>
      <c r="BC6" s="89">
        <v>10.05</v>
      </c>
      <c r="BD6" s="89">
        <v>11.54</v>
      </c>
      <c r="BE6" s="89">
        <v>9.88</v>
      </c>
      <c r="BF6" s="89">
        <v>6.31</v>
      </c>
      <c r="BG6" s="89">
        <v>0.01</v>
      </c>
      <c r="BH6" s="89">
        <v>10.44</v>
      </c>
      <c r="BI6" s="89">
        <v>0.46</v>
      </c>
      <c r="BJ6" s="89">
        <v>-0.17</v>
      </c>
      <c r="BK6" s="89">
        <v>-0.64</v>
      </c>
      <c r="BL6" s="89">
        <v>1.66</v>
      </c>
      <c r="BM6" s="89">
        <v>-9.76</v>
      </c>
      <c r="BN6" s="89">
        <v>2.66</v>
      </c>
      <c r="BO6" s="89" t="s">
        <v>124</v>
      </c>
      <c r="BP6" s="89" t="s">
        <v>125</v>
      </c>
      <c r="BQ6" s="89" t="s">
        <v>124</v>
      </c>
      <c r="BR6" s="89" t="s">
        <v>125</v>
      </c>
      <c r="BS6" s="89"/>
      <c r="BT6" s="78" t="s">
        <v>124</v>
      </c>
      <c r="BU6" s="78" t="s">
        <v>124</v>
      </c>
      <c r="BV6" s="78" t="s">
        <v>84</v>
      </c>
      <c r="BW6" s="78" t="s">
        <v>118</v>
      </c>
      <c r="BX6" s="78" t="b">
        <v>0</v>
      </c>
      <c r="BY6" s="89" t="s">
        <v>84</v>
      </c>
      <c r="BZ6" s="89"/>
      <c r="CA6" s="89" t="s">
        <v>85</v>
      </c>
      <c r="CB6" s="89" t="s">
        <v>86</v>
      </c>
      <c r="CC6" s="153">
        <v>3.915536</v>
      </c>
      <c r="CD6" s="98">
        <v>3</v>
      </c>
      <c r="CE6" s="98" t="s">
        <v>554</v>
      </c>
      <c r="CF6" s="98" t="s">
        <v>554</v>
      </c>
      <c r="CG6" s="97">
        <v>1</v>
      </c>
      <c r="CH6" s="97">
        <v>1.05</v>
      </c>
      <c r="CI6" s="97">
        <v>1</v>
      </c>
      <c r="CJ6" s="72">
        <v>8</v>
      </c>
      <c r="CK6" s="73">
        <v>9.45</v>
      </c>
      <c r="CL6" s="98" t="s">
        <v>618</v>
      </c>
      <c r="CM6" s="97" t="s">
        <v>556</v>
      </c>
      <c r="CN6" s="97" t="s">
        <v>480</v>
      </c>
      <c r="CO6" s="97" t="s">
        <v>480</v>
      </c>
      <c r="CP6" s="97" t="s">
        <v>480</v>
      </c>
      <c r="CQ6" s="97" t="s">
        <v>480</v>
      </c>
      <c r="CR6" s="97" t="s">
        <v>480</v>
      </c>
      <c r="CS6" s="97"/>
    </row>
    <row r="7" spans="1:97" s="217" customFormat="1" ht="12.75">
      <c r="A7" s="195" t="s">
        <v>246</v>
      </c>
      <c r="B7" s="210" t="s">
        <v>247</v>
      </c>
      <c r="C7" s="211">
        <v>2.45</v>
      </c>
      <c r="D7" s="210">
        <v>4600</v>
      </c>
      <c r="E7" s="195" t="s">
        <v>74</v>
      </c>
      <c r="F7" s="195" t="s">
        <v>74</v>
      </c>
      <c r="G7" s="195" t="s">
        <v>74</v>
      </c>
      <c r="H7" s="195" t="s">
        <v>242</v>
      </c>
      <c r="I7" s="195" t="s">
        <v>148</v>
      </c>
      <c r="J7" s="212">
        <v>45.66032</v>
      </c>
      <c r="K7" s="212">
        <v>-117.25884</v>
      </c>
      <c r="L7" s="195" t="s">
        <v>78</v>
      </c>
      <c r="M7" s="195" t="s">
        <v>79</v>
      </c>
      <c r="N7" s="195" t="s">
        <v>159</v>
      </c>
      <c r="O7" s="195" t="s">
        <v>81</v>
      </c>
      <c r="P7" s="195" t="s">
        <v>170</v>
      </c>
      <c r="Q7" s="213">
        <v>38267</v>
      </c>
      <c r="R7" s="214">
        <v>0.43263888888888885</v>
      </c>
      <c r="S7" s="195" t="s">
        <v>185</v>
      </c>
      <c r="T7" s="195">
        <v>1</v>
      </c>
      <c r="U7" s="195">
        <v>1</v>
      </c>
      <c r="V7" s="195">
        <v>0</v>
      </c>
      <c r="W7" s="195">
        <v>0</v>
      </c>
      <c r="X7" s="195">
        <v>0</v>
      </c>
      <c r="Y7" s="195" t="s">
        <v>234</v>
      </c>
      <c r="Z7" s="195" t="s">
        <v>75</v>
      </c>
      <c r="AA7" s="195" t="s">
        <v>179</v>
      </c>
      <c r="AB7" s="195" t="s">
        <v>248</v>
      </c>
      <c r="AC7" s="195" t="s">
        <v>85</v>
      </c>
      <c r="AD7" s="195" t="s">
        <v>249</v>
      </c>
      <c r="AE7" s="195" t="s">
        <v>101</v>
      </c>
      <c r="AF7" s="195" t="s">
        <v>121</v>
      </c>
      <c r="AG7" s="195" t="s">
        <v>75</v>
      </c>
      <c r="AH7" s="195" t="s">
        <v>75</v>
      </c>
      <c r="AI7" s="195" t="s">
        <v>250</v>
      </c>
      <c r="AJ7" s="195" t="s">
        <v>251</v>
      </c>
      <c r="AK7" s="195"/>
      <c r="AL7" s="195">
        <v>1</v>
      </c>
      <c r="AM7" s="195">
        <v>1</v>
      </c>
      <c r="AN7" s="195">
        <v>1</v>
      </c>
      <c r="AO7" s="195">
        <v>1</v>
      </c>
      <c r="AP7" s="195" t="s">
        <v>252</v>
      </c>
      <c r="AQ7" s="195" t="s">
        <v>253</v>
      </c>
      <c r="AR7" s="195"/>
      <c r="AS7" s="195">
        <v>8.5</v>
      </c>
      <c r="AT7" s="195">
        <v>66.6</v>
      </c>
      <c r="AU7" s="195">
        <v>9.9</v>
      </c>
      <c r="AV7" s="195">
        <v>10</v>
      </c>
      <c r="AW7" s="195">
        <v>8.7</v>
      </c>
      <c r="AX7" s="195">
        <v>7.9</v>
      </c>
      <c r="AY7" s="195">
        <v>7.6</v>
      </c>
      <c r="AZ7" s="195">
        <v>0</v>
      </c>
      <c r="BA7" s="195"/>
      <c r="BB7" s="195">
        <v>0</v>
      </c>
      <c r="BC7" s="195">
        <v>0</v>
      </c>
      <c r="BD7" s="195">
        <v>0</v>
      </c>
      <c r="BE7" s="195">
        <v>0</v>
      </c>
      <c r="BF7" s="195">
        <v>0</v>
      </c>
      <c r="BG7" s="195">
        <v>0</v>
      </c>
      <c r="BH7" s="195">
        <v>8.82</v>
      </c>
      <c r="BI7" s="195">
        <v>0.96</v>
      </c>
      <c r="BJ7" s="195">
        <v>0</v>
      </c>
      <c r="BK7" s="195">
        <v>0</v>
      </c>
      <c r="BL7" s="195">
        <v>0</v>
      </c>
      <c r="BM7" s="195">
        <v>0</v>
      </c>
      <c r="BN7" s="195">
        <v>0</v>
      </c>
      <c r="BO7" s="195" t="s">
        <v>75</v>
      </c>
      <c r="BP7" s="195" t="s">
        <v>75</v>
      </c>
      <c r="BQ7" s="195" t="s">
        <v>75</v>
      </c>
      <c r="BR7" s="195" t="s">
        <v>75</v>
      </c>
      <c r="BS7" s="195"/>
      <c r="BT7" s="204" t="s">
        <v>75</v>
      </c>
      <c r="BU7" s="204" t="s">
        <v>107</v>
      </c>
      <c r="BV7" s="204" t="s">
        <v>85</v>
      </c>
      <c r="BW7" s="204" t="s">
        <v>481</v>
      </c>
      <c r="BX7" s="204" t="s">
        <v>85</v>
      </c>
      <c r="BY7" s="195" t="s">
        <v>85</v>
      </c>
      <c r="BZ7" s="195" t="s">
        <v>254</v>
      </c>
      <c r="CA7" s="195" t="s">
        <v>85</v>
      </c>
      <c r="CB7" s="195" t="s">
        <v>170</v>
      </c>
      <c r="CC7" s="215">
        <v>2.245487</v>
      </c>
      <c r="CD7" s="206">
        <v>3</v>
      </c>
      <c r="CE7" s="216">
        <v>1</v>
      </c>
      <c r="CF7" s="216">
        <v>1</v>
      </c>
      <c r="CG7" s="195">
        <v>1</v>
      </c>
      <c r="CH7" s="195">
        <v>1.05</v>
      </c>
      <c r="CI7" s="195">
        <v>1</v>
      </c>
      <c r="CJ7" s="207">
        <v>8</v>
      </c>
      <c r="CK7" s="208">
        <v>9.45</v>
      </c>
      <c r="CL7" s="206" t="s">
        <v>618</v>
      </c>
      <c r="CM7" s="195" t="s">
        <v>556</v>
      </c>
      <c r="CN7" s="195" t="s">
        <v>480</v>
      </c>
      <c r="CO7" s="195" t="s">
        <v>480</v>
      </c>
      <c r="CP7" s="195" t="s">
        <v>480</v>
      </c>
      <c r="CQ7" s="195" t="s">
        <v>480</v>
      </c>
      <c r="CR7" s="195" t="s">
        <v>480</v>
      </c>
      <c r="CS7" s="195" t="s">
        <v>614</v>
      </c>
    </row>
    <row r="8" spans="1:97" ht="12.75">
      <c r="A8" s="99" t="s">
        <v>497</v>
      </c>
      <c r="B8" s="83" t="s">
        <v>511</v>
      </c>
      <c r="C8" s="82"/>
      <c r="D8" s="82"/>
      <c r="E8" s="99" t="s">
        <v>74</v>
      </c>
      <c r="F8" s="99" t="s">
        <v>74</v>
      </c>
      <c r="G8" s="99" t="s">
        <v>74</v>
      </c>
      <c r="H8" s="97" t="s">
        <v>109</v>
      </c>
      <c r="I8" s="97" t="s">
        <v>97</v>
      </c>
      <c r="J8" s="128">
        <v>45.72114370472222</v>
      </c>
      <c r="K8" s="128">
        <v>-116.93797118833334</v>
      </c>
      <c r="L8" s="97" t="s">
        <v>78</v>
      </c>
      <c r="M8" s="97"/>
      <c r="N8" s="97" t="s">
        <v>160</v>
      </c>
      <c r="O8" s="97" t="s">
        <v>80</v>
      </c>
      <c r="P8" s="82"/>
      <c r="Q8" s="102">
        <v>38981</v>
      </c>
      <c r="R8" s="103"/>
      <c r="S8" s="97" t="s">
        <v>99</v>
      </c>
      <c r="T8" s="97">
        <v>1</v>
      </c>
      <c r="U8" s="97">
        <v>1</v>
      </c>
      <c r="V8" s="97">
        <v>0</v>
      </c>
      <c r="W8" s="97">
        <v>0</v>
      </c>
      <c r="X8" s="97">
        <v>0</v>
      </c>
      <c r="Y8" s="97" t="s">
        <v>75</v>
      </c>
      <c r="Z8" s="97" t="s">
        <v>75</v>
      </c>
      <c r="AA8" s="97" t="s">
        <v>75</v>
      </c>
      <c r="AB8" s="82"/>
      <c r="AC8" s="82"/>
      <c r="AD8" s="82"/>
      <c r="AE8" s="82"/>
      <c r="AF8" s="97" t="s">
        <v>140</v>
      </c>
      <c r="AG8" s="97" t="s">
        <v>75</v>
      </c>
      <c r="AH8" s="97" t="s">
        <v>75</v>
      </c>
      <c r="AI8" s="82"/>
      <c r="AJ8" s="82"/>
      <c r="AK8" s="85" t="s">
        <v>512</v>
      </c>
      <c r="AL8" s="82"/>
      <c r="AM8" s="82"/>
      <c r="AN8" s="82"/>
      <c r="AO8" s="82"/>
      <c r="AP8" s="82"/>
      <c r="AQ8" s="82"/>
      <c r="AR8" s="82"/>
      <c r="AS8" s="80">
        <v>1.7</v>
      </c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3"/>
      <c r="BH8" s="82"/>
      <c r="BI8" s="84">
        <v>0.23</v>
      </c>
      <c r="BJ8" s="84">
        <v>0.12</v>
      </c>
      <c r="BK8" s="82"/>
      <c r="BL8" s="82"/>
      <c r="BM8" s="82"/>
      <c r="BN8" s="86">
        <v>0.96</v>
      </c>
      <c r="BO8" s="82" t="s">
        <v>124</v>
      </c>
      <c r="BP8" s="82" t="s">
        <v>125</v>
      </c>
      <c r="BQ8" s="82" t="s">
        <v>124</v>
      </c>
      <c r="BR8" s="82" t="s">
        <v>125</v>
      </c>
      <c r="BS8" s="82"/>
      <c r="BT8" s="78" t="s">
        <v>124</v>
      </c>
      <c r="BU8" s="78" t="s">
        <v>124</v>
      </c>
      <c r="BV8" s="78" t="s">
        <v>84</v>
      </c>
      <c r="BW8" s="78" t="s">
        <v>99</v>
      </c>
      <c r="BX8" s="78" t="b">
        <v>0</v>
      </c>
      <c r="BY8" s="82"/>
      <c r="BZ8" s="82"/>
      <c r="CA8" s="76" t="s">
        <v>507</v>
      </c>
      <c r="CB8" s="82"/>
      <c r="CC8" s="154">
        <v>2.14728</v>
      </c>
      <c r="CD8" s="98">
        <v>3</v>
      </c>
      <c r="CE8" s="98" t="s">
        <v>554</v>
      </c>
      <c r="CF8" s="98" t="s">
        <v>554</v>
      </c>
      <c r="CG8" s="97">
        <v>1</v>
      </c>
      <c r="CH8" s="97">
        <v>1.05</v>
      </c>
      <c r="CI8" s="97">
        <v>1</v>
      </c>
      <c r="CJ8" s="72">
        <v>8</v>
      </c>
      <c r="CK8" s="73">
        <v>9.45</v>
      </c>
      <c r="CL8" s="98" t="s">
        <v>618</v>
      </c>
      <c r="CM8" s="97" t="s">
        <v>480</v>
      </c>
      <c r="CN8" s="97" t="s">
        <v>480</v>
      </c>
      <c r="CO8" s="97" t="s">
        <v>556</v>
      </c>
      <c r="CP8" s="97" t="s">
        <v>480</v>
      </c>
      <c r="CQ8" s="97" t="s">
        <v>480</v>
      </c>
      <c r="CR8" s="97" t="s">
        <v>480</v>
      </c>
      <c r="CS8" s="82" t="s">
        <v>543</v>
      </c>
    </row>
    <row r="9" spans="1:98" s="6" customFormat="1" ht="12.75">
      <c r="A9" s="97" t="s">
        <v>228</v>
      </c>
      <c r="B9" s="99">
        <v>505</v>
      </c>
      <c r="C9" s="100">
        <v>3.3</v>
      </c>
      <c r="D9" s="99">
        <v>4600</v>
      </c>
      <c r="E9" s="97" t="s">
        <v>74</v>
      </c>
      <c r="F9" s="97" t="s">
        <v>74</v>
      </c>
      <c r="G9" s="97" t="s">
        <v>74</v>
      </c>
      <c r="H9" s="97" t="s">
        <v>109</v>
      </c>
      <c r="I9" s="97" t="s">
        <v>215</v>
      </c>
      <c r="J9" s="101">
        <v>45.87521</v>
      </c>
      <c r="K9" s="101">
        <v>-117.0675</v>
      </c>
      <c r="L9" s="97" t="s">
        <v>78</v>
      </c>
      <c r="M9" s="97" t="s">
        <v>79</v>
      </c>
      <c r="N9" s="97" t="s">
        <v>80</v>
      </c>
      <c r="O9" s="97" t="s">
        <v>159</v>
      </c>
      <c r="P9" s="97"/>
      <c r="Q9" s="102">
        <v>38246</v>
      </c>
      <c r="R9" s="103">
        <v>0.5916666666666667</v>
      </c>
      <c r="S9" s="97" t="s">
        <v>185</v>
      </c>
      <c r="T9" s="97">
        <v>1</v>
      </c>
      <c r="U9" s="97">
        <v>1</v>
      </c>
      <c r="V9" s="97">
        <v>0</v>
      </c>
      <c r="W9" s="97">
        <v>0</v>
      </c>
      <c r="X9" s="97">
        <v>0</v>
      </c>
      <c r="Y9" s="97" t="s">
        <v>75</v>
      </c>
      <c r="Z9" s="97" t="s">
        <v>75</v>
      </c>
      <c r="AA9" s="97" t="s">
        <v>75</v>
      </c>
      <c r="AB9" s="97"/>
      <c r="AC9" s="97" t="s">
        <v>85</v>
      </c>
      <c r="AD9" s="97" t="s">
        <v>229</v>
      </c>
      <c r="AE9" s="97" t="s">
        <v>75</v>
      </c>
      <c r="AF9" s="97" t="s">
        <v>75</v>
      </c>
      <c r="AG9" s="97" t="s">
        <v>75</v>
      </c>
      <c r="AH9" s="97" t="s">
        <v>75</v>
      </c>
      <c r="AI9" s="97" t="s">
        <v>230</v>
      </c>
      <c r="AJ9" s="97"/>
      <c r="AK9" s="97"/>
      <c r="AL9" s="97">
        <v>1</v>
      </c>
      <c r="AM9" s="97">
        <v>1</v>
      </c>
      <c r="AN9" s="97">
        <v>1</v>
      </c>
      <c r="AO9" s="97">
        <v>1</v>
      </c>
      <c r="AP9" s="97"/>
      <c r="AQ9" s="97"/>
      <c r="AR9" s="97"/>
      <c r="AS9" s="97">
        <v>4.2</v>
      </c>
      <c r="AT9" s="97">
        <v>54.6</v>
      </c>
      <c r="AU9" s="97">
        <v>13</v>
      </c>
      <c r="AV9" s="97">
        <v>11.6</v>
      </c>
      <c r="AW9" s="97">
        <v>9.5</v>
      </c>
      <c r="AX9" s="97">
        <v>7.1</v>
      </c>
      <c r="AY9" s="97">
        <v>7.2</v>
      </c>
      <c r="AZ9" s="97">
        <v>0</v>
      </c>
      <c r="BA9" s="97"/>
      <c r="BB9" s="97">
        <v>0</v>
      </c>
      <c r="BC9" s="97">
        <v>0</v>
      </c>
      <c r="BD9" s="97">
        <v>0</v>
      </c>
      <c r="BE9" s="97">
        <v>0</v>
      </c>
      <c r="BF9" s="97">
        <v>0</v>
      </c>
      <c r="BG9" s="97">
        <v>0</v>
      </c>
      <c r="BH9" s="97">
        <v>9.68</v>
      </c>
      <c r="BI9" s="97">
        <v>0.43</v>
      </c>
      <c r="BJ9" s="97">
        <v>0</v>
      </c>
      <c r="BK9" s="97">
        <v>0</v>
      </c>
      <c r="BL9" s="97">
        <v>0</v>
      </c>
      <c r="BM9" s="97">
        <v>0</v>
      </c>
      <c r="BN9" s="97">
        <v>0</v>
      </c>
      <c r="BO9" s="97" t="s">
        <v>124</v>
      </c>
      <c r="BP9" s="97" t="s">
        <v>125</v>
      </c>
      <c r="BQ9" s="97" t="s">
        <v>124</v>
      </c>
      <c r="BR9" s="97" t="s">
        <v>125</v>
      </c>
      <c r="BS9" s="97"/>
      <c r="BT9" s="78" t="s">
        <v>124</v>
      </c>
      <c r="BU9" s="78" t="s">
        <v>124</v>
      </c>
      <c r="BV9" s="78" t="s">
        <v>85</v>
      </c>
      <c r="BW9" s="78" t="s">
        <v>481</v>
      </c>
      <c r="BX9" s="78" t="b">
        <v>0</v>
      </c>
      <c r="BY9" s="97" t="s">
        <v>85</v>
      </c>
      <c r="BZ9" s="97" t="s">
        <v>231</v>
      </c>
      <c r="CA9" s="97" t="s">
        <v>85</v>
      </c>
      <c r="CB9" s="97" t="s">
        <v>175</v>
      </c>
      <c r="CC9" s="153">
        <v>3.189075</v>
      </c>
      <c r="CD9" s="98">
        <v>3</v>
      </c>
      <c r="CE9" s="98" t="s">
        <v>554</v>
      </c>
      <c r="CF9" s="98" t="s">
        <v>554</v>
      </c>
      <c r="CG9" s="97">
        <v>1</v>
      </c>
      <c r="CH9" s="97">
        <v>1</v>
      </c>
      <c r="CI9" s="97">
        <v>1</v>
      </c>
      <c r="CJ9" s="72">
        <v>12</v>
      </c>
      <c r="CK9" s="73">
        <v>9</v>
      </c>
      <c r="CL9" s="98" t="s">
        <v>618</v>
      </c>
      <c r="CM9" s="97" t="s">
        <v>480</v>
      </c>
      <c r="CN9" s="97" t="s">
        <v>480</v>
      </c>
      <c r="CO9" s="97" t="s">
        <v>480</v>
      </c>
      <c r="CP9" s="97" t="s">
        <v>480</v>
      </c>
      <c r="CQ9" s="97" t="s">
        <v>480</v>
      </c>
      <c r="CR9" s="97" t="s">
        <v>480</v>
      </c>
      <c r="CS9" s="195" t="s">
        <v>615</v>
      </c>
      <c r="CT9" s="182"/>
    </row>
    <row r="10" spans="1:97" s="6" customFormat="1" ht="12.75">
      <c r="A10" s="99" t="s">
        <v>496</v>
      </c>
      <c r="B10" s="83" t="s">
        <v>508</v>
      </c>
      <c r="C10" s="82"/>
      <c r="D10" s="82"/>
      <c r="E10" s="99" t="s">
        <v>74</v>
      </c>
      <c r="F10" s="99" t="s">
        <v>74</v>
      </c>
      <c r="G10" s="99" t="s">
        <v>74</v>
      </c>
      <c r="H10" s="97" t="s">
        <v>109</v>
      </c>
      <c r="I10" s="97" t="s">
        <v>172</v>
      </c>
      <c r="J10" s="128">
        <v>45.77453002194444</v>
      </c>
      <c r="K10" s="128">
        <v>-116.92032408416667</v>
      </c>
      <c r="L10" s="97" t="s">
        <v>78</v>
      </c>
      <c r="M10" s="97"/>
      <c r="N10" s="97" t="s">
        <v>160</v>
      </c>
      <c r="O10" s="97" t="s">
        <v>80</v>
      </c>
      <c r="P10" s="82"/>
      <c r="Q10" s="102">
        <v>38980</v>
      </c>
      <c r="R10" s="103"/>
      <c r="S10" s="97" t="s">
        <v>118</v>
      </c>
      <c r="T10" s="97">
        <v>1</v>
      </c>
      <c r="U10" s="97">
        <v>1</v>
      </c>
      <c r="V10" s="97">
        <v>0</v>
      </c>
      <c r="W10" s="97">
        <v>0</v>
      </c>
      <c r="X10" s="97">
        <v>0</v>
      </c>
      <c r="Y10" s="97" t="s">
        <v>75</v>
      </c>
      <c r="Z10" s="97" t="s">
        <v>75</v>
      </c>
      <c r="AA10" s="97" t="s">
        <v>75</v>
      </c>
      <c r="AB10" s="82"/>
      <c r="AC10" s="82"/>
      <c r="AD10" s="82"/>
      <c r="AE10" s="82"/>
      <c r="AF10" s="97" t="s">
        <v>75</v>
      </c>
      <c r="AG10" s="97" t="s">
        <v>75</v>
      </c>
      <c r="AH10" s="97" t="s">
        <v>75</v>
      </c>
      <c r="AI10" s="82"/>
      <c r="AJ10" s="82"/>
      <c r="AK10" s="78" t="s">
        <v>509</v>
      </c>
      <c r="AL10" s="82"/>
      <c r="AM10" s="82"/>
      <c r="AN10" s="82"/>
      <c r="AO10" s="82"/>
      <c r="AP10" s="82"/>
      <c r="AQ10" s="82"/>
      <c r="AR10" s="82"/>
      <c r="AS10" s="76">
        <v>6</v>
      </c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76"/>
      <c r="BH10" s="82"/>
      <c r="BI10" s="77">
        <v>1.78</v>
      </c>
      <c r="BJ10" s="77" t="s">
        <v>502</v>
      </c>
      <c r="BK10" s="82"/>
      <c r="BL10" s="82"/>
      <c r="BM10" s="82"/>
      <c r="BN10" s="86">
        <v>4.69</v>
      </c>
      <c r="BO10" s="97" t="s">
        <v>124</v>
      </c>
      <c r="BP10" s="97" t="s">
        <v>151</v>
      </c>
      <c r="BQ10" s="97" t="s">
        <v>124</v>
      </c>
      <c r="BR10" s="97" t="s">
        <v>152</v>
      </c>
      <c r="BS10" s="82"/>
      <c r="BT10" s="78" t="s">
        <v>124</v>
      </c>
      <c r="BU10" s="78" t="s">
        <v>124</v>
      </c>
      <c r="BV10" s="78" t="s">
        <v>84</v>
      </c>
      <c r="BW10" s="78" t="s">
        <v>118</v>
      </c>
      <c r="BX10" s="78" t="b">
        <v>0</v>
      </c>
      <c r="BY10" s="82"/>
      <c r="BZ10" s="82"/>
      <c r="CA10" s="83" t="s">
        <v>504</v>
      </c>
      <c r="CB10" s="82"/>
      <c r="CC10" s="154">
        <v>2.01794</v>
      </c>
      <c r="CD10" s="98">
        <v>3</v>
      </c>
      <c r="CE10" s="98" t="s">
        <v>554</v>
      </c>
      <c r="CF10" s="98" t="s">
        <v>554</v>
      </c>
      <c r="CG10" s="97">
        <v>1</v>
      </c>
      <c r="CH10" s="97">
        <v>1</v>
      </c>
      <c r="CI10" s="97">
        <v>1</v>
      </c>
      <c r="CJ10" s="72">
        <v>12</v>
      </c>
      <c r="CK10" s="73">
        <v>9</v>
      </c>
      <c r="CL10" s="98" t="s">
        <v>618</v>
      </c>
      <c r="CM10" s="97" t="s">
        <v>480</v>
      </c>
      <c r="CN10" s="97" t="s">
        <v>480</v>
      </c>
      <c r="CO10" s="97" t="s">
        <v>480</v>
      </c>
      <c r="CP10" s="97" t="s">
        <v>480</v>
      </c>
      <c r="CQ10" s="97" t="s">
        <v>480</v>
      </c>
      <c r="CR10" s="97" t="s">
        <v>480</v>
      </c>
      <c r="CS10" s="195" t="s">
        <v>611</v>
      </c>
    </row>
    <row r="11" spans="1:97" s="6" customFormat="1" ht="12.75">
      <c r="A11" s="172" t="s">
        <v>425</v>
      </c>
      <c r="B11" s="172" t="s">
        <v>426</v>
      </c>
      <c r="C11" s="173">
        <v>0.4</v>
      </c>
      <c r="D11" s="172" t="s">
        <v>145</v>
      </c>
      <c r="E11" s="172" t="s">
        <v>115</v>
      </c>
      <c r="F11" s="172" t="s">
        <v>89</v>
      </c>
      <c r="G11" s="172" t="s">
        <v>89</v>
      </c>
      <c r="H11" s="171" t="s">
        <v>90</v>
      </c>
      <c r="I11" s="171" t="s">
        <v>76</v>
      </c>
      <c r="J11" s="174">
        <v>45.60002</v>
      </c>
      <c r="K11" s="174">
        <v>-117.17107</v>
      </c>
      <c r="L11" s="171" t="s">
        <v>78</v>
      </c>
      <c r="M11" s="171"/>
      <c r="N11" s="171" t="s">
        <v>80</v>
      </c>
      <c r="O11" s="171" t="s">
        <v>160</v>
      </c>
      <c r="P11" s="171"/>
      <c r="Q11" s="175">
        <v>38946</v>
      </c>
      <c r="R11" s="176">
        <v>0.5236111111111111</v>
      </c>
      <c r="S11" s="171" t="s">
        <v>118</v>
      </c>
      <c r="T11" s="171">
        <v>1</v>
      </c>
      <c r="U11" s="171">
        <v>1</v>
      </c>
      <c r="V11" s="171">
        <v>0</v>
      </c>
      <c r="W11" s="171">
        <v>0</v>
      </c>
      <c r="X11" s="171">
        <v>0</v>
      </c>
      <c r="Y11" s="171" t="s">
        <v>137</v>
      </c>
      <c r="Z11" s="171" t="s">
        <v>75</v>
      </c>
      <c r="AA11" s="171" t="s">
        <v>75</v>
      </c>
      <c r="AB11" s="171"/>
      <c r="AC11" s="171" t="s">
        <v>84</v>
      </c>
      <c r="AD11" s="171"/>
      <c r="AE11" s="171" t="s">
        <v>120</v>
      </c>
      <c r="AF11" s="171" t="s">
        <v>139</v>
      </c>
      <c r="AG11" s="171" t="s">
        <v>75</v>
      </c>
      <c r="AH11" s="171" t="s">
        <v>75</v>
      </c>
      <c r="AI11" s="184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>
        <v>4.6</v>
      </c>
      <c r="AT11" s="171">
        <v>30</v>
      </c>
      <c r="AU11" s="171">
        <v>7</v>
      </c>
      <c r="AV11" s="171">
        <v>7.2</v>
      </c>
      <c r="AW11" s="171">
        <v>6.2</v>
      </c>
      <c r="AX11" s="171">
        <v>9.9</v>
      </c>
      <c r="AY11" s="171">
        <v>12.1</v>
      </c>
      <c r="AZ11" s="171">
        <v>5.1</v>
      </c>
      <c r="BA11" s="171" t="s">
        <v>427</v>
      </c>
      <c r="BB11" s="171">
        <v>8.4</v>
      </c>
      <c r="BC11" s="171">
        <v>8.74</v>
      </c>
      <c r="BD11" s="171">
        <v>11.71</v>
      </c>
      <c r="BE11" s="171">
        <v>9.52</v>
      </c>
      <c r="BF11" s="171">
        <v>5.1</v>
      </c>
      <c r="BG11" s="171">
        <v>0</v>
      </c>
      <c r="BH11" s="171">
        <v>8.48</v>
      </c>
      <c r="BI11" s="171">
        <v>0.54</v>
      </c>
      <c r="BJ11" s="171">
        <v>0.78</v>
      </c>
      <c r="BK11" s="171">
        <v>-1.12</v>
      </c>
      <c r="BL11" s="171">
        <v>2.19</v>
      </c>
      <c r="BM11" s="171">
        <v>2.81</v>
      </c>
      <c r="BN11" s="171">
        <v>1.13</v>
      </c>
      <c r="BO11" s="171" t="s">
        <v>124</v>
      </c>
      <c r="BP11" s="171" t="s">
        <v>167</v>
      </c>
      <c r="BQ11" s="171" t="s">
        <v>107</v>
      </c>
      <c r="BR11" s="171" t="s">
        <v>75</v>
      </c>
      <c r="BS11" s="171"/>
      <c r="BT11" s="177" t="s">
        <v>124</v>
      </c>
      <c r="BU11" s="177" t="s">
        <v>124</v>
      </c>
      <c r="BV11" s="177" t="s">
        <v>84</v>
      </c>
      <c r="BW11" s="177" t="s">
        <v>118</v>
      </c>
      <c r="BX11" s="177" t="b">
        <v>0</v>
      </c>
      <c r="BY11" s="171" t="s">
        <v>84</v>
      </c>
      <c r="BZ11" s="171"/>
      <c r="CA11" s="171" t="s">
        <v>75</v>
      </c>
      <c r="CB11" s="171" t="s">
        <v>170</v>
      </c>
      <c r="CC11" s="178">
        <v>6.355545</v>
      </c>
      <c r="CD11" s="179">
        <v>5</v>
      </c>
      <c r="CE11" s="179" t="s">
        <v>554</v>
      </c>
      <c r="CF11" s="179" t="s">
        <v>480</v>
      </c>
      <c r="CG11" s="171">
        <v>1</v>
      </c>
      <c r="CH11" s="171">
        <v>1.1</v>
      </c>
      <c r="CI11" s="171">
        <v>1</v>
      </c>
      <c r="CJ11" s="180">
        <v>16</v>
      </c>
      <c r="CK11" s="181">
        <v>8.25</v>
      </c>
      <c r="CL11" s="98" t="s">
        <v>618</v>
      </c>
      <c r="CM11" s="171" t="s">
        <v>480</v>
      </c>
      <c r="CN11" s="171" t="s">
        <v>480</v>
      </c>
      <c r="CO11" s="171" t="s">
        <v>480</v>
      </c>
      <c r="CP11" s="171" t="s">
        <v>555</v>
      </c>
      <c r="CQ11" s="171" t="s">
        <v>480</v>
      </c>
      <c r="CR11" s="171" t="s">
        <v>480</v>
      </c>
      <c r="CS11" s="171" t="s">
        <v>635</v>
      </c>
    </row>
    <row r="12" spans="1:97" s="6" customFormat="1" ht="12.75">
      <c r="A12" s="99" t="s">
        <v>442</v>
      </c>
      <c r="B12" s="99">
        <v>4625</v>
      </c>
      <c r="C12" s="100">
        <v>18.5</v>
      </c>
      <c r="D12" s="99" t="s">
        <v>434</v>
      </c>
      <c r="E12" s="99" t="s">
        <v>74</v>
      </c>
      <c r="F12" s="99" t="s">
        <v>74</v>
      </c>
      <c r="G12" s="99" t="s">
        <v>74</v>
      </c>
      <c r="H12" s="97" t="s">
        <v>179</v>
      </c>
      <c r="I12" s="97" t="s">
        <v>179</v>
      </c>
      <c r="J12" s="101">
        <v>45.79504</v>
      </c>
      <c r="K12" s="101">
        <v>-116.94553</v>
      </c>
      <c r="L12" s="97" t="s">
        <v>78</v>
      </c>
      <c r="M12" s="97"/>
      <c r="N12" s="97" t="s">
        <v>160</v>
      </c>
      <c r="O12" s="97" t="s">
        <v>423</v>
      </c>
      <c r="P12" s="97"/>
      <c r="Q12" s="102">
        <v>38957</v>
      </c>
      <c r="R12" s="103">
        <v>0.6270833333333333</v>
      </c>
      <c r="S12" s="97" t="s">
        <v>99</v>
      </c>
      <c r="T12" s="97">
        <v>1</v>
      </c>
      <c r="U12" s="97">
        <v>1</v>
      </c>
      <c r="V12" s="97">
        <v>0</v>
      </c>
      <c r="W12" s="97">
        <v>0</v>
      </c>
      <c r="X12" s="97">
        <v>0</v>
      </c>
      <c r="Y12" s="97" t="s">
        <v>137</v>
      </c>
      <c r="Z12" s="97" t="s">
        <v>75</v>
      </c>
      <c r="AA12" s="97" t="s">
        <v>75</v>
      </c>
      <c r="AB12" s="97"/>
      <c r="AC12" s="97" t="s">
        <v>84</v>
      </c>
      <c r="AD12" s="97"/>
      <c r="AE12" s="97" t="s">
        <v>120</v>
      </c>
      <c r="AF12" s="97" t="s">
        <v>121</v>
      </c>
      <c r="AG12" s="97" t="s">
        <v>139</v>
      </c>
      <c r="AH12" s="97" t="s">
        <v>75</v>
      </c>
      <c r="AI12" s="104" t="s">
        <v>443</v>
      </c>
      <c r="AJ12" s="97"/>
      <c r="AK12" s="97"/>
      <c r="AL12" s="97"/>
      <c r="AM12" s="97"/>
      <c r="AN12" s="97"/>
      <c r="AO12" s="97"/>
      <c r="AP12" s="97"/>
      <c r="AQ12" s="97"/>
      <c r="AR12" s="97"/>
      <c r="AS12" s="97">
        <v>5</v>
      </c>
      <c r="AT12" s="97">
        <v>111</v>
      </c>
      <c r="AU12" s="97">
        <v>6.5</v>
      </c>
      <c r="AV12" s="97">
        <v>8.7</v>
      </c>
      <c r="AW12" s="97">
        <v>6.8</v>
      </c>
      <c r="AX12" s="97">
        <v>10.1</v>
      </c>
      <c r="AY12" s="97">
        <v>8.4</v>
      </c>
      <c r="AZ12" s="97">
        <v>1.48</v>
      </c>
      <c r="BA12" s="97" t="s">
        <v>444</v>
      </c>
      <c r="BB12" s="97">
        <v>24.47</v>
      </c>
      <c r="BC12" s="97">
        <v>30.4</v>
      </c>
      <c r="BD12" s="97">
        <v>32.54</v>
      </c>
      <c r="BE12" s="97">
        <v>31.84</v>
      </c>
      <c r="BF12" s="97">
        <v>1.48</v>
      </c>
      <c r="BG12" s="97">
        <v>0</v>
      </c>
      <c r="BH12" s="97">
        <v>8.1</v>
      </c>
      <c r="BI12" s="97">
        <v>0.62</v>
      </c>
      <c r="BJ12" s="97">
        <v>1.44</v>
      </c>
      <c r="BK12" s="97">
        <v>-7.37</v>
      </c>
      <c r="BL12" s="97">
        <v>0.7</v>
      </c>
      <c r="BM12" s="97">
        <v>0.49</v>
      </c>
      <c r="BN12" s="97">
        <v>5.34</v>
      </c>
      <c r="BO12" s="97" t="s">
        <v>124</v>
      </c>
      <c r="BP12" s="97" t="s">
        <v>151</v>
      </c>
      <c r="BQ12" s="97" t="s">
        <v>124</v>
      </c>
      <c r="BR12" s="97" t="s">
        <v>152</v>
      </c>
      <c r="BS12" s="97" t="s">
        <v>445</v>
      </c>
      <c r="BT12" s="78" t="str">
        <f>IF(BO12="Red","Red",IF(BQ12="Red","Red",IF(BO12="Grey","Grey",IF(BQ12="Grey","Grey",IF(BO12="No Value","No Value",IF(BQ12="No Value","No Value","Green"))))))</f>
        <v>Red</v>
      </c>
      <c r="BU12" s="78" t="str">
        <f>IF(BT12="Red","Red",IF(BT12="Green","Green",IF(BT12="Grey","Grey",IF(S12="Bridge","Bridge",IF(S12="Ford","Ford",IF(S12="Open Bottom","Open Bottom",IF(S12="Other","Other","Green")))))))</f>
        <v>Red</v>
      </c>
      <c r="BV12" s="78" t="str">
        <f>IF(BY12="Yes","Yes","No")</f>
        <v>Yes</v>
      </c>
      <c r="BW12" s="78" t="str">
        <f>IF(S12="Bridge","Bridge",IF(S12="Ford","Ford",IF(S12="Circular","Circular",IF(S12="Squashed Pipe-Arch","Squashed Pipe-Arch",IF(S12="Open-Bottom","Open Bottom Arch",IF(S12="Other","Other","Other"))))))</f>
        <v>Circular</v>
      </c>
      <c r="BX12" s="78" t="b">
        <f>IF(AND(BT12&lt;&gt;"Red",BV12="Yes"),"Yes")</f>
        <v>0</v>
      </c>
      <c r="BY12" s="97" t="s">
        <v>85</v>
      </c>
      <c r="BZ12" s="97" t="s">
        <v>446</v>
      </c>
      <c r="CA12" s="97" t="s">
        <v>85</v>
      </c>
      <c r="CB12" s="97" t="s">
        <v>170</v>
      </c>
      <c r="CC12" s="153">
        <v>1.983784</v>
      </c>
      <c r="CD12" s="98">
        <f>IF(AND(CC12&gt;0,CC12&lt;=1),1,IF(AND(CC12&gt;1,CC12&lt;=2),2,IF(AND(CC12&gt;2,CC12&lt;=4),3,IF(AND(CC12&gt;4,CC12&lt;=6),4,IF(AND(CC12&gt;6,CC12&lt;=8),5,IF(AND(CC12&gt;8,CC12&lt;=10),6,IF(AND(CC12&gt;10),7,)))))))</f>
        <v>2</v>
      </c>
      <c r="CE12" s="98" t="str">
        <f>IF(BO12="Red","1",IF(BO12="Grey","0.5","0"))</f>
        <v>1</v>
      </c>
      <c r="CF12" s="98" t="str">
        <f>IF(BQ12="Red","1",IF(BQ12="Grey","0.5","0"))</f>
        <v>1</v>
      </c>
      <c r="CG12" s="97">
        <v>1</v>
      </c>
      <c r="CH12" s="97">
        <f>1+CM12+CN12+CO12+CP12+CQ12+CR12</f>
        <v>1.1500000000000001</v>
      </c>
      <c r="CI12" s="97">
        <v>1</v>
      </c>
      <c r="CJ12" s="72">
        <v>17</v>
      </c>
      <c r="CK12" s="73">
        <f>CD12*((CE12*1.5)+(1.5*CF12))*CI12*CH12</f>
        <v>6.9</v>
      </c>
      <c r="CL12" s="98" t="str">
        <f>IF(AND(CK12&gt;0,CK12&lt;6),"Beneficial",IF(AND(CK12&gt;=6,CK12&lt;10),"Medium",IF(AND(CK12&gt;=10),"High",)))</f>
        <v>Medium</v>
      </c>
      <c r="CM12" s="97" t="str">
        <f>IF(AF12="Poor Alignment with Stream","0.05",IF(AG12="Poor Alignment with Stream","0.05",IF(AH12="Poor Alignment with Stream","0.05","0")))</f>
        <v>0.05</v>
      </c>
      <c r="CN12" s="97" t="str">
        <f>IF(AF12="Breaks Inside Culvert","0.05",IF(AG12="Breaks Inside Culvert","0.05",IF(AH12="Breaks Inside Culvert","0.05","0")))</f>
        <v>0</v>
      </c>
      <c r="CO12" s="97" t="str">
        <f>IF($AF12="Fill Eroding","0.05",IF($AG12="Fill Eroding","0.05",IF($AH12="Fill Eroding","0.05","0")))</f>
        <v>0</v>
      </c>
      <c r="CP12" s="97" t="str">
        <f>IF($AF12="Water Flowing Under Culvert","0.1",IF($AG12="Water Flowing Under Culvert","0.1",IF($AH12="Water Flowing Under Culvert","0.1","0")))</f>
        <v>0.1</v>
      </c>
      <c r="CQ12" s="97" t="str">
        <f>IF($AF12="Bottom Rusted Through","0.05",IF($AG12="Bottom Rusted Through","0.05",IF($AH12="Bottom Rusted Through","0.05","0")))</f>
        <v>0</v>
      </c>
      <c r="CR12" s="97" t="str">
        <f>IF($AF12="Debris Plugging Inlet","0.05",IF($AG12="Debris Plugging Inlet","0.05",IF($AH12="Debris Plugging Inlet","0.05","0")))</f>
        <v>0</v>
      </c>
      <c r="CS12" s="97" t="s">
        <v>548</v>
      </c>
    </row>
    <row r="13" spans="1:97" s="209" customFormat="1" ht="12.75">
      <c r="A13" s="210" t="s">
        <v>433</v>
      </c>
      <c r="B13" s="210">
        <v>4625</v>
      </c>
      <c r="C13" s="211">
        <v>15.1</v>
      </c>
      <c r="D13" s="210" t="s">
        <v>434</v>
      </c>
      <c r="E13" s="210" t="s">
        <v>74</v>
      </c>
      <c r="F13" s="210" t="s">
        <v>74</v>
      </c>
      <c r="G13" s="210" t="s">
        <v>74</v>
      </c>
      <c r="H13" s="195" t="s">
        <v>109</v>
      </c>
      <c r="I13" s="195" t="s">
        <v>97</v>
      </c>
      <c r="J13" s="212">
        <v>45.77877</v>
      </c>
      <c r="K13" s="212">
        <v>-116.99015</v>
      </c>
      <c r="L13" s="195" t="s">
        <v>78</v>
      </c>
      <c r="M13" s="195"/>
      <c r="N13" s="195" t="s">
        <v>80</v>
      </c>
      <c r="O13" s="195" t="s">
        <v>160</v>
      </c>
      <c r="P13" s="195"/>
      <c r="Q13" s="213">
        <v>38957</v>
      </c>
      <c r="R13" s="214">
        <v>0.5118055555555555</v>
      </c>
      <c r="S13" s="195" t="s">
        <v>118</v>
      </c>
      <c r="T13" s="195">
        <v>1</v>
      </c>
      <c r="U13" s="195">
        <v>1</v>
      </c>
      <c r="V13" s="195">
        <v>0</v>
      </c>
      <c r="W13" s="195">
        <v>0</v>
      </c>
      <c r="X13" s="195">
        <v>0</v>
      </c>
      <c r="Y13" s="195" t="s">
        <v>119</v>
      </c>
      <c r="Z13" s="195" t="s">
        <v>75</v>
      </c>
      <c r="AA13" s="195" t="s">
        <v>75</v>
      </c>
      <c r="AB13" s="195"/>
      <c r="AC13" s="195" t="s">
        <v>84</v>
      </c>
      <c r="AD13" s="195"/>
      <c r="AE13" s="195" t="s">
        <v>120</v>
      </c>
      <c r="AF13" s="195" t="s">
        <v>139</v>
      </c>
      <c r="AG13" s="195" t="s">
        <v>138</v>
      </c>
      <c r="AH13" s="195" t="s">
        <v>75</v>
      </c>
      <c r="AI13" s="218" t="s">
        <v>488</v>
      </c>
      <c r="AJ13" s="195" t="s">
        <v>437</v>
      </c>
      <c r="AK13" s="195"/>
      <c r="AL13" s="195"/>
      <c r="AM13" s="195"/>
      <c r="AN13" s="195"/>
      <c r="AO13" s="195"/>
      <c r="AP13" s="195"/>
      <c r="AQ13" s="195"/>
      <c r="AR13" s="195"/>
      <c r="AS13" s="195">
        <v>5.3</v>
      </c>
      <c r="AT13" s="195">
        <v>93.5</v>
      </c>
      <c r="AU13" s="195">
        <v>7.9</v>
      </c>
      <c r="AV13" s="195">
        <v>9.6</v>
      </c>
      <c r="AW13" s="195">
        <v>6.4</v>
      </c>
      <c r="AX13" s="195">
        <v>5.9</v>
      </c>
      <c r="AY13" s="195">
        <v>9.9</v>
      </c>
      <c r="AZ13" s="195">
        <v>3.14</v>
      </c>
      <c r="BA13" s="195" t="s">
        <v>438</v>
      </c>
      <c r="BB13" s="195">
        <v>20.88</v>
      </c>
      <c r="BC13" s="195">
        <v>29.46</v>
      </c>
      <c r="BD13" s="195">
        <v>29.88</v>
      </c>
      <c r="BE13" s="195">
        <v>29.88</v>
      </c>
      <c r="BF13" s="195">
        <v>3.15</v>
      </c>
      <c r="BG13" s="195">
        <v>-0.01</v>
      </c>
      <c r="BH13" s="195">
        <v>7.94</v>
      </c>
      <c r="BI13" s="195">
        <v>0.67</v>
      </c>
      <c r="BJ13" s="195">
        <v>0.42</v>
      </c>
      <c r="BK13" s="195">
        <v>-9</v>
      </c>
      <c r="BL13" s="195">
        <v>0</v>
      </c>
      <c r="BM13" s="195">
        <v>0</v>
      </c>
      <c r="BN13" s="195">
        <v>9.18</v>
      </c>
      <c r="BO13" s="195" t="s">
        <v>124</v>
      </c>
      <c r="BP13" s="195" t="s">
        <v>151</v>
      </c>
      <c r="BQ13" s="195" t="s">
        <v>124</v>
      </c>
      <c r="BR13" s="195" t="s">
        <v>152</v>
      </c>
      <c r="BS13" s="195"/>
      <c r="BT13" s="204" t="s">
        <v>124</v>
      </c>
      <c r="BU13" s="204" t="s">
        <v>124</v>
      </c>
      <c r="BV13" s="204" t="s">
        <v>84</v>
      </c>
      <c r="BW13" s="204" t="s">
        <v>118</v>
      </c>
      <c r="BX13" s="204" t="b">
        <v>0</v>
      </c>
      <c r="BY13" s="195" t="s">
        <v>84</v>
      </c>
      <c r="BZ13" s="195"/>
      <c r="CA13" s="195" t="s">
        <v>85</v>
      </c>
      <c r="CB13" s="195" t="s">
        <v>170</v>
      </c>
      <c r="CC13" s="215">
        <v>1.837967</v>
      </c>
      <c r="CD13" s="206">
        <v>2</v>
      </c>
      <c r="CE13" s="206" t="s">
        <v>554</v>
      </c>
      <c r="CF13" s="206" t="s">
        <v>554</v>
      </c>
      <c r="CG13" s="195">
        <v>1</v>
      </c>
      <c r="CH13" s="195">
        <v>1.15</v>
      </c>
      <c r="CI13" s="195">
        <v>1</v>
      </c>
      <c r="CJ13" s="207">
        <v>17</v>
      </c>
      <c r="CK13" s="208">
        <v>6.9</v>
      </c>
      <c r="CL13" s="229" t="s">
        <v>618</v>
      </c>
      <c r="CM13" s="195" t="s">
        <v>480</v>
      </c>
      <c r="CN13" s="195" t="s">
        <v>556</v>
      </c>
      <c r="CO13" s="195" t="s">
        <v>480</v>
      </c>
      <c r="CP13" s="195" t="s">
        <v>555</v>
      </c>
      <c r="CQ13" s="195" t="s">
        <v>480</v>
      </c>
      <c r="CR13" s="195" t="s">
        <v>480</v>
      </c>
      <c r="CS13" s="195" t="s">
        <v>609</v>
      </c>
    </row>
    <row r="14" spans="1:97" s="209" customFormat="1" ht="12.75">
      <c r="A14" s="210" t="s">
        <v>428</v>
      </c>
      <c r="B14" s="210" t="s">
        <v>426</v>
      </c>
      <c r="C14" s="211">
        <v>1.1</v>
      </c>
      <c r="D14" s="210" t="s">
        <v>145</v>
      </c>
      <c r="E14" s="210" t="s">
        <v>115</v>
      </c>
      <c r="F14" s="210" t="s">
        <v>89</v>
      </c>
      <c r="G14" s="210" t="s">
        <v>89</v>
      </c>
      <c r="H14" s="195" t="s">
        <v>90</v>
      </c>
      <c r="I14" s="195" t="s">
        <v>76</v>
      </c>
      <c r="J14" s="212">
        <v>45.60875</v>
      </c>
      <c r="K14" s="212">
        <v>-117.17907</v>
      </c>
      <c r="L14" s="195" t="s">
        <v>78</v>
      </c>
      <c r="M14" s="195"/>
      <c r="N14" s="195" t="s">
        <v>160</v>
      </c>
      <c r="O14" s="195" t="s">
        <v>423</v>
      </c>
      <c r="P14" s="195"/>
      <c r="Q14" s="213">
        <v>38946</v>
      </c>
      <c r="R14" s="214">
        <v>0.6826388888888889</v>
      </c>
      <c r="S14" s="195" t="s">
        <v>118</v>
      </c>
      <c r="T14" s="195">
        <v>1</v>
      </c>
      <c r="U14" s="195">
        <v>1</v>
      </c>
      <c r="V14" s="195">
        <v>0</v>
      </c>
      <c r="W14" s="195">
        <v>0</v>
      </c>
      <c r="X14" s="195">
        <v>0</v>
      </c>
      <c r="Y14" s="195" t="s">
        <v>137</v>
      </c>
      <c r="Z14" s="195" t="s">
        <v>75</v>
      </c>
      <c r="AA14" s="195" t="s">
        <v>75</v>
      </c>
      <c r="AB14" s="195"/>
      <c r="AC14" s="195" t="s">
        <v>84</v>
      </c>
      <c r="AD14" s="195"/>
      <c r="AE14" s="195" t="s">
        <v>120</v>
      </c>
      <c r="AF14" s="195" t="s">
        <v>75</v>
      </c>
      <c r="AG14" s="195" t="s">
        <v>75</v>
      </c>
      <c r="AH14" s="195" t="s">
        <v>75</v>
      </c>
      <c r="AI14" s="218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>
        <v>5.8</v>
      </c>
      <c r="AT14" s="195">
        <v>32.5</v>
      </c>
      <c r="AU14" s="195">
        <v>8.1</v>
      </c>
      <c r="AV14" s="195">
        <v>8.2</v>
      </c>
      <c r="AW14" s="195">
        <v>8.7</v>
      </c>
      <c r="AX14" s="195">
        <v>6.7</v>
      </c>
      <c r="AY14" s="195">
        <v>11.8</v>
      </c>
      <c r="AZ14" s="195">
        <v>5</v>
      </c>
      <c r="BA14" s="195" t="s">
        <v>105</v>
      </c>
      <c r="BB14" s="195">
        <v>8.75</v>
      </c>
      <c r="BC14" s="195">
        <v>8.93</v>
      </c>
      <c r="BD14" s="195">
        <v>10.6</v>
      </c>
      <c r="BE14" s="195">
        <v>10.1</v>
      </c>
      <c r="BF14" s="195">
        <v>5</v>
      </c>
      <c r="BG14" s="195">
        <v>0</v>
      </c>
      <c r="BH14" s="195">
        <v>8.7</v>
      </c>
      <c r="BI14" s="195">
        <v>0.67</v>
      </c>
      <c r="BJ14" s="195">
        <v>1.17</v>
      </c>
      <c r="BK14" s="195">
        <v>-1.35</v>
      </c>
      <c r="BL14" s="195">
        <v>0.5</v>
      </c>
      <c r="BM14" s="195">
        <v>0.43</v>
      </c>
      <c r="BN14" s="195">
        <v>0.55</v>
      </c>
      <c r="BO14" s="195" t="s">
        <v>124</v>
      </c>
      <c r="BP14" s="195" t="s">
        <v>167</v>
      </c>
      <c r="BQ14" s="195" t="s">
        <v>124</v>
      </c>
      <c r="BR14" s="195" t="s">
        <v>168</v>
      </c>
      <c r="BS14" s="195"/>
      <c r="BT14" s="204" t="s">
        <v>124</v>
      </c>
      <c r="BU14" s="204" t="s">
        <v>124</v>
      </c>
      <c r="BV14" s="204" t="s">
        <v>85</v>
      </c>
      <c r="BW14" s="204" t="s">
        <v>118</v>
      </c>
      <c r="BX14" s="204" t="b">
        <v>0</v>
      </c>
      <c r="BY14" s="195" t="s">
        <v>85</v>
      </c>
      <c r="BZ14" s="195" t="s">
        <v>429</v>
      </c>
      <c r="CA14" s="195" t="s">
        <v>85</v>
      </c>
      <c r="CB14" s="195" t="s">
        <v>170</v>
      </c>
      <c r="CC14" s="215">
        <v>0.759127</v>
      </c>
      <c r="CD14" s="206">
        <v>1</v>
      </c>
      <c r="CE14" s="206" t="s">
        <v>554</v>
      </c>
      <c r="CF14" s="206" t="s">
        <v>554</v>
      </c>
      <c r="CG14" s="195">
        <v>1</v>
      </c>
      <c r="CH14" s="195">
        <v>1</v>
      </c>
      <c r="CI14" s="195">
        <v>1</v>
      </c>
      <c r="CJ14" s="207">
        <v>31</v>
      </c>
      <c r="CK14" s="208">
        <v>3</v>
      </c>
      <c r="CL14" s="98" t="s">
        <v>579</v>
      </c>
      <c r="CM14" s="195" t="s">
        <v>480</v>
      </c>
      <c r="CN14" s="195" t="s">
        <v>480</v>
      </c>
      <c r="CO14" s="195" t="s">
        <v>480</v>
      </c>
      <c r="CP14" s="195" t="s">
        <v>480</v>
      </c>
      <c r="CQ14" s="195" t="s">
        <v>480</v>
      </c>
      <c r="CR14" s="195" t="s">
        <v>480</v>
      </c>
      <c r="CS14" s="195" t="s">
        <v>636</v>
      </c>
    </row>
    <row r="15" spans="1:97" s="217" customFormat="1" ht="12.75">
      <c r="A15" s="204" t="s">
        <v>278</v>
      </c>
      <c r="B15" s="220">
        <v>4500</v>
      </c>
      <c r="C15" s="221">
        <v>11.4</v>
      </c>
      <c r="D15" s="220" t="s">
        <v>241</v>
      </c>
      <c r="E15" s="204" t="s">
        <v>74</v>
      </c>
      <c r="F15" s="204" t="s">
        <v>74</v>
      </c>
      <c r="G15" s="204" t="s">
        <v>89</v>
      </c>
      <c r="H15" s="204" t="s">
        <v>279</v>
      </c>
      <c r="I15" s="204" t="s">
        <v>90</v>
      </c>
      <c r="J15" s="222">
        <v>45.69528</v>
      </c>
      <c r="K15" s="222">
        <v>-117.18565</v>
      </c>
      <c r="L15" s="204" t="s">
        <v>78</v>
      </c>
      <c r="M15" s="204" t="s">
        <v>79</v>
      </c>
      <c r="N15" s="204" t="s">
        <v>159</v>
      </c>
      <c r="O15" s="204" t="s">
        <v>160</v>
      </c>
      <c r="P15" s="204"/>
      <c r="Q15" s="223">
        <v>38287</v>
      </c>
      <c r="R15" s="224">
        <v>0.38055555555555554</v>
      </c>
      <c r="S15" s="204" t="s">
        <v>99</v>
      </c>
      <c r="T15" s="204">
        <v>1</v>
      </c>
      <c r="U15" s="204">
        <v>1</v>
      </c>
      <c r="V15" s="204">
        <v>0</v>
      </c>
      <c r="W15" s="204">
        <v>0</v>
      </c>
      <c r="X15" s="204">
        <v>0</v>
      </c>
      <c r="Y15" s="204" t="s">
        <v>100</v>
      </c>
      <c r="Z15" s="204" t="s">
        <v>75</v>
      </c>
      <c r="AA15" s="204" t="s">
        <v>75</v>
      </c>
      <c r="AB15" s="204"/>
      <c r="AC15" s="204" t="s">
        <v>84</v>
      </c>
      <c r="AD15" s="204"/>
      <c r="AE15" s="204" t="s">
        <v>120</v>
      </c>
      <c r="AF15" s="204" t="s">
        <v>102</v>
      </c>
      <c r="AG15" s="204" t="s">
        <v>75</v>
      </c>
      <c r="AH15" s="195" t="s">
        <v>75</v>
      </c>
      <c r="AI15" s="225" t="s">
        <v>280</v>
      </c>
      <c r="AJ15" s="204"/>
      <c r="AK15" s="204"/>
      <c r="AL15" s="204"/>
      <c r="AM15" s="204"/>
      <c r="AN15" s="204"/>
      <c r="AO15" s="204"/>
      <c r="AP15" s="204"/>
      <c r="AQ15" s="204"/>
      <c r="AR15" s="204"/>
      <c r="AS15" s="204">
        <v>4</v>
      </c>
      <c r="AT15" s="204">
        <v>40.5</v>
      </c>
      <c r="AU15" s="204">
        <v>5.4</v>
      </c>
      <c r="AV15" s="204">
        <v>4.8</v>
      </c>
      <c r="AW15" s="204">
        <v>5.9</v>
      </c>
      <c r="AX15" s="204">
        <v>4.5</v>
      </c>
      <c r="AY15" s="204">
        <v>5.5</v>
      </c>
      <c r="AZ15" s="204">
        <v>7.43</v>
      </c>
      <c r="BA15" s="204" t="s">
        <v>105</v>
      </c>
      <c r="BB15" s="204">
        <v>11.51</v>
      </c>
      <c r="BC15" s="204">
        <v>13.43</v>
      </c>
      <c r="BD15" s="204">
        <v>14.94</v>
      </c>
      <c r="BE15" s="204">
        <v>13.2</v>
      </c>
      <c r="BF15" s="204">
        <v>7.43</v>
      </c>
      <c r="BG15" s="204">
        <v>0</v>
      </c>
      <c r="BH15" s="204">
        <v>5.22</v>
      </c>
      <c r="BI15" s="204">
        <v>0.77</v>
      </c>
      <c r="BJ15" s="204">
        <v>-0.23</v>
      </c>
      <c r="BK15" s="204">
        <v>-1.69</v>
      </c>
      <c r="BL15" s="204">
        <v>1.74</v>
      </c>
      <c r="BM15" s="204">
        <v>-7.57</v>
      </c>
      <c r="BN15" s="204">
        <v>4.74</v>
      </c>
      <c r="BO15" s="204" t="s">
        <v>124</v>
      </c>
      <c r="BP15" s="204" t="s">
        <v>151</v>
      </c>
      <c r="BQ15" s="204" t="s">
        <v>124</v>
      </c>
      <c r="BR15" s="204" t="s">
        <v>152</v>
      </c>
      <c r="BS15" s="204"/>
      <c r="BT15" s="204" t="s">
        <v>124</v>
      </c>
      <c r="BU15" s="204" t="s">
        <v>124</v>
      </c>
      <c r="BV15" s="204" t="s">
        <v>84</v>
      </c>
      <c r="BW15" s="204" t="s">
        <v>99</v>
      </c>
      <c r="BX15" s="204" t="b">
        <v>0</v>
      </c>
      <c r="BY15" s="204"/>
      <c r="BZ15" s="204"/>
      <c r="CA15" s="204" t="s">
        <v>85</v>
      </c>
      <c r="CB15" s="204" t="s">
        <v>170</v>
      </c>
      <c r="CC15" s="226">
        <v>1.931773</v>
      </c>
      <c r="CD15" s="206">
        <v>2</v>
      </c>
      <c r="CE15" s="206" t="s">
        <v>554</v>
      </c>
      <c r="CF15" s="206" t="s">
        <v>554</v>
      </c>
      <c r="CG15" s="204">
        <v>1</v>
      </c>
      <c r="CH15" s="195">
        <v>1</v>
      </c>
      <c r="CI15" s="195">
        <v>1</v>
      </c>
      <c r="CJ15" s="207">
        <v>23</v>
      </c>
      <c r="CK15" s="208">
        <v>6</v>
      </c>
      <c r="CL15" s="206" t="s">
        <v>579</v>
      </c>
      <c r="CM15" s="195" t="s">
        <v>480</v>
      </c>
      <c r="CN15" s="195" t="s">
        <v>480</v>
      </c>
      <c r="CO15" s="195" t="s">
        <v>480</v>
      </c>
      <c r="CP15" s="195" t="s">
        <v>480</v>
      </c>
      <c r="CQ15" s="195" t="s">
        <v>480</v>
      </c>
      <c r="CR15" s="195" t="s">
        <v>480</v>
      </c>
      <c r="CS15" s="195" t="s">
        <v>605</v>
      </c>
    </row>
    <row r="16" spans="1:97" s="6" customFormat="1" ht="12.75">
      <c r="A16" s="99" t="s">
        <v>417</v>
      </c>
      <c r="B16" s="99" t="s">
        <v>113</v>
      </c>
      <c r="C16" s="100">
        <v>1</v>
      </c>
      <c r="D16" s="99" t="s">
        <v>418</v>
      </c>
      <c r="E16" s="99" t="s">
        <v>115</v>
      </c>
      <c r="F16" s="99" t="s">
        <v>89</v>
      </c>
      <c r="G16" s="99" t="s">
        <v>89</v>
      </c>
      <c r="H16" s="97" t="s">
        <v>179</v>
      </c>
      <c r="I16" s="97" t="s">
        <v>331</v>
      </c>
      <c r="J16" s="101">
        <v>45.64327</v>
      </c>
      <c r="K16" s="101">
        <v>-116.97899</v>
      </c>
      <c r="L16" s="97" t="s">
        <v>78</v>
      </c>
      <c r="M16" s="97"/>
      <c r="N16" s="97" t="s">
        <v>160</v>
      </c>
      <c r="O16" s="97" t="s">
        <v>179</v>
      </c>
      <c r="P16" s="97"/>
      <c r="Q16" s="102">
        <v>38946</v>
      </c>
      <c r="R16" s="103">
        <v>0.3625</v>
      </c>
      <c r="S16" s="97" t="s">
        <v>99</v>
      </c>
      <c r="T16" s="97">
        <v>1</v>
      </c>
      <c r="U16" s="97">
        <v>1</v>
      </c>
      <c r="V16" s="97">
        <v>0</v>
      </c>
      <c r="W16" s="97">
        <v>0</v>
      </c>
      <c r="X16" s="97">
        <v>0</v>
      </c>
      <c r="Y16" s="97" t="s">
        <v>119</v>
      </c>
      <c r="Z16" s="97" t="s">
        <v>75</v>
      </c>
      <c r="AA16" s="97" t="s">
        <v>75</v>
      </c>
      <c r="AB16" s="97"/>
      <c r="AC16" s="97" t="s">
        <v>84</v>
      </c>
      <c r="AD16" s="97"/>
      <c r="AE16" s="97" t="s">
        <v>120</v>
      </c>
      <c r="AF16" s="97" t="s">
        <v>140</v>
      </c>
      <c r="AG16" s="97" t="s">
        <v>121</v>
      </c>
      <c r="AH16" s="97" t="s">
        <v>75</v>
      </c>
      <c r="AI16" s="104" t="s">
        <v>366</v>
      </c>
      <c r="AJ16" s="97" t="s">
        <v>419</v>
      </c>
      <c r="AK16" s="97"/>
      <c r="AL16" s="97"/>
      <c r="AM16" s="97"/>
      <c r="AN16" s="97"/>
      <c r="AO16" s="97"/>
      <c r="AP16" s="97"/>
      <c r="AQ16" s="97"/>
      <c r="AR16" s="97"/>
      <c r="AS16" s="97">
        <v>1.5</v>
      </c>
      <c r="AT16" s="97">
        <v>39.6</v>
      </c>
      <c r="AU16" s="97">
        <v>2</v>
      </c>
      <c r="AV16" s="97">
        <v>1.6</v>
      </c>
      <c r="AW16" s="97">
        <v>3.9</v>
      </c>
      <c r="AX16" s="97">
        <v>2</v>
      </c>
      <c r="AY16" s="97">
        <v>2.2</v>
      </c>
      <c r="AZ16" s="97">
        <v>5.54</v>
      </c>
      <c r="BA16" s="97" t="s">
        <v>111</v>
      </c>
      <c r="BB16" s="97">
        <v>5.41</v>
      </c>
      <c r="BC16" s="97">
        <v>7.08</v>
      </c>
      <c r="BD16" s="97">
        <v>8.17</v>
      </c>
      <c r="BE16" s="97">
        <v>7.47</v>
      </c>
      <c r="BF16" s="97">
        <v>5.54</v>
      </c>
      <c r="BG16" s="97">
        <v>0</v>
      </c>
      <c r="BH16" s="97">
        <v>2.34</v>
      </c>
      <c r="BI16" s="97">
        <v>0.64</v>
      </c>
      <c r="BJ16" s="97">
        <v>0.39</v>
      </c>
      <c r="BK16" s="97">
        <v>-2.06</v>
      </c>
      <c r="BL16" s="97">
        <v>0.7</v>
      </c>
      <c r="BM16" s="97">
        <v>1.79</v>
      </c>
      <c r="BN16" s="97">
        <v>4.22</v>
      </c>
      <c r="BO16" s="97" t="s">
        <v>124</v>
      </c>
      <c r="BP16" s="97" t="s">
        <v>151</v>
      </c>
      <c r="BQ16" s="97" t="s">
        <v>124</v>
      </c>
      <c r="BR16" s="97" t="s">
        <v>152</v>
      </c>
      <c r="BS16" s="97"/>
      <c r="BT16" s="78" t="s">
        <v>124</v>
      </c>
      <c r="BU16" s="78" t="s">
        <v>124</v>
      </c>
      <c r="BV16" s="78" t="s">
        <v>85</v>
      </c>
      <c r="BW16" s="78" t="s">
        <v>99</v>
      </c>
      <c r="BX16" s="78" t="b">
        <v>0</v>
      </c>
      <c r="BY16" s="97" t="s">
        <v>85</v>
      </c>
      <c r="BZ16" s="97" t="s">
        <v>420</v>
      </c>
      <c r="CA16" s="97" t="s">
        <v>85</v>
      </c>
      <c r="CB16" s="97" t="s">
        <v>170</v>
      </c>
      <c r="CC16" s="153">
        <v>0.400575</v>
      </c>
      <c r="CD16" s="98">
        <v>1</v>
      </c>
      <c r="CE16" s="98" t="s">
        <v>554</v>
      </c>
      <c r="CF16" s="98" t="s">
        <v>554</v>
      </c>
      <c r="CG16" s="97">
        <v>1</v>
      </c>
      <c r="CH16" s="97">
        <v>1.1</v>
      </c>
      <c r="CI16" s="97">
        <v>1</v>
      </c>
      <c r="CJ16" s="72">
        <v>27</v>
      </c>
      <c r="CK16" s="73">
        <v>3.3</v>
      </c>
      <c r="CL16" s="98" t="s">
        <v>579</v>
      </c>
      <c r="CM16" s="97" t="s">
        <v>556</v>
      </c>
      <c r="CN16" s="97" t="s">
        <v>480</v>
      </c>
      <c r="CO16" s="97" t="s">
        <v>556</v>
      </c>
      <c r="CP16" s="97" t="s">
        <v>480</v>
      </c>
      <c r="CQ16" s="97" t="s">
        <v>480</v>
      </c>
      <c r="CR16" s="97" t="s">
        <v>480</v>
      </c>
      <c r="CS16" s="97"/>
    </row>
    <row r="17" spans="1:97" s="6" customFormat="1" ht="12.75">
      <c r="A17" s="99" t="s">
        <v>456</v>
      </c>
      <c r="B17" s="99" t="s">
        <v>457</v>
      </c>
      <c r="C17" s="100">
        <v>3.6</v>
      </c>
      <c r="D17" s="99" t="s">
        <v>452</v>
      </c>
      <c r="E17" s="99" t="s">
        <v>74</v>
      </c>
      <c r="F17" s="99" t="s">
        <v>74</v>
      </c>
      <c r="G17" s="99" t="s">
        <v>74</v>
      </c>
      <c r="H17" s="97" t="s">
        <v>109</v>
      </c>
      <c r="I17" s="97" t="s">
        <v>97</v>
      </c>
      <c r="J17" s="101">
        <v>45.72511</v>
      </c>
      <c r="K17" s="101">
        <v>-116.95316</v>
      </c>
      <c r="L17" s="97" t="s">
        <v>78</v>
      </c>
      <c r="M17" s="97"/>
      <c r="N17" s="97" t="s">
        <v>160</v>
      </c>
      <c r="O17" s="97" t="s">
        <v>423</v>
      </c>
      <c r="P17" s="97"/>
      <c r="Q17" s="102">
        <v>38958</v>
      </c>
      <c r="R17" s="103">
        <v>0.4451388888888889</v>
      </c>
      <c r="S17" s="97" t="s">
        <v>99</v>
      </c>
      <c r="T17" s="97">
        <v>2</v>
      </c>
      <c r="U17" s="97">
        <v>2</v>
      </c>
      <c r="V17" s="97">
        <v>0</v>
      </c>
      <c r="W17" s="97">
        <v>0</v>
      </c>
      <c r="X17" s="97">
        <v>0</v>
      </c>
      <c r="Y17" s="97" t="s">
        <v>137</v>
      </c>
      <c r="Z17" s="97" t="s">
        <v>75</v>
      </c>
      <c r="AA17" s="97" t="s">
        <v>75</v>
      </c>
      <c r="AB17" s="97"/>
      <c r="AC17" s="97" t="s">
        <v>84</v>
      </c>
      <c r="AD17" s="97"/>
      <c r="AE17" s="97" t="s">
        <v>120</v>
      </c>
      <c r="AF17" s="97" t="s">
        <v>398</v>
      </c>
      <c r="AG17" s="97" t="s">
        <v>121</v>
      </c>
      <c r="AH17" s="97" t="s">
        <v>75</v>
      </c>
      <c r="AI17" s="104"/>
      <c r="AJ17" s="97"/>
      <c r="AK17" s="97"/>
      <c r="AL17" s="97"/>
      <c r="AM17" s="97"/>
      <c r="AN17" s="97"/>
      <c r="AO17" s="97"/>
      <c r="AP17" s="97"/>
      <c r="AQ17" s="97"/>
      <c r="AR17" s="97"/>
      <c r="AS17" s="97">
        <v>3.2</v>
      </c>
      <c r="AT17" s="97">
        <v>48</v>
      </c>
      <c r="AU17" s="97">
        <v>10.5</v>
      </c>
      <c r="AV17" s="97">
        <v>7.2</v>
      </c>
      <c r="AW17" s="97">
        <v>6.5</v>
      </c>
      <c r="AX17" s="97">
        <v>6.7</v>
      </c>
      <c r="AY17" s="97">
        <v>6.6</v>
      </c>
      <c r="AZ17" s="97">
        <v>12.03</v>
      </c>
      <c r="BA17" s="97" t="s">
        <v>458</v>
      </c>
      <c r="BB17" s="97">
        <v>14.86</v>
      </c>
      <c r="BC17" s="97">
        <v>15.86</v>
      </c>
      <c r="BD17" s="97">
        <v>17.52</v>
      </c>
      <c r="BE17" s="97">
        <v>15.51</v>
      </c>
      <c r="BF17" s="97">
        <v>12.02</v>
      </c>
      <c r="BG17" s="97">
        <v>0.01</v>
      </c>
      <c r="BH17" s="97">
        <v>7.5</v>
      </c>
      <c r="BI17" s="97">
        <v>0.43</v>
      </c>
      <c r="BJ17" s="97">
        <v>-0.35</v>
      </c>
      <c r="BK17" s="97">
        <v>-0.65</v>
      </c>
      <c r="BL17" s="97">
        <v>2.01</v>
      </c>
      <c r="BM17" s="97">
        <v>-5.74</v>
      </c>
      <c r="BN17" s="97">
        <v>2.08</v>
      </c>
      <c r="BO17" s="97" t="s">
        <v>124</v>
      </c>
      <c r="BP17" s="97" t="s">
        <v>151</v>
      </c>
      <c r="BQ17" s="97" t="s">
        <v>124</v>
      </c>
      <c r="BR17" s="97" t="s">
        <v>152</v>
      </c>
      <c r="BS17" s="97"/>
      <c r="BT17" s="78" t="s">
        <v>124</v>
      </c>
      <c r="BU17" s="78" t="s">
        <v>124</v>
      </c>
      <c r="BV17" s="78" t="s">
        <v>85</v>
      </c>
      <c r="BW17" s="78" t="s">
        <v>99</v>
      </c>
      <c r="BX17" s="78" t="b">
        <v>0</v>
      </c>
      <c r="BY17" s="97" t="s">
        <v>85</v>
      </c>
      <c r="BZ17" s="97" t="s">
        <v>419</v>
      </c>
      <c r="CA17" s="97" t="s">
        <v>85</v>
      </c>
      <c r="CB17" s="97" t="s">
        <v>170</v>
      </c>
      <c r="CC17" s="153">
        <v>0.335183</v>
      </c>
      <c r="CD17" s="98">
        <v>1</v>
      </c>
      <c r="CE17" s="98" t="s">
        <v>554</v>
      </c>
      <c r="CF17" s="98" t="s">
        <v>554</v>
      </c>
      <c r="CG17" s="97">
        <v>1</v>
      </c>
      <c r="CH17" s="97">
        <v>1.1</v>
      </c>
      <c r="CI17" s="97">
        <v>1</v>
      </c>
      <c r="CJ17" s="72">
        <v>27</v>
      </c>
      <c r="CK17" s="73">
        <v>3.3</v>
      </c>
      <c r="CL17" s="98" t="s">
        <v>579</v>
      </c>
      <c r="CM17" s="97" t="s">
        <v>556</v>
      </c>
      <c r="CN17" s="97" t="s">
        <v>480</v>
      </c>
      <c r="CO17" s="97" t="s">
        <v>480</v>
      </c>
      <c r="CP17" s="97" t="s">
        <v>480</v>
      </c>
      <c r="CQ17" s="97" t="s">
        <v>480</v>
      </c>
      <c r="CR17" s="97" t="s">
        <v>556</v>
      </c>
      <c r="CS17" s="97"/>
    </row>
    <row r="18" spans="1:97" ht="12.75">
      <c r="A18" s="99" t="s">
        <v>450</v>
      </c>
      <c r="B18" s="99" t="s">
        <v>451</v>
      </c>
      <c r="C18" s="100">
        <v>3.6</v>
      </c>
      <c r="D18" s="99" t="s">
        <v>452</v>
      </c>
      <c r="E18" s="99" t="s">
        <v>74</v>
      </c>
      <c r="F18" s="99" t="s">
        <v>74</v>
      </c>
      <c r="G18" s="99" t="s">
        <v>74</v>
      </c>
      <c r="H18" s="97" t="s">
        <v>109</v>
      </c>
      <c r="I18" s="97" t="s">
        <v>97</v>
      </c>
      <c r="J18" s="101">
        <v>45.72511</v>
      </c>
      <c r="K18" s="101">
        <v>-116.95316</v>
      </c>
      <c r="L18" s="97" t="s">
        <v>78</v>
      </c>
      <c r="M18" s="97"/>
      <c r="N18" s="97" t="s">
        <v>160</v>
      </c>
      <c r="O18" s="97" t="s">
        <v>423</v>
      </c>
      <c r="P18" s="97"/>
      <c r="Q18" s="102">
        <v>38958</v>
      </c>
      <c r="R18" s="103">
        <v>0.4395833333333334</v>
      </c>
      <c r="S18" s="97" t="s">
        <v>99</v>
      </c>
      <c r="T18" s="97">
        <v>1</v>
      </c>
      <c r="U18" s="97">
        <v>2</v>
      </c>
      <c r="V18" s="97">
        <v>0</v>
      </c>
      <c r="W18" s="97">
        <v>0</v>
      </c>
      <c r="X18" s="97">
        <v>0</v>
      </c>
      <c r="Y18" s="97" t="s">
        <v>137</v>
      </c>
      <c r="Z18" s="97" t="s">
        <v>75</v>
      </c>
      <c r="AA18" s="97" t="s">
        <v>75</v>
      </c>
      <c r="AB18" s="97" t="s">
        <v>453</v>
      </c>
      <c r="AC18" s="97" t="s">
        <v>84</v>
      </c>
      <c r="AD18" s="97"/>
      <c r="AE18" s="97" t="s">
        <v>120</v>
      </c>
      <c r="AF18" s="97" t="s">
        <v>121</v>
      </c>
      <c r="AG18" s="97" t="s">
        <v>75</v>
      </c>
      <c r="AH18" s="97" t="s">
        <v>75</v>
      </c>
      <c r="AI18" s="104" t="s">
        <v>454</v>
      </c>
      <c r="AJ18" s="97" t="s">
        <v>419</v>
      </c>
      <c r="AK18" s="97"/>
      <c r="AL18" s="97"/>
      <c r="AM18" s="97"/>
      <c r="AN18" s="97"/>
      <c r="AO18" s="97"/>
      <c r="AP18" s="97"/>
      <c r="AQ18" s="97"/>
      <c r="AR18" s="97"/>
      <c r="AS18" s="97">
        <v>2</v>
      </c>
      <c r="AT18" s="97">
        <v>46</v>
      </c>
      <c r="AU18" s="97">
        <v>11.1</v>
      </c>
      <c r="AV18" s="97">
        <v>7.4</v>
      </c>
      <c r="AW18" s="97">
        <v>8.5</v>
      </c>
      <c r="AX18" s="97">
        <v>8.3</v>
      </c>
      <c r="AY18" s="97">
        <v>9.9</v>
      </c>
      <c r="AZ18" s="97">
        <v>12.03</v>
      </c>
      <c r="BA18" s="97" t="s">
        <v>105</v>
      </c>
      <c r="BB18" s="97">
        <v>14.08</v>
      </c>
      <c r="BC18" s="97">
        <v>15.22</v>
      </c>
      <c r="BD18" s="97">
        <v>17.52</v>
      </c>
      <c r="BE18" s="97">
        <v>15.1</v>
      </c>
      <c r="BF18" s="97">
        <v>12.02</v>
      </c>
      <c r="BG18" s="97">
        <v>0.01</v>
      </c>
      <c r="BH18" s="97">
        <v>9.04</v>
      </c>
      <c r="BI18" s="97">
        <v>0.22</v>
      </c>
      <c r="BJ18" s="97">
        <v>-0.12</v>
      </c>
      <c r="BK18" s="97">
        <v>-1.02</v>
      </c>
      <c r="BL18" s="97">
        <v>2.42</v>
      </c>
      <c r="BM18" s="97">
        <v>-20.17</v>
      </c>
      <c r="BN18" s="97">
        <v>2.48</v>
      </c>
      <c r="BO18" s="97" t="s">
        <v>124</v>
      </c>
      <c r="BP18" s="97" t="s">
        <v>151</v>
      </c>
      <c r="BQ18" s="97" t="s">
        <v>124</v>
      </c>
      <c r="BR18" s="97" t="s">
        <v>152</v>
      </c>
      <c r="BS18" s="97" t="s">
        <v>455</v>
      </c>
      <c r="BT18" s="78" t="s">
        <v>124</v>
      </c>
      <c r="BU18" s="78" t="s">
        <v>124</v>
      </c>
      <c r="BV18" s="78" t="s">
        <v>85</v>
      </c>
      <c r="BW18" s="78" t="s">
        <v>99</v>
      </c>
      <c r="BX18" s="78" t="b">
        <v>0</v>
      </c>
      <c r="BY18" s="97" t="s">
        <v>85</v>
      </c>
      <c r="BZ18" s="97" t="s">
        <v>419</v>
      </c>
      <c r="CA18" s="97" t="s">
        <v>85</v>
      </c>
      <c r="CB18" s="97" t="s">
        <v>170</v>
      </c>
      <c r="CC18" s="153">
        <v>0.335183</v>
      </c>
      <c r="CD18" s="98">
        <v>1</v>
      </c>
      <c r="CE18" s="98" t="s">
        <v>554</v>
      </c>
      <c r="CF18" s="98" t="s">
        <v>554</v>
      </c>
      <c r="CG18" s="97">
        <v>1</v>
      </c>
      <c r="CH18" s="97">
        <v>1.05</v>
      </c>
      <c r="CI18" s="97">
        <v>1</v>
      </c>
      <c r="CJ18" s="72">
        <v>29</v>
      </c>
      <c r="CK18" s="73">
        <v>3.15</v>
      </c>
      <c r="CL18" s="98" t="s">
        <v>579</v>
      </c>
      <c r="CM18" s="97" t="s">
        <v>556</v>
      </c>
      <c r="CN18" s="97" t="s">
        <v>480</v>
      </c>
      <c r="CO18" s="97" t="s">
        <v>480</v>
      </c>
      <c r="CP18" s="97" t="s">
        <v>480</v>
      </c>
      <c r="CQ18" s="97" t="s">
        <v>480</v>
      </c>
      <c r="CR18" s="97" t="s">
        <v>480</v>
      </c>
      <c r="CS18" s="97"/>
    </row>
    <row r="19" spans="1:97" s="6" customFormat="1" ht="12.75">
      <c r="A19" s="99" t="s">
        <v>407</v>
      </c>
      <c r="B19" s="99" t="s">
        <v>408</v>
      </c>
      <c r="C19" s="100">
        <v>0.08</v>
      </c>
      <c r="D19" s="99" t="s">
        <v>409</v>
      </c>
      <c r="E19" s="99" t="s">
        <v>74</v>
      </c>
      <c r="F19" s="99" t="s">
        <v>74</v>
      </c>
      <c r="G19" s="99" t="s">
        <v>74</v>
      </c>
      <c r="H19" s="97" t="s">
        <v>109</v>
      </c>
      <c r="I19" s="97" t="s">
        <v>90</v>
      </c>
      <c r="J19" s="101">
        <v>45.70556</v>
      </c>
      <c r="K19" s="101">
        <v>-117.18269</v>
      </c>
      <c r="L19" s="97" t="s">
        <v>78</v>
      </c>
      <c r="M19" s="97"/>
      <c r="N19" s="97" t="s">
        <v>80</v>
      </c>
      <c r="O19" s="97" t="s">
        <v>160</v>
      </c>
      <c r="P19" s="97"/>
      <c r="Q19" s="102">
        <v>38917</v>
      </c>
      <c r="R19" s="103">
        <v>0.33055555555555555</v>
      </c>
      <c r="S19" s="97" t="s">
        <v>99</v>
      </c>
      <c r="T19" s="97">
        <v>1</v>
      </c>
      <c r="U19" s="97">
        <v>1</v>
      </c>
      <c r="V19" s="97">
        <v>0</v>
      </c>
      <c r="W19" s="97">
        <v>0</v>
      </c>
      <c r="X19" s="97">
        <v>0</v>
      </c>
      <c r="Y19" s="97" t="s">
        <v>119</v>
      </c>
      <c r="Z19" s="97" t="s">
        <v>75</v>
      </c>
      <c r="AA19" s="97" t="s">
        <v>75</v>
      </c>
      <c r="AB19" s="97"/>
      <c r="AC19" s="97" t="s">
        <v>84</v>
      </c>
      <c r="AD19" s="97"/>
      <c r="AE19" s="97" t="s">
        <v>120</v>
      </c>
      <c r="AF19" s="97" t="s">
        <v>102</v>
      </c>
      <c r="AG19" s="97" t="s">
        <v>75</v>
      </c>
      <c r="AH19" s="97" t="s">
        <v>75</v>
      </c>
      <c r="AI19" s="104" t="s">
        <v>410</v>
      </c>
      <c r="AJ19" s="97"/>
      <c r="AK19" s="97"/>
      <c r="AL19" s="97"/>
      <c r="AM19" s="97"/>
      <c r="AN19" s="97"/>
      <c r="AO19" s="97"/>
      <c r="AP19" s="97"/>
      <c r="AQ19" s="97"/>
      <c r="AR19" s="97"/>
      <c r="AS19" s="97">
        <v>3</v>
      </c>
      <c r="AT19" s="97">
        <v>60</v>
      </c>
      <c r="AU19" s="97">
        <v>6</v>
      </c>
      <c r="AV19" s="97">
        <v>5.6</v>
      </c>
      <c r="AW19" s="97">
        <v>7</v>
      </c>
      <c r="AX19" s="97">
        <v>7.1</v>
      </c>
      <c r="AY19" s="97">
        <v>5.2</v>
      </c>
      <c r="AZ19" s="97">
        <v>14</v>
      </c>
      <c r="BA19" s="97" t="s">
        <v>411</v>
      </c>
      <c r="BB19" s="97">
        <v>14.58</v>
      </c>
      <c r="BC19" s="97">
        <v>18.16</v>
      </c>
      <c r="BD19" s="97">
        <v>19.79</v>
      </c>
      <c r="BE19" s="97">
        <v>19.43</v>
      </c>
      <c r="BF19" s="97">
        <v>14</v>
      </c>
      <c r="BG19" s="97">
        <v>0</v>
      </c>
      <c r="BH19" s="97">
        <v>6.18</v>
      </c>
      <c r="BI19" s="97">
        <v>0.49</v>
      </c>
      <c r="BJ19" s="97">
        <v>1.27</v>
      </c>
      <c r="BK19" s="97">
        <v>-4.85</v>
      </c>
      <c r="BL19" s="97">
        <v>0.36</v>
      </c>
      <c r="BM19" s="97">
        <v>0.28</v>
      </c>
      <c r="BN19" s="97">
        <v>5.97</v>
      </c>
      <c r="BO19" s="97" t="s">
        <v>124</v>
      </c>
      <c r="BP19" s="97" t="s">
        <v>151</v>
      </c>
      <c r="BQ19" s="97" t="s">
        <v>124</v>
      </c>
      <c r="BR19" s="97" t="s">
        <v>152</v>
      </c>
      <c r="BS19" s="97" t="s">
        <v>406</v>
      </c>
      <c r="BT19" s="78" t="s">
        <v>124</v>
      </c>
      <c r="BU19" s="78" t="s">
        <v>124</v>
      </c>
      <c r="BV19" s="78" t="s">
        <v>84</v>
      </c>
      <c r="BW19" s="78" t="s">
        <v>99</v>
      </c>
      <c r="BX19" s="78" t="b">
        <v>0</v>
      </c>
      <c r="BY19" s="97" t="s">
        <v>84</v>
      </c>
      <c r="BZ19" s="97"/>
      <c r="CA19" s="97" t="s">
        <v>85</v>
      </c>
      <c r="CB19" s="97" t="s">
        <v>86</v>
      </c>
      <c r="CC19" s="153">
        <v>0.154392</v>
      </c>
      <c r="CD19" s="98">
        <v>1</v>
      </c>
      <c r="CE19" s="98" t="s">
        <v>554</v>
      </c>
      <c r="CF19" s="98" t="s">
        <v>554</v>
      </c>
      <c r="CG19" s="97">
        <v>1</v>
      </c>
      <c r="CH19" s="97">
        <v>1</v>
      </c>
      <c r="CI19" s="97">
        <v>1</v>
      </c>
      <c r="CJ19" s="72">
        <v>31</v>
      </c>
      <c r="CK19" s="73">
        <v>3</v>
      </c>
      <c r="CL19" s="98" t="s">
        <v>579</v>
      </c>
      <c r="CM19" s="97" t="s">
        <v>480</v>
      </c>
      <c r="CN19" s="97" t="s">
        <v>480</v>
      </c>
      <c r="CO19" s="97" t="s">
        <v>480</v>
      </c>
      <c r="CP19" s="97" t="s">
        <v>480</v>
      </c>
      <c r="CQ19" s="97" t="s">
        <v>480</v>
      </c>
      <c r="CR19" s="97" t="s">
        <v>480</v>
      </c>
      <c r="CS19" s="82"/>
    </row>
    <row r="20" spans="1:97" s="6" customFormat="1" ht="12.75">
      <c r="A20" s="99" t="s">
        <v>495</v>
      </c>
      <c r="B20" s="83" t="s">
        <v>505</v>
      </c>
      <c r="C20" s="99"/>
      <c r="D20" s="99"/>
      <c r="E20" s="99" t="s">
        <v>74</v>
      </c>
      <c r="F20" s="99" t="s">
        <v>74</v>
      </c>
      <c r="G20" s="99" t="s">
        <v>74</v>
      </c>
      <c r="H20" s="97" t="s">
        <v>109</v>
      </c>
      <c r="I20" s="97" t="s">
        <v>172</v>
      </c>
      <c r="J20" s="128">
        <v>45.80551435194444</v>
      </c>
      <c r="K20" s="128">
        <v>-116.95106443027778</v>
      </c>
      <c r="L20" s="97" t="s">
        <v>78</v>
      </c>
      <c r="M20" s="97"/>
      <c r="N20" s="97" t="s">
        <v>160</v>
      </c>
      <c r="O20" s="97" t="s">
        <v>80</v>
      </c>
      <c r="P20" s="102"/>
      <c r="Q20" s="102">
        <v>38980</v>
      </c>
      <c r="R20" s="103"/>
      <c r="S20" s="97" t="s">
        <v>99</v>
      </c>
      <c r="T20" s="97">
        <v>1</v>
      </c>
      <c r="U20" s="97">
        <v>1</v>
      </c>
      <c r="V20" s="97">
        <v>0</v>
      </c>
      <c r="W20" s="97">
        <v>0</v>
      </c>
      <c r="X20" s="97">
        <v>0</v>
      </c>
      <c r="Y20" s="97" t="s">
        <v>75</v>
      </c>
      <c r="Z20" s="97" t="s">
        <v>75</v>
      </c>
      <c r="AA20" s="97" t="s">
        <v>75</v>
      </c>
      <c r="AB20" s="97"/>
      <c r="AC20" s="97"/>
      <c r="AD20" s="97"/>
      <c r="AE20" s="97"/>
      <c r="AF20" s="97" t="s">
        <v>75</v>
      </c>
      <c r="AG20" s="97" t="s">
        <v>75</v>
      </c>
      <c r="AH20" s="97" t="s">
        <v>75</v>
      </c>
      <c r="AI20" s="97"/>
      <c r="AJ20" s="97"/>
      <c r="AK20" s="85" t="s">
        <v>506</v>
      </c>
      <c r="AL20" s="97"/>
      <c r="AM20" s="97"/>
      <c r="AN20" s="97"/>
      <c r="AO20" s="97"/>
      <c r="AP20" s="97"/>
      <c r="AQ20" s="97"/>
      <c r="AR20" s="97"/>
      <c r="AS20" s="80">
        <v>3</v>
      </c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83"/>
      <c r="BH20" s="97"/>
      <c r="BI20" s="84">
        <v>0.73</v>
      </c>
      <c r="BJ20" s="84">
        <v>0.4</v>
      </c>
      <c r="BK20" s="97"/>
      <c r="BL20" s="97"/>
      <c r="BM20" s="97"/>
      <c r="BN20" s="86">
        <v>6.76</v>
      </c>
      <c r="BO20" s="97" t="s">
        <v>124</v>
      </c>
      <c r="BP20" s="97" t="s">
        <v>151</v>
      </c>
      <c r="BQ20" s="97" t="s">
        <v>124</v>
      </c>
      <c r="BR20" s="97" t="s">
        <v>152</v>
      </c>
      <c r="BS20" s="78"/>
      <c r="BT20" s="78" t="str">
        <f>IF(BO20="Red","Red",IF(BQ20="Red","Red",IF(BO20="Grey","Grey",IF(BQ20="Grey","Grey",IF(BO20="No Value","No Value",IF(BQ20="No Value","No Value","Green"))))))</f>
        <v>Red</v>
      </c>
      <c r="BU20" s="78" t="str">
        <f>IF(BT20="Red","Red",IF(BT20="Green","Green",IF(BT20="Grey","Grey",IF(S20="Bridge","Bridge",IF(S20="Ford","Ford",IF(S20="Open Bottom","Open Bottom",IF(S20="Other","Other","Green")))))))</f>
        <v>Red</v>
      </c>
      <c r="BV20" s="78" t="str">
        <f>IF(BY20="Yes","Yes","No")</f>
        <v>No</v>
      </c>
      <c r="BW20" s="78" t="str">
        <f>IF(S20="Bridge","Bridge",IF(S20="Ford","Ford",IF(S20="Circular","Circular",IF(S20="Squashed Pipe-Arch","Squashed Pipe-Arch",IF(S20="Open-Bottom","Open Bottom Arch",IF(S20="Other","Other","Other"))))))</f>
        <v>Circular</v>
      </c>
      <c r="BX20" s="78" t="b">
        <f>IF(AND(BT20&lt;&gt;"Red",BV20="Yes"),"Yes")</f>
        <v>0</v>
      </c>
      <c r="BY20" s="97"/>
      <c r="BZ20" s="97"/>
      <c r="CA20" s="79" t="s">
        <v>501</v>
      </c>
      <c r="CB20" s="97"/>
      <c r="CC20" s="156">
        <v>0.613057</v>
      </c>
      <c r="CD20" s="98">
        <f>IF(AND(CC20&gt;0,CC20&lt;=1),1,IF(AND(CC20&gt;1,CC20&lt;=2),2,IF(AND(CC20&gt;2,CC20&lt;=4),3,IF(AND(CC20&gt;4,CC20&lt;=6),4,IF(AND(CC20&gt;6,CC20&lt;=8),5,IF(AND(CC20&gt;8,CC20&lt;=10),6,IF(AND(CC20&gt;10),7,)))))))</f>
        <v>1</v>
      </c>
      <c r="CE20" s="98" t="str">
        <f>IF(BO20="Red","1",IF(BO20="Grey","0.5","0"))</f>
        <v>1</v>
      </c>
      <c r="CF20" s="98" t="str">
        <f>IF(BQ20="Red","1",IF(BQ20="Grey","0.5","0"))</f>
        <v>1</v>
      </c>
      <c r="CG20" s="97">
        <v>1</v>
      </c>
      <c r="CH20" s="97">
        <f>1+CM20+CN20+CO20+CP20+CQ20+CR20</f>
        <v>1</v>
      </c>
      <c r="CI20" s="97">
        <v>1</v>
      </c>
      <c r="CJ20" s="72">
        <v>31</v>
      </c>
      <c r="CK20" s="73">
        <f>CD20*((CE20*1.5)+(1.5*CF20))*CI20*CH20</f>
        <v>3</v>
      </c>
      <c r="CL20" s="98" t="str">
        <f>IF(AND(CK20&gt;0,CK20&lt;6),"Beneficial",IF(AND(CK20&gt;=6,CK20&lt;10),"Medium",IF(AND(CK20&gt;=10),"High",)))</f>
        <v>Beneficial</v>
      </c>
      <c r="CM20" s="97" t="str">
        <f>IF(AF20="Poor Alignment with Stream","0.05",IF(AG20="Poor Alignment with Stream","0.05",IF(AH20="Poor Alignment with Stream","0.05","0")))</f>
        <v>0</v>
      </c>
      <c r="CN20" s="97" t="str">
        <f>IF(AF20="Breaks Inside Culvert","0.05",IF(AG20="Breaks Inside Culvert","0.05",IF(AH20="Breaks Inside Culvert","0.05","0")))</f>
        <v>0</v>
      </c>
      <c r="CO20" s="97" t="str">
        <f>IF($AF20="Fill Eroding","0.05",IF($AG20="Fill Eroding","0.05",IF($AH20="Fill Eroding","0.05","0")))</f>
        <v>0</v>
      </c>
      <c r="CP20" s="97" t="str">
        <f>IF($AF20="Water Flowing Under Culvert","0.1",IF($AG20="Water Flowing Under Culvert","0.1",IF($AH20="Water Flowing Under Culvert","0.1","0")))</f>
        <v>0</v>
      </c>
      <c r="CQ20" s="97" t="str">
        <f>IF($AF20="Bottom Rusted Through","0.05",IF($AG20="Bottom Rusted Through","0.05",IF($AH20="Bottom Rusted Through","0.05","0")))</f>
        <v>0</v>
      </c>
      <c r="CR20" s="97" t="str">
        <f>IF($AF20="Debris Plugging Inlet","0.05",IF($AG20="Debris Plugging Inlet","0.05",IF($AH20="Debris Plugging Inlet","0.05","0")))</f>
        <v>0</v>
      </c>
      <c r="CS20" s="82" t="s">
        <v>548</v>
      </c>
    </row>
    <row r="21" spans="1:97" s="6" customFormat="1" ht="12.75">
      <c r="A21" s="99" t="s">
        <v>412</v>
      </c>
      <c r="B21" s="99" t="s">
        <v>413</v>
      </c>
      <c r="C21" s="100">
        <v>0.05</v>
      </c>
      <c r="D21" s="99">
        <v>4665</v>
      </c>
      <c r="E21" s="99" t="s">
        <v>74</v>
      </c>
      <c r="F21" s="99" t="s">
        <v>74</v>
      </c>
      <c r="G21" s="99" t="s">
        <v>74</v>
      </c>
      <c r="H21" s="97" t="s">
        <v>109</v>
      </c>
      <c r="I21" s="97" t="s">
        <v>179</v>
      </c>
      <c r="J21" s="101">
        <v>45.83532</v>
      </c>
      <c r="K21" s="101">
        <v>-117.07174</v>
      </c>
      <c r="L21" s="97" t="s">
        <v>78</v>
      </c>
      <c r="M21" s="97"/>
      <c r="N21" s="97" t="s">
        <v>80</v>
      </c>
      <c r="O21" s="97" t="s">
        <v>160</v>
      </c>
      <c r="P21" s="97"/>
      <c r="Q21" s="102">
        <v>38932</v>
      </c>
      <c r="R21" s="103">
        <v>0.7270833333333333</v>
      </c>
      <c r="S21" s="97" t="s">
        <v>99</v>
      </c>
      <c r="T21" s="97">
        <v>1</v>
      </c>
      <c r="U21" s="97">
        <v>1</v>
      </c>
      <c r="V21" s="97">
        <v>0</v>
      </c>
      <c r="W21" s="97">
        <v>0</v>
      </c>
      <c r="X21" s="97">
        <v>0</v>
      </c>
      <c r="Y21" s="97" t="s">
        <v>137</v>
      </c>
      <c r="Z21" s="97" t="s">
        <v>75</v>
      </c>
      <c r="AA21" s="97" t="s">
        <v>75</v>
      </c>
      <c r="AB21" s="97"/>
      <c r="AC21" s="97" t="s">
        <v>84</v>
      </c>
      <c r="AD21" s="97"/>
      <c r="AE21" s="97" t="s">
        <v>120</v>
      </c>
      <c r="AF21" s="97" t="s">
        <v>102</v>
      </c>
      <c r="AG21" s="97" t="s">
        <v>75</v>
      </c>
      <c r="AH21" s="97" t="s">
        <v>75</v>
      </c>
      <c r="AI21" s="104" t="s">
        <v>414</v>
      </c>
      <c r="AJ21" s="97"/>
      <c r="AK21" s="97"/>
      <c r="AL21" s="97"/>
      <c r="AM21" s="97"/>
      <c r="AN21" s="97"/>
      <c r="AO21" s="97"/>
      <c r="AP21" s="97"/>
      <c r="AQ21" s="97"/>
      <c r="AR21" s="97"/>
      <c r="AS21" s="97">
        <v>2</v>
      </c>
      <c r="AT21" s="97">
        <v>26</v>
      </c>
      <c r="AU21" s="97">
        <v>5</v>
      </c>
      <c r="AV21" s="97">
        <v>6.9</v>
      </c>
      <c r="AW21" s="97">
        <v>9.8</v>
      </c>
      <c r="AX21" s="97">
        <v>6.7</v>
      </c>
      <c r="AY21" s="97">
        <v>6.5</v>
      </c>
      <c r="AZ21" s="97">
        <v>5.29</v>
      </c>
      <c r="BA21" s="97" t="s">
        <v>105</v>
      </c>
      <c r="BB21" s="97">
        <v>7.26</v>
      </c>
      <c r="BC21" s="97">
        <v>7.88</v>
      </c>
      <c r="BD21" s="97">
        <v>9.36</v>
      </c>
      <c r="BE21" s="97">
        <v>8.05</v>
      </c>
      <c r="BF21" s="97">
        <v>5.29</v>
      </c>
      <c r="BG21" s="97">
        <v>0</v>
      </c>
      <c r="BH21" s="97">
        <v>6.98</v>
      </c>
      <c r="BI21" s="97">
        <v>0.29</v>
      </c>
      <c r="BJ21" s="97">
        <v>0.17</v>
      </c>
      <c r="BK21" s="97">
        <v>-0.79</v>
      </c>
      <c r="BL21" s="97">
        <v>1.31</v>
      </c>
      <c r="BM21" s="97">
        <v>7.71</v>
      </c>
      <c r="BN21" s="97">
        <v>2.38</v>
      </c>
      <c r="BO21" s="97" t="s">
        <v>124</v>
      </c>
      <c r="BP21" s="97" t="s">
        <v>151</v>
      </c>
      <c r="BQ21" s="97" t="s">
        <v>124</v>
      </c>
      <c r="BR21" s="97" t="s">
        <v>152</v>
      </c>
      <c r="BS21" s="97" t="s">
        <v>415</v>
      </c>
      <c r="BT21" s="78" t="s">
        <v>124</v>
      </c>
      <c r="BU21" s="78" t="s">
        <v>124</v>
      </c>
      <c r="BV21" s="78" t="s">
        <v>85</v>
      </c>
      <c r="BW21" s="78" t="s">
        <v>99</v>
      </c>
      <c r="BX21" s="78" t="b">
        <v>0</v>
      </c>
      <c r="BY21" s="97" t="s">
        <v>85</v>
      </c>
      <c r="BZ21" s="97" t="s">
        <v>416</v>
      </c>
      <c r="CA21" s="97" t="s">
        <v>85</v>
      </c>
      <c r="CB21" s="97" t="s">
        <v>170</v>
      </c>
      <c r="CC21" s="153">
        <v>0.888492</v>
      </c>
      <c r="CD21" s="98">
        <v>1</v>
      </c>
      <c r="CE21" s="98" t="s">
        <v>554</v>
      </c>
      <c r="CF21" s="98" t="s">
        <v>554</v>
      </c>
      <c r="CG21" s="97">
        <v>1</v>
      </c>
      <c r="CH21" s="97">
        <v>1</v>
      </c>
      <c r="CI21" s="97">
        <v>1</v>
      </c>
      <c r="CJ21" s="72">
        <v>31</v>
      </c>
      <c r="CK21" s="73">
        <v>3</v>
      </c>
      <c r="CL21" s="98" t="s">
        <v>579</v>
      </c>
      <c r="CM21" s="97" t="s">
        <v>480</v>
      </c>
      <c r="CN21" s="97" t="s">
        <v>480</v>
      </c>
      <c r="CO21" s="97" t="s">
        <v>480</v>
      </c>
      <c r="CP21" s="97" t="s">
        <v>480</v>
      </c>
      <c r="CQ21" s="97" t="s">
        <v>480</v>
      </c>
      <c r="CR21" s="97" t="s">
        <v>480</v>
      </c>
      <c r="CS21" s="97"/>
    </row>
    <row r="22" spans="1:97" s="6" customFormat="1" ht="12.75">
      <c r="A22" s="97" t="s">
        <v>237</v>
      </c>
      <c r="B22" s="99">
        <v>505</v>
      </c>
      <c r="C22" s="100">
        <v>1.6</v>
      </c>
      <c r="D22" s="99">
        <v>4600</v>
      </c>
      <c r="E22" s="97" t="s">
        <v>74</v>
      </c>
      <c r="F22" s="97" t="s">
        <v>74</v>
      </c>
      <c r="G22" s="97" t="s">
        <v>74</v>
      </c>
      <c r="H22" s="97" t="s">
        <v>215</v>
      </c>
      <c r="I22" s="97" t="s">
        <v>216</v>
      </c>
      <c r="J22" s="101">
        <v>45.85634</v>
      </c>
      <c r="K22" s="101">
        <v>-117.10607</v>
      </c>
      <c r="L22" s="97" t="s">
        <v>78</v>
      </c>
      <c r="M22" s="97" t="s">
        <v>79</v>
      </c>
      <c r="N22" s="97" t="s">
        <v>159</v>
      </c>
      <c r="O22" s="97" t="s">
        <v>81</v>
      </c>
      <c r="P22" s="97"/>
      <c r="Q22" s="102">
        <v>38253</v>
      </c>
      <c r="R22" s="103">
        <v>0.545138888888889</v>
      </c>
      <c r="S22" s="97" t="s">
        <v>99</v>
      </c>
      <c r="T22" s="97">
        <v>1</v>
      </c>
      <c r="U22" s="97">
        <v>1</v>
      </c>
      <c r="V22" s="97">
        <v>0</v>
      </c>
      <c r="W22" s="97">
        <v>0</v>
      </c>
      <c r="X22" s="97">
        <v>0</v>
      </c>
      <c r="Y22" s="97" t="s">
        <v>119</v>
      </c>
      <c r="Z22" s="97" t="s">
        <v>75</v>
      </c>
      <c r="AA22" s="97" t="s">
        <v>75</v>
      </c>
      <c r="AB22" s="97"/>
      <c r="AC22" s="97" t="s">
        <v>84</v>
      </c>
      <c r="AD22" s="97"/>
      <c r="AE22" s="97" t="s">
        <v>120</v>
      </c>
      <c r="AF22" s="97" t="s">
        <v>102</v>
      </c>
      <c r="AG22" s="97" t="s">
        <v>75</v>
      </c>
      <c r="AH22" s="97" t="s">
        <v>75</v>
      </c>
      <c r="AI22" s="104"/>
      <c r="AJ22" s="97"/>
      <c r="AK22" s="97"/>
      <c r="AL22" s="97">
        <v>1</v>
      </c>
      <c r="AM22" s="97">
        <v>1</v>
      </c>
      <c r="AN22" s="97">
        <v>1</v>
      </c>
      <c r="AO22" s="97">
        <v>1</v>
      </c>
      <c r="AP22" s="97"/>
      <c r="AQ22" s="97"/>
      <c r="AR22" s="97"/>
      <c r="AS22" s="97">
        <v>3.7</v>
      </c>
      <c r="AT22" s="97">
        <v>99.8</v>
      </c>
      <c r="AU22" s="97">
        <v>8.2</v>
      </c>
      <c r="AV22" s="97">
        <v>5.6</v>
      </c>
      <c r="AW22" s="97">
        <v>4.4</v>
      </c>
      <c r="AX22" s="97">
        <v>4.3</v>
      </c>
      <c r="AY22" s="97">
        <v>4.1</v>
      </c>
      <c r="AZ22" s="97">
        <v>6.7</v>
      </c>
      <c r="BA22" s="97" t="s">
        <v>238</v>
      </c>
      <c r="BB22" s="97">
        <v>11.6</v>
      </c>
      <c r="BC22" s="97">
        <v>22.61</v>
      </c>
      <c r="BD22" s="97">
        <v>24.52</v>
      </c>
      <c r="BE22" s="97">
        <v>24.31</v>
      </c>
      <c r="BF22" s="97">
        <v>6.7</v>
      </c>
      <c r="BG22" s="97">
        <v>0</v>
      </c>
      <c r="BH22" s="97">
        <v>5.32</v>
      </c>
      <c r="BI22" s="97">
        <v>0.7</v>
      </c>
      <c r="BJ22" s="97">
        <v>1.7</v>
      </c>
      <c r="BK22" s="97">
        <v>-12.71</v>
      </c>
      <c r="BL22" s="97">
        <v>0.21</v>
      </c>
      <c r="BM22" s="97">
        <v>0.12</v>
      </c>
      <c r="BN22" s="97">
        <v>11.03</v>
      </c>
      <c r="BO22" s="97" t="s">
        <v>124</v>
      </c>
      <c r="BP22" s="97" t="s">
        <v>125</v>
      </c>
      <c r="BQ22" s="97" t="s">
        <v>124</v>
      </c>
      <c r="BR22" s="97" t="s">
        <v>168</v>
      </c>
      <c r="BS22" s="97"/>
      <c r="BT22" s="78" t="s">
        <v>124</v>
      </c>
      <c r="BU22" s="78" t="s">
        <v>124</v>
      </c>
      <c r="BV22" s="78" t="s">
        <v>85</v>
      </c>
      <c r="BW22" s="78" t="s">
        <v>99</v>
      </c>
      <c r="BX22" s="78" t="b">
        <v>0</v>
      </c>
      <c r="BY22" s="97" t="s">
        <v>85</v>
      </c>
      <c r="BZ22" s="97" t="s">
        <v>239</v>
      </c>
      <c r="CA22" s="97" t="s">
        <v>85</v>
      </c>
      <c r="CB22" s="97" t="s">
        <v>175</v>
      </c>
      <c r="CC22" s="153">
        <v>0.621614</v>
      </c>
      <c r="CD22" s="98">
        <v>1</v>
      </c>
      <c r="CE22" s="98" t="s">
        <v>554</v>
      </c>
      <c r="CF22" s="98" t="s">
        <v>554</v>
      </c>
      <c r="CG22" s="97">
        <v>1</v>
      </c>
      <c r="CH22" s="97">
        <v>1</v>
      </c>
      <c r="CI22" s="97">
        <v>1</v>
      </c>
      <c r="CJ22" s="72">
        <v>31</v>
      </c>
      <c r="CK22" s="73">
        <v>3</v>
      </c>
      <c r="CL22" s="98" t="s">
        <v>579</v>
      </c>
      <c r="CM22" s="97" t="s">
        <v>480</v>
      </c>
      <c r="CN22" s="97" t="s">
        <v>480</v>
      </c>
      <c r="CO22" s="97" t="s">
        <v>480</v>
      </c>
      <c r="CP22" s="97" t="s">
        <v>480</v>
      </c>
      <c r="CQ22" s="97" t="s">
        <v>480</v>
      </c>
      <c r="CR22" s="97" t="s">
        <v>480</v>
      </c>
      <c r="CS22" s="97" t="s">
        <v>545</v>
      </c>
    </row>
    <row r="23" spans="1:97" ht="12.75">
      <c r="A23" s="99" t="s">
        <v>535</v>
      </c>
      <c r="B23" s="83">
        <v>4690</v>
      </c>
      <c r="C23" s="82"/>
      <c r="D23" s="82"/>
      <c r="E23" s="99" t="s">
        <v>74</v>
      </c>
      <c r="F23" s="99" t="s">
        <v>74</v>
      </c>
      <c r="G23" s="99" t="s">
        <v>74</v>
      </c>
      <c r="H23" s="97" t="s">
        <v>109</v>
      </c>
      <c r="I23" s="97" t="s">
        <v>109</v>
      </c>
      <c r="J23" s="128">
        <v>45.75438552277778</v>
      </c>
      <c r="K23" s="128">
        <v>-116.91923818333333</v>
      </c>
      <c r="L23" s="97" t="s">
        <v>78</v>
      </c>
      <c r="M23" s="97"/>
      <c r="N23" s="97" t="s">
        <v>160</v>
      </c>
      <c r="O23" s="97" t="s">
        <v>80</v>
      </c>
      <c r="P23" s="82"/>
      <c r="Q23" s="102">
        <v>38981</v>
      </c>
      <c r="R23" s="103"/>
      <c r="S23" s="97" t="s">
        <v>99</v>
      </c>
      <c r="T23" s="97">
        <v>1</v>
      </c>
      <c r="U23" s="97">
        <v>1</v>
      </c>
      <c r="V23" s="97">
        <v>0</v>
      </c>
      <c r="W23" s="97">
        <v>0</v>
      </c>
      <c r="X23" s="97">
        <v>0</v>
      </c>
      <c r="Y23" s="97" t="s">
        <v>75</v>
      </c>
      <c r="Z23" s="97" t="s">
        <v>75</v>
      </c>
      <c r="AA23" s="97" t="s">
        <v>75</v>
      </c>
      <c r="AB23" s="82"/>
      <c r="AC23" s="82"/>
      <c r="AD23" s="82"/>
      <c r="AE23" s="82"/>
      <c r="AF23" s="97" t="s">
        <v>75</v>
      </c>
      <c r="AG23" s="97" t="s">
        <v>75</v>
      </c>
      <c r="AH23" s="97" t="s">
        <v>75</v>
      </c>
      <c r="AI23" s="82"/>
      <c r="AJ23" s="82" t="s">
        <v>521</v>
      </c>
      <c r="AK23" s="85"/>
      <c r="AL23" s="82"/>
      <c r="AM23" s="82"/>
      <c r="AN23" s="82"/>
      <c r="AO23" s="82"/>
      <c r="AP23" s="82"/>
      <c r="AQ23" s="82"/>
      <c r="AR23" s="82"/>
      <c r="AS23" s="80">
        <v>3</v>
      </c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3"/>
      <c r="BH23" s="82"/>
      <c r="BI23" s="84">
        <v>1.5</v>
      </c>
      <c r="BJ23" s="84" t="s">
        <v>502</v>
      </c>
      <c r="BK23" s="82"/>
      <c r="BL23" s="82"/>
      <c r="BM23" s="82"/>
      <c r="BN23" s="86">
        <v>7.16</v>
      </c>
      <c r="BO23" s="97" t="s">
        <v>124</v>
      </c>
      <c r="BP23" s="97" t="s">
        <v>151</v>
      </c>
      <c r="BQ23" s="97" t="s">
        <v>124</v>
      </c>
      <c r="BR23" s="97" t="s">
        <v>152</v>
      </c>
      <c r="BS23" s="82"/>
      <c r="BT23" s="78" t="s">
        <v>124</v>
      </c>
      <c r="BU23" s="78" t="s">
        <v>124</v>
      </c>
      <c r="BV23" s="78" t="s">
        <v>84</v>
      </c>
      <c r="BW23" s="78" t="s">
        <v>99</v>
      </c>
      <c r="BX23" s="78" t="b">
        <v>0</v>
      </c>
      <c r="BY23" s="82"/>
      <c r="BZ23" s="82"/>
      <c r="CA23" s="83" t="s">
        <v>517</v>
      </c>
      <c r="CB23" s="82"/>
      <c r="CC23" s="154">
        <v>0.6609</v>
      </c>
      <c r="CD23" s="98">
        <v>1</v>
      </c>
      <c r="CE23" s="98" t="s">
        <v>554</v>
      </c>
      <c r="CF23" s="98" t="s">
        <v>554</v>
      </c>
      <c r="CG23" s="97">
        <v>1</v>
      </c>
      <c r="CH23" s="97">
        <v>1</v>
      </c>
      <c r="CI23" s="97">
        <v>1</v>
      </c>
      <c r="CJ23" s="72">
        <v>31</v>
      </c>
      <c r="CK23" s="73">
        <v>3</v>
      </c>
      <c r="CL23" s="98" t="s">
        <v>579</v>
      </c>
      <c r="CM23" s="97" t="s">
        <v>480</v>
      </c>
      <c r="CN23" s="97" t="s">
        <v>480</v>
      </c>
      <c r="CO23" s="97" t="s">
        <v>480</v>
      </c>
      <c r="CP23" s="97" t="s">
        <v>480</v>
      </c>
      <c r="CQ23" s="97" t="s">
        <v>480</v>
      </c>
      <c r="CR23" s="97" t="s">
        <v>480</v>
      </c>
      <c r="CS23" s="97"/>
    </row>
    <row r="24" spans="1:97" ht="12.75">
      <c r="A24" s="99" t="s">
        <v>537</v>
      </c>
      <c r="B24" s="83" t="s">
        <v>526</v>
      </c>
      <c r="C24" s="82"/>
      <c r="D24" s="82"/>
      <c r="E24" s="99" t="s">
        <v>74</v>
      </c>
      <c r="F24" s="99" t="s">
        <v>74</v>
      </c>
      <c r="G24" s="99" t="s">
        <v>74</v>
      </c>
      <c r="H24" s="97" t="s">
        <v>109</v>
      </c>
      <c r="I24" s="97" t="s">
        <v>172</v>
      </c>
      <c r="J24" s="128">
        <v>45.76523400111111</v>
      </c>
      <c r="K24" s="128">
        <v>-116.88993826666668</v>
      </c>
      <c r="L24" s="97" t="s">
        <v>78</v>
      </c>
      <c r="M24" s="97"/>
      <c r="N24" s="97" t="s">
        <v>160</v>
      </c>
      <c r="O24" s="97" t="s">
        <v>80</v>
      </c>
      <c r="P24" s="82"/>
      <c r="Q24" s="102">
        <v>38982</v>
      </c>
      <c r="R24" s="103"/>
      <c r="S24" s="97" t="s">
        <v>99</v>
      </c>
      <c r="T24" s="97">
        <v>1</v>
      </c>
      <c r="U24" s="97">
        <v>1</v>
      </c>
      <c r="V24" s="97">
        <v>0</v>
      </c>
      <c r="W24" s="97">
        <v>0</v>
      </c>
      <c r="X24" s="97">
        <v>0</v>
      </c>
      <c r="Y24" s="97" t="s">
        <v>75</v>
      </c>
      <c r="Z24" s="97" t="s">
        <v>75</v>
      </c>
      <c r="AA24" s="97" t="s">
        <v>75</v>
      </c>
      <c r="AB24" s="82"/>
      <c r="AC24" s="82"/>
      <c r="AD24" s="82"/>
      <c r="AE24" s="82"/>
      <c r="AF24" s="97" t="s">
        <v>75</v>
      </c>
      <c r="AG24" s="97" t="s">
        <v>75</v>
      </c>
      <c r="AH24" s="97" t="s">
        <v>75</v>
      </c>
      <c r="AI24" s="82"/>
      <c r="AJ24" s="82"/>
      <c r="AK24" s="78" t="s">
        <v>509</v>
      </c>
      <c r="AL24" s="82"/>
      <c r="AM24" s="82"/>
      <c r="AN24" s="82"/>
      <c r="AO24" s="82"/>
      <c r="AP24" s="82"/>
      <c r="AQ24" s="82"/>
      <c r="AR24" s="82"/>
      <c r="AS24" s="76">
        <v>2</v>
      </c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76"/>
      <c r="BH24" s="82"/>
      <c r="BI24" s="77">
        <v>1.3</v>
      </c>
      <c r="BJ24" s="77" t="s">
        <v>502</v>
      </c>
      <c r="BK24" s="82"/>
      <c r="BL24" s="82"/>
      <c r="BM24" s="82"/>
      <c r="BN24" s="86">
        <v>9.78</v>
      </c>
      <c r="BO24" s="97" t="s">
        <v>124</v>
      </c>
      <c r="BP24" s="97" t="s">
        <v>151</v>
      </c>
      <c r="BQ24" s="97" t="s">
        <v>124</v>
      </c>
      <c r="BR24" s="97" t="s">
        <v>152</v>
      </c>
      <c r="BS24" s="82"/>
      <c r="BT24" s="78" t="s">
        <v>124</v>
      </c>
      <c r="BU24" s="78" t="s">
        <v>124</v>
      </c>
      <c r="BV24" s="78" t="s">
        <v>84</v>
      </c>
      <c r="BW24" s="78" t="s">
        <v>99</v>
      </c>
      <c r="BX24" s="78" t="b">
        <v>0</v>
      </c>
      <c r="BY24" s="82"/>
      <c r="BZ24" s="82"/>
      <c r="CA24" s="83" t="s">
        <v>522</v>
      </c>
      <c r="CB24" s="82"/>
      <c r="CC24" s="154">
        <v>0.782108</v>
      </c>
      <c r="CD24" s="98">
        <v>1</v>
      </c>
      <c r="CE24" s="98" t="s">
        <v>554</v>
      </c>
      <c r="CF24" s="98" t="s">
        <v>554</v>
      </c>
      <c r="CG24" s="97">
        <v>1</v>
      </c>
      <c r="CH24" s="97">
        <v>1</v>
      </c>
      <c r="CI24" s="97">
        <v>1</v>
      </c>
      <c r="CJ24" s="72">
        <v>31</v>
      </c>
      <c r="CK24" s="73">
        <v>3</v>
      </c>
      <c r="CL24" s="98" t="s">
        <v>579</v>
      </c>
      <c r="CM24" s="97" t="s">
        <v>480</v>
      </c>
      <c r="CN24" s="97" t="s">
        <v>480</v>
      </c>
      <c r="CO24" s="97" t="s">
        <v>480</v>
      </c>
      <c r="CP24" s="97" t="s">
        <v>480</v>
      </c>
      <c r="CQ24" s="97" t="s">
        <v>480</v>
      </c>
      <c r="CR24" s="97" t="s">
        <v>480</v>
      </c>
      <c r="CS24" s="97"/>
    </row>
    <row r="25" spans="1:97" s="209" customFormat="1" ht="12" customHeight="1">
      <c r="A25" s="210" t="s">
        <v>459</v>
      </c>
      <c r="B25" s="210" t="s">
        <v>460</v>
      </c>
      <c r="C25" s="211">
        <v>1.3</v>
      </c>
      <c r="D25" s="210">
        <v>4635</v>
      </c>
      <c r="E25" s="210" t="s">
        <v>89</v>
      </c>
      <c r="F25" s="210" t="s">
        <v>89</v>
      </c>
      <c r="G25" s="210" t="s">
        <v>89</v>
      </c>
      <c r="H25" s="195" t="s">
        <v>109</v>
      </c>
      <c r="I25" s="195" t="s">
        <v>179</v>
      </c>
      <c r="J25" s="212">
        <v>45.74534</v>
      </c>
      <c r="K25" s="212">
        <v>-117.09808</v>
      </c>
      <c r="L25" s="195" t="s">
        <v>78</v>
      </c>
      <c r="M25" s="195"/>
      <c r="N25" s="195" t="s">
        <v>160</v>
      </c>
      <c r="O25" s="195" t="s">
        <v>80</v>
      </c>
      <c r="P25" s="195"/>
      <c r="Q25" s="213">
        <v>38979</v>
      </c>
      <c r="R25" s="214">
        <v>0.4930555555555556</v>
      </c>
      <c r="S25" s="195" t="s">
        <v>99</v>
      </c>
      <c r="T25" s="195">
        <v>1</v>
      </c>
      <c r="U25" s="195">
        <v>1</v>
      </c>
      <c r="V25" s="195">
        <v>0</v>
      </c>
      <c r="W25" s="195">
        <v>0</v>
      </c>
      <c r="X25" s="195">
        <v>0</v>
      </c>
      <c r="Y25" s="195" t="s">
        <v>137</v>
      </c>
      <c r="Z25" s="195" t="s">
        <v>75</v>
      </c>
      <c r="AA25" s="195" t="s">
        <v>75</v>
      </c>
      <c r="AB25" s="195"/>
      <c r="AC25" s="195" t="s">
        <v>84</v>
      </c>
      <c r="AD25" s="195"/>
      <c r="AE25" s="195" t="s">
        <v>120</v>
      </c>
      <c r="AF25" s="195" t="s">
        <v>121</v>
      </c>
      <c r="AG25" s="195" t="s">
        <v>75</v>
      </c>
      <c r="AH25" s="195" t="s">
        <v>75</v>
      </c>
      <c r="AI25" s="218" t="s">
        <v>461</v>
      </c>
      <c r="AJ25" s="195"/>
      <c r="AK25" s="195"/>
      <c r="AL25" s="195"/>
      <c r="AM25" s="195"/>
      <c r="AN25" s="195"/>
      <c r="AO25" s="195"/>
      <c r="AP25" s="195"/>
      <c r="AQ25" s="195"/>
      <c r="AR25" s="195"/>
      <c r="AS25" s="195">
        <v>2</v>
      </c>
      <c r="AT25" s="195">
        <v>34</v>
      </c>
      <c r="AU25" s="195">
        <v>7.5</v>
      </c>
      <c r="AV25" s="195">
        <v>7.5</v>
      </c>
      <c r="AW25" s="195">
        <v>8.3</v>
      </c>
      <c r="AX25" s="195">
        <v>6.2</v>
      </c>
      <c r="AY25" s="195">
        <v>6.4</v>
      </c>
      <c r="AZ25" s="195">
        <v>4.69</v>
      </c>
      <c r="BA25" s="195" t="s">
        <v>105</v>
      </c>
      <c r="BB25" s="195">
        <v>6.62</v>
      </c>
      <c r="BC25" s="195">
        <v>8.21</v>
      </c>
      <c r="BD25" s="195">
        <v>9.59</v>
      </c>
      <c r="BE25" s="195">
        <v>8.85</v>
      </c>
      <c r="BF25" s="195">
        <v>4.69</v>
      </c>
      <c r="BG25" s="195">
        <v>0</v>
      </c>
      <c r="BH25" s="195">
        <v>7.18</v>
      </c>
      <c r="BI25" s="195">
        <v>0.28</v>
      </c>
      <c r="BJ25" s="195">
        <v>0.64</v>
      </c>
      <c r="BK25" s="195">
        <v>-2.23</v>
      </c>
      <c r="BL25" s="195">
        <v>0.74</v>
      </c>
      <c r="BM25" s="195">
        <v>1.16</v>
      </c>
      <c r="BN25" s="195">
        <v>4.68</v>
      </c>
      <c r="BO25" s="195" t="s">
        <v>124</v>
      </c>
      <c r="BP25" s="195" t="s">
        <v>167</v>
      </c>
      <c r="BQ25" s="195" t="s">
        <v>124</v>
      </c>
      <c r="BR25" s="195" t="s">
        <v>152</v>
      </c>
      <c r="BS25" s="195"/>
      <c r="BT25" s="204" t="s">
        <v>124</v>
      </c>
      <c r="BU25" s="204" t="s">
        <v>124</v>
      </c>
      <c r="BV25" s="204" t="s">
        <v>84</v>
      </c>
      <c r="BW25" s="204" t="s">
        <v>99</v>
      </c>
      <c r="BX25" s="204" t="b">
        <v>0</v>
      </c>
      <c r="BY25" s="195" t="s">
        <v>84</v>
      </c>
      <c r="BZ25" s="195"/>
      <c r="CA25" s="195" t="s">
        <v>85</v>
      </c>
      <c r="CB25" s="195" t="s">
        <v>170</v>
      </c>
      <c r="CC25" s="215">
        <v>1.216608</v>
      </c>
      <c r="CD25" s="206">
        <v>2</v>
      </c>
      <c r="CE25" s="206" t="s">
        <v>554</v>
      </c>
      <c r="CF25" s="206" t="s">
        <v>554</v>
      </c>
      <c r="CG25" s="195">
        <v>1</v>
      </c>
      <c r="CH25" s="195">
        <v>1.05</v>
      </c>
      <c r="CI25" s="195">
        <v>1</v>
      </c>
      <c r="CJ25" s="207">
        <v>21</v>
      </c>
      <c r="CK25" s="208">
        <v>6.3</v>
      </c>
      <c r="CL25" s="206" t="s">
        <v>579</v>
      </c>
      <c r="CM25" s="195" t="s">
        <v>556</v>
      </c>
      <c r="CN25" s="195" t="s">
        <v>480</v>
      </c>
      <c r="CO25" s="195" t="s">
        <v>480</v>
      </c>
      <c r="CP25" s="195" t="s">
        <v>480</v>
      </c>
      <c r="CQ25" s="195" t="s">
        <v>480</v>
      </c>
      <c r="CR25" s="195" t="s">
        <v>480</v>
      </c>
      <c r="CS25" s="195" t="s">
        <v>607</v>
      </c>
    </row>
    <row r="26" spans="1:97" s="209" customFormat="1" ht="12.75">
      <c r="A26" s="210" t="s">
        <v>439</v>
      </c>
      <c r="B26" s="210">
        <v>4625</v>
      </c>
      <c r="C26" s="211">
        <v>16.2</v>
      </c>
      <c r="D26" s="210" t="s">
        <v>434</v>
      </c>
      <c r="E26" s="210" t="s">
        <v>74</v>
      </c>
      <c r="F26" s="210" t="s">
        <v>74</v>
      </c>
      <c r="G26" s="210" t="s">
        <v>74</v>
      </c>
      <c r="H26" s="195" t="s">
        <v>179</v>
      </c>
      <c r="I26" s="195" t="s">
        <v>179</v>
      </c>
      <c r="J26" s="212">
        <v>45.78676</v>
      </c>
      <c r="K26" s="212">
        <v>-116.97803</v>
      </c>
      <c r="L26" s="195" t="s">
        <v>78</v>
      </c>
      <c r="M26" s="195"/>
      <c r="N26" s="195" t="s">
        <v>80</v>
      </c>
      <c r="O26" s="195" t="s">
        <v>160</v>
      </c>
      <c r="P26" s="195"/>
      <c r="Q26" s="213">
        <v>38957</v>
      </c>
      <c r="R26" s="214">
        <v>0.576388888888889</v>
      </c>
      <c r="S26" s="195" t="s">
        <v>118</v>
      </c>
      <c r="T26" s="195">
        <v>1</v>
      </c>
      <c r="U26" s="195">
        <v>1</v>
      </c>
      <c r="V26" s="195">
        <v>0</v>
      </c>
      <c r="W26" s="195">
        <v>0</v>
      </c>
      <c r="X26" s="195">
        <v>0</v>
      </c>
      <c r="Y26" s="195" t="s">
        <v>75</v>
      </c>
      <c r="Z26" s="195" t="s">
        <v>75</v>
      </c>
      <c r="AA26" s="195" t="s">
        <v>75</v>
      </c>
      <c r="AB26" s="195"/>
      <c r="AC26" s="195" t="s">
        <v>84</v>
      </c>
      <c r="AD26" s="195"/>
      <c r="AE26" s="195" t="s">
        <v>120</v>
      </c>
      <c r="AF26" s="195" t="s">
        <v>102</v>
      </c>
      <c r="AG26" s="195" t="s">
        <v>75</v>
      </c>
      <c r="AH26" s="195" t="s">
        <v>75</v>
      </c>
      <c r="AI26" s="218" t="s">
        <v>440</v>
      </c>
      <c r="AJ26" s="195"/>
      <c r="AK26" s="195"/>
      <c r="AL26" s="195"/>
      <c r="AM26" s="195"/>
      <c r="AN26" s="195"/>
      <c r="AO26" s="195"/>
      <c r="AP26" s="195"/>
      <c r="AQ26" s="195"/>
      <c r="AR26" s="195"/>
      <c r="AS26" s="195">
        <v>5</v>
      </c>
      <c r="AT26" s="195">
        <v>50</v>
      </c>
      <c r="AU26" s="195">
        <v>8.6</v>
      </c>
      <c r="AV26" s="195">
        <v>10.1</v>
      </c>
      <c r="AW26" s="195">
        <v>9</v>
      </c>
      <c r="AX26" s="195">
        <v>9.9</v>
      </c>
      <c r="AY26" s="195">
        <v>8.6</v>
      </c>
      <c r="AZ26" s="195">
        <v>11.17</v>
      </c>
      <c r="BA26" s="195" t="s">
        <v>441</v>
      </c>
      <c r="BB26" s="195">
        <v>11.17</v>
      </c>
      <c r="BC26" s="219">
        <v>14.01</v>
      </c>
      <c r="BD26" s="195">
        <v>14.7</v>
      </c>
      <c r="BE26" s="195">
        <v>14.52</v>
      </c>
      <c r="BF26" s="195">
        <v>11.17</v>
      </c>
      <c r="BG26" s="195">
        <v>0</v>
      </c>
      <c r="BH26" s="195">
        <v>9.24</v>
      </c>
      <c r="BI26" s="195">
        <v>0.54</v>
      </c>
      <c r="BJ26" s="195">
        <v>0.51</v>
      </c>
      <c r="BK26" s="195">
        <v>-3.35</v>
      </c>
      <c r="BL26" s="195">
        <v>0.18</v>
      </c>
      <c r="BM26" s="195">
        <v>0.35</v>
      </c>
      <c r="BN26" s="195">
        <v>5.68</v>
      </c>
      <c r="BO26" s="195" t="s">
        <v>124</v>
      </c>
      <c r="BP26" s="195" t="s">
        <v>151</v>
      </c>
      <c r="BQ26" s="195" t="s">
        <v>124</v>
      </c>
      <c r="BR26" s="195" t="s">
        <v>152</v>
      </c>
      <c r="BS26" s="195"/>
      <c r="BT26" s="204" t="s">
        <v>124</v>
      </c>
      <c r="BU26" s="204" t="s">
        <v>124</v>
      </c>
      <c r="BV26" s="204" t="s">
        <v>85</v>
      </c>
      <c r="BW26" s="204" t="s">
        <v>118</v>
      </c>
      <c r="BX26" s="204" t="b">
        <v>0</v>
      </c>
      <c r="BY26" s="195" t="s">
        <v>85</v>
      </c>
      <c r="BZ26" s="195" t="s">
        <v>419</v>
      </c>
      <c r="CA26" s="195" t="s">
        <v>85</v>
      </c>
      <c r="CB26" s="195" t="s">
        <v>170</v>
      </c>
      <c r="CC26" s="215">
        <v>2.005428</v>
      </c>
      <c r="CD26" s="206">
        <v>3</v>
      </c>
      <c r="CE26" s="206" t="s">
        <v>554</v>
      </c>
      <c r="CF26" s="206" t="s">
        <v>554</v>
      </c>
      <c r="CG26" s="195">
        <v>1</v>
      </c>
      <c r="CH26" s="195">
        <v>1</v>
      </c>
      <c r="CI26" s="195">
        <v>1</v>
      </c>
      <c r="CJ26" s="207">
        <v>12</v>
      </c>
      <c r="CK26" s="208">
        <v>9</v>
      </c>
      <c r="CL26" s="206" t="s">
        <v>579</v>
      </c>
      <c r="CM26" s="195" t="s">
        <v>480</v>
      </c>
      <c r="CN26" s="195" t="s">
        <v>480</v>
      </c>
      <c r="CO26" s="195" t="s">
        <v>480</v>
      </c>
      <c r="CP26" s="195" t="s">
        <v>480</v>
      </c>
      <c r="CQ26" s="195" t="s">
        <v>480</v>
      </c>
      <c r="CR26" s="195" t="s">
        <v>480</v>
      </c>
      <c r="CS26" s="195" t="s">
        <v>610</v>
      </c>
    </row>
    <row r="27" spans="1:97" s="6" customFormat="1" ht="12.75">
      <c r="A27" s="97" t="s">
        <v>220</v>
      </c>
      <c r="B27" s="99" t="s">
        <v>221</v>
      </c>
      <c r="C27" s="100">
        <v>2</v>
      </c>
      <c r="D27" s="99" t="s">
        <v>222</v>
      </c>
      <c r="E27" s="97" t="s">
        <v>74</v>
      </c>
      <c r="F27" s="97" t="s">
        <v>74</v>
      </c>
      <c r="G27" s="97" t="s">
        <v>74</v>
      </c>
      <c r="H27" s="97" t="s">
        <v>158</v>
      </c>
      <c r="I27" s="97" t="s">
        <v>97</v>
      </c>
      <c r="J27" s="101">
        <v>45.8158</v>
      </c>
      <c r="K27" s="101">
        <v>-117.03365</v>
      </c>
      <c r="L27" s="97" t="s">
        <v>78</v>
      </c>
      <c r="M27" s="97" t="s">
        <v>79</v>
      </c>
      <c r="N27" s="97" t="s">
        <v>80</v>
      </c>
      <c r="O27" s="97" t="s">
        <v>159</v>
      </c>
      <c r="P27" s="97"/>
      <c r="Q27" s="102">
        <v>38239</v>
      </c>
      <c r="R27" s="103">
        <v>0.6791666666666667</v>
      </c>
      <c r="S27" s="97" t="s">
        <v>118</v>
      </c>
      <c r="T27" s="97">
        <v>1</v>
      </c>
      <c r="U27" s="97">
        <v>1</v>
      </c>
      <c r="V27" s="97">
        <v>0</v>
      </c>
      <c r="W27" s="97">
        <v>0</v>
      </c>
      <c r="X27" s="97">
        <v>0</v>
      </c>
      <c r="Y27" s="97" t="s">
        <v>137</v>
      </c>
      <c r="Z27" s="97" t="s">
        <v>75</v>
      </c>
      <c r="AA27" s="97" t="s">
        <v>75</v>
      </c>
      <c r="AB27" s="97"/>
      <c r="AC27" s="97" t="s">
        <v>84</v>
      </c>
      <c r="AD27" s="97"/>
      <c r="AE27" s="97" t="s">
        <v>120</v>
      </c>
      <c r="AF27" s="97" t="s">
        <v>102</v>
      </c>
      <c r="AG27" s="97" t="s">
        <v>75</v>
      </c>
      <c r="AH27" s="97" t="s">
        <v>75</v>
      </c>
      <c r="AI27" s="97" t="s">
        <v>223</v>
      </c>
      <c r="AJ27" s="97"/>
      <c r="AK27" s="97"/>
      <c r="AL27" s="97">
        <v>1</v>
      </c>
      <c r="AM27" s="97">
        <v>1</v>
      </c>
      <c r="AN27" s="97">
        <v>1</v>
      </c>
      <c r="AO27" s="97">
        <v>1</v>
      </c>
      <c r="AP27" s="97"/>
      <c r="AQ27" s="97"/>
      <c r="AR27" s="97"/>
      <c r="AS27" s="97">
        <v>3.4</v>
      </c>
      <c r="AT27" s="97">
        <v>36.5</v>
      </c>
      <c r="AU27" s="97">
        <v>8.2</v>
      </c>
      <c r="AV27" s="97">
        <v>9.1</v>
      </c>
      <c r="AW27" s="97">
        <v>6.7</v>
      </c>
      <c r="AX27" s="97">
        <v>10</v>
      </c>
      <c r="AY27" s="97">
        <v>12.2</v>
      </c>
      <c r="AZ27" s="97">
        <v>8.32</v>
      </c>
      <c r="BA27" s="97" t="s">
        <v>105</v>
      </c>
      <c r="BB27" s="97">
        <v>10.68</v>
      </c>
      <c r="BC27" s="97">
        <v>11.73</v>
      </c>
      <c r="BD27" s="97">
        <v>12.86</v>
      </c>
      <c r="BE27" s="97">
        <v>12.02</v>
      </c>
      <c r="BF27" s="97">
        <v>8.32</v>
      </c>
      <c r="BG27" s="97">
        <v>0</v>
      </c>
      <c r="BH27" s="97">
        <v>9.24</v>
      </c>
      <c r="BI27" s="97">
        <v>0.37</v>
      </c>
      <c r="BJ27" s="97">
        <v>0.29</v>
      </c>
      <c r="BK27" s="97">
        <v>-1.34</v>
      </c>
      <c r="BL27" s="97">
        <v>0.84</v>
      </c>
      <c r="BM27" s="97">
        <v>2.9</v>
      </c>
      <c r="BN27" s="97">
        <v>2.88</v>
      </c>
      <c r="BO27" s="97" t="s">
        <v>124</v>
      </c>
      <c r="BP27" s="97" t="s">
        <v>151</v>
      </c>
      <c r="BQ27" s="97" t="s">
        <v>124</v>
      </c>
      <c r="BR27" s="97" t="s">
        <v>152</v>
      </c>
      <c r="BS27" s="97"/>
      <c r="BT27" s="78" t="s">
        <v>124</v>
      </c>
      <c r="BU27" s="78" t="s">
        <v>124</v>
      </c>
      <c r="BV27" s="78" t="s">
        <v>84</v>
      </c>
      <c r="BW27" s="78" t="s">
        <v>118</v>
      </c>
      <c r="BX27" s="78" t="b">
        <v>0</v>
      </c>
      <c r="BY27" s="97" t="s">
        <v>84</v>
      </c>
      <c r="BZ27" s="97"/>
      <c r="CA27" s="97" t="s">
        <v>85</v>
      </c>
      <c r="CB27" s="97" t="s">
        <v>175</v>
      </c>
      <c r="CC27" s="153">
        <v>0.661028</v>
      </c>
      <c r="CD27" s="98">
        <v>1</v>
      </c>
      <c r="CE27" s="98" t="s">
        <v>554</v>
      </c>
      <c r="CF27" s="98" t="s">
        <v>554</v>
      </c>
      <c r="CG27" s="97">
        <v>1</v>
      </c>
      <c r="CH27" s="97">
        <v>1</v>
      </c>
      <c r="CI27" s="97">
        <v>1</v>
      </c>
      <c r="CJ27" s="72">
        <v>31</v>
      </c>
      <c r="CK27" s="73">
        <v>3</v>
      </c>
      <c r="CL27" s="98" t="s">
        <v>579</v>
      </c>
      <c r="CM27" s="97" t="s">
        <v>480</v>
      </c>
      <c r="CN27" s="97" t="s">
        <v>480</v>
      </c>
      <c r="CO27" s="97" t="s">
        <v>480</v>
      </c>
      <c r="CP27" s="97" t="s">
        <v>480</v>
      </c>
      <c r="CQ27" s="97" t="s">
        <v>480</v>
      </c>
      <c r="CR27" s="97" t="s">
        <v>480</v>
      </c>
      <c r="CS27" s="97" t="s">
        <v>544</v>
      </c>
    </row>
    <row r="28" spans="1:97" s="209" customFormat="1" ht="12.75">
      <c r="A28" s="210"/>
      <c r="B28" s="210"/>
      <c r="C28" s="211"/>
      <c r="D28" s="210"/>
      <c r="E28" s="210"/>
      <c r="F28" s="210"/>
      <c r="G28" s="210"/>
      <c r="H28" s="195"/>
      <c r="I28" s="195"/>
      <c r="J28" s="212"/>
      <c r="K28" s="212"/>
      <c r="L28" s="195"/>
      <c r="M28" s="195"/>
      <c r="N28" s="195"/>
      <c r="O28" s="195"/>
      <c r="P28" s="195"/>
      <c r="Q28" s="213"/>
      <c r="R28" s="214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218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219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204"/>
      <c r="BU28" s="204"/>
      <c r="BV28" s="204"/>
      <c r="BW28" s="204"/>
      <c r="BX28" s="204"/>
      <c r="BY28" s="195"/>
      <c r="BZ28" s="195"/>
      <c r="CA28" s="195"/>
      <c r="CB28" s="195"/>
      <c r="CC28" s="215"/>
      <c r="CD28" s="206"/>
      <c r="CE28" s="206"/>
      <c r="CF28" s="206"/>
      <c r="CG28" s="311"/>
      <c r="CH28" s="311"/>
      <c r="CI28" s="311"/>
      <c r="CJ28" s="312"/>
      <c r="CK28" s="313"/>
      <c r="CL28" s="260"/>
      <c r="CM28" s="311"/>
      <c r="CN28" s="311"/>
      <c r="CO28" s="311"/>
      <c r="CP28" s="311"/>
      <c r="CQ28" s="311"/>
      <c r="CR28" s="311"/>
      <c r="CS28" s="311"/>
    </row>
    <row r="29" spans="1:97" s="209" customFormat="1" ht="12.75">
      <c r="A29" s="210"/>
      <c r="B29" s="210"/>
      <c r="C29" s="211"/>
      <c r="D29" s="210"/>
      <c r="E29" s="210"/>
      <c r="F29" s="210"/>
      <c r="G29" s="210"/>
      <c r="H29" s="195"/>
      <c r="I29" s="195"/>
      <c r="J29" s="212"/>
      <c r="K29" s="212"/>
      <c r="L29" s="195"/>
      <c r="M29" s="195"/>
      <c r="N29" s="195"/>
      <c r="O29" s="195"/>
      <c r="P29" s="195"/>
      <c r="Q29" s="213"/>
      <c r="R29" s="214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218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219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204"/>
      <c r="BU29" s="204"/>
      <c r="BV29" s="204"/>
      <c r="BW29" s="204"/>
      <c r="BX29" s="204"/>
      <c r="BY29" s="195"/>
      <c r="BZ29" s="195"/>
      <c r="CA29" s="195"/>
      <c r="CB29" s="195"/>
      <c r="CC29" s="215"/>
      <c r="CD29" s="206"/>
      <c r="CE29" s="206"/>
      <c r="CF29" s="206"/>
      <c r="CG29" s="311"/>
      <c r="CH29" s="311"/>
      <c r="CI29" s="311"/>
      <c r="CJ29" s="312"/>
      <c r="CK29" s="313"/>
      <c r="CL29" s="260"/>
      <c r="CM29" s="311"/>
      <c r="CN29" s="311"/>
      <c r="CO29" s="311"/>
      <c r="CP29" s="311"/>
      <c r="CQ29" s="311"/>
      <c r="CR29" s="311"/>
      <c r="CS29" s="311"/>
    </row>
    <row r="30" spans="1:84" s="34" customFormat="1" ht="12.75">
      <c r="A30" s="268" t="s">
        <v>156</v>
      </c>
      <c r="B30" s="269">
        <v>4695</v>
      </c>
      <c r="C30" s="270">
        <v>13.7</v>
      </c>
      <c r="D30" s="269" t="s">
        <v>157</v>
      </c>
      <c r="E30" s="271" t="s">
        <v>74</v>
      </c>
      <c r="F30" s="271" t="s">
        <v>74</v>
      </c>
      <c r="G30" s="271" t="s">
        <v>74</v>
      </c>
      <c r="H30" s="271" t="s">
        <v>158</v>
      </c>
      <c r="I30" s="271" t="s">
        <v>97</v>
      </c>
      <c r="J30" s="272">
        <v>45.76181</v>
      </c>
      <c r="K30" s="272">
        <v>-116.99425</v>
      </c>
      <c r="L30" s="271" t="s">
        <v>78</v>
      </c>
      <c r="M30" s="271" t="s">
        <v>79</v>
      </c>
      <c r="N30" s="271" t="s">
        <v>159</v>
      </c>
      <c r="O30" s="271" t="s">
        <v>160</v>
      </c>
      <c r="P30" s="271"/>
      <c r="Q30" s="273">
        <v>38237</v>
      </c>
      <c r="R30" s="274">
        <v>0.45416666666666666</v>
      </c>
      <c r="S30" s="271" t="s">
        <v>118</v>
      </c>
      <c r="T30" s="271">
        <v>1</v>
      </c>
      <c r="U30" s="271">
        <v>1</v>
      </c>
      <c r="V30" s="271">
        <v>0</v>
      </c>
      <c r="W30" s="271">
        <v>0</v>
      </c>
      <c r="X30" s="271">
        <v>0</v>
      </c>
      <c r="Y30" s="271" t="s">
        <v>119</v>
      </c>
      <c r="Z30" s="271" t="s">
        <v>161</v>
      </c>
      <c r="AA30" s="271" t="s">
        <v>75</v>
      </c>
      <c r="AB30" s="271" t="s">
        <v>162</v>
      </c>
      <c r="AC30" s="271" t="s">
        <v>84</v>
      </c>
      <c r="AD30" s="271"/>
      <c r="AE30" s="271" t="s">
        <v>131</v>
      </c>
      <c r="AF30" s="271" t="s">
        <v>121</v>
      </c>
      <c r="AG30" s="271" t="s">
        <v>75</v>
      </c>
      <c r="AH30" s="271" t="s">
        <v>75</v>
      </c>
      <c r="AI30" s="275" t="s">
        <v>163</v>
      </c>
      <c r="AJ30" s="271" t="s">
        <v>164</v>
      </c>
      <c r="AK30" s="271"/>
      <c r="AL30" s="271">
        <v>1</v>
      </c>
      <c r="AM30" s="271">
        <v>1</v>
      </c>
      <c r="AN30" s="271">
        <v>1</v>
      </c>
      <c r="AO30" s="271">
        <v>1</v>
      </c>
      <c r="AP30" s="271" t="s">
        <v>165</v>
      </c>
      <c r="AQ30" s="271"/>
      <c r="AR30" s="271"/>
      <c r="AS30" s="271">
        <v>6.3</v>
      </c>
      <c r="AT30" s="271">
        <v>78.6</v>
      </c>
      <c r="AU30" s="271">
        <v>8.5</v>
      </c>
      <c r="AV30" s="271">
        <v>13.2</v>
      </c>
      <c r="AW30" s="271">
        <v>9</v>
      </c>
      <c r="AX30" s="271">
        <v>13.8</v>
      </c>
      <c r="AY30" s="271">
        <v>9.2</v>
      </c>
      <c r="AZ30" s="271">
        <v>13.96</v>
      </c>
      <c r="BA30" s="271" t="s">
        <v>166</v>
      </c>
      <c r="BB30" s="271">
        <v>14.99</v>
      </c>
      <c r="BC30" s="271">
        <v>16.17</v>
      </c>
      <c r="BD30" s="271">
        <v>17.87</v>
      </c>
      <c r="BE30" s="271">
        <v>17.42</v>
      </c>
      <c r="BF30" s="271">
        <v>13.96</v>
      </c>
      <c r="BG30" s="271">
        <v>0</v>
      </c>
      <c r="BH30" s="271">
        <v>10.74</v>
      </c>
      <c r="BI30" s="271">
        <v>0.59</v>
      </c>
      <c r="BJ30" s="271">
        <v>1.25</v>
      </c>
      <c r="BK30" s="271">
        <v>-2.43</v>
      </c>
      <c r="BL30" s="271">
        <v>0.45</v>
      </c>
      <c r="BM30" s="271">
        <v>0.36</v>
      </c>
      <c r="BN30" s="271">
        <v>1.5</v>
      </c>
      <c r="BO30" s="271" t="s">
        <v>124</v>
      </c>
      <c r="BP30" s="271" t="s">
        <v>167</v>
      </c>
      <c r="BQ30" s="271" t="s">
        <v>124</v>
      </c>
      <c r="BR30" s="279" t="s">
        <v>554</v>
      </c>
      <c r="BS30" s="279" t="s">
        <v>554</v>
      </c>
      <c r="BT30" s="271">
        <v>1</v>
      </c>
      <c r="BU30" s="271">
        <v>1.05</v>
      </c>
      <c r="BV30" s="271">
        <v>1</v>
      </c>
      <c r="BW30" s="280">
        <v>1</v>
      </c>
      <c r="BX30" s="295">
        <v>22.05</v>
      </c>
      <c r="BY30" s="271" t="s">
        <v>577</v>
      </c>
      <c r="BZ30" s="271" t="s">
        <v>556</v>
      </c>
      <c r="CA30" s="271" t="s">
        <v>480</v>
      </c>
      <c r="CB30" s="271" t="s">
        <v>480</v>
      </c>
      <c r="CC30" s="271" t="s">
        <v>480</v>
      </c>
      <c r="CD30" s="271" t="s">
        <v>480</v>
      </c>
      <c r="CE30" s="271" t="s">
        <v>480</v>
      </c>
      <c r="CF30" s="293" t="str">
        <f>'Final Group Priority'!CS41</f>
        <v>Replaced already.</v>
      </c>
    </row>
    <row r="31" spans="1:84" s="34" customFormat="1" ht="12.75">
      <c r="A31" s="271" t="s">
        <v>177</v>
      </c>
      <c r="B31" s="269">
        <v>4625</v>
      </c>
      <c r="C31" s="270">
        <v>17.7</v>
      </c>
      <c r="D31" s="269" t="s">
        <v>178</v>
      </c>
      <c r="E31" s="271" t="s">
        <v>74</v>
      </c>
      <c r="F31" s="271" t="s">
        <v>74</v>
      </c>
      <c r="G31" s="271" t="s">
        <v>74</v>
      </c>
      <c r="H31" s="271" t="s">
        <v>109</v>
      </c>
      <c r="I31" s="271" t="s">
        <v>172</v>
      </c>
      <c r="J31" s="272">
        <v>45.77838</v>
      </c>
      <c r="K31" s="272">
        <v>-116.94998</v>
      </c>
      <c r="L31" s="271" t="s">
        <v>78</v>
      </c>
      <c r="M31" s="271" t="s">
        <v>79</v>
      </c>
      <c r="N31" s="271" t="s">
        <v>80</v>
      </c>
      <c r="O31" s="271" t="s">
        <v>81</v>
      </c>
      <c r="P31" s="271"/>
      <c r="Q31" s="273">
        <v>38237</v>
      </c>
      <c r="R31" s="274">
        <v>0.5604166666666667</v>
      </c>
      <c r="S31" s="271" t="s">
        <v>118</v>
      </c>
      <c r="T31" s="271">
        <v>1</v>
      </c>
      <c r="U31" s="271">
        <v>1</v>
      </c>
      <c r="V31" s="271">
        <v>0</v>
      </c>
      <c r="W31" s="271">
        <v>0</v>
      </c>
      <c r="X31" s="271">
        <v>0</v>
      </c>
      <c r="Y31" s="271" t="s">
        <v>137</v>
      </c>
      <c r="Z31" s="271" t="s">
        <v>75</v>
      </c>
      <c r="AA31" s="271" t="s">
        <v>75</v>
      </c>
      <c r="AB31" s="271"/>
      <c r="AC31" s="271" t="s">
        <v>84</v>
      </c>
      <c r="AD31" s="271"/>
      <c r="AE31" s="271" t="s">
        <v>131</v>
      </c>
      <c r="AF31" s="271" t="s">
        <v>179</v>
      </c>
      <c r="AG31" s="271" t="s">
        <v>140</v>
      </c>
      <c r="AH31" s="271" t="s">
        <v>75</v>
      </c>
      <c r="AI31" s="271" t="s">
        <v>492</v>
      </c>
      <c r="AJ31" s="271" t="s">
        <v>182</v>
      </c>
      <c r="AK31" s="271"/>
      <c r="AL31" s="271">
        <v>1</v>
      </c>
      <c r="AM31" s="271">
        <v>1</v>
      </c>
      <c r="AN31" s="271">
        <v>1</v>
      </c>
      <c r="AO31" s="271">
        <v>1</v>
      </c>
      <c r="AP31" s="271"/>
      <c r="AQ31" s="271"/>
      <c r="AR31" s="271"/>
      <c r="AS31" s="271">
        <v>5.9</v>
      </c>
      <c r="AT31" s="271">
        <v>60.8</v>
      </c>
      <c r="AU31" s="271">
        <v>8.1</v>
      </c>
      <c r="AV31" s="271">
        <v>8.3</v>
      </c>
      <c r="AW31" s="271">
        <v>6.4</v>
      </c>
      <c r="AX31" s="271">
        <v>7.6</v>
      </c>
      <c r="AY31" s="271">
        <v>8.2</v>
      </c>
      <c r="AZ31" s="271">
        <v>13.49</v>
      </c>
      <c r="BA31" s="271" t="s">
        <v>105</v>
      </c>
      <c r="BB31" s="271">
        <v>13.75</v>
      </c>
      <c r="BC31" s="271">
        <v>14.85</v>
      </c>
      <c r="BD31" s="271">
        <v>18.19</v>
      </c>
      <c r="BE31" s="271">
        <v>16.5</v>
      </c>
      <c r="BF31" s="271">
        <v>13.49</v>
      </c>
      <c r="BG31" s="271">
        <v>0</v>
      </c>
      <c r="BH31" s="271">
        <v>7.72</v>
      </c>
      <c r="BI31" s="271">
        <v>0.76</v>
      </c>
      <c r="BJ31" s="271">
        <v>1.65</v>
      </c>
      <c r="BK31" s="271">
        <v>-2.75</v>
      </c>
      <c r="BL31" s="271">
        <v>1.69</v>
      </c>
      <c r="BM31" s="271">
        <v>1.02</v>
      </c>
      <c r="BN31" s="271">
        <v>1.81</v>
      </c>
      <c r="BO31" s="271" t="s">
        <v>124</v>
      </c>
      <c r="BP31" s="271" t="s">
        <v>167</v>
      </c>
      <c r="BQ31" s="271" t="s">
        <v>124</v>
      </c>
      <c r="BR31" s="279" t="s">
        <v>554</v>
      </c>
      <c r="BS31" s="279" t="s">
        <v>554</v>
      </c>
      <c r="BT31" s="271">
        <v>1</v>
      </c>
      <c r="BU31" s="271">
        <v>1.05</v>
      </c>
      <c r="BV31" s="271">
        <v>1</v>
      </c>
      <c r="BW31" s="280">
        <v>8</v>
      </c>
      <c r="BX31" s="295">
        <v>9.45</v>
      </c>
      <c r="BY31" s="271" t="s">
        <v>593</v>
      </c>
      <c r="BZ31" s="271" t="s">
        <v>480</v>
      </c>
      <c r="CA31" s="271" t="s">
        <v>480</v>
      </c>
      <c r="CB31" s="271" t="s">
        <v>556</v>
      </c>
      <c r="CC31" s="271" t="s">
        <v>480</v>
      </c>
      <c r="CD31" s="271" t="s">
        <v>480</v>
      </c>
      <c r="CE31" s="271" t="s">
        <v>480</v>
      </c>
      <c r="CF31" s="293" t="str">
        <f>'Final Group Priority'!CS43</f>
        <v>Replaced already.</v>
      </c>
    </row>
    <row r="32" spans="1:84" s="34" customFormat="1" ht="12.75">
      <c r="A32" s="271" t="s">
        <v>260</v>
      </c>
      <c r="B32" s="269">
        <v>4625</v>
      </c>
      <c r="C32" s="270">
        <v>12.2</v>
      </c>
      <c r="D32" s="269">
        <v>4600</v>
      </c>
      <c r="E32" s="271" t="s">
        <v>74</v>
      </c>
      <c r="F32" s="271" t="s">
        <v>74</v>
      </c>
      <c r="G32" s="271" t="s">
        <v>74</v>
      </c>
      <c r="H32" s="271" t="s">
        <v>261</v>
      </c>
      <c r="I32" s="271" t="s">
        <v>97</v>
      </c>
      <c r="J32" s="272">
        <v>45.74733</v>
      </c>
      <c r="K32" s="272">
        <v>-117.02299</v>
      </c>
      <c r="L32" s="271" t="s">
        <v>78</v>
      </c>
      <c r="M32" s="271" t="s">
        <v>79</v>
      </c>
      <c r="N32" s="271" t="s">
        <v>80</v>
      </c>
      <c r="O32" s="271" t="s">
        <v>160</v>
      </c>
      <c r="P32" s="271"/>
      <c r="Q32" s="273">
        <v>38286</v>
      </c>
      <c r="R32" s="274">
        <v>0.41875</v>
      </c>
      <c r="S32" s="271" t="s">
        <v>118</v>
      </c>
      <c r="T32" s="271">
        <v>1</v>
      </c>
      <c r="U32" s="271">
        <v>1</v>
      </c>
      <c r="V32" s="271">
        <v>0</v>
      </c>
      <c r="W32" s="271">
        <v>0</v>
      </c>
      <c r="X32" s="271">
        <v>0</v>
      </c>
      <c r="Y32" s="271" t="s">
        <v>137</v>
      </c>
      <c r="Z32" s="271" t="s">
        <v>75</v>
      </c>
      <c r="AA32" s="271" t="s">
        <v>75</v>
      </c>
      <c r="AB32" s="271"/>
      <c r="AC32" s="271" t="s">
        <v>84</v>
      </c>
      <c r="AD32" s="271"/>
      <c r="AE32" s="271" t="s">
        <v>120</v>
      </c>
      <c r="AF32" s="271" t="s">
        <v>139</v>
      </c>
      <c r="AG32" s="271" t="s">
        <v>75</v>
      </c>
      <c r="AH32" s="271" t="s">
        <v>75</v>
      </c>
      <c r="AI32" s="275" t="s">
        <v>485</v>
      </c>
      <c r="AJ32" s="271"/>
      <c r="AK32" s="271"/>
      <c r="AL32" s="271"/>
      <c r="AM32" s="271"/>
      <c r="AN32" s="271"/>
      <c r="AO32" s="271"/>
      <c r="AP32" s="271"/>
      <c r="AQ32" s="271"/>
      <c r="AR32" s="271"/>
      <c r="AS32" s="271">
        <v>7.6</v>
      </c>
      <c r="AT32" s="271">
        <v>66.6</v>
      </c>
      <c r="AU32" s="271">
        <v>11.1</v>
      </c>
      <c r="AV32" s="271">
        <v>11.6</v>
      </c>
      <c r="AW32" s="271">
        <v>13.8</v>
      </c>
      <c r="AX32" s="271">
        <v>9.8</v>
      </c>
      <c r="AY32" s="271">
        <v>11.9</v>
      </c>
      <c r="AZ32" s="271">
        <v>9.78</v>
      </c>
      <c r="BA32" s="271" t="s">
        <v>111</v>
      </c>
      <c r="BB32" s="271">
        <v>15.31</v>
      </c>
      <c r="BC32" s="271">
        <v>16.04</v>
      </c>
      <c r="BD32" s="271">
        <v>17.36</v>
      </c>
      <c r="BE32" s="271">
        <v>16.06</v>
      </c>
      <c r="BF32" s="271">
        <v>9.78</v>
      </c>
      <c r="BG32" s="271">
        <v>0</v>
      </c>
      <c r="BH32" s="271">
        <v>11.64</v>
      </c>
      <c r="BI32" s="271">
        <v>0.65</v>
      </c>
      <c r="BJ32" s="271">
        <v>0.02</v>
      </c>
      <c r="BK32" s="271">
        <v>-0.75</v>
      </c>
      <c r="BL32" s="271">
        <v>1.3</v>
      </c>
      <c r="BM32" s="271">
        <v>65</v>
      </c>
      <c r="BN32" s="271">
        <v>1.1</v>
      </c>
      <c r="BO32" s="271" t="s">
        <v>124</v>
      </c>
      <c r="BP32" s="271" t="s">
        <v>151</v>
      </c>
      <c r="BQ32" s="271" t="s">
        <v>75</v>
      </c>
      <c r="BR32" s="279" t="s">
        <v>554</v>
      </c>
      <c r="BS32" s="279" t="s">
        <v>480</v>
      </c>
      <c r="BT32" s="271">
        <v>1</v>
      </c>
      <c r="BU32" s="271">
        <v>1.1</v>
      </c>
      <c r="BV32" s="271">
        <v>1</v>
      </c>
      <c r="BW32" s="280">
        <v>25</v>
      </c>
      <c r="BX32" s="295">
        <v>4.95</v>
      </c>
      <c r="BY32" s="271" t="s">
        <v>579</v>
      </c>
      <c r="BZ32" s="271" t="s">
        <v>480</v>
      </c>
      <c r="CA32" s="271" t="s">
        <v>480</v>
      </c>
      <c r="CB32" s="271" t="s">
        <v>480</v>
      </c>
      <c r="CC32" s="271" t="s">
        <v>555</v>
      </c>
      <c r="CD32" s="271" t="s">
        <v>480</v>
      </c>
      <c r="CE32" s="271" t="s">
        <v>480</v>
      </c>
      <c r="CF32" s="293" t="str">
        <f>'Final Group Priority'!CS42</f>
        <v>Replaced already.</v>
      </c>
    </row>
    <row r="35" spans="1:96" s="6" customFormat="1" ht="12.75">
      <c r="A35" s="7" t="s">
        <v>394</v>
      </c>
      <c r="B35" s="7" t="s">
        <v>395</v>
      </c>
      <c r="C35" s="8">
        <v>0.08</v>
      </c>
      <c r="D35" s="7" t="s">
        <v>396</v>
      </c>
      <c r="E35" s="7" t="s">
        <v>74</v>
      </c>
      <c r="F35" s="7" t="s">
        <v>74</v>
      </c>
      <c r="G35" s="7" t="s">
        <v>74</v>
      </c>
      <c r="H35" s="6" t="s">
        <v>109</v>
      </c>
      <c r="I35" s="6" t="s">
        <v>397</v>
      </c>
      <c r="J35" s="9">
        <v>45.69839</v>
      </c>
      <c r="K35" s="9">
        <v>-117.20094</v>
      </c>
      <c r="L35" s="6" t="s">
        <v>78</v>
      </c>
      <c r="N35" s="6" t="s">
        <v>80</v>
      </c>
      <c r="O35" s="6" t="s">
        <v>160</v>
      </c>
      <c r="Q35" s="10">
        <v>38916</v>
      </c>
      <c r="R35" s="11">
        <v>0.7229166666666668</v>
      </c>
      <c r="S35" s="6" t="s">
        <v>99</v>
      </c>
      <c r="T35" s="6">
        <v>1</v>
      </c>
      <c r="U35" s="6">
        <v>1</v>
      </c>
      <c r="V35" s="6">
        <v>0</v>
      </c>
      <c r="W35" s="6">
        <v>0</v>
      </c>
      <c r="Y35" s="6" t="s">
        <v>100</v>
      </c>
      <c r="Z35" s="6" t="s">
        <v>75</v>
      </c>
      <c r="AA35" s="6" t="s">
        <v>75</v>
      </c>
      <c r="AC35" s="6" t="s">
        <v>84</v>
      </c>
      <c r="AE35" s="6" t="s">
        <v>120</v>
      </c>
      <c r="AF35" s="6" t="s">
        <v>398</v>
      </c>
      <c r="AG35" s="6" t="s">
        <v>75</v>
      </c>
      <c r="AH35" s="6" t="s">
        <v>75</v>
      </c>
      <c r="AI35" s="12" t="s">
        <v>486</v>
      </c>
      <c r="AJ35" s="6" t="s">
        <v>400</v>
      </c>
      <c r="AS35" s="6">
        <v>2</v>
      </c>
      <c r="AT35" s="6">
        <v>39.3</v>
      </c>
      <c r="AU35" s="6">
        <v>2</v>
      </c>
      <c r="AV35" s="6">
        <v>1.9</v>
      </c>
      <c r="AW35" s="6">
        <v>1.3</v>
      </c>
      <c r="AX35" s="6">
        <v>3.2</v>
      </c>
      <c r="AY35" s="6">
        <v>1.9</v>
      </c>
      <c r="AZ35" s="6">
        <v>6.28</v>
      </c>
      <c r="BA35" s="6" t="s">
        <v>401</v>
      </c>
      <c r="BB35" s="6">
        <v>8.33</v>
      </c>
      <c r="BC35" s="6">
        <v>11.17</v>
      </c>
      <c r="BD35" s="6">
        <v>11.17</v>
      </c>
      <c r="BE35" s="6">
        <v>11.17</v>
      </c>
      <c r="BF35" s="6">
        <v>6.28</v>
      </c>
      <c r="BG35" s="6">
        <v>0</v>
      </c>
      <c r="BH35" s="6">
        <v>2.06</v>
      </c>
      <c r="BI35" s="6">
        <v>0.97</v>
      </c>
      <c r="BJ35" s="6">
        <v>0</v>
      </c>
      <c r="BK35" s="6">
        <v>-2.84</v>
      </c>
      <c r="BL35" s="6">
        <v>0</v>
      </c>
      <c r="BM35" s="6">
        <v>0</v>
      </c>
      <c r="BN35" s="6">
        <v>7.23</v>
      </c>
      <c r="BO35" s="6" t="s">
        <v>124</v>
      </c>
      <c r="BP35" s="6" t="s">
        <v>151</v>
      </c>
      <c r="BQ35" s="6" t="s">
        <v>124</v>
      </c>
      <c r="BR35" s="6" t="s">
        <v>152</v>
      </c>
      <c r="BS35" s="6" t="s">
        <v>402</v>
      </c>
      <c r="BT35" s="66" t="str">
        <f>IF(BO35="Red","Red",IF(BQ35="Red","Red",IF(BO35="Grey","Grey",IF(BQ35="Grey","Grey",IF(BO35="No Value","No Value",IF(BQ35="No Value","No Value","Green"))))))</f>
        <v>Red</v>
      </c>
      <c r="BU35" s="66" t="str">
        <f>IF(BT35="Red","Red",IF(BT35="Green","Green",IF(BT35="Grey","Grey",IF(S35="Bridge","Bridge",IF(S35="Ford","Ford",IF(S35="Open Bottom","Open Bottom",IF(S35="Other","Other","Green")))))))</f>
        <v>Red</v>
      </c>
      <c r="BV35" s="66" t="str">
        <f>IF(BY35="Yes","Yes","No")</f>
        <v>No</v>
      </c>
      <c r="BW35" s="66" t="str">
        <f>IF(S35="Bridge","Bridge",IF(S35="Ford","Ford",IF(S35="Circular","Circular",IF(S35="Squashed Pipe-Arch","Squashed Pipe-Arch",IF(S35="Open-Bottom","Open Bottom Arch",IF(S35="Other","Other","Other"))))))</f>
        <v>Circular</v>
      </c>
      <c r="BX35" s="66" t="b">
        <f>IF(AND(BT35&lt;&gt;"Red",BV35="Yes"),"Yes")</f>
        <v>0</v>
      </c>
      <c r="BY35" s="6" t="s">
        <v>84</v>
      </c>
      <c r="CA35" s="6" t="s">
        <v>85</v>
      </c>
      <c r="CB35" s="6" t="s">
        <v>86</v>
      </c>
      <c r="CD35" s="69">
        <f>IF(AND(CC35&gt;0,CC35&lt;=2),1,IF(AND(CC35&gt;2,CC35&lt;=4),2,IF(AND(CC35&gt;4,CC35&lt;=6),3,IF(AND(CC35&gt;6,CC35&lt;=8),4,IF(AND(CC35&gt;8,CC35&lt;=10),5,IF(AND(CC35&gt;10),6,))))))</f>
        <v>0</v>
      </c>
      <c r="CE35" s="69" t="str">
        <f aca="true" t="shared" si="0" ref="CE35:CE40">IF(BO35="Red","1",IF(BO35="Grey","0.5","0"))</f>
        <v>1</v>
      </c>
      <c r="CF35" s="69" t="str">
        <f aca="true" t="shared" si="1" ref="CF35:CF40">IF(BQ35="Red","1",IF(BQ35="Grey","0.5","0"))</f>
        <v>1</v>
      </c>
      <c r="CH35" s="6">
        <f aca="true" t="shared" si="2" ref="CH35:CH40">1+CL35+CM35+CN35+CO35+CP35+CQ35</f>
        <v>1.05</v>
      </c>
      <c r="CI35" s="6">
        <v>1</v>
      </c>
      <c r="CJ35" s="72"/>
      <c r="CK35" s="73">
        <f aca="true" t="shared" si="3" ref="CK35:CK40">CD35*((CE35*1.5)+(1.5*CF35))*CI35*CH35</f>
        <v>0</v>
      </c>
      <c r="CL35" s="6" t="str">
        <f>IF(AF35="Poor Alignment with Stream","0.05",IF(AG35="Poor Alignment with Stream","0.05",IF(AH35="Poor Alignment with Stream","0.05","0")))</f>
        <v>0</v>
      </c>
      <c r="CM35" s="6" t="str">
        <f>IF(AF35="Breaks Inside Culvert","0.05",IF(AG35="Breaks Inside Culvert","0.05",IF(AH35="Breaks Inside Culvert","0.05","0")))</f>
        <v>0</v>
      </c>
      <c r="CN35" s="6" t="str">
        <f>IF($AF35="Fill Eroding","0.05",IF($AG35="Fill Eroding","0.05",IF($AH35="Fill Eroding","0.05","0")))</f>
        <v>0</v>
      </c>
      <c r="CO35" s="6" t="str">
        <f>IF($AF35="Water Flowing Under Culvert","0.1",IF($AG35="Water Flowing Under Culvert","0.1",IF($AH35="Water Flowing Under Culvert","0.1","0")))</f>
        <v>0</v>
      </c>
      <c r="CP35" s="6" t="str">
        <f>IF($AF35="Bottom Rusted Through","0.05",IF($AG35="Bottom Rusted Through","0.05",IF($AH35="Bottom Rusted Through","0.05","0")))</f>
        <v>0</v>
      </c>
      <c r="CQ35" s="6" t="str">
        <f>IF($AF35="Debris Plugging Inlet","0.05",IF($AG35="Debris Plugging Inlet","0.05",IF($AH35="Debris Plugging Inlet","0.05","0")))</f>
        <v>0.05</v>
      </c>
      <c r="CR35" s="6" t="s">
        <v>542</v>
      </c>
    </row>
    <row r="36" spans="1:95" s="6" customFormat="1" ht="12.75">
      <c r="A36" s="7" t="s">
        <v>430</v>
      </c>
      <c r="B36" s="7" t="s">
        <v>426</v>
      </c>
      <c r="C36" s="8">
        <v>1.2</v>
      </c>
      <c r="D36" s="7" t="s">
        <v>145</v>
      </c>
      <c r="E36" s="7" t="s">
        <v>115</v>
      </c>
      <c r="F36" s="7" t="s">
        <v>89</v>
      </c>
      <c r="G36" s="7" t="s">
        <v>89</v>
      </c>
      <c r="H36" s="6" t="s">
        <v>90</v>
      </c>
      <c r="I36" s="6" t="s">
        <v>76</v>
      </c>
      <c r="J36" s="9">
        <v>45.60887</v>
      </c>
      <c r="K36" s="9">
        <v>-117.18065</v>
      </c>
      <c r="L36" s="6" t="s">
        <v>78</v>
      </c>
      <c r="N36" s="6" t="s">
        <v>160</v>
      </c>
      <c r="O36" s="6" t="s">
        <v>423</v>
      </c>
      <c r="Q36" s="10">
        <v>38946</v>
      </c>
      <c r="R36" s="11">
        <v>0.6875</v>
      </c>
      <c r="S36" s="6" t="s">
        <v>99</v>
      </c>
      <c r="T36" s="6">
        <v>1</v>
      </c>
      <c r="U36" s="6">
        <v>1</v>
      </c>
      <c r="V36" s="6">
        <v>0</v>
      </c>
      <c r="W36" s="6">
        <v>0</v>
      </c>
      <c r="X36" s="6">
        <v>0</v>
      </c>
      <c r="Y36" s="6" t="s">
        <v>100</v>
      </c>
      <c r="Z36" s="6" t="s">
        <v>75</v>
      </c>
      <c r="AA36" s="6" t="s">
        <v>75</v>
      </c>
      <c r="AC36" s="6" t="s">
        <v>84</v>
      </c>
      <c r="AE36" s="6" t="s">
        <v>131</v>
      </c>
      <c r="AF36" s="6" t="s">
        <v>140</v>
      </c>
      <c r="AG36" s="6" t="s">
        <v>121</v>
      </c>
      <c r="AH36" s="6" t="s">
        <v>75</v>
      </c>
      <c r="AI36" s="12" t="s">
        <v>431</v>
      </c>
      <c r="AS36" s="6">
        <v>6.9</v>
      </c>
      <c r="AT36" s="6">
        <v>18.1</v>
      </c>
      <c r="AU36" s="6">
        <v>10.3</v>
      </c>
      <c r="AV36" s="6">
        <v>11.1</v>
      </c>
      <c r="AW36" s="6">
        <v>10</v>
      </c>
      <c r="AX36" s="6">
        <v>10.5</v>
      </c>
      <c r="AY36" s="6">
        <v>11.2</v>
      </c>
      <c r="AZ36" s="6">
        <v>4.93</v>
      </c>
      <c r="BA36" s="6" t="s">
        <v>105</v>
      </c>
      <c r="BB36" s="6">
        <v>10.83</v>
      </c>
      <c r="BC36" s="6">
        <v>11.08</v>
      </c>
      <c r="BD36" s="6">
        <v>11.08</v>
      </c>
      <c r="BE36" s="6">
        <v>10.63</v>
      </c>
      <c r="BF36" s="6">
        <v>4.93</v>
      </c>
      <c r="BG36" s="6">
        <v>0</v>
      </c>
      <c r="BH36" s="6">
        <v>10.62</v>
      </c>
      <c r="BI36" s="6">
        <v>0.65</v>
      </c>
      <c r="BJ36" s="6">
        <v>-0.45</v>
      </c>
      <c r="BK36" s="6">
        <v>0.2</v>
      </c>
      <c r="BL36" s="6">
        <v>0.45</v>
      </c>
      <c r="BM36" s="6">
        <v>-1</v>
      </c>
      <c r="BN36" s="6">
        <v>1.38</v>
      </c>
      <c r="BO36" s="6" t="s">
        <v>107</v>
      </c>
      <c r="BP36" s="6" t="s">
        <v>75</v>
      </c>
      <c r="BQ36" s="6" t="s">
        <v>107</v>
      </c>
      <c r="BR36" s="6" t="s">
        <v>75</v>
      </c>
      <c r="BT36" s="66" t="s">
        <v>107</v>
      </c>
      <c r="BU36" s="66" t="s">
        <v>107</v>
      </c>
      <c r="BV36" s="66" t="s">
        <v>85</v>
      </c>
      <c r="BW36" s="66" t="s">
        <v>99</v>
      </c>
      <c r="BX36" s="66" t="s">
        <v>85</v>
      </c>
      <c r="BY36" s="6" t="s">
        <v>85</v>
      </c>
      <c r="BZ36" s="6" t="s">
        <v>432</v>
      </c>
      <c r="CA36" s="6" t="s">
        <v>85</v>
      </c>
      <c r="CB36" s="6" t="s">
        <v>170</v>
      </c>
      <c r="CD36" s="69">
        <f>IF(AND(CC36&gt;0,CC36&lt;=2),1,IF(AND(CC36&gt;2,CC36&lt;=4),2,IF(AND(CC36&gt;4,CC36&lt;=6),3,IF(AND(CC36&gt;6,CC36&lt;=8),4,IF(AND(CC36&gt;8,CC36&lt;=10),5,IF(AND(CC36&gt;10),6,))))))</f>
        <v>0</v>
      </c>
      <c r="CE36" s="74" t="str">
        <f t="shared" si="0"/>
        <v>0</v>
      </c>
      <c r="CF36" s="74" t="str">
        <f t="shared" si="1"/>
        <v>0</v>
      </c>
      <c r="CH36" s="6">
        <f t="shared" si="2"/>
        <v>1.1</v>
      </c>
      <c r="CI36" s="6">
        <v>1</v>
      </c>
      <c r="CJ36" s="72"/>
      <c r="CK36" s="73">
        <f t="shared" si="3"/>
        <v>0</v>
      </c>
      <c r="CL36" s="6" t="str">
        <f>IF(AF36="Poor Alignment with Stream","0.05",IF(AG36="Poor Alignment with Stream","0.05",IF(AH36="Poor Alignment with Stream","0.05","0")))</f>
        <v>0.05</v>
      </c>
      <c r="CM36" s="6" t="str">
        <f>IF(AF36="Breaks Inside Culvert","0.05",IF(AG36="Breaks Inside Culvert","0.05",IF(AH36="Breaks Inside Culvert","0.05","0")))</f>
        <v>0</v>
      </c>
      <c r="CN36" s="6" t="str">
        <f>IF($AF36="Fill Eroding","0.05",IF($AG36="Fill Eroding","0.05",IF($AH36="Fill Eroding","0.05","0")))</f>
        <v>0.05</v>
      </c>
      <c r="CO36" s="6" t="str">
        <f>IF($AF36="Water Flowing Under Culvert","0.1",IF($AG36="Water Flowing Under Culvert","0.1",IF($AH36="Water Flowing Under Culvert","0.1","0")))</f>
        <v>0</v>
      </c>
      <c r="CP36" s="6" t="str">
        <f>IF($AF36="Bottom Rusted Through","0.05",IF($AG36="Bottom Rusted Through","0.05",IF($AH36="Bottom Rusted Through","0.05","0")))</f>
        <v>0</v>
      </c>
      <c r="CQ36" s="6" t="str">
        <f>IF($AF36="Debris Plugging Inlet","0.05",IF($AG36="Debris Plugging Inlet","0.05",IF($AH36="Debris Plugging Inlet","0.05","0")))</f>
        <v>0</v>
      </c>
    </row>
    <row r="37" spans="1:96" s="1" customFormat="1" ht="12.75">
      <c r="A37" s="161" t="s">
        <v>493</v>
      </c>
      <c r="B37" s="161" t="s">
        <v>498</v>
      </c>
      <c r="C37" s="161"/>
      <c r="D37" s="161"/>
      <c r="E37" s="161" t="s">
        <v>74</v>
      </c>
      <c r="F37" s="161" t="s">
        <v>74</v>
      </c>
      <c r="G37" s="161" t="s">
        <v>74</v>
      </c>
      <c r="H37" s="162" t="s">
        <v>90</v>
      </c>
      <c r="I37" s="162" t="s">
        <v>76</v>
      </c>
      <c r="J37" s="163">
        <v>45.63782695333333</v>
      </c>
      <c r="K37" s="163">
        <v>-117.19688934888889</v>
      </c>
      <c r="L37" s="162" t="s">
        <v>78</v>
      </c>
      <c r="M37" s="162"/>
      <c r="N37" s="162" t="s">
        <v>160</v>
      </c>
      <c r="O37" s="162" t="s">
        <v>80</v>
      </c>
      <c r="P37" s="164"/>
      <c r="Q37" s="164">
        <v>38980</v>
      </c>
      <c r="R37" s="165"/>
      <c r="S37" s="162" t="s">
        <v>118</v>
      </c>
      <c r="T37" s="162">
        <v>1</v>
      </c>
      <c r="U37" s="162">
        <v>1</v>
      </c>
      <c r="V37" s="162">
        <v>0</v>
      </c>
      <c r="W37" s="162">
        <v>0</v>
      </c>
      <c r="X37" s="162">
        <v>0</v>
      </c>
      <c r="Y37" s="162" t="s">
        <v>75</v>
      </c>
      <c r="Z37" s="162" t="s">
        <v>75</v>
      </c>
      <c r="AA37" s="162" t="s">
        <v>75</v>
      </c>
      <c r="AB37" s="162"/>
      <c r="AC37" s="162"/>
      <c r="AD37" s="162"/>
      <c r="AE37" s="162"/>
      <c r="AF37" s="162" t="s">
        <v>75</v>
      </c>
      <c r="AG37" s="162" t="s">
        <v>75</v>
      </c>
      <c r="AH37" s="162" t="s">
        <v>75</v>
      </c>
      <c r="AI37" s="162"/>
      <c r="AJ37" s="162"/>
      <c r="AK37" s="162" t="s">
        <v>500</v>
      </c>
      <c r="AL37" s="162"/>
      <c r="AM37" s="162"/>
      <c r="AN37" s="162"/>
      <c r="AO37" s="162"/>
      <c r="AP37" s="162"/>
      <c r="AQ37" s="162"/>
      <c r="AR37" s="162"/>
      <c r="AS37" s="161">
        <v>6</v>
      </c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1"/>
      <c r="BH37" s="162"/>
      <c r="BI37" s="166">
        <v>0.5</v>
      </c>
      <c r="BJ37" s="166">
        <v>0.04</v>
      </c>
      <c r="BK37" s="162"/>
      <c r="BL37" s="162"/>
      <c r="BM37" s="162"/>
      <c r="BN37" s="167">
        <v>3.2</v>
      </c>
      <c r="BO37" s="162" t="s">
        <v>124</v>
      </c>
      <c r="BP37" s="162" t="s">
        <v>151</v>
      </c>
      <c r="BQ37" s="162" t="s">
        <v>124</v>
      </c>
      <c r="BR37" s="162" t="s">
        <v>152</v>
      </c>
      <c r="BS37" s="162"/>
      <c r="BT37" s="162" t="str">
        <f>IF(BO37="Red","Red",IF(BQ37="Red","Red",IF(BO37="Grey","Grey",IF(BQ37="Grey","Grey",IF(BO37="No Value","No Value",IF(BQ37="No Value","No Value","Green"))))))</f>
        <v>Red</v>
      </c>
      <c r="BU37" s="162" t="str">
        <f>IF(BT37="Red","Red",IF(BT37="Green","Green",IF(BT37="Grey","Grey",IF(S37="Bridge","Bridge",IF(S37="Ford","Ford",IF(S37="Open Bottom","Open Bottom",IF(S37="Other","Other","Green")))))))</f>
        <v>Red</v>
      </c>
      <c r="BV37" s="162" t="str">
        <f>IF(BY37="Yes","Yes","No")</f>
        <v>No</v>
      </c>
      <c r="BW37" s="162" t="str">
        <f>IF(S37="Bridge","Bridge",IF(S37="Ford","Ford",IF(S37="Circular","Circular",IF(S37="Squashed Pipe-Arch","Squashed Pipe-Arch",IF(S37="Open-Bottom","Open Bottom Arch",IF(S37="Other","Other","Other"))))))</f>
        <v>Squashed Pipe-Arch</v>
      </c>
      <c r="BX37" s="162" t="b">
        <f>IF(AND(BT37&lt;&gt;"Red",BV37="Yes"),"Yes")</f>
        <v>0</v>
      </c>
      <c r="BY37" s="162"/>
      <c r="BZ37" s="162"/>
      <c r="CA37" s="168"/>
      <c r="CB37" s="162"/>
      <c r="CC37" s="159"/>
      <c r="CD37" s="140">
        <f aca="true" t="shared" si="4" ref="CD37:CD44">IF(AND(CC37&gt;0,CC37&lt;=1),1,IF(AND(CC37&gt;1,CC37&lt;=2),2,IF(AND(CC37&gt;2,CC37&lt;=4),3,IF(AND(CC37&gt;4,CC37&lt;=6),4,IF(AND(CC37&gt;6,CC37&lt;=8),5,IF(AND(CC37&gt;8,CC37&lt;=10),6,IF(AND(CC37&gt;10),7,)))))))</f>
        <v>0</v>
      </c>
      <c r="CE37" s="169" t="str">
        <f t="shared" si="0"/>
        <v>1</v>
      </c>
      <c r="CF37" s="169" t="str">
        <f t="shared" si="1"/>
        <v>1</v>
      </c>
      <c r="CG37" s="162"/>
      <c r="CH37" s="162">
        <f t="shared" si="2"/>
        <v>1</v>
      </c>
      <c r="CI37" s="162">
        <v>1</v>
      </c>
      <c r="CJ37" s="159"/>
      <c r="CK37" s="160">
        <f t="shared" si="3"/>
        <v>0</v>
      </c>
      <c r="CL37" s="162"/>
      <c r="CM37" s="162"/>
      <c r="CN37" s="162"/>
      <c r="CO37" s="162"/>
      <c r="CR37" s="170" t="s">
        <v>552</v>
      </c>
    </row>
    <row r="38" spans="1:96" s="150" customFormat="1" ht="12.75">
      <c r="A38" s="142" t="s">
        <v>494</v>
      </c>
      <c r="B38" s="142" t="s">
        <v>214</v>
      </c>
      <c r="C38" s="142"/>
      <c r="D38" s="142"/>
      <c r="E38" s="142" t="s">
        <v>74</v>
      </c>
      <c r="F38" s="142" t="s">
        <v>74</v>
      </c>
      <c r="G38" s="142" t="s">
        <v>74</v>
      </c>
      <c r="H38" s="143" t="s">
        <v>109</v>
      </c>
      <c r="I38" s="143" t="s">
        <v>215</v>
      </c>
      <c r="J38" s="144">
        <v>45.87030434138889</v>
      </c>
      <c r="K38" s="144">
        <v>-117.09408011694444</v>
      </c>
      <c r="L38" s="143" t="s">
        <v>78</v>
      </c>
      <c r="M38" s="143"/>
      <c r="N38" s="143" t="s">
        <v>160</v>
      </c>
      <c r="O38" s="143" t="s">
        <v>80</v>
      </c>
      <c r="P38" s="145"/>
      <c r="Q38" s="145">
        <v>38980</v>
      </c>
      <c r="R38" s="146"/>
      <c r="S38" s="143" t="s">
        <v>118</v>
      </c>
      <c r="T38" s="143">
        <v>1</v>
      </c>
      <c r="U38" s="143">
        <v>1</v>
      </c>
      <c r="V38" s="143">
        <v>0</v>
      </c>
      <c r="W38" s="143">
        <v>0</v>
      </c>
      <c r="X38" s="143">
        <v>0</v>
      </c>
      <c r="Y38" s="143" t="s">
        <v>75</v>
      </c>
      <c r="Z38" s="143" t="s">
        <v>75</v>
      </c>
      <c r="AA38" s="143" t="s">
        <v>75</v>
      </c>
      <c r="AB38" s="143"/>
      <c r="AC38" s="143"/>
      <c r="AD38" s="143"/>
      <c r="AE38" s="143"/>
      <c r="AF38" s="143" t="s">
        <v>398</v>
      </c>
      <c r="AG38" s="143" t="s">
        <v>75</v>
      </c>
      <c r="AH38" s="143" t="s">
        <v>75</v>
      </c>
      <c r="AI38" s="143"/>
      <c r="AJ38" s="143"/>
      <c r="AK38" s="143" t="s">
        <v>503</v>
      </c>
      <c r="AL38" s="143"/>
      <c r="AM38" s="143"/>
      <c r="AN38" s="143"/>
      <c r="AO38" s="143"/>
      <c r="AP38" s="143"/>
      <c r="AQ38" s="143"/>
      <c r="AR38" s="143"/>
      <c r="AS38" s="149">
        <v>8.7</v>
      </c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9"/>
      <c r="BH38" s="143"/>
      <c r="BI38" s="147">
        <v>1.06</v>
      </c>
      <c r="BJ38" s="147" t="s">
        <v>502</v>
      </c>
      <c r="BK38" s="143"/>
      <c r="BL38" s="143"/>
      <c r="BM38" s="143"/>
      <c r="BN38" s="148">
        <v>3.8</v>
      </c>
      <c r="BO38" s="143" t="s">
        <v>124</v>
      </c>
      <c r="BP38" s="143" t="s">
        <v>151</v>
      </c>
      <c r="BQ38" s="143" t="s">
        <v>124</v>
      </c>
      <c r="BR38" s="143" t="s">
        <v>152</v>
      </c>
      <c r="BS38" s="143"/>
      <c r="BT38" s="143" t="str">
        <f>IF(BO38="Red","Red",IF(BQ38="Red","Red",IF(BO38="Grey","Grey",IF(BQ38="Grey","Grey",IF(BO38="No Value","No Value",IF(BQ38="No Value","No Value","Green"))))))</f>
        <v>Red</v>
      </c>
      <c r="BU38" s="143" t="str">
        <f>IF(BT38="Red","Red",IF(BT38="Green","Green",IF(BT38="Grey","Grey",IF(S38="Bridge","Bridge",IF(S38="Ford","Ford",IF(S38="Open Bottom","Open Bottom",IF(S38="Other","Other","Green")))))))</f>
        <v>Red</v>
      </c>
      <c r="BV38" s="143" t="str">
        <f>IF(BY38="Yes","Yes","No")</f>
        <v>No</v>
      </c>
      <c r="BW38" s="143" t="str">
        <f>IF(S38="Bridge","Bridge",IF(S38="Ford","Ford",IF(S38="Circular","Circular",IF(S38="Squashed Pipe-Arch","Squashed Pipe-Arch",IF(S38="Open-Bottom","Open Bottom Arch",IF(S38="Other","Other","Other"))))))</f>
        <v>Squashed Pipe-Arch</v>
      </c>
      <c r="BX38" s="143" t="b">
        <f>IF(AND(BT38&lt;&gt;"Red",BV38="Yes"),"Yes")</f>
        <v>0</v>
      </c>
      <c r="BY38" s="143"/>
      <c r="BZ38" s="143"/>
      <c r="CA38" s="142" t="s">
        <v>499</v>
      </c>
      <c r="CB38" s="143"/>
      <c r="CC38" s="151">
        <v>0.343792</v>
      </c>
      <c r="CD38" s="140">
        <f t="shared" si="4"/>
        <v>1</v>
      </c>
      <c r="CE38" s="140" t="str">
        <f t="shared" si="0"/>
        <v>1</v>
      </c>
      <c r="CF38" s="140" t="str">
        <f t="shared" si="1"/>
        <v>1</v>
      </c>
      <c r="CG38" s="143">
        <v>1</v>
      </c>
      <c r="CH38" s="143">
        <f t="shared" si="2"/>
        <v>1.05</v>
      </c>
      <c r="CI38" s="143">
        <v>1</v>
      </c>
      <c r="CJ38" s="140"/>
      <c r="CK38" s="141">
        <f t="shared" si="3"/>
        <v>3.1500000000000004</v>
      </c>
      <c r="CL38" s="143" t="str">
        <f>IF(AF38="Poor Alignment with Stream","0.05",IF(AG38="Poor Alignment with Stream","0.05",IF(AH38="Poor Alignment with Stream","0.05","0")))</f>
        <v>0</v>
      </c>
      <c r="CM38" s="143" t="str">
        <f>IF(AF38="Breaks Inside Culvert","0.05",IF(AG38="Breaks Inside Culvert","0.05",IF(AH38="Breaks Inside Culvert","0.05","0")))</f>
        <v>0</v>
      </c>
      <c r="CN38" s="143" t="str">
        <f>IF($AF38="Fill Eroding","0.05",IF($AG38="Fill Eroding","0.05",IF($AH38="Fill Eroding","0.05","0")))</f>
        <v>0</v>
      </c>
      <c r="CO38" s="143" t="str">
        <f>IF($AF38="Water Flowing Under Culvert","0.1",IF($AG38="Water Flowing Under Culvert","0.1",IF($AH38="Water Flowing Under Culvert","0.1","0")))</f>
        <v>0</v>
      </c>
      <c r="CP38" s="143" t="str">
        <f>IF($AF38="Bottom Rusted Through","0.05",IF($AG38="Bottom Rusted Through","0.05",IF($AH38="Bottom Rusted Through","0.05","0")))</f>
        <v>0</v>
      </c>
      <c r="CQ38" s="143" t="str">
        <f>IF($AF38="Debris Plugging Inlet","0.05",IF($AG38="Debris Plugging Inlet","0.05",IF($AH38="Debris Plugging Inlet","0.05","0")))</f>
        <v>0.05</v>
      </c>
      <c r="CR38" s="143" t="s">
        <v>573</v>
      </c>
    </row>
    <row r="39" spans="1:96" s="6" customFormat="1" ht="12.75">
      <c r="A39" s="142" t="s">
        <v>532</v>
      </c>
      <c r="B39" s="142">
        <v>4695</v>
      </c>
      <c r="C39" s="143"/>
      <c r="D39" s="143"/>
      <c r="E39" s="142" t="s">
        <v>74</v>
      </c>
      <c r="F39" s="142" t="s">
        <v>74</v>
      </c>
      <c r="G39" s="142" t="s">
        <v>74</v>
      </c>
      <c r="H39" s="143" t="s">
        <v>97</v>
      </c>
      <c r="I39" s="143" t="s">
        <v>77</v>
      </c>
      <c r="J39" s="144">
        <v>45.72821949972222</v>
      </c>
      <c r="K39" s="144">
        <v>-116.94940506833333</v>
      </c>
      <c r="L39" s="143" t="s">
        <v>78</v>
      </c>
      <c r="M39" s="143"/>
      <c r="N39" s="143" t="s">
        <v>160</v>
      </c>
      <c r="O39" s="143" t="s">
        <v>80</v>
      </c>
      <c r="P39" s="143"/>
      <c r="Q39" s="145">
        <v>38981</v>
      </c>
      <c r="R39" s="146"/>
      <c r="S39" s="143" t="s">
        <v>118</v>
      </c>
      <c r="T39" s="143">
        <v>1</v>
      </c>
      <c r="U39" s="143">
        <v>1</v>
      </c>
      <c r="V39" s="143">
        <v>0</v>
      </c>
      <c r="W39" s="143">
        <v>0</v>
      </c>
      <c r="X39" s="143">
        <v>0</v>
      </c>
      <c r="Y39" s="143" t="s">
        <v>137</v>
      </c>
      <c r="Z39" s="143" t="s">
        <v>75</v>
      </c>
      <c r="AA39" s="143" t="s">
        <v>75</v>
      </c>
      <c r="AB39" s="143"/>
      <c r="AC39" s="143"/>
      <c r="AD39" s="143"/>
      <c r="AE39" s="143"/>
      <c r="AF39" s="143" t="s">
        <v>75</v>
      </c>
      <c r="AG39" s="143" t="s">
        <v>75</v>
      </c>
      <c r="AH39" s="143" t="s">
        <v>75</v>
      </c>
      <c r="AI39" s="143"/>
      <c r="AJ39" s="143"/>
      <c r="AK39" s="143" t="s">
        <v>514</v>
      </c>
      <c r="AL39" s="143"/>
      <c r="AM39" s="143"/>
      <c r="AN39" s="143"/>
      <c r="AO39" s="143"/>
      <c r="AP39" s="143"/>
      <c r="AQ39" s="143"/>
      <c r="AR39" s="143"/>
      <c r="AS39" s="142">
        <v>10.6</v>
      </c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2"/>
      <c r="BH39" s="143"/>
      <c r="BI39" s="147">
        <v>1.1</v>
      </c>
      <c r="BJ39" s="147">
        <v>1.55</v>
      </c>
      <c r="BK39" s="143"/>
      <c r="BL39" s="143"/>
      <c r="BM39" s="143"/>
      <c r="BN39" s="148">
        <v>0.21</v>
      </c>
      <c r="BO39" s="143" t="s">
        <v>124</v>
      </c>
      <c r="BP39" s="143" t="s">
        <v>167</v>
      </c>
      <c r="BQ39" s="143" t="s">
        <v>124</v>
      </c>
      <c r="BR39" s="143" t="s">
        <v>168</v>
      </c>
      <c r="BS39" s="143"/>
      <c r="BT39" s="143" t="str">
        <f>IF(BO39="Red","Red",IF(BQ39="Red","Red",IF(BO39="Grey","Grey",IF(BQ39="Grey","Grey",IF(BO39="No Value","No Value",IF(BQ39="No Value","No Value","Green"))))))</f>
        <v>Red</v>
      </c>
      <c r="BU39" s="143" t="str">
        <f>IF(BT39="Red","Red",IF(BT39="Green","Green",IF(BT39="Grey","Grey",IF(S39="Bridge","Bridge",IF(S39="Ford","Ford",IF(S39="Open Bottom","Open Bottom",IF(S39="Other","Other","Green")))))))</f>
        <v>Red</v>
      </c>
      <c r="BV39" s="143" t="str">
        <f>IF(BY39="Yes","Yes","No")</f>
        <v>No</v>
      </c>
      <c r="BW39" s="143" t="str">
        <f>IF(S39="Bridge","Bridge",IF(S39="Ford","Ford",IF(S39="Circular","Circular",IF(S39="Squashed Pipe-Arch","Squashed Pipe-Arch",IF(S39="Open-Bottom","Open Bottom Arch",IF(S39="Other","Other","Other"))))))</f>
        <v>Squashed Pipe-Arch</v>
      </c>
      <c r="BX39" s="143" t="b">
        <f>IF(AND(BT39&lt;&gt;"Red",BV39="Yes"),"Yes")</f>
        <v>0</v>
      </c>
      <c r="BY39" s="143"/>
      <c r="BZ39" s="143"/>
      <c r="CA39" s="142" t="s">
        <v>510</v>
      </c>
      <c r="CB39" s="143"/>
      <c r="CC39" s="143">
        <v>4.713953</v>
      </c>
      <c r="CD39" s="140">
        <f t="shared" si="4"/>
        <v>4</v>
      </c>
      <c r="CE39" s="140" t="str">
        <f t="shared" si="0"/>
        <v>1</v>
      </c>
      <c r="CF39" s="140" t="str">
        <f t="shared" si="1"/>
        <v>1</v>
      </c>
      <c r="CG39" s="143">
        <v>1</v>
      </c>
      <c r="CH39" s="143">
        <f t="shared" si="2"/>
        <v>1</v>
      </c>
      <c r="CI39" s="143">
        <v>1</v>
      </c>
      <c r="CJ39" s="140"/>
      <c r="CK39" s="141">
        <f t="shared" si="3"/>
        <v>12</v>
      </c>
      <c r="CL39" s="143" t="str">
        <f>IF(AF39="Poor Alignment with Stream","0.05",IF(AG39="Poor Alignment with Stream","0.05",IF(AH39="Poor Alignment with Stream","0.05","0")))</f>
        <v>0</v>
      </c>
      <c r="CM39" s="143" t="str">
        <f>IF(AF39="Breaks Inside Culvert","0.05",IF(AG39="Breaks Inside Culvert","0.05",IF(AH39="Breaks Inside Culvert","0.05","0")))</f>
        <v>0</v>
      </c>
      <c r="CN39" s="143" t="str">
        <f>IF($AF39="Fill Eroding","0.05",IF($AG39="Fill Eroding","0.05",IF($AH39="Fill Eroding","0.05","0")))</f>
        <v>0</v>
      </c>
      <c r="CO39" s="143" t="str">
        <f>IF($AF39="Water Flowing Under Culvert","0.1",IF($AG39="Water Flowing Under Culvert","0.1",IF($AH39="Water Flowing Under Culvert","0.1","0")))</f>
        <v>0</v>
      </c>
      <c r="CP39" s="143" t="str">
        <f>IF($AF39="Bottom Rusted Through","0.05",IF($AG39="Bottom Rusted Through","0.05",IF($AH39="Bottom Rusted Through","0.05","0")))</f>
        <v>0</v>
      </c>
      <c r="CQ39" s="143" t="str">
        <f>IF($AF39="Debris Plugging Inlet","0.05",IF($AG39="Debris Plugging Inlet","0.05",IF($AH39="Debris Plugging Inlet","0.05","0")))</f>
        <v>0</v>
      </c>
      <c r="CR39" s="143" t="s">
        <v>571</v>
      </c>
    </row>
    <row r="40" spans="1:96" s="150" customFormat="1" ht="12.75">
      <c r="A40" s="142" t="s">
        <v>540</v>
      </c>
      <c r="B40" s="142">
        <v>4600</v>
      </c>
      <c r="C40" s="143"/>
      <c r="D40" s="143"/>
      <c r="E40" s="142" t="s">
        <v>74</v>
      </c>
      <c r="F40" s="142" t="s">
        <v>74</v>
      </c>
      <c r="G40" s="142" t="s">
        <v>74</v>
      </c>
      <c r="H40" s="143" t="s">
        <v>90</v>
      </c>
      <c r="I40" s="143" t="s">
        <v>76</v>
      </c>
      <c r="J40" s="144">
        <v>45.66105540861111</v>
      </c>
      <c r="K40" s="144">
        <v>-117.18799840416668</v>
      </c>
      <c r="L40" s="143" t="s">
        <v>78</v>
      </c>
      <c r="M40" s="143"/>
      <c r="N40" s="143" t="s">
        <v>160</v>
      </c>
      <c r="O40" s="143" t="s">
        <v>80</v>
      </c>
      <c r="P40" s="143"/>
      <c r="Q40" s="145">
        <v>38982</v>
      </c>
      <c r="R40" s="146"/>
      <c r="S40" s="143" t="s">
        <v>118</v>
      </c>
      <c r="T40" s="143">
        <v>1</v>
      </c>
      <c r="U40" s="143">
        <v>1</v>
      </c>
      <c r="V40" s="143">
        <v>0</v>
      </c>
      <c r="W40" s="143">
        <v>0</v>
      </c>
      <c r="X40" s="143">
        <v>0</v>
      </c>
      <c r="Y40" s="143" t="s">
        <v>75</v>
      </c>
      <c r="Z40" s="143" t="s">
        <v>75</v>
      </c>
      <c r="AA40" s="143" t="s">
        <v>75</v>
      </c>
      <c r="AB40" s="143"/>
      <c r="AC40" s="143"/>
      <c r="AD40" s="143"/>
      <c r="AE40" s="143"/>
      <c r="AF40" s="143" t="s">
        <v>398</v>
      </c>
      <c r="AG40" s="143" t="s">
        <v>75</v>
      </c>
      <c r="AH40" s="143" t="s">
        <v>75</v>
      </c>
      <c r="AI40" s="143"/>
      <c r="AJ40" s="143"/>
      <c r="AK40" s="143" t="s">
        <v>531</v>
      </c>
      <c r="AL40" s="143"/>
      <c r="AM40" s="143"/>
      <c r="AN40" s="143"/>
      <c r="AO40" s="143"/>
      <c r="AP40" s="143"/>
      <c r="AQ40" s="143"/>
      <c r="AR40" s="143"/>
      <c r="AS40" s="142">
        <v>9</v>
      </c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2"/>
      <c r="BH40" s="143"/>
      <c r="BI40" s="147">
        <v>1.2</v>
      </c>
      <c r="BJ40" s="147" t="s">
        <v>502</v>
      </c>
      <c r="BK40" s="143"/>
      <c r="BL40" s="143"/>
      <c r="BM40" s="143"/>
      <c r="BN40" s="148">
        <v>1.73</v>
      </c>
      <c r="BO40" s="143" t="s">
        <v>124</v>
      </c>
      <c r="BP40" s="143" t="s">
        <v>151</v>
      </c>
      <c r="BQ40" s="143" t="s">
        <v>142</v>
      </c>
      <c r="BR40" s="143" t="s">
        <v>75</v>
      </c>
      <c r="BS40" s="143"/>
      <c r="BT40" s="143" t="str">
        <f>IF(BO40="Red","Red",IF(BQ40="Red","Red",IF(BO40="Grey","Grey",IF(BQ40="Grey","Grey",IF(BO40="No Value","No Value",IF(BQ40="No Value","No Value","Green"))))))</f>
        <v>Red</v>
      </c>
      <c r="BU40" s="143" t="str">
        <f>IF(BT40="Red","Red",IF(BT40="Green","Green",IF(BT40="Grey","Grey",IF(S40="Bridge","Bridge",IF(S40="Ford","Ford",IF(S40="Open Bottom","Open Bottom",IF(S40="Other","Other","Green")))))))</f>
        <v>Red</v>
      </c>
      <c r="BV40" s="143" t="str">
        <f>IF(BY40="Yes","Yes","No")</f>
        <v>No</v>
      </c>
      <c r="BW40" s="143" t="str">
        <f>IF(S40="Bridge","Bridge",IF(S40="Ford","Ford",IF(S40="Circular","Circular",IF(S40="Squashed Pipe-Arch","Squashed Pipe-Arch",IF(S40="Open-Bottom","Open Bottom Arch",IF(S40="Other","Other","Other"))))))</f>
        <v>Squashed Pipe-Arch</v>
      </c>
      <c r="BX40" s="143" t="b">
        <f>IF(AND(BT40&lt;&gt;"Red",BV40="Yes"),"Yes")</f>
        <v>0</v>
      </c>
      <c r="BY40" s="143"/>
      <c r="BZ40" s="143"/>
      <c r="CA40" s="149" t="s">
        <v>528</v>
      </c>
      <c r="CB40" s="143"/>
      <c r="CC40" s="143">
        <v>2.934381</v>
      </c>
      <c r="CD40" s="140">
        <f t="shared" si="4"/>
        <v>3</v>
      </c>
      <c r="CE40" s="140" t="str">
        <f t="shared" si="0"/>
        <v>1</v>
      </c>
      <c r="CF40" s="140" t="str">
        <f t="shared" si="1"/>
        <v>0.5</v>
      </c>
      <c r="CG40" s="143">
        <v>1</v>
      </c>
      <c r="CH40" s="143">
        <f t="shared" si="2"/>
        <v>1.05</v>
      </c>
      <c r="CI40" s="143">
        <v>1</v>
      </c>
      <c r="CJ40" s="140"/>
      <c r="CK40" s="141">
        <f t="shared" si="3"/>
        <v>7.0875</v>
      </c>
      <c r="CL40" s="143" t="str">
        <f>IF(AF40="Poor Alignment with Stream","0.05",IF(AG40="Poor Alignment with Stream","0.05",IF(AH40="Poor Alignment with Stream","0.05","0")))</f>
        <v>0</v>
      </c>
      <c r="CM40" s="143" t="str">
        <f>IF(AF40="Breaks Inside Culvert","0.05",IF(AG40="Breaks Inside Culvert","0.05",IF(AH40="Breaks Inside Culvert","0.05","0")))</f>
        <v>0</v>
      </c>
      <c r="CN40" s="143" t="str">
        <f>IF($AF40="Fill Eroding","0.05",IF($AG40="Fill Eroding","0.05",IF($AH40="Fill Eroding","0.05","0")))</f>
        <v>0</v>
      </c>
      <c r="CO40" s="143" t="str">
        <f>IF($AF40="Water Flowing Under Culvert","0.1",IF($AG40="Water Flowing Under Culvert","0.1",IF($AH40="Water Flowing Under Culvert","0.1","0")))</f>
        <v>0</v>
      </c>
      <c r="CP40" s="143" t="str">
        <f>IF($AF40="Bottom Rusted Through","0.05",IF($AG40="Bottom Rusted Through","0.05",IF($AH40="Bottom Rusted Through","0.05","0")))</f>
        <v>0</v>
      </c>
      <c r="CQ40" s="143" t="str">
        <f>IF($AF40="Debris Plugging Inlet","0.05",IF($AG40="Debris Plugging Inlet","0.05",IF($AH40="Debris Plugging Inlet","0.05","0")))</f>
        <v>0.05</v>
      </c>
      <c r="CR40" s="143" t="s">
        <v>572</v>
      </c>
    </row>
    <row r="41" spans="1:97" s="6" customFormat="1" ht="12.75">
      <c r="A41" s="171" t="s">
        <v>285</v>
      </c>
      <c r="B41" s="172" t="s">
        <v>286</v>
      </c>
      <c r="C41" s="173">
        <v>1.3</v>
      </c>
      <c r="D41" s="172">
        <v>4600</v>
      </c>
      <c r="E41" s="171" t="s">
        <v>74</v>
      </c>
      <c r="F41" s="171" t="s">
        <v>89</v>
      </c>
      <c r="G41" s="171" t="s">
        <v>89</v>
      </c>
      <c r="H41" s="171" t="s">
        <v>287</v>
      </c>
      <c r="I41" s="171" t="s">
        <v>77</v>
      </c>
      <c r="J41" s="174">
        <v>45.73262</v>
      </c>
      <c r="K41" s="174">
        <v>-117.15716</v>
      </c>
      <c r="L41" s="171" t="s">
        <v>78</v>
      </c>
      <c r="M41" s="171" t="s">
        <v>79</v>
      </c>
      <c r="N41" s="171" t="s">
        <v>160</v>
      </c>
      <c r="O41" s="171" t="s">
        <v>159</v>
      </c>
      <c r="P41" s="171"/>
      <c r="Q41" s="175">
        <v>38287</v>
      </c>
      <c r="R41" s="176">
        <v>0.48055555555555557</v>
      </c>
      <c r="S41" s="171" t="s">
        <v>118</v>
      </c>
      <c r="T41" s="171">
        <v>1</v>
      </c>
      <c r="U41" s="171">
        <v>1</v>
      </c>
      <c r="V41" s="171">
        <v>0</v>
      </c>
      <c r="W41" s="171">
        <v>0</v>
      </c>
      <c r="X41" s="171">
        <v>0</v>
      </c>
      <c r="Y41" s="171" t="s">
        <v>100</v>
      </c>
      <c r="Z41" s="171" t="s">
        <v>75</v>
      </c>
      <c r="AA41" s="171" t="s">
        <v>75</v>
      </c>
      <c r="AB41" s="171"/>
      <c r="AC41" s="171" t="s">
        <v>84</v>
      </c>
      <c r="AD41" s="171"/>
      <c r="AE41" s="171" t="s">
        <v>101</v>
      </c>
      <c r="AF41" s="171" t="s">
        <v>102</v>
      </c>
      <c r="AG41" s="171" t="s">
        <v>75</v>
      </c>
      <c r="AH41" s="171" t="s">
        <v>75</v>
      </c>
      <c r="AI41" s="184" t="s">
        <v>288</v>
      </c>
      <c r="AJ41" s="171"/>
      <c r="AK41" s="171"/>
      <c r="AL41" s="171"/>
      <c r="AM41" s="171"/>
      <c r="AN41" s="171"/>
      <c r="AO41" s="171"/>
      <c r="AP41" s="171"/>
      <c r="AQ41" s="171"/>
      <c r="AR41" s="171"/>
      <c r="AS41" s="171">
        <v>6</v>
      </c>
      <c r="AT41" s="171">
        <v>32.6</v>
      </c>
      <c r="AU41" s="171">
        <v>10</v>
      </c>
      <c r="AV41" s="171">
        <v>7.2</v>
      </c>
      <c r="AW41" s="171">
        <v>8.2</v>
      </c>
      <c r="AX41" s="171">
        <v>12.6</v>
      </c>
      <c r="AY41" s="171">
        <v>8.5</v>
      </c>
      <c r="AZ41" s="171">
        <v>6.8</v>
      </c>
      <c r="BA41" s="171"/>
      <c r="BB41" s="171">
        <v>10.15</v>
      </c>
      <c r="BC41" s="171">
        <v>10.1</v>
      </c>
      <c r="BD41" s="171"/>
      <c r="BE41" s="171"/>
      <c r="BF41" s="171">
        <v>6.81</v>
      </c>
      <c r="BG41" s="171">
        <v>-0.01</v>
      </c>
      <c r="BH41" s="171">
        <v>9.3</v>
      </c>
      <c r="BI41" s="171">
        <v>0.65</v>
      </c>
      <c r="BJ41" s="171">
        <v>-10.1</v>
      </c>
      <c r="BK41" s="171">
        <v>10.15</v>
      </c>
      <c r="BL41" s="171">
        <v>0</v>
      </c>
      <c r="BM41" s="171">
        <v>0</v>
      </c>
      <c r="BN41" s="171">
        <v>-0.15</v>
      </c>
      <c r="BO41" s="171" t="s">
        <v>107</v>
      </c>
      <c r="BP41" s="171" t="s">
        <v>75</v>
      </c>
      <c r="BQ41" s="171" t="s">
        <v>107</v>
      </c>
      <c r="BR41" s="171" t="s">
        <v>75</v>
      </c>
      <c r="BS41" s="171" t="s">
        <v>289</v>
      </c>
      <c r="BT41" s="177" t="str">
        <f>IF(BO41="Red","Red",IF(BQ41="Red","Red",IF(BO41="Grey","Grey",IF(BQ41="Grey","Grey",IF(BO41="No Value","No Value",IF(BQ41="No Value","No Value","Green"))))))</f>
        <v>Green</v>
      </c>
      <c r="BU41" s="177" t="str">
        <f>IF(BT41="Red","Red",IF(BT41="Green","Green",IF(BT41="Grey","Grey",IF(S41="Bridge","Bridge",IF(S41="Ford","Ford",IF(S41="Open Bottom","Open Bottom",IF(S41="Other","Other","Green")))))))</f>
        <v>Green</v>
      </c>
      <c r="BV41" s="177" t="str">
        <f>IF(BY41="Yes","Yes","No")</f>
        <v>No</v>
      </c>
      <c r="BW41" s="177" t="str">
        <f>IF(S41="Bridge","Bridge",IF(S41="Ford","Ford",IF(S41="Circular","Circular",IF(S41="Squashed Pipe-Arch","Squashed Pipe-Arch",IF(S41="Open-Bottom","Open Bottom Arch",IF(S41="Other","Other","Other"))))))</f>
        <v>Squashed Pipe-Arch</v>
      </c>
      <c r="BX41" s="177" t="b">
        <f>IF(AND(BT41&lt;&gt;"Red",BV41="Yes"),"Yes")</f>
        <v>0</v>
      </c>
      <c r="BY41" s="171"/>
      <c r="BZ41" s="171"/>
      <c r="CA41" s="171" t="s">
        <v>85</v>
      </c>
      <c r="CB41" s="171" t="s">
        <v>170</v>
      </c>
      <c r="CC41" s="178">
        <v>3.378599</v>
      </c>
      <c r="CD41" s="179">
        <f t="shared" si="4"/>
        <v>3</v>
      </c>
      <c r="CE41" s="179" t="str">
        <f>IF(BO41="Red","1",IF(BO41="Grey","0.5","0"))</f>
        <v>0</v>
      </c>
      <c r="CF41" s="179" t="str">
        <f>IF(BQ41="Red","1",IF(BQ41="Grey","0.5","0"))</f>
        <v>0</v>
      </c>
      <c r="CG41" s="171">
        <v>1</v>
      </c>
      <c r="CH41" s="171">
        <f>1+CM41+CN41+CO41+CP41+CQ41+CR41</f>
        <v>1</v>
      </c>
      <c r="CI41" s="171">
        <v>1</v>
      </c>
      <c r="CJ41" s="180">
        <v>27</v>
      </c>
      <c r="CK41" s="181">
        <f>CD41*((CE41*1.5)+(1.5*CF41))*CI41*CH41</f>
        <v>0</v>
      </c>
      <c r="CL41" s="171" t="s">
        <v>579</v>
      </c>
      <c r="CM41" s="171" t="str">
        <f>IF(AF41="Poor Alignment with Stream","0.05",IF(AG41="Poor Alignment with Stream","0.05",IF(AH41="Poor Alignment with Stream","0.05","0")))</f>
        <v>0</v>
      </c>
      <c r="CN41" s="171" t="str">
        <f>IF(AF41="Breaks Inside Culvert","0.05",IF(AG41="Breaks Inside Culvert","0.05",IF(AH41="Breaks Inside Culvert","0.05","0")))</f>
        <v>0</v>
      </c>
      <c r="CO41" s="171" t="str">
        <f>IF($AF41="Fill Eroding","0.05",IF($AG41="Fill Eroding","0.05",IF($AH41="Fill Eroding","0.05","0")))</f>
        <v>0</v>
      </c>
      <c r="CP41" s="171" t="str">
        <f>IF($AF41="Water Flowing Under Culvert","0.1",IF($AG41="Water Flowing Under Culvert","0.1",IF($AH41="Water Flowing Under Culvert","0.1","0")))</f>
        <v>0</v>
      </c>
      <c r="CQ41" s="171" t="str">
        <f>IF($AF41="Bottom Rusted Through","0.05",IF($AG41="Bottom Rusted Through","0.05",IF($AH41="Bottom Rusted Through","0.05","0")))</f>
        <v>0</v>
      </c>
      <c r="CR41" s="171" t="str">
        <f>IF($AF41="Debris Plugging Inlet","0.05",IF($AG41="Debris Plugging Inlet","0.05",IF($AH41="Debris Plugging Inlet","0.05","0")))</f>
        <v>0</v>
      </c>
      <c r="CS41" s="171" t="s">
        <v>587</v>
      </c>
    </row>
    <row r="42" spans="1:97" s="6" customFormat="1" ht="12.75">
      <c r="A42" s="171" t="s">
        <v>293</v>
      </c>
      <c r="B42" s="172" t="s">
        <v>286</v>
      </c>
      <c r="C42" s="173">
        <v>7.5</v>
      </c>
      <c r="D42" s="172">
        <v>4600</v>
      </c>
      <c r="E42" s="171" t="s">
        <v>74</v>
      </c>
      <c r="F42" s="171" t="s">
        <v>74</v>
      </c>
      <c r="G42" s="171" t="s">
        <v>74</v>
      </c>
      <c r="H42" s="171" t="s">
        <v>294</v>
      </c>
      <c r="I42" s="171" t="s">
        <v>77</v>
      </c>
      <c r="J42" s="174">
        <v>45.79175</v>
      </c>
      <c r="K42" s="174">
        <v>-117.17493</v>
      </c>
      <c r="L42" s="171" t="s">
        <v>78</v>
      </c>
      <c r="M42" s="171" t="s">
        <v>79</v>
      </c>
      <c r="N42" s="171" t="s">
        <v>160</v>
      </c>
      <c r="O42" s="171" t="s">
        <v>159</v>
      </c>
      <c r="P42" s="171"/>
      <c r="Q42" s="175">
        <v>38287</v>
      </c>
      <c r="R42" s="176">
        <v>0.5375</v>
      </c>
      <c r="S42" s="171" t="s">
        <v>185</v>
      </c>
      <c r="T42" s="171">
        <v>1</v>
      </c>
      <c r="U42" s="171">
        <v>1</v>
      </c>
      <c r="V42" s="171">
        <v>0</v>
      </c>
      <c r="W42" s="171">
        <v>0</v>
      </c>
      <c r="X42" s="171">
        <v>0</v>
      </c>
      <c r="Y42" s="171" t="s">
        <v>75</v>
      </c>
      <c r="Z42" s="171" t="s">
        <v>75</v>
      </c>
      <c r="AA42" s="171" t="s">
        <v>75</v>
      </c>
      <c r="AB42" s="171"/>
      <c r="AC42" s="171" t="s">
        <v>84</v>
      </c>
      <c r="AD42" s="171"/>
      <c r="AE42" s="171" t="s">
        <v>120</v>
      </c>
      <c r="AF42" s="171" t="s">
        <v>75</v>
      </c>
      <c r="AG42" s="171" t="s">
        <v>75</v>
      </c>
      <c r="AH42" s="171" t="s">
        <v>75</v>
      </c>
      <c r="AI42" s="184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>
        <v>8</v>
      </c>
      <c r="AT42" s="171">
        <v>50</v>
      </c>
      <c r="AU42" s="171">
        <v>12.9</v>
      </c>
      <c r="AV42" s="171">
        <v>10.5</v>
      </c>
      <c r="AW42" s="171">
        <v>11.2</v>
      </c>
      <c r="AX42" s="171">
        <v>11.8</v>
      </c>
      <c r="AY42" s="171">
        <v>13</v>
      </c>
      <c r="AZ42" s="171"/>
      <c r="BA42" s="171"/>
      <c r="BB42" s="171"/>
      <c r="BC42" s="171"/>
      <c r="BD42" s="171"/>
      <c r="BE42" s="171"/>
      <c r="BF42" s="171"/>
      <c r="BG42" s="171">
        <v>0</v>
      </c>
      <c r="BH42" s="171">
        <v>11.88</v>
      </c>
      <c r="BI42" s="171">
        <v>0.67</v>
      </c>
      <c r="BJ42" s="171">
        <v>0</v>
      </c>
      <c r="BK42" s="171">
        <v>0</v>
      </c>
      <c r="BL42" s="171">
        <v>0</v>
      </c>
      <c r="BM42" s="171">
        <v>0</v>
      </c>
      <c r="BN42" s="171">
        <v>0</v>
      </c>
      <c r="BO42" s="171" t="s">
        <v>107</v>
      </c>
      <c r="BP42" s="171" t="s">
        <v>75</v>
      </c>
      <c r="BQ42" s="171" t="s">
        <v>107</v>
      </c>
      <c r="BR42" s="171" t="s">
        <v>75</v>
      </c>
      <c r="BS42" s="171" t="s">
        <v>295</v>
      </c>
      <c r="BT42" s="177" t="str">
        <f>IF(BO8="Red","Red",IF(BQ8="Red","Red",IF(BO8="Grey","Grey",IF(BQ8="Grey","Grey",IF(BO8="No Value","No Value",IF(BQ8="No Value","No Value","Green"))))))</f>
        <v>Red</v>
      </c>
      <c r="BU42" s="177" t="str">
        <f>IF(BT8="Red","Red",IF(BT8="Green","Green",IF(BT8="Grey","Grey",IF(S8="Bridge","Bridge",IF(S8="Ford","Ford",IF(S8="Open Bottom","Open Bottom",IF(S8="Other","Other","Green")))))))</f>
        <v>Red</v>
      </c>
      <c r="BV42" s="177" t="str">
        <f>IF(BY8="Yes","Yes","No")</f>
        <v>No</v>
      </c>
      <c r="BW42" s="177" t="str">
        <f>IF(S8="Bridge","Bridge",IF(S8="Ford","Ford",IF(S8="Circular","Circular",IF(S8="Squashed Pipe-Arch","Squashed Pipe-Arch",IF(S8="Open-Bottom","Open Bottom Arch",IF(S8="Other","Other","Other"))))))</f>
        <v>Circular</v>
      </c>
      <c r="BX42" s="177" t="b">
        <f>IF(AND(BT8&lt;&gt;"Red",BV8="Yes"),"Yes")</f>
        <v>0</v>
      </c>
      <c r="BY42" s="171"/>
      <c r="BZ42" s="171"/>
      <c r="CA42" s="171" t="s">
        <v>85</v>
      </c>
      <c r="CB42" s="171" t="s">
        <v>175</v>
      </c>
      <c r="CC42" s="178">
        <v>10.286787</v>
      </c>
      <c r="CD42" s="179">
        <f t="shared" si="4"/>
        <v>7</v>
      </c>
      <c r="CE42" s="179" t="str">
        <f>IF(BO42="Red","1",IF(BO42="Grey","0.5","0"))</f>
        <v>0</v>
      </c>
      <c r="CF42" s="179" t="str">
        <f>IF(BQ42="Red","1",IF(BQ42="Grey","0.5","0"))</f>
        <v>0</v>
      </c>
      <c r="CG42" s="171">
        <v>1</v>
      </c>
      <c r="CH42" s="171">
        <f>1+CM8+CN8+CO8+CP8+CQ8+CR8</f>
        <v>1.05</v>
      </c>
      <c r="CI42" s="171">
        <v>1</v>
      </c>
      <c r="CJ42" s="180">
        <v>8</v>
      </c>
      <c r="CK42" s="181">
        <f>CD42*((CE42*1.5)+(1.5*CF42))*CI42*CH42</f>
        <v>0</v>
      </c>
      <c r="CL42" s="171" t="s">
        <v>578</v>
      </c>
      <c r="CM42" s="171" t="str">
        <f>IF(AF8="Poor Alignment with Stream","0.05",IF(AG8="Poor Alignment with Stream","0.05",IF(AH8="Poor Alignment with Stream","0.05","0")))</f>
        <v>0</v>
      </c>
      <c r="CN42" s="171" t="str">
        <f>IF(AF8="Breaks Inside Culvert","0.05",IF(AG8="Breaks Inside Culvert","0.05",IF(AH8="Breaks Inside Culvert","0.05","0")))</f>
        <v>0</v>
      </c>
      <c r="CO42" s="171" t="str">
        <f>IF($AF8="Fill Eroding","0.05",IF($AG8="Fill Eroding","0.05",IF($AH8="Fill Eroding","0.05","0")))</f>
        <v>0.05</v>
      </c>
      <c r="CP42" s="171" t="str">
        <f>IF($AF8="Water Flowing Under Culvert","0.1",IF($AG8="Water Flowing Under Culvert","0.1",IF($AH8="Water Flowing Under Culvert","0.1","0")))</f>
        <v>0</v>
      </c>
      <c r="CQ42" s="171" t="str">
        <f>IF($AF8="Bottom Rusted Through","0.05",IF($AG8="Bottom Rusted Through","0.05",IF($AH8="Bottom Rusted Through","0.05","0")))</f>
        <v>0</v>
      </c>
      <c r="CR42" s="171" t="str">
        <f>IF($AF8="Debris Plugging Inlet","0.05",IF($AG8="Debris Plugging Inlet","0.05",IF($AH8="Debris Plugging Inlet","0.05","0")))</f>
        <v>0</v>
      </c>
      <c r="CS42" s="171" t="s">
        <v>586</v>
      </c>
    </row>
    <row r="43" spans="1:97" ht="12.75">
      <c r="A43" s="185" t="s">
        <v>336</v>
      </c>
      <c r="B43" s="130" t="s">
        <v>337</v>
      </c>
      <c r="C43" s="131">
        <v>0.2</v>
      </c>
      <c r="D43" s="130" t="s">
        <v>338</v>
      </c>
      <c r="E43" s="129" t="s">
        <v>115</v>
      </c>
      <c r="F43" s="129" t="s">
        <v>89</v>
      </c>
      <c r="G43" s="129" t="s">
        <v>89</v>
      </c>
      <c r="H43" s="129" t="s">
        <v>339</v>
      </c>
      <c r="I43" s="129" t="s">
        <v>148</v>
      </c>
      <c r="J43" s="137">
        <v>45.54194444444444</v>
      </c>
      <c r="K43" s="132">
        <v>-117.20632222222223</v>
      </c>
      <c r="L43" s="133" t="s">
        <v>78</v>
      </c>
      <c r="M43" s="129" t="s">
        <v>79</v>
      </c>
      <c r="N43" s="129" t="s">
        <v>160</v>
      </c>
      <c r="O43" s="129" t="s">
        <v>80</v>
      </c>
      <c r="P43" s="129"/>
      <c r="Q43" s="134">
        <v>38293</v>
      </c>
      <c r="R43" s="135">
        <v>0.39305555555555555</v>
      </c>
      <c r="S43" s="129" t="s">
        <v>118</v>
      </c>
      <c r="T43" s="129">
        <v>1</v>
      </c>
      <c r="U43" s="129">
        <v>1</v>
      </c>
      <c r="V43" s="129">
        <v>0</v>
      </c>
      <c r="W43" s="129">
        <v>0</v>
      </c>
      <c r="X43" s="129">
        <v>0</v>
      </c>
      <c r="Y43" s="129" t="s">
        <v>100</v>
      </c>
      <c r="Z43" s="129" t="s">
        <v>75</v>
      </c>
      <c r="AA43" s="129" t="s">
        <v>75</v>
      </c>
      <c r="AB43" s="129"/>
      <c r="AC43" s="129" t="s">
        <v>84</v>
      </c>
      <c r="AD43" s="129"/>
      <c r="AE43" s="129" t="s">
        <v>101</v>
      </c>
      <c r="AF43" s="129" t="s">
        <v>102</v>
      </c>
      <c r="AG43" s="129" t="s">
        <v>75</v>
      </c>
      <c r="AH43" s="129" t="s">
        <v>75</v>
      </c>
      <c r="AI43" s="129" t="s">
        <v>340</v>
      </c>
      <c r="AJ43" s="129" t="s">
        <v>341</v>
      </c>
      <c r="AK43" s="129"/>
      <c r="AL43" s="129">
        <v>1</v>
      </c>
      <c r="AM43" s="129">
        <v>1</v>
      </c>
      <c r="AN43" s="129">
        <v>1</v>
      </c>
      <c r="AO43" s="129">
        <v>1</v>
      </c>
      <c r="AP43" s="129"/>
      <c r="AQ43" s="129"/>
      <c r="AR43" s="129"/>
      <c r="AS43" s="129">
        <v>5</v>
      </c>
      <c r="AT43" s="129">
        <v>32.7</v>
      </c>
      <c r="AU43" s="129">
        <v>5.2</v>
      </c>
      <c r="AV43" s="129">
        <v>4.6</v>
      </c>
      <c r="AW43" s="129">
        <v>6.2</v>
      </c>
      <c r="AX43" s="129">
        <v>4.7</v>
      </c>
      <c r="AY43" s="129">
        <v>7.3</v>
      </c>
      <c r="AZ43" s="129">
        <v>5.9</v>
      </c>
      <c r="BA43" s="129" t="s">
        <v>325</v>
      </c>
      <c r="BB43" s="129">
        <v>8.67</v>
      </c>
      <c r="BC43" s="129">
        <v>9.77</v>
      </c>
      <c r="BD43" s="129">
        <v>9.93</v>
      </c>
      <c r="BE43" s="129">
        <v>9.28</v>
      </c>
      <c r="BF43" s="129">
        <v>5.9</v>
      </c>
      <c r="BG43" s="129">
        <v>0</v>
      </c>
      <c r="BH43" s="129">
        <v>5.6</v>
      </c>
      <c r="BI43" s="129">
        <v>0.89</v>
      </c>
      <c r="BJ43" s="129">
        <v>-0.49</v>
      </c>
      <c r="BK43" s="129">
        <v>-0.61</v>
      </c>
      <c r="BL43" s="129">
        <v>-0.65</v>
      </c>
      <c r="BM43" s="129">
        <v>-0.132</v>
      </c>
      <c r="BN43" s="129">
        <v>3.36</v>
      </c>
      <c r="BO43" s="185" t="s">
        <v>107</v>
      </c>
      <c r="BP43" s="185" t="s">
        <v>75</v>
      </c>
      <c r="BQ43" s="185" t="s">
        <v>107</v>
      </c>
      <c r="BR43" s="185" t="s">
        <v>75</v>
      </c>
      <c r="BS43" s="185" t="s">
        <v>342</v>
      </c>
      <c r="BT43" s="185" t="str">
        <f>IF(BO43="Red","Red",IF(BQ43="Red","Red",IF(BO43="Grey","Grey",IF(BQ43="Grey","Grey",IF(BO43="No Value","No Value",IF(BQ43="No Value","No Value","Green"))))))</f>
        <v>Green</v>
      </c>
      <c r="BU43" s="185" t="str">
        <f>IF(BT43="Red","Red",IF(BT43="Green","Green",IF(BT43="Grey","Grey",IF(S43="Bridge","Bridge",IF(S43="Ford","Ford",IF(S43="Open Bottom","Open Bottom",IF(S43="Other","Other","Green")))))))</f>
        <v>Green</v>
      </c>
      <c r="BV43" s="185" t="str">
        <f>IF(BY43="Yes","Yes","No")</f>
        <v>No</v>
      </c>
      <c r="BW43" s="185" t="str">
        <f>IF(S43="Bridge","Bridge",IF(S43="Ford","Ford",IF(S43="Circular","Circular",IF(S43="Squashed Pipe-Arch","Squashed Pipe-Arch",IF(S43="Open-Bottom","Open Bottom Arch",IF(S43="Other","Other","Other"))))))</f>
        <v>Squashed Pipe-Arch</v>
      </c>
      <c r="BX43" s="185" t="b">
        <f>IF(AND(BT43&lt;&gt;"Red",BV43="Yes"),"Yes")</f>
        <v>0</v>
      </c>
      <c r="BY43" s="185" t="s">
        <v>343</v>
      </c>
      <c r="BZ43" s="185"/>
      <c r="CA43" s="185" t="s">
        <v>85</v>
      </c>
      <c r="CB43" s="185" t="s">
        <v>170</v>
      </c>
      <c r="CC43" s="189">
        <v>0.724458</v>
      </c>
      <c r="CD43" s="179">
        <f t="shared" si="4"/>
        <v>1</v>
      </c>
      <c r="CE43" s="179" t="str">
        <f>IF(BO43="Red","1",IF(BO43="Grey","0.5","0"))</f>
        <v>0</v>
      </c>
      <c r="CF43" s="179" t="str">
        <f>IF(BQ43="Red","1",IF(BQ43="Grey","0.5","0"))</f>
        <v>0</v>
      </c>
      <c r="CG43" s="185">
        <v>1</v>
      </c>
      <c r="CH43" s="185">
        <f>1+CM43+CN43+CO43+CP43+CQ43+CR43</f>
        <v>1</v>
      </c>
      <c r="CI43" s="185">
        <v>1</v>
      </c>
      <c r="CJ43" s="179">
        <v>43</v>
      </c>
      <c r="CK43" s="188">
        <f>CD43*((CE43*1.5)+(1.5*CF43))*CI43*CH43</f>
        <v>0</v>
      </c>
      <c r="CL43" s="171" t="s">
        <v>580</v>
      </c>
      <c r="CM43" s="171" t="str">
        <f>IF(AF43="Poor Alignment with Stream","0.05",IF(AG43="Poor Alignment with Stream","0.05",IF(AH43="Poor Alignment with Stream","0.05","0")))</f>
        <v>0</v>
      </c>
      <c r="CN43" s="171" t="str">
        <f>IF(AF43="Breaks Inside Culvert","0.05",IF(AG43="Breaks Inside Culvert","0.05",IF(AH43="Breaks Inside Culvert","0.05","0")))</f>
        <v>0</v>
      </c>
      <c r="CO43" s="171" t="str">
        <f>IF($AF43="Fill Eroding","0.05",IF($AG43="Fill Eroding","0.05",IF($AH43="Fill Eroding","0.05","0")))</f>
        <v>0</v>
      </c>
      <c r="CP43" s="171" t="str">
        <f>IF($AF43="Water Flowing Under Culvert","0.1",IF($AG43="Water Flowing Under Culvert","0.1",IF($AH43="Water Flowing Under Culvert","0.1","0")))</f>
        <v>0</v>
      </c>
      <c r="CQ43" s="171" t="str">
        <f>IF($AF43="Bottom Rusted Through","0.05",IF($AG43="Bottom Rusted Through","0.05",IF($AH43="Bottom Rusted Through","0.05","0")))</f>
        <v>0</v>
      </c>
      <c r="CR43" s="171" t="str">
        <f>IF($AF43="Debris Plugging Inlet","0.05",IF($AG43="Debris Plugging Inlet","0.05",IF($AH43="Debris Plugging Inlet","0.05","0")))</f>
        <v>0</v>
      </c>
      <c r="CS43" s="171" t="s">
        <v>588</v>
      </c>
    </row>
    <row r="44" spans="1:97" ht="12.75">
      <c r="A44" s="171" t="s">
        <v>134</v>
      </c>
      <c r="B44" s="99" t="s">
        <v>113</v>
      </c>
      <c r="C44" s="100">
        <v>2.65</v>
      </c>
      <c r="D44" s="99" t="s">
        <v>135</v>
      </c>
      <c r="E44" s="97" t="s">
        <v>115</v>
      </c>
      <c r="F44" s="97" t="s">
        <v>89</v>
      </c>
      <c r="G44" s="97" t="s">
        <v>89</v>
      </c>
      <c r="H44" s="97" t="s">
        <v>117</v>
      </c>
      <c r="I44" s="97" t="s">
        <v>97</v>
      </c>
      <c r="J44" s="101">
        <v>45.6339</v>
      </c>
      <c r="K44" s="101">
        <v>-117.03928</v>
      </c>
      <c r="L44" s="97" t="s">
        <v>78</v>
      </c>
      <c r="M44" s="97" t="s">
        <v>79</v>
      </c>
      <c r="N44" s="97" t="s">
        <v>80</v>
      </c>
      <c r="O44" s="97" t="s">
        <v>81</v>
      </c>
      <c r="P44" s="97" t="s">
        <v>136</v>
      </c>
      <c r="Q44" s="102">
        <v>38183</v>
      </c>
      <c r="R44" s="103">
        <v>0.5986111111111111</v>
      </c>
      <c r="S44" s="97" t="s">
        <v>118</v>
      </c>
      <c r="T44" s="97">
        <v>1</v>
      </c>
      <c r="U44" s="97">
        <v>1</v>
      </c>
      <c r="V44" s="97">
        <v>0</v>
      </c>
      <c r="W44" s="97">
        <v>0</v>
      </c>
      <c r="X44" s="97">
        <v>0</v>
      </c>
      <c r="Y44" s="97" t="s">
        <v>137</v>
      </c>
      <c r="Z44" s="97" t="s">
        <v>75</v>
      </c>
      <c r="AA44" s="97" t="s">
        <v>75</v>
      </c>
      <c r="AB44" s="97"/>
      <c r="AC44" s="97" t="s">
        <v>84</v>
      </c>
      <c r="AD44" s="97"/>
      <c r="AE44" s="97" t="s">
        <v>120</v>
      </c>
      <c r="AF44" s="97" t="s">
        <v>138</v>
      </c>
      <c r="AG44" s="97" t="s">
        <v>139</v>
      </c>
      <c r="AH44" s="97" t="s">
        <v>140</v>
      </c>
      <c r="AI44" s="104"/>
      <c r="AJ44" s="97" t="s">
        <v>141</v>
      </c>
      <c r="AK44" s="97"/>
      <c r="AL44" s="97">
        <v>1</v>
      </c>
      <c r="AM44" s="97">
        <v>1</v>
      </c>
      <c r="AN44" s="97">
        <v>1</v>
      </c>
      <c r="AO44" s="97">
        <v>1</v>
      </c>
      <c r="AP44" s="97"/>
      <c r="AQ44" s="97"/>
      <c r="AR44" s="97"/>
      <c r="AS44" s="97">
        <v>5.4</v>
      </c>
      <c r="AT44" s="97">
        <v>42.4</v>
      </c>
      <c r="AU44" s="97">
        <v>7.6</v>
      </c>
      <c r="AV44" s="97">
        <v>8.9</v>
      </c>
      <c r="AW44" s="97">
        <v>9.6</v>
      </c>
      <c r="AX44" s="97">
        <v>10.5</v>
      </c>
      <c r="AY44" s="97">
        <v>9.4</v>
      </c>
      <c r="AZ44" s="97">
        <v>7.8</v>
      </c>
      <c r="BA44" s="97" t="s">
        <v>105</v>
      </c>
      <c r="BB44" s="97">
        <v>11.14</v>
      </c>
      <c r="BC44" s="97">
        <v>11.02</v>
      </c>
      <c r="BD44" s="97">
        <v>12.36</v>
      </c>
      <c r="BE44" s="97">
        <v>10.93</v>
      </c>
      <c r="BF44" s="97">
        <v>7.8</v>
      </c>
      <c r="BG44" s="97">
        <v>0</v>
      </c>
      <c r="BH44" s="97">
        <f>(AU44+AV44+AW44+AX44+AY44)/5</f>
        <v>9.2</v>
      </c>
      <c r="BI44" s="105">
        <f>AS44/BH44</f>
        <v>0.5869565217391305</v>
      </c>
      <c r="BJ44" s="97">
        <v>-0.09</v>
      </c>
      <c r="BK44" s="97">
        <v>0.21</v>
      </c>
      <c r="BL44" s="97">
        <v>1.43</v>
      </c>
      <c r="BM44" s="97">
        <v>-15.89</v>
      </c>
      <c r="BN44" s="97">
        <v>-0.28</v>
      </c>
      <c r="BO44" s="171" t="s">
        <v>107</v>
      </c>
      <c r="BP44" s="171" t="s">
        <v>125</v>
      </c>
      <c r="BQ44" s="171" t="s">
        <v>107</v>
      </c>
      <c r="BR44" s="171" t="s">
        <v>125</v>
      </c>
      <c r="BS44" s="171" t="s">
        <v>143</v>
      </c>
      <c r="BT44" s="177" t="str">
        <f>IF(BO44="Red","Red",IF(BQ44="Red","Red",IF(BO44="Grey","Grey",IF(BQ44="Grey","Grey",IF(BO44="No Value","No Value",IF(BQ44="No Value","No Value","Green"))))))</f>
        <v>Green</v>
      </c>
      <c r="BU44" s="177" t="str">
        <f>IF(BT44="Red","Red",IF(BT44="Green","Green",IF(BT44="Grey","Grey",IF(S44="Bridge","Bridge",IF(S44="Ford","Ford",IF(S44="Open Bottom","Open Bottom",IF(S44="Other","Other","Green")))))))</f>
        <v>Green</v>
      </c>
      <c r="BV44" s="177" t="str">
        <f>IF(BY44="Yes","Yes","No")</f>
        <v>No</v>
      </c>
      <c r="BW44" s="177" t="str">
        <f>IF(S44="Bridge","Bridge",IF(S44="Ford","Ford",IF(S44="Circular","Circular",IF(S44="Squashed Pipe-Arch","Squashed Pipe-Arch",IF(S44="Open-Bottom","Open Bottom Arch",IF(S44="Other","Other","Other"))))))</f>
        <v>Squashed Pipe-Arch</v>
      </c>
      <c r="BX44" s="177" t="b">
        <f>IF(AND(BT44&lt;&gt;"Red",BV44="Yes"),"Yes")</f>
        <v>0</v>
      </c>
      <c r="BY44" s="171" t="s">
        <v>84</v>
      </c>
      <c r="BZ44" s="171"/>
      <c r="CA44" s="171" t="s">
        <v>85</v>
      </c>
      <c r="CB44" s="171" t="s">
        <v>86</v>
      </c>
      <c r="CC44" s="178">
        <v>1.147792</v>
      </c>
      <c r="CD44" s="179">
        <f t="shared" si="4"/>
        <v>2</v>
      </c>
      <c r="CE44" s="179" t="str">
        <f>IF(BO44="Red","1",IF(BO44="Grey","0.5","0"))</f>
        <v>0</v>
      </c>
      <c r="CF44" s="179" t="str">
        <f>IF(BQ44="Red","1",IF(BQ44="Grey","0.5","0"))</f>
        <v>0</v>
      </c>
      <c r="CG44" s="171">
        <v>1</v>
      </c>
      <c r="CH44" s="171">
        <f>1+CM44+CN44+CO44+CP44+CQ44+CR44</f>
        <v>1.2000000000000002</v>
      </c>
      <c r="CI44" s="171">
        <v>1</v>
      </c>
      <c r="CJ44" s="180">
        <v>28</v>
      </c>
      <c r="CK44" s="181">
        <f>CD44*((CE44*1.5)+(1.5*CF44))*CI44*CH44</f>
        <v>0</v>
      </c>
      <c r="CL44" s="171" t="s">
        <v>580</v>
      </c>
      <c r="CM44" s="171" t="str">
        <f>IF(AF44="Poor Alignment with Stream","0.05",IF(AG44="Poor Alignment with Stream","0.05",IF(AH44="Poor Alignment with Stream","0.05","0")))</f>
        <v>0</v>
      </c>
      <c r="CN44" s="171" t="str">
        <f>IF(AF44="Breaks Inside Culvert","0.05",IF(AG44="Breaks Inside Culvert","0.05",IF(AH44="Breaks Inside Culvert","0.05","0")))</f>
        <v>0.05</v>
      </c>
      <c r="CO44" s="171" t="str">
        <f>IF($AF44="Fill Eroding","0.05",IF($AG44="Fill Eroding","0.05",IF($AH44="Fill Eroding","0.05","0")))</f>
        <v>0.05</v>
      </c>
      <c r="CP44" s="171" t="str">
        <f>IF($AF44="Water Flowing Under Culvert","0.1",IF($AG44="Water Flowing Under Culvert","0.1",IF($AH44="Water Flowing Under Culvert","0.1","0")))</f>
        <v>0.1</v>
      </c>
      <c r="CQ44" s="171" t="str">
        <f>IF($AF44="Bottom Rusted Through","0.05",IF($AG44="Bottom Rusted Through","0.05",IF($AH44="Bottom Rusted Through","0.05","0")))</f>
        <v>0</v>
      </c>
      <c r="CR44" s="171" t="str">
        <f>IF($AF44="Debris Plugging Inlet","0.05",IF($AG44="Debris Plugging Inlet","0.05",IF($AH44="Debris Plugging Inlet","0.05","0")))</f>
        <v>0</v>
      </c>
      <c r="CS44" s="171" t="s">
        <v>589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26"/>
  <sheetViews>
    <sheetView workbookViewId="0" topLeftCell="A1">
      <selection activeCell="F7" sqref="F7"/>
    </sheetView>
  </sheetViews>
  <sheetFormatPr defaultColWidth="9.140625" defaultRowHeight="12.75"/>
  <cols>
    <col min="1" max="1" width="16.421875" style="0" customWidth="1"/>
    <col min="3" max="4" width="11.140625" style="0" customWidth="1"/>
    <col min="6" max="7" width="14.140625" style="0" customWidth="1"/>
    <col min="9" max="9" width="10.8515625" style="0" customWidth="1"/>
    <col min="10" max="10" width="11.28125" style="0" customWidth="1"/>
    <col min="11" max="11" width="11.421875" style="0" customWidth="1"/>
    <col min="12" max="12" width="11.00390625" style="0" customWidth="1"/>
    <col min="13" max="13" width="12.7109375" style="0" customWidth="1"/>
    <col min="14" max="14" width="11.00390625" style="0" customWidth="1"/>
    <col min="15" max="15" width="11.421875" style="0" customWidth="1"/>
    <col min="16" max="17" width="11.8515625" style="0" customWidth="1"/>
    <col min="23" max="23" width="10.00390625" style="0" customWidth="1"/>
    <col min="24" max="24" width="51.00390625" style="0" bestFit="1" customWidth="1"/>
  </cols>
  <sheetData>
    <row r="1" spans="1:7" ht="12.75" customHeight="1">
      <c r="A1" s="320" t="s">
        <v>557</v>
      </c>
      <c r="B1" s="322" t="s">
        <v>0</v>
      </c>
      <c r="C1" s="342" t="s">
        <v>626</v>
      </c>
      <c r="D1" s="342"/>
      <c r="E1" s="322" t="s">
        <v>628</v>
      </c>
      <c r="F1" s="322" t="s">
        <v>627</v>
      </c>
      <c r="G1" s="322" t="s">
        <v>576</v>
      </c>
    </row>
    <row r="2" spans="1:8" ht="25.5">
      <c r="A2" s="321"/>
      <c r="B2" s="341"/>
      <c r="C2" s="251" t="s">
        <v>471</v>
      </c>
      <c r="D2" s="251" t="s">
        <v>472</v>
      </c>
      <c r="E2" s="341"/>
      <c r="F2" s="341"/>
      <c r="G2" s="341"/>
      <c r="H2" s="250" t="s">
        <v>32</v>
      </c>
    </row>
    <row r="3" spans="1:8" s="6" customFormat="1" ht="12.75">
      <c r="A3" s="262" t="s">
        <v>323</v>
      </c>
      <c r="B3" s="258" t="s">
        <v>321</v>
      </c>
      <c r="C3" s="256" t="s">
        <v>625</v>
      </c>
      <c r="D3" s="256" t="s">
        <v>625</v>
      </c>
      <c r="E3" s="249">
        <f>'Final Group Priority'!CC3</f>
        <v>10.282331</v>
      </c>
      <c r="F3" s="296">
        <v>21</v>
      </c>
      <c r="G3" s="256" t="str">
        <f>'Final Group Priority'!CL3</f>
        <v>High</v>
      </c>
      <c r="H3" s="252">
        <f>'Final Group Priority'!CS3</f>
        <v>0</v>
      </c>
    </row>
    <row r="4" spans="1:8" s="6" customFormat="1" ht="12.75">
      <c r="A4" s="263" t="s">
        <v>97</v>
      </c>
      <c r="B4" s="241" t="s">
        <v>193</v>
      </c>
      <c r="C4" s="69" t="s">
        <v>625</v>
      </c>
      <c r="D4" s="69" t="s">
        <v>625</v>
      </c>
      <c r="E4" s="240">
        <f>'Final Group Priority'!CC2</f>
        <v>10.159017</v>
      </c>
      <c r="F4" s="276">
        <v>21</v>
      </c>
      <c r="G4" s="69" t="str">
        <f>'Final Group Priority'!CL2</f>
        <v>High</v>
      </c>
      <c r="H4" s="253" t="str">
        <f>'Final Group Priority'!CS2</f>
        <v>J162 DS; ran through FishXing software- 20" STS, 1cfs = 12% passable, max passable= 12.4% at 1.25cfs, passable flow range = 1.0-1.58cfs; lower end of high priority fish passage issue (traps in summer), erosion &amp; scour DS of outlet; </v>
      </c>
    </row>
    <row r="5" spans="1:8" s="6" customFormat="1" ht="12.75">
      <c r="A5" s="264" t="s">
        <v>620</v>
      </c>
      <c r="B5" s="241" t="s">
        <v>384</v>
      </c>
      <c r="C5" s="69" t="s">
        <v>625</v>
      </c>
      <c r="D5" s="69" t="s">
        <v>625</v>
      </c>
      <c r="E5" s="240">
        <f>'Final Group Priority'!CC5</f>
        <v>9.083986</v>
      </c>
      <c r="F5" s="276">
        <v>18.9</v>
      </c>
      <c r="G5" s="69" t="str">
        <f>'Final Group Priority'!CL5</f>
        <v>High</v>
      </c>
      <c r="H5" s="254" t="str">
        <f>'Final Group Priority'!CS5</f>
        <v>Large mob expense</v>
      </c>
    </row>
    <row r="6" spans="1:9" s="6" customFormat="1" ht="12.75">
      <c r="A6" s="265" t="s">
        <v>116</v>
      </c>
      <c r="B6" s="259" t="s">
        <v>112</v>
      </c>
      <c r="C6" s="69" t="s">
        <v>625</v>
      </c>
      <c r="D6" s="69" t="s">
        <v>625</v>
      </c>
      <c r="E6" s="240">
        <f>'Final Group Priority'!CC7</f>
        <v>3.915536</v>
      </c>
      <c r="F6" s="276">
        <v>9.45</v>
      </c>
      <c r="G6" s="69" t="str">
        <f>'Final Group Priority'!CL7</f>
        <v>Medium</v>
      </c>
      <c r="H6" s="255">
        <f>'Final Group Priority'!CS7</f>
        <v>0</v>
      </c>
      <c r="I6" s="182"/>
    </row>
    <row r="7" spans="1:167" s="6" customFormat="1" ht="12.75">
      <c r="A7" s="263" t="s">
        <v>242</v>
      </c>
      <c r="B7" s="241" t="s">
        <v>246</v>
      </c>
      <c r="C7" s="74" t="s">
        <v>625</v>
      </c>
      <c r="D7" s="74" t="s">
        <v>625</v>
      </c>
      <c r="E7" s="240">
        <f>'Final Group Priority'!CC8</f>
        <v>2.245487</v>
      </c>
      <c r="F7" s="276">
        <v>9.45</v>
      </c>
      <c r="G7" s="69" t="str">
        <f>'Final Group Priority'!CL8</f>
        <v>Medium</v>
      </c>
      <c r="H7" s="254" t="str">
        <f>'Final Group Priority'!CS8</f>
        <v>Remove trash rack - maintain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</row>
    <row r="8" spans="1:167" s="6" customFormat="1" ht="25.5">
      <c r="A8" s="264" t="s">
        <v>621</v>
      </c>
      <c r="B8" s="241" t="s">
        <v>497</v>
      </c>
      <c r="C8" s="69" t="s">
        <v>625</v>
      </c>
      <c r="D8" s="69" t="s">
        <v>625</v>
      </c>
      <c r="E8" s="240">
        <f>'Final Group Priority'!CC9</f>
        <v>2.14728</v>
      </c>
      <c r="F8" s="276">
        <v>9.45</v>
      </c>
      <c r="G8" s="69" t="str">
        <f>'Final Group Priority'!CL9</f>
        <v>Medium</v>
      </c>
      <c r="H8" s="252" t="str">
        <f>'Final Group Priority'!CS9</f>
        <v>J162 DS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</row>
    <row r="9" spans="1:167" s="6" customFormat="1" ht="12.75">
      <c r="A9" s="266" t="s">
        <v>622</v>
      </c>
      <c r="B9" s="241" t="s">
        <v>228</v>
      </c>
      <c r="C9" s="69" t="s">
        <v>625</v>
      </c>
      <c r="D9" s="69" t="s">
        <v>625</v>
      </c>
      <c r="E9" s="240">
        <f>'Final Group Priority'!CC10</f>
        <v>3.189075</v>
      </c>
      <c r="F9" s="276">
        <v>9</v>
      </c>
      <c r="G9" s="69" t="str">
        <f>'Final Group Priority'!CL10</f>
        <v>Medium</v>
      </c>
      <c r="H9" s="254" t="str">
        <f>'Final Group Priority'!CS10</f>
        <v>Remove CV, road already closed??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</row>
    <row r="10" spans="1:8" ht="12.75">
      <c r="A10" s="263" t="s">
        <v>270</v>
      </c>
      <c r="B10" s="241" t="s">
        <v>439</v>
      </c>
      <c r="C10" s="69" t="s">
        <v>625</v>
      </c>
      <c r="D10" s="69" t="s">
        <v>625</v>
      </c>
      <c r="E10" s="240">
        <f>'Final Group Priority'!CC39</f>
        <v>2.005428</v>
      </c>
      <c r="F10" s="276">
        <v>9</v>
      </c>
      <c r="G10" s="297" t="str">
        <f>'Final Group Priority'!CL39</f>
        <v>Beneficial</v>
      </c>
      <c r="H10" s="254" t="str">
        <f>'Final Group Priority'!CS39</f>
        <v>Fish passage not issue (dry channel); issue for replacement due to failure risk </v>
      </c>
    </row>
    <row r="11" spans="1:8" ht="13.5" customHeight="1">
      <c r="A11" s="264" t="s">
        <v>629</v>
      </c>
      <c r="B11" s="241" t="s">
        <v>496</v>
      </c>
      <c r="C11" s="69" t="s">
        <v>625</v>
      </c>
      <c r="D11" s="69" t="s">
        <v>625</v>
      </c>
      <c r="E11" s="240">
        <f>'Final Group Priority'!CC11</f>
        <v>2.01794</v>
      </c>
      <c r="F11" s="276">
        <v>9</v>
      </c>
      <c r="G11" s="69" t="str">
        <f>'Final Group Priority'!CL11</f>
        <v>Medium</v>
      </c>
      <c r="H11" s="252" t="str">
        <f>'Final Group Priority'!CS11</f>
        <v>Need Photos; ground check- leave medium for now, FS data? Leave as medium for now…</v>
      </c>
    </row>
    <row r="12" spans="1:8" ht="13.5" customHeight="1">
      <c r="A12" s="264" t="s">
        <v>568</v>
      </c>
      <c r="B12" s="241" t="s">
        <v>425</v>
      </c>
      <c r="C12" s="69" t="s">
        <v>625</v>
      </c>
      <c r="D12" s="69" t="s">
        <v>625</v>
      </c>
      <c r="E12" s="240">
        <f>'Final Group Priority'!CC14</f>
        <v>6.355545</v>
      </c>
      <c r="F12" s="276">
        <f>'Final Group Priority'!CK14</f>
        <v>8.25</v>
      </c>
      <c r="G12" s="276" t="str">
        <f>'Final Group Priority'!CL14</f>
        <v>Medium</v>
      </c>
      <c r="H12" s="252" t="str">
        <f>'Final Group Priority'!CS14</f>
        <v>J147 &amp; 148 are on 4600-080 road, which is slated for closure, but they are on the private land part; Ran thru FishXing not an adult barrier any time</v>
      </c>
    </row>
    <row r="13" spans="1:167" s="182" customFormat="1" ht="12.75">
      <c r="A13" s="264" t="s">
        <v>630</v>
      </c>
      <c r="B13" s="241" t="s">
        <v>433</v>
      </c>
      <c r="C13" s="69" t="s">
        <v>625</v>
      </c>
      <c r="D13" s="69" t="s">
        <v>625</v>
      </c>
      <c r="E13" s="240">
        <f>'Final Group Priority'!CC16</f>
        <v>1.837967</v>
      </c>
      <c r="F13" s="276">
        <v>6.9</v>
      </c>
      <c r="G13" s="69" t="str">
        <f>'Final Group Priority'!CL16</f>
        <v>Medium</v>
      </c>
      <c r="H13" s="254" t="str">
        <f>'Final Group Priority'!CS16</f>
        <v>Leave as med due to potential sediment from high failure risk, not much water present (not much for fish passage issue).</v>
      </c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</row>
    <row r="14" spans="1:167" s="182" customFormat="1" ht="12.75">
      <c r="A14" s="264" t="s">
        <v>637</v>
      </c>
      <c r="B14" s="241" t="s">
        <v>442</v>
      </c>
      <c r="C14" s="69" t="s">
        <v>625</v>
      </c>
      <c r="D14" s="69" t="s">
        <v>625</v>
      </c>
      <c r="E14" s="240">
        <v>1.98</v>
      </c>
      <c r="F14" s="276">
        <v>6.9</v>
      </c>
      <c r="G14" s="69" t="str">
        <f>'Final Group Priority'!CL17</f>
        <v>Medium</v>
      </c>
      <c r="H14" s="254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</row>
    <row r="15" spans="1:167" ht="12.75">
      <c r="A15" s="264" t="s">
        <v>623</v>
      </c>
      <c r="B15" s="241" t="s">
        <v>459</v>
      </c>
      <c r="C15" s="69" t="s">
        <v>625</v>
      </c>
      <c r="D15" s="69" t="s">
        <v>625</v>
      </c>
      <c r="E15" s="240">
        <f>'Final Group Priority'!CC38</f>
        <v>1.216608</v>
      </c>
      <c r="F15" s="276">
        <v>6.3</v>
      </c>
      <c r="G15" s="297" t="str">
        <f>'Final Group Priority'!CL38</f>
        <v>Beneficial</v>
      </c>
      <c r="H15" s="254" t="str">
        <f>'Final Group Priority'!CS38</f>
        <v>Not fish passage issue, due to dry channel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</row>
    <row r="16" spans="1:167" ht="12.75">
      <c r="A16" s="264" t="s">
        <v>279</v>
      </c>
      <c r="B16" s="241" t="s">
        <v>278</v>
      </c>
      <c r="C16" s="69" t="s">
        <v>625</v>
      </c>
      <c r="D16" s="69" t="s">
        <v>625</v>
      </c>
      <c r="E16" s="240">
        <f>'Final Group Priority'!CC21</f>
        <v>1.931773</v>
      </c>
      <c r="F16" s="276">
        <v>6</v>
      </c>
      <c r="G16" s="297" t="str">
        <f>'Final Group Priority'!CL21</f>
        <v>Beneficial</v>
      </c>
      <c r="H16" s="252" t="str">
        <f>'Final Group Priority'!CS21</f>
        <v>Move to low priority, lack of flow (not much available habitat)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</row>
    <row r="17" spans="1:8" s="6" customFormat="1" ht="12.75">
      <c r="A17" s="263" t="s">
        <v>516</v>
      </c>
      <c r="B17" s="241" t="s">
        <v>533</v>
      </c>
      <c r="C17" s="69" t="s">
        <v>625</v>
      </c>
      <c r="D17" s="69" t="s">
        <v>625</v>
      </c>
      <c r="E17" s="240">
        <f>'Final Group Priority'!CC23</f>
        <v>2.032466</v>
      </c>
      <c r="F17" s="276">
        <v>4.5</v>
      </c>
      <c r="G17" s="69" t="str">
        <f>'Final Group Priority'!CL23</f>
        <v>Beneficial</v>
      </c>
      <c r="H17" s="253" t="str">
        <f>'Final Group Priority'!CS23</f>
        <v>J162 DS; Ran through FishXing software- 20" STS, not barrier</v>
      </c>
    </row>
    <row r="18" spans="1:167" s="136" customFormat="1" ht="12.75">
      <c r="A18" s="263" t="s">
        <v>366</v>
      </c>
      <c r="B18" s="241" t="s">
        <v>417</v>
      </c>
      <c r="C18" s="69" t="s">
        <v>625</v>
      </c>
      <c r="D18" s="69" t="s">
        <v>625</v>
      </c>
      <c r="E18" s="240">
        <f>'Final Group Priority'!CC24</f>
        <v>0.400575</v>
      </c>
      <c r="F18" s="276">
        <v>3.3</v>
      </c>
      <c r="G18" s="69" t="str">
        <f>'Final Group Priority'!CL24</f>
        <v>Beneficial</v>
      </c>
      <c r="H18" s="254">
        <f>'Final Group Priority'!CS24</f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</row>
    <row r="19" spans="1:167" s="6" customFormat="1" ht="12.75">
      <c r="A19" s="264" t="s">
        <v>631</v>
      </c>
      <c r="B19" s="241" t="s">
        <v>456</v>
      </c>
      <c r="C19" s="69" t="s">
        <v>625</v>
      </c>
      <c r="D19" s="69" t="s">
        <v>625</v>
      </c>
      <c r="E19" s="240">
        <f>'Final Group Priority'!CC25</f>
        <v>0.335183</v>
      </c>
      <c r="F19" s="276">
        <v>3.3</v>
      </c>
      <c r="G19" s="69" t="str">
        <f>'Final Group Priority'!CL25</f>
        <v>Beneficial</v>
      </c>
      <c r="H19" s="254">
        <f>'Final Group Priority'!CS25</f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</row>
    <row r="20" spans="1:167" s="6" customFormat="1" ht="12.75">
      <c r="A20" s="264" t="s">
        <v>569</v>
      </c>
      <c r="B20" s="241" t="s">
        <v>495</v>
      </c>
      <c r="C20" s="69" t="s">
        <v>625</v>
      </c>
      <c r="D20" s="69" t="s">
        <v>625</v>
      </c>
      <c r="E20" s="240">
        <v>0.61</v>
      </c>
      <c r="F20" s="276">
        <v>3</v>
      </c>
      <c r="G20" s="69" t="s">
        <v>579</v>
      </c>
      <c r="H20" s="254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</row>
    <row r="21" spans="1:8" s="6" customFormat="1" ht="12.75">
      <c r="A21" s="264" t="s">
        <v>215</v>
      </c>
      <c r="B21" s="241" t="s">
        <v>237</v>
      </c>
      <c r="C21" s="69" t="s">
        <v>625</v>
      </c>
      <c r="D21" s="69" t="s">
        <v>625</v>
      </c>
      <c r="E21" s="240">
        <f>'Final Group Priority'!CC31</f>
        <v>0.621614</v>
      </c>
      <c r="F21" s="276">
        <v>3</v>
      </c>
      <c r="G21" s="69" t="str">
        <f>'Final Group Priority'!CL31</f>
        <v>Beneficial</v>
      </c>
      <c r="H21" s="254" t="str">
        <f>'Final Group Priority'!CS31</f>
        <v>J157 DS</v>
      </c>
    </row>
    <row r="22" spans="1:167" s="6" customFormat="1" ht="12.75">
      <c r="A22" s="264" t="s">
        <v>632</v>
      </c>
      <c r="B22" s="241" t="s">
        <v>407</v>
      </c>
      <c r="C22" s="69" t="s">
        <v>625</v>
      </c>
      <c r="D22" s="69" t="s">
        <v>625</v>
      </c>
      <c r="E22" s="240">
        <f>'Final Group Priority'!CC28</f>
        <v>0.154392</v>
      </c>
      <c r="F22" s="276">
        <v>3</v>
      </c>
      <c r="G22" s="69" t="str">
        <f>'Final Group Priority'!CL28</f>
        <v>Beneficial</v>
      </c>
      <c r="H22" s="254">
        <f>'Final Group Priority'!CS28</f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</row>
    <row r="23" spans="1:167" s="6" customFormat="1" ht="12.75">
      <c r="A23" s="264" t="s">
        <v>624</v>
      </c>
      <c r="B23" s="241" t="s">
        <v>412</v>
      </c>
      <c r="C23" s="69" t="s">
        <v>625</v>
      </c>
      <c r="D23" s="69" t="s">
        <v>625</v>
      </c>
      <c r="E23" s="240">
        <f>'Final Group Priority'!CC29</f>
        <v>0.888492</v>
      </c>
      <c r="F23" s="276">
        <v>3</v>
      </c>
      <c r="G23" s="69" t="str">
        <f>'Final Group Priority'!CL29</f>
        <v>Beneficial</v>
      </c>
      <c r="H23" s="254">
        <f>'Final Group Priority'!CS29</f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</row>
    <row r="24" spans="1:167" s="6" customFormat="1" ht="12.75">
      <c r="A24" s="264" t="s">
        <v>632</v>
      </c>
      <c r="B24" s="241" t="s">
        <v>428</v>
      </c>
      <c r="C24" s="69" t="s">
        <v>625</v>
      </c>
      <c r="D24" s="69" t="s">
        <v>625</v>
      </c>
      <c r="E24" s="240">
        <f>'Final Group Priority'!CC20</f>
        <v>0.759127</v>
      </c>
      <c r="F24" s="276">
        <v>3</v>
      </c>
      <c r="G24" s="69" t="str">
        <f>'Final Group Priority'!CL20</f>
        <v>Beneficial</v>
      </c>
      <c r="H24" s="254" t="str">
        <f>'Final Group Priority'!CS20</f>
        <v>fish passage issues not as important on this as 147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</row>
    <row r="25" spans="1:167" s="6" customFormat="1" ht="12.75">
      <c r="A25" s="264" t="s">
        <v>521</v>
      </c>
      <c r="B25" s="241" t="s">
        <v>535</v>
      </c>
      <c r="C25" s="69" t="s">
        <v>625</v>
      </c>
      <c r="D25" s="69" t="s">
        <v>625</v>
      </c>
      <c r="E25" s="240">
        <f>'Final Group Priority'!CC33</f>
        <v>0.6609</v>
      </c>
      <c r="F25" s="276">
        <v>3</v>
      </c>
      <c r="G25" s="69" t="str">
        <f>'Final Group Priority'!CL33</f>
        <v>Beneficial</v>
      </c>
      <c r="H25" s="252">
        <f>'Final Group Priority'!CS33</f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</row>
    <row r="26" spans="1:167" s="6" customFormat="1" ht="25.5">
      <c r="A26" s="261" t="s">
        <v>629</v>
      </c>
      <c r="B26" s="244" t="s">
        <v>537</v>
      </c>
      <c r="C26" s="257" t="s">
        <v>625</v>
      </c>
      <c r="D26" s="257" t="s">
        <v>625</v>
      </c>
      <c r="E26" s="246">
        <f>'Final Group Priority'!CC35</f>
        <v>0.782108</v>
      </c>
      <c r="F26" s="298">
        <v>3</v>
      </c>
      <c r="G26" s="257" t="str">
        <f>'Final Group Priority'!CL35</f>
        <v>Beneficial</v>
      </c>
      <c r="H26" s="252">
        <f>'Final Group Priority'!CS35</f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</row>
  </sheetData>
  <mergeCells count="6">
    <mergeCell ref="A1:A2"/>
    <mergeCell ref="B1:B2"/>
    <mergeCell ref="F1:F2"/>
    <mergeCell ref="G1:G2"/>
    <mergeCell ref="E1:E2"/>
    <mergeCell ref="C1:D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S22"/>
  <sheetViews>
    <sheetView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5" sqref="H25"/>
    </sheetView>
  </sheetViews>
  <sheetFormatPr defaultColWidth="9.140625" defaultRowHeight="12.75"/>
  <cols>
    <col min="11" max="11" width="10.140625" style="0" bestFit="1" customWidth="1"/>
    <col min="77" max="77" width="14.421875" style="0" customWidth="1"/>
  </cols>
  <sheetData>
    <row r="1" spans="1:97" ht="51">
      <c r="A1" s="1" t="s">
        <v>0</v>
      </c>
      <c r="B1" s="2" t="s">
        <v>1</v>
      </c>
      <c r="C1" s="3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27</v>
      </c>
      <c r="AE1" s="1" t="s">
        <v>29</v>
      </c>
      <c r="AF1" s="1" t="s">
        <v>30</v>
      </c>
      <c r="AG1" s="1" t="s">
        <v>31</v>
      </c>
      <c r="AH1" s="1" t="s">
        <v>482</v>
      </c>
      <c r="AI1" s="1" t="s">
        <v>27</v>
      </c>
      <c r="AJ1" s="5" t="s">
        <v>32</v>
      </c>
      <c r="AK1" s="1" t="s">
        <v>33</v>
      </c>
      <c r="AL1" t="s">
        <v>462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  <c r="AR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32</v>
      </c>
      <c r="BT1" s="64" t="s">
        <v>465</v>
      </c>
      <c r="BU1" s="65" t="s">
        <v>66</v>
      </c>
      <c r="BV1" s="65" t="s">
        <v>466</v>
      </c>
      <c r="BW1" s="64" t="s">
        <v>67</v>
      </c>
      <c r="BX1" s="64" t="s">
        <v>467</v>
      </c>
      <c r="BY1" s="1" t="s">
        <v>68</v>
      </c>
      <c r="BZ1" s="1" t="s">
        <v>27</v>
      </c>
      <c r="CA1" s="1" t="s">
        <v>69</v>
      </c>
      <c r="CB1" s="1" t="s">
        <v>70</v>
      </c>
      <c r="CC1" s="87" t="s">
        <v>468</v>
      </c>
      <c r="CD1" s="87" t="s">
        <v>469</v>
      </c>
      <c r="CE1" s="88" t="s">
        <v>471</v>
      </c>
      <c r="CF1" s="88" t="s">
        <v>472</v>
      </c>
      <c r="CG1" s="87" t="s">
        <v>473</v>
      </c>
      <c r="CH1" s="87" t="s">
        <v>474</v>
      </c>
      <c r="CI1" s="87" t="s">
        <v>553</v>
      </c>
      <c r="CJ1" s="88" t="s">
        <v>478</v>
      </c>
      <c r="CK1" s="88" t="s">
        <v>479</v>
      </c>
      <c r="CL1" s="75" t="s">
        <v>576</v>
      </c>
      <c r="CM1" s="87" t="s">
        <v>489</v>
      </c>
      <c r="CN1" s="87" t="s">
        <v>138</v>
      </c>
      <c r="CO1" s="87" t="s">
        <v>140</v>
      </c>
      <c r="CP1" s="87" t="s">
        <v>490</v>
      </c>
      <c r="CQ1" s="75" t="s">
        <v>491</v>
      </c>
      <c r="CR1" s="75" t="s">
        <v>398</v>
      </c>
      <c r="CS1" s="75" t="s">
        <v>32</v>
      </c>
    </row>
    <row r="2" spans="1:97" s="6" customFormat="1" ht="12.75">
      <c r="A2" s="171" t="s">
        <v>189</v>
      </c>
      <c r="B2" s="99">
        <v>4625</v>
      </c>
      <c r="C2" s="100">
        <v>0.05</v>
      </c>
      <c r="D2" s="99" t="s">
        <v>190</v>
      </c>
      <c r="E2" s="97" t="s">
        <v>74</v>
      </c>
      <c r="F2" s="97" t="s">
        <v>74</v>
      </c>
      <c r="G2" s="97" t="s">
        <v>74</v>
      </c>
      <c r="H2" s="97" t="s">
        <v>109</v>
      </c>
      <c r="I2" s="97" t="s">
        <v>97</v>
      </c>
      <c r="J2" s="101">
        <v>45.72718</v>
      </c>
      <c r="K2" s="101">
        <v>-116.89705</v>
      </c>
      <c r="L2" s="97" t="s">
        <v>78</v>
      </c>
      <c r="M2" s="97" t="s">
        <v>79</v>
      </c>
      <c r="N2" s="97" t="s">
        <v>80</v>
      </c>
      <c r="O2" s="97" t="s">
        <v>81</v>
      </c>
      <c r="P2" s="97"/>
      <c r="Q2" s="102">
        <v>38237</v>
      </c>
      <c r="R2" s="103">
        <v>0.6222222222222222</v>
      </c>
      <c r="S2" s="97" t="s">
        <v>99</v>
      </c>
      <c r="T2" s="97">
        <v>1</v>
      </c>
      <c r="U2" s="97">
        <v>1</v>
      </c>
      <c r="V2" s="97">
        <v>0</v>
      </c>
      <c r="W2" s="97">
        <v>0</v>
      </c>
      <c r="X2" s="97">
        <v>0</v>
      </c>
      <c r="Y2" s="97" t="s">
        <v>137</v>
      </c>
      <c r="Z2" s="97" t="s">
        <v>75</v>
      </c>
      <c r="AA2" s="97" t="s">
        <v>75</v>
      </c>
      <c r="AB2" s="97"/>
      <c r="AC2" s="97" t="s">
        <v>84</v>
      </c>
      <c r="AD2" s="97"/>
      <c r="AE2" s="97" t="s">
        <v>120</v>
      </c>
      <c r="AF2" s="97" t="s">
        <v>121</v>
      </c>
      <c r="AG2" s="97" t="s">
        <v>75</v>
      </c>
      <c r="AH2" s="97" t="s">
        <v>75</v>
      </c>
      <c r="AI2" s="104" t="s">
        <v>191</v>
      </c>
      <c r="AJ2" s="97"/>
      <c r="AK2" s="97"/>
      <c r="AL2" s="97">
        <v>1</v>
      </c>
      <c r="AM2" s="97">
        <v>1</v>
      </c>
      <c r="AN2" s="97">
        <v>1</v>
      </c>
      <c r="AO2" s="97">
        <v>1</v>
      </c>
      <c r="AP2" s="97"/>
      <c r="AQ2" s="97"/>
      <c r="AR2" s="97"/>
      <c r="AS2" s="97">
        <v>6.4</v>
      </c>
      <c r="AT2" s="97">
        <v>36.3</v>
      </c>
      <c r="AU2" s="171">
        <v>10.2</v>
      </c>
      <c r="AV2" s="171">
        <v>11</v>
      </c>
      <c r="AW2" s="171">
        <v>9.6</v>
      </c>
      <c r="AX2" s="171">
        <v>9.8</v>
      </c>
      <c r="AY2" s="171">
        <v>8.8</v>
      </c>
      <c r="AZ2" s="171">
        <v>5.83</v>
      </c>
      <c r="BA2" s="171" t="s">
        <v>105</v>
      </c>
      <c r="BB2" s="171">
        <v>12.63</v>
      </c>
      <c r="BC2" s="171">
        <v>13.16</v>
      </c>
      <c r="BD2" s="171">
        <v>15.23</v>
      </c>
      <c r="BE2" s="171">
        <v>13.74</v>
      </c>
      <c r="BF2" s="171">
        <v>5.83</v>
      </c>
      <c r="BG2" s="171">
        <v>0</v>
      </c>
      <c r="BH2" s="171">
        <v>9.88</v>
      </c>
      <c r="BI2" s="171">
        <v>0.65</v>
      </c>
      <c r="BJ2" s="171">
        <v>0.58</v>
      </c>
      <c r="BK2" s="171">
        <v>-1.11</v>
      </c>
      <c r="BL2" s="171">
        <v>1.49</v>
      </c>
      <c r="BM2" s="171">
        <v>2.57</v>
      </c>
      <c r="BN2" s="171">
        <v>1.46</v>
      </c>
      <c r="BO2" s="171" t="s">
        <v>124</v>
      </c>
      <c r="BP2" s="171" t="s">
        <v>167</v>
      </c>
      <c r="BQ2" s="183" t="s">
        <v>124</v>
      </c>
      <c r="BR2" s="171" t="s">
        <v>75</v>
      </c>
      <c r="BS2" s="171" t="s">
        <v>192</v>
      </c>
      <c r="BT2" s="177" t="s">
        <v>124</v>
      </c>
      <c r="BU2" s="177" t="s">
        <v>124</v>
      </c>
      <c r="BV2" s="177" t="s">
        <v>84</v>
      </c>
      <c r="BW2" s="177" t="s">
        <v>99</v>
      </c>
      <c r="BX2" s="177" t="b">
        <v>0</v>
      </c>
      <c r="BY2" s="171" t="s">
        <v>84</v>
      </c>
      <c r="BZ2" s="171"/>
      <c r="CA2" s="171" t="s">
        <v>85</v>
      </c>
      <c r="CB2" s="171" t="s">
        <v>175</v>
      </c>
      <c r="CC2" s="178">
        <v>6.997912</v>
      </c>
      <c r="CD2" s="179">
        <v>5</v>
      </c>
      <c r="CE2" s="179" t="s">
        <v>554</v>
      </c>
      <c r="CF2" s="179" t="s">
        <v>554</v>
      </c>
      <c r="CG2" s="171">
        <v>2</v>
      </c>
      <c r="CH2" s="171">
        <v>1.05</v>
      </c>
      <c r="CI2" s="171">
        <v>1</v>
      </c>
      <c r="CJ2" s="180">
        <v>6</v>
      </c>
      <c r="CK2" s="181">
        <v>15.75</v>
      </c>
      <c r="CL2" s="98" t="s">
        <v>619</v>
      </c>
      <c r="CM2" s="171" t="s">
        <v>556</v>
      </c>
      <c r="CN2" s="171" t="s">
        <v>480</v>
      </c>
      <c r="CO2" s="171" t="s">
        <v>480</v>
      </c>
      <c r="CP2" s="171" t="s">
        <v>480</v>
      </c>
      <c r="CQ2" s="171" t="s">
        <v>480</v>
      </c>
      <c r="CR2" s="171" t="s">
        <v>480</v>
      </c>
      <c r="CS2" s="171" t="s">
        <v>602</v>
      </c>
    </row>
    <row r="3" spans="1:97" ht="12.75">
      <c r="A3" s="99" t="s">
        <v>447</v>
      </c>
      <c r="B3" s="99">
        <v>4695</v>
      </c>
      <c r="C3" s="100">
        <v>2.9</v>
      </c>
      <c r="D3" s="99" t="s">
        <v>448</v>
      </c>
      <c r="E3" s="99" t="s">
        <v>74</v>
      </c>
      <c r="F3" s="99" t="s">
        <v>74</v>
      </c>
      <c r="G3" s="99" t="s">
        <v>74</v>
      </c>
      <c r="H3" s="97" t="s">
        <v>109</v>
      </c>
      <c r="I3" s="97" t="s">
        <v>97</v>
      </c>
      <c r="J3" s="101">
        <v>45.71625</v>
      </c>
      <c r="K3" s="101">
        <v>-116.95911</v>
      </c>
      <c r="L3" s="97" t="s">
        <v>78</v>
      </c>
      <c r="M3" s="97"/>
      <c r="N3" s="97" t="s">
        <v>160</v>
      </c>
      <c r="O3" s="97" t="s">
        <v>423</v>
      </c>
      <c r="P3" s="97"/>
      <c r="Q3" s="102">
        <v>38958</v>
      </c>
      <c r="R3" s="103">
        <v>0.4048611111111111</v>
      </c>
      <c r="S3" s="97" t="s">
        <v>99</v>
      </c>
      <c r="T3" s="97">
        <v>1</v>
      </c>
      <c r="U3" s="97">
        <v>1</v>
      </c>
      <c r="V3" s="97">
        <v>0</v>
      </c>
      <c r="W3" s="97">
        <v>0</v>
      </c>
      <c r="X3" s="97">
        <v>0</v>
      </c>
      <c r="Y3" s="97" t="s">
        <v>137</v>
      </c>
      <c r="Z3" s="97" t="s">
        <v>75</v>
      </c>
      <c r="AA3" s="97" t="s">
        <v>75</v>
      </c>
      <c r="AB3" s="97"/>
      <c r="AC3" s="97" t="s">
        <v>84</v>
      </c>
      <c r="AD3" s="97"/>
      <c r="AE3" s="97" t="s">
        <v>120</v>
      </c>
      <c r="AF3" s="97" t="s">
        <v>398</v>
      </c>
      <c r="AG3" s="97" t="s">
        <v>121</v>
      </c>
      <c r="AH3" s="97" t="s">
        <v>75</v>
      </c>
      <c r="AI3" s="97" t="s">
        <v>449</v>
      </c>
      <c r="AJ3" s="97"/>
      <c r="AK3" s="97"/>
      <c r="AL3" s="97"/>
      <c r="AM3" s="97"/>
      <c r="AN3" s="97"/>
      <c r="AO3" s="97"/>
      <c r="AP3" s="97"/>
      <c r="AQ3" s="97"/>
      <c r="AR3" s="97"/>
      <c r="AS3" s="97">
        <v>2.4</v>
      </c>
      <c r="AT3" s="97">
        <v>40.5</v>
      </c>
      <c r="AU3" s="97">
        <v>8.4</v>
      </c>
      <c r="AV3" s="97">
        <v>8</v>
      </c>
      <c r="AW3" s="97">
        <v>9.4</v>
      </c>
      <c r="AX3" s="97">
        <v>6.1</v>
      </c>
      <c r="AY3" s="97">
        <v>7.2</v>
      </c>
      <c r="AZ3" s="97">
        <v>9.26</v>
      </c>
      <c r="BA3" s="97" t="s">
        <v>105</v>
      </c>
      <c r="BB3" s="97">
        <v>11.64</v>
      </c>
      <c r="BC3" s="97">
        <v>13.12</v>
      </c>
      <c r="BD3" s="97">
        <v>15.39</v>
      </c>
      <c r="BE3" s="97">
        <v>13.22</v>
      </c>
      <c r="BF3" s="97">
        <v>9.26</v>
      </c>
      <c r="BG3" s="97">
        <v>0</v>
      </c>
      <c r="BH3" s="97">
        <v>7.82</v>
      </c>
      <c r="BI3" s="97">
        <v>0.31</v>
      </c>
      <c r="BJ3" s="97">
        <v>0.1</v>
      </c>
      <c r="BK3" s="97">
        <v>-1.58</v>
      </c>
      <c r="BL3" s="97">
        <v>2.17</v>
      </c>
      <c r="BM3" s="97">
        <v>21.7</v>
      </c>
      <c r="BN3" s="97">
        <v>3.65</v>
      </c>
      <c r="BO3" s="97" t="s">
        <v>124</v>
      </c>
      <c r="BP3" s="97" t="s">
        <v>151</v>
      </c>
      <c r="BQ3" s="97" t="s">
        <v>124</v>
      </c>
      <c r="BR3" s="97" t="s">
        <v>152</v>
      </c>
      <c r="BS3" s="97"/>
      <c r="BT3" s="78" t="s">
        <v>124</v>
      </c>
      <c r="BU3" s="78" t="s">
        <v>124</v>
      </c>
      <c r="BV3" s="78" t="s">
        <v>85</v>
      </c>
      <c r="BW3" s="78" t="s">
        <v>99</v>
      </c>
      <c r="BX3" s="78" t="b">
        <v>0</v>
      </c>
      <c r="BY3" s="97" t="s">
        <v>85</v>
      </c>
      <c r="BZ3" s="97" t="s">
        <v>419</v>
      </c>
      <c r="CA3" s="97" t="s">
        <v>85</v>
      </c>
      <c r="CB3" s="97" t="s">
        <v>170</v>
      </c>
      <c r="CC3" s="153">
        <v>1.420421</v>
      </c>
      <c r="CD3" s="98">
        <v>2</v>
      </c>
      <c r="CE3" s="98" t="s">
        <v>554</v>
      </c>
      <c r="CF3" s="98" t="s">
        <v>554</v>
      </c>
      <c r="CG3" s="97">
        <v>2</v>
      </c>
      <c r="CH3" s="97">
        <v>1.1</v>
      </c>
      <c r="CI3" s="97">
        <v>1</v>
      </c>
      <c r="CJ3" s="72">
        <v>19</v>
      </c>
      <c r="CK3" s="73">
        <v>6.6</v>
      </c>
      <c r="CL3" s="98" t="s">
        <v>618</v>
      </c>
      <c r="CM3" s="97" t="s">
        <v>556</v>
      </c>
      <c r="CN3" s="97" t="s">
        <v>480</v>
      </c>
      <c r="CO3" s="97" t="s">
        <v>480</v>
      </c>
      <c r="CP3" s="97" t="s">
        <v>480</v>
      </c>
      <c r="CQ3" s="97" t="s">
        <v>480</v>
      </c>
      <c r="CR3" s="97" t="s">
        <v>556</v>
      </c>
      <c r="CS3" s="82" t="s">
        <v>549</v>
      </c>
    </row>
    <row r="4" spans="1:97" ht="12.75">
      <c r="A4" s="99" t="s">
        <v>539</v>
      </c>
      <c r="B4" s="83" t="s">
        <v>286</v>
      </c>
      <c r="C4" s="82"/>
      <c r="D4" s="82"/>
      <c r="E4" s="99" t="s">
        <v>74</v>
      </c>
      <c r="F4" s="99" t="s">
        <v>74</v>
      </c>
      <c r="G4" s="99" t="s">
        <v>74</v>
      </c>
      <c r="H4" s="82" t="s">
        <v>294</v>
      </c>
      <c r="I4" s="82" t="s">
        <v>77</v>
      </c>
      <c r="J4" s="128">
        <v>45.80827213694444</v>
      </c>
      <c r="K4" s="128">
        <v>-117.14532388250001</v>
      </c>
      <c r="L4" s="97" t="s">
        <v>78</v>
      </c>
      <c r="M4" s="97"/>
      <c r="N4" s="97" t="s">
        <v>160</v>
      </c>
      <c r="O4" s="97" t="s">
        <v>80</v>
      </c>
      <c r="P4" s="82"/>
      <c r="Q4" s="102">
        <v>38982</v>
      </c>
      <c r="R4" s="103"/>
      <c r="S4" s="97" t="s">
        <v>118</v>
      </c>
      <c r="T4" s="97">
        <v>1</v>
      </c>
      <c r="U4" s="97">
        <v>1</v>
      </c>
      <c r="V4" s="97">
        <v>0</v>
      </c>
      <c r="W4" s="97">
        <v>0</v>
      </c>
      <c r="X4" s="97">
        <v>0</v>
      </c>
      <c r="Y4" s="97" t="s">
        <v>75</v>
      </c>
      <c r="Z4" s="97" t="s">
        <v>75</v>
      </c>
      <c r="AA4" s="97" t="s">
        <v>75</v>
      </c>
      <c r="AB4" s="82"/>
      <c r="AC4" s="82"/>
      <c r="AD4" s="82"/>
      <c r="AE4" s="82"/>
      <c r="AF4" s="97" t="s">
        <v>75</v>
      </c>
      <c r="AG4" s="97" t="s">
        <v>75</v>
      </c>
      <c r="AH4" s="97" t="s">
        <v>75</v>
      </c>
      <c r="AI4" s="82"/>
      <c r="AJ4" s="82"/>
      <c r="AK4" s="82" t="s">
        <v>529</v>
      </c>
      <c r="AL4" s="82"/>
      <c r="AM4" s="82"/>
      <c r="AN4" s="82"/>
      <c r="AO4" s="82"/>
      <c r="AP4" s="82"/>
      <c r="AQ4" s="82"/>
      <c r="AR4" s="82"/>
      <c r="AS4" s="79">
        <v>7.5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79"/>
      <c r="BH4" s="82"/>
      <c r="BI4" s="81">
        <v>0.41</v>
      </c>
      <c r="BJ4" s="81" t="s">
        <v>502</v>
      </c>
      <c r="BK4" s="82"/>
      <c r="BL4" s="82"/>
      <c r="BM4" s="82"/>
      <c r="BN4" s="86">
        <v>2.8</v>
      </c>
      <c r="BO4" s="97" t="s">
        <v>124</v>
      </c>
      <c r="BP4" s="97" t="s">
        <v>151</v>
      </c>
      <c r="BQ4" s="97" t="s">
        <v>124</v>
      </c>
      <c r="BR4" s="97" t="s">
        <v>152</v>
      </c>
      <c r="BS4" s="82"/>
      <c r="BT4" s="78" t="s">
        <v>124</v>
      </c>
      <c r="BU4" s="78" t="s">
        <v>124</v>
      </c>
      <c r="BV4" s="78" t="s">
        <v>84</v>
      </c>
      <c r="BW4" s="78" t="s">
        <v>118</v>
      </c>
      <c r="BX4" s="78" t="b">
        <v>0</v>
      </c>
      <c r="BY4" s="82"/>
      <c r="BZ4" s="82"/>
      <c r="CA4" s="76" t="s">
        <v>527</v>
      </c>
      <c r="CB4" s="82"/>
      <c r="CC4" s="154">
        <v>1.53674</v>
      </c>
      <c r="CD4" s="98">
        <v>2</v>
      </c>
      <c r="CE4" s="98" t="s">
        <v>554</v>
      </c>
      <c r="CF4" s="98" t="s">
        <v>554</v>
      </c>
      <c r="CG4" s="97">
        <v>2</v>
      </c>
      <c r="CH4" s="97">
        <v>1</v>
      </c>
      <c r="CI4" s="97">
        <v>1</v>
      </c>
      <c r="CJ4" s="72">
        <v>23</v>
      </c>
      <c r="CK4" s="73">
        <v>6</v>
      </c>
      <c r="CL4" s="98" t="s">
        <v>618</v>
      </c>
      <c r="CM4" s="97" t="s">
        <v>480</v>
      </c>
      <c r="CN4" s="97" t="s">
        <v>480</v>
      </c>
      <c r="CO4" s="97" t="s">
        <v>480</v>
      </c>
      <c r="CP4" s="97" t="s">
        <v>480</v>
      </c>
      <c r="CQ4" s="97" t="s">
        <v>480</v>
      </c>
      <c r="CR4" s="97" t="s">
        <v>480</v>
      </c>
      <c r="CS4" s="82" t="s">
        <v>613</v>
      </c>
    </row>
    <row r="5" spans="1:97" s="217" customFormat="1" ht="12.75">
      <c r="A5" s="210" t="s">
        <v>536</v>
      </c>
      <c r="B5" s="220" t="s">
        <v>523</v>
      </c>
      <c r="C5" s="204"/>
      <c r="D5" s="204"/>
      <c r="E5" s="210" t="s">
        <v>74</v>
      </c>
      <c r="F5" s="210" t="s">
        <v>74</v>
      </c>
      <c r="G5" s="210" t="s">
        <v>74</v>
      </c>
      <c r="H5" s="195" t="s">
        <v>109</v>
      </c>
      <c r="I5" s="195" t="s">
        <v>109</v>
      </c>
      <c r="J5" s="227">
        <v>45.752942204166665</v>
      </c>
      <c r="K5" s="227">
        <v>-116.91484236222223</v>
      </c>
      <c r="L5" s="195" t="s">
        <v>78</v>
      </c>
      <c r="M5" s="195"/>
      <c r="N5" s="195" t="s">
        <v>160</v>
      </c>
      <c r="O5" s="195" t="s">
        <v>80</v>
      </c>
      <c r="P5" s="204"/>
      <c r="Q5" s="213">
        <v>38982</v>
      </c>
      <c r="R5" s="214"/>
      <c r="S5" s="195" t="s">
        <v>99</v>
      </c>
      <c r="T5" s="195">
        <v>1</v>
      </c>
      <c r="U5" s="195">
        <v>1</v>
      </c>
      <c r="V5" s="195">
        <v>0</v>
      </c>
      <c r="W5" s="195">
        <v>0</v>
      </c>
      <c r="X5" s="195">
        <v>0</v>
      </c>
      <c r="Y5" s="195" t="s">
        <v>75</v>
      </c>
      <c r="Z5" s="195" t="s">
        <v>75</v>
      </c>
      <c r="AA5" s="195" t="s">
        <v>75</v>
      </c>
      <c r="AB5" s="204"/>
      <c r="AC5" s="204"/>
      <c r="AD5" s="204"/>
      <c r="AE5" s="204"/>
      <c r="AF5" s="195" t="s">
        <v>139</v>
      </c>
      <c r="AG5" s="195" t="s">
        <v>75</v>
      </c>
      <c r="AH5" s="195" t="s">
        <v>75</v>
      </c>
      <c r="AI5" s="204"/>
      <c r="AJ5" s="204" t="s">
        <v>521</v>
      </c>
      <c r="AK5" s="204" t="s">
        <v>524</v>
      </c>
      <c r="AL5" s="204"/>
      <c r="AM5" s="204"/>
      <c r="AN5" s="204"/>
      <c r="AO5" s="204"/>
      <c r="AP5" s="204"/>
      <c r="AQ5" s="204"/>
      <c r="AR5" s="204"/>
      <c r="AS5" s="220">
        <v>2</v>
      </c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20"/>
      <c r="BH5" s="204"/>
      <c r="BI5" s="221">
        <v>1.1</v>
      </c>
      <c r="BJ5" s="221" t="s">
        <v>502</v>
      </c>
      <c r="BK5" s="204"/>
      <c r="BL5" s="204"/>
      <c r="BM5" s="204"/>
      <c r="BN5" s="228">
        <v>6.48</v>
      </c>
      <c r="BO5" s="195" t="s">
        <v>124</v>
      </c>
      <c r="BP5" s="195" t="s">
        <v>151</v>
      </c>
      <c r="BQ5" s="195" t="s">
        <v>124</v>
      </c>
      <c r="BR5" s="195" t="s">
        <v>152</v>
      </c>
      <c r="BS5" s="204"/>
      <c r="BT5" s="204" t="s">
        <v>124</v>
      </c>
      <c r="BU5" s="204" t="s">
        <v>124</v>
      </c>
      <c r="BV5" s="204" t="s">
        <v>84</v>
      </c>
      <c r="BW5" s="204" t="s">
        <v>99</v>
      </c>
      <c r="BX5" s="204" t="b">
        <v>0</v>
      </c>
      <c r="BY5" s="204"/>
      <c r="BZ5" s="204"/>
      <c r="CA5" s="220" t="s">
        <v>520</v>
      </c>
      <c r="CB5" s="204"/>
      <c r="CC5" s="226">
        <v>1.09832</v>
      </c>
      <c r="CD5" s="206">
        <v>2</v>
      </c>
      <c r="CE5" s="206" t="s">
        <v>554</v>
      </c>
      <c r="CF5" s="206" t="s">
        <v>554</v>
      </c>
      <c r="CG5" s="195">
        <v>2</v>
      </c>
      <c r="CH5" s="195">
        <v>1.1</v>
      </c>
      <c r="CI5" s="195">
        <v>1</v>
      </c>
      <c r="CJ5" s="207">
        <v>19</v>
      </c>
      <c r="CK5" s="208">
        <v>6.6</v>
      </c>
      <c r="CL5" s="206" t="s">
        <v>579</v>
      </c>
      <c r="CM5" s="195" t="s">
        <v>480</v>
      </c>
      <c r="CN5" s="195" t="s">
        <v>480</v>
      </c>
      <c r="CO5" s="195" t="s">
        <v>480</v>
      </c>
      <c r="CP5" s="195" t="s">
        <v>555</v>
      </c>
      <c r="CQ5" s="195" t="s">
        <v>480</v>
      </c>
      <c r="CR5" s="195" t="s">
        <v>480</v>
      </c>
      <c r="CS5" s="204" t="s">
        <v>612</v>
      </c>
    </row>
    <row r="6" spans="1:97" s="136" customFormat="1" ht="12.75">
      <c r="A6" s="99" t="s">
        <v>389</v>
      </c>
      <c r="B6" s="99" t="s">
        <v>390</v>
      </c>
      <c r="C6" s="100">
        <v>0.2</v>
      </c>
      <c r="D6" s="99">
        <v>4600</v>
      </c>
      <c r="E6" s="99" t="s">
        <v>74</v>
      </c>
      <c r="F6" s="99" t="s">
        <v>74</v>
      </c>
      <c r="G6" s="99" t="s">
        <v>74</v>
      </c>
      <c r="H6" s="97" t="s">
        <v>109</v>
      </c>
      <c r="I6" s="97" t="s">
        <v>75</v>
      </c>
      <c r="J6" s="9">
        <v>45.69565</v>
      </c>
      <c r="K6" s="101">
        <v>-117.19001</v>
      </c>
      <c r="L6" s="97" t="s">
        <v>78</v>
      </c>
      <c r="M6" s="97"/>
      <c r="N6" s="97" t="s">
        <v>80</v>
      </c>
      <c r="O6" s="97" t="s">
        <v>160</v>
      </c>
      <c r="P6" s="97"/>
      <c r="Q6" s="102">
        <v>38916</v>
      </c>
      <c r="R6" s="103">
        <v>0.7076388888888889</v>
      </c>
      <c r="S6" s="97" t="s">
        <v>99</v>
      </c>
      <c r="T6" s="97">
        <v>1</v>
      </c>
      <c r="U6" s="97">
        <v>1</v>
      </c>
      <c r="V6" s="97">
        <v>0</v>
      </c>
      <c r="W6" s="97">
        <v>0</v>
      </c>
      <c r="X6" s="97"/>
      <c r="Y6" s="97" t="s">
        <v>137</v>
      </c>
      <c r="Z6" s="97" t="s">
        <v>75</v>
      </c>
      <c r="AA6" s="97" t="s">
        <v>75</v>
      </c>
      <c r="AB6" s="97"/>
      <c r="AC6" s="97" t="s">
        <v>84</v>
      </c>
      <c r="AD6" s="97"/>
      <c r="AE6" s="97" t="s">
        <v>120</v>
      </c>
      <c r="AF6" s="97" t="s">
        <v>102</v>
      </c>
      <c r="AG6" s="97" t="s">
        <v>75</v>
      </c>
      <c r="AH6" s="97" t="s">
        <v>75</v>
      </c>
      <c r="AI6" s="104" t="s">
        <v>391</v>
      </c>
      <c r="AJ6" s="97" t="s">
        <v>392</v>
      </c>
      <c r="AK6" s="97"/>
      <c r="AL6" s="97"/>
      <c r="AM6" s="97"/>
      <c r="AN6" s="97"/>
      <c r="AO6" s="97"/>
      <c r="AP6" s="97"/>
      <c r="AQ6" s="97"/>
      <c r="AR6" s="97"/>
      <c r="AS6" s="97">
        <v>4</v>
      </c>
      <c r="AT6" s="97">
        <v>56.4</v>
      </c>
      <c r="AU6" s="97">
        <v>5.7</v>
      </c>
      <c r="AV6" s="97">
        <v>6</v>
      </c>
      <c r="AW6" s="97">
        <v>6.2</v>
      </c>
      <c r="AX6" s="97">
        <v>3.6</v>
      </c>
      <c r="AY6" s="97">
        <v>4.7</v>
      </c>
      <c r="AZ6" s="97">
        <v>13.06</v>
      </c>
      <c r="BA6" s="97" t="s">
        <v>166</v>
      </c>
      <c r="BB6" s="97">
        <v>12.47</v>
      </c>
      <c r="BC6" s="97">
        <v>17.25</v>
      </c>
      <c r="BD6" s="97">
        <v>19.18</v>
      </c>
      <c r="BE6" s="97">
        <v>18.24</v>
      </c>
      <c r="BF6" s="97">
        <v>13.06</v>
      </c>
      <c r="BG6" s="97">
        <v>0</v>
      </c>
      <c r="BH6" s="97">
        <v>5.24</v>
      </c>
      <c r="BI6" s="97">
        <v>0.76</v>
      </c>
      <c r="BJ6" s="97">
        <v>0.99</v>
      </c>
      <c r="BK6" s="97">
        <v>-5.77</v>
      </c>
      <c r="BL6" s="97">
        <v>0.94</v>
      </c>
      <c r="BM6" s="97">
        <v>0.95</v>
      </c>
      <c r="BN6" s="97">
        <v>8.48</v>
      </c>
      <c r="BO6" s="97" t="s">
        <v>124</v>
      </c>
      <c r="BP6" s="97" t="s">
        <v>167</v>
      </c>
      <c r="BQ6" s="97" t="s">
        <v>124</v>
      </c>
      <c r="BR6" s="97" t="s">
        <v>168</v>
      </c>
      <c r="BS6" s="97" t="s">
        <v>393</v>
      </c>
      <c r="BT6" s="78" t="s">
        <v>124</v>
      </c>
      <c r="BU6" s="78" t="s">
        <v>124</v>
      </c>
      <c r="BV6" s="78" t="s">
        <v>84</v>
      </c>
      <c r="BW6" s="78" t="s">
        <v>99</v>
      </c>
      <c r="BX6" s="78" t="b">
        <v>0</v>
      </c>
      <c r="BY6" s="97" t="s">
        <v>84</v>
      </c>
      <c r="BZ6" s="97"/>
      <c r="CA6" s="97" t="s">
        <v>85</v>
      </c>
      <c r="CB6" s="97" t="s">
        <v>86</v>
      </c>
      <c r="CC6" s="153">
        <v>0.752645</v>
      </c>
      <c r="CD6" s="98">
        <v>1</v>
      </c>
      <c r="CE6" s="98" t="s">
        <v>554</v>
      </c>
      <c r="CF6" s="98" t="s">
        <v>554</v>
      </c>
      <c r="CG6" s="97">
        <v>2</v>
      </c>
      <c r="CH6" s="97">
        <v>1</v>
      </c>
      <c r="CI6" s="97">
        <v>1</v>
      </c>
      <c r="CJ6" s="72">
        <v>31</v>
      </c>
      <c r="CK6" s="73">
        <v>3</v>
      </c>
      <c r="CL6" s="98" t="s">
        <v>579</v>
      </c>
      <c r="CM6" s="97" t="s">
        <v>480</v>
      </c>
      <c r="CN6" s="97" t="s">
        <v>480</v>
      </c>
      <c r="CO6" s="97" t="s">
        <v>480</v>
      </c>
      <c r="CP6" s="97" t="s">
        <v>480</v>
      </c>
      <c r="CQ6" s="97" t="s">
        <v>480</v>
      </c>
      <c r="CR6" s="97" t="s">
        <v>480</v>
      </c>
      <c r="CS6" s="97" t="s">
        <v>546</v>
      </c>
    </row>
    <row r="7" spans="1:97" ht="12.75">
      <c r="A7" s="99" t="s">
        <v>538</v>
      </c>
      <c r="B7" s="83" t="s">
        <v>523</v>
      </c>
      <c r="C7" s="82"/>
      <c r="D7" s="82"/>
      <c r="E7" s="99" t="s">
        <v>74</v>
      </c>
      <c r="F7" s="99" t="s">
        <v>74</v>
      </c>
      <c r="G7" s="99" t="s">
        <v>74</v>
      </c>
      <c r="H7" s="97" t="s">
        <v>109</v>
      </c>
      <c r="I7" s="97" t="s">
        <v>172</v>
      </c>
      <c r="J7" s="128">
        <v>45.76172051166667</v>
      </c>
      <c r="K7" s="128">
        <v>-116.87794126861111</v>
      </c>
      <c r="L7" s="97" t="s">
        <v>78</v>
      </c>
      <c r="M7" s="97"/>
      <c r="N7" s="97" t="s">
        <v>160</v>
      </c>
      <c r="O7" s="97" t="s">
        <v>80</v>
      </c>
      <c r="P7" s="82"/>
      <c r="Q7" s="102">
        <v>38982</v>
      </c>
      <c r="R7" s="103"/>
      <c r="S7" s="97" t="s">
        <v>99</v>
      </c>
      <c r="T7" s="97">
        <v>1</v>
      </c>
      <c r="U7" s="97">
        <v>1</v>
      </c>
      <c r="V7" s="97">
        <v>0</v>
      </c>
      <c r="W7" s="97">
        <v>0</v>
      </c>
      <c r="X7" s="97">
        <v>0</v>
      </c>
      <c r="Y7" s="97" t="s">
        <v>75</v>
      </c>
      <c r="Z7" s="97" t="s">
        <v>75</v>
      </c>
      <c r="AA7" s="97" t="s">
        <v>75</v>
      </c>
      <c r="AB7" s="82"/>
      <c r="AC7" s="82"/>
      <c r="AD7" s="82"/>
      <c r="AE7" s="82"/>
      <c r="AF7" s="97" t="s">
        <v>75</v>
      </c>
      <c r="AG7" s="97" t="s">
        <v>75</v>
      </c>
      <c r="AH7" s="97" t="s">
        <v>75</v>
      </c>
      <c r="AI7" s="82"/>
      <c r="AJ7" s="82"/>
      <c r="AK7" s="78" t="s">
        <v>509</v>
      </c>
      <c r="AL7" s="82"/>
      <c r="AM7" s="82"/>
      <c r="AN7" s="82"/>
      <c r="AO7" s="82"/>
      <c r="AP7" s="82"/>
      <c r="AQ7" s="82"/>
      <c r="AR7" s="82"/>
      <c r="AS7" s="76">
        <v>3</v>
      </c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76"/>
      <c r="BH7" s="82"/>
      <c r="BI7" s="77">
        <v>1.76</v>
      </c>
      <c r="BJ7" s="77">
        <v>0.51</v>
      </c>
      <c r="BK7" s="82"/>
      <c r="BL7" s="82"/>
      <c r="BM7" s="82"/>
      <c r="BN7" s="86">
        <v>3.1</v>
      </c>
      <c r="BO7" s="97" t="s">
        <v>124</v>
      </c>
      <c r="BP7" s="97" t="s">
        <v>167</v>
      </c>
      <c r="BQ7" s="97" t="s">
        <v>124</v>
      </c>
      <c r="BR7" s="97" t="s">
        <v>152</v>
      </c>
      <c r="BS7" s="82"/>
      <c r="BT7" s="78" t="s">
        <v>124</v>
      </c>
      <c r="BU7" s="78" t="s">
        <v>124</v>
      </c>
      <c r="BV7" s="78" t="s">
        <v>84</v>
      </c>
      <c r="BW7" s="78" t="s">
        <v>99</v>
      </c>
      <c r="BX7" s="78" t="b">
        <v>0</v>
      </c>
      <c r="BY7" s="82"/>
      <c r="BZ7" s="82"/>
      <c r="CA7" s="76" t="s">
        <v>525</v>
      </c>
      <c r="CB7" s="82"/>
      <c r="CC7" s="154">
        <v>0.290644</v>
      </c>
      <c r="CD7" s="98">
        <v>1</v>
      </c>
      <c r="CE7" s="98" t="s">
        <v>554</v>
      </c>
      <c r="CF7" s="98" t="s">
        <v>554</v>
      </c>
      <c r="CG7" s="97">
        <v>2</v>
      </c>
      <c r="CH7" s="97">
        <v>1</v>
      </c>
      <c r="CI7" s="97">
        <v>1</v>
      </c>
      <c r="CJ7" s="72">
        <v>31</v>
      </c>
      <c r="CK7" s="73">
        <v>3</v>
      </c>
      <c r="CL7" s="98" t="s">
        <v>579</v>
      </c>
      <c r="CM7" s="97" t="s">
        <v>480</v>
      </c>
      <c r="CN7" s="97" t="s">
        <v>480</v>
      </c>
      <c r="CO7" s="97" t="s">
        <v>480</v>
      </c>
      <c r="CP7" s="97" t="s">
        <v>480</v>
      </c>
      <c r="CQ7" s="97" t="s">
        <v>480</v>
      </c>
      <c r="CR7" s="97" t="s">
        <v>480</v>
      </c>
      <c r="CS7" s="82" t="s">
        <v>550</v>
      </c>
    </row>
    <row r="8" spans="1:97" s="6" customFormat="1" ht="12.75">
      <c r="A8" s="99" t="s">
        <v>540</v>
      </c>
      <c r="B8" s="83"/>
      <c r="C8" s="82"/>
      <c r="D8" s="82"/>
      <c r="E8" s="99"/>
      <c r="F8" s="99"/>
      <c r="G8" s="99"/>
      <c r="H8" s="97"/>
      <c r="I8" s="97"/>
      <c r="J8" s="128">
        <v>45.71651388888889</v>
      </c>
      <c r="K8" s="128">
        <v>116.90046111111111</v>
      </c>
      <c r="L8" s="97"/>
      <c r="M8" s="97"/>
      <c r="N8" s="97"/>
      <c r="O8" s="97"/>
      <c r="P8" s="82"/>
      <c r="Q8" s="102"/>
      <c r="R8" s="103"/>
      <c r="S8" s="97"/>
      <c r="T8" s="97"/>
      <c r="U8" s="97"/>
      <c r="V8" s="97"/>
      <c r="W8" s="97"/>
      <c r="X8" s="97"/>
      <c r="Y8" s="97"/>
      <c r="Z8" s="97"/>
      <c r="AA8" s="97"/>
      <c r="AB8" s="82"/>
      <c r="AC8" s="82"/>
      <c r="AD8" s="82"/>
      <c r="AE8" s="82"/>
      <c r="AF8" s="97"/>
      <c r="AG8" s="97"/>
      <c r="AH8" s="97"/>
      <c r="AI8" s="82"/>
      <c r="AJ8" s="82"/>
      <c r="AK8" s="78"/>
      <c r="AL8" s="82"/>
      <c r="AM8" s="82"/>
      <c r="AN8" s="82"/>
      <c r="AO8" s="82"/>
      <c r="AP8" s="82"/>
      <c r="AQ8" s="82"/>
      <c r="AR8" s="82"/>
      <c r="AS8" s="76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76"/>
      <c r="BH8" s="82"/>
      <c r="BI8" s="77"/>
      <c r="BJ8" s="77"/>
      <c r="BK8" s="82"/>
      <c r="BL8" s="82"/>
      <c r="BM8" s="82"/>
      <c r="BN8" s="86"/>
      <c r="BO8" s="97"/>
      <c r="BP8" s="97"/>
      <c r="BQ8" s="97"/>
      <c r="BR8" s="97"/>
      <c r="BS8" s="82"/>
      <c r="BT8" s="78"/>
      <c r="BU8" s="78"/>
      <c r="BV8" s="78"/>
      <c r="BW8" s="78"/>
      <c r="BX8" s="78"/>
      <c r="BY8" s="82"/>
      <c r="BZ8" s="82"/>
      <c r="CA8" s="83"/>
      <c r="CB8" s="82"/>
      <c r="CC8" s="303">
        <f>853*0.000621371</f>
        <v>0.530029463</v>
      </c>
      <c r="CD8" s="98">
        <f>IF(AND(CC8&gt;0,CC8&lt;=1),1,IF(AND(CC8&gt;1,CC8&lt;=2),2,IF(AND(CC8&gt;2,CC8&lt;=4),3,IF(AND(CC8&gt;4,CC8&lt;=6),4,IF(AND(CC8&gt;6,CC8&lt;=8),5,IF(AND(CC8&gt;8,CC8&lt;=10),6,IF(AND(CC8&gt;10),7,)))))))</f>
        <v>1</v>
      </c>
      <c r="CE8" s="98">
        <v>1</v>
      </c>
      <c r="CF8" s="98">
        <v>1</v>
      </c>
      <c r="CG8" s="97">
        <v>2</v>
      </c>
      <c r="CH8" s="97">
        <v>1</v>
      </c>
      <c r="CI8" s="97">
        <v>1</v>
      </c>
      <c r="CJ8" s="72"/>
      <c r="CK8" s="73">
        <f>CD8*((CE8*1.5)+(1.5*CF8))*CI8*CH8</f>
        <v>3</v>
      </c>
      <c r="CL8" s="98" t="str">
        <f>IF(AND(CK8&gt;0,CK8&lt;6),"Beneficial",IF(AND(CK8&gt;=6,CK8&lt;10),"Medium",IF(AND(CK8&gt;=10),"High",)))</f>
        <v>Beneficial</v>
      </c>
      <c r="CM8" s="97"/>
      <c r="CN8" s="97"/>
      <c r="CO8" s="97"/>
      <c r="CP8" s="97"/>
      <c r="CQ8" s="97"/>
      <c r="CR8" s="97"/>
      <c r="CS8" s="195" t="s">
        <v>641</v>
      </c>
    </row>
    <row r="9" spans="1:97" s="209" customFormat="1" ht="12.75">
      <c r="A9" s="196" t="s">
        <v>144</v>
      </c>
      <c r="B9" s="197" t="s">
        <v>145</v>
      </c>
      <c r="C9" s="198">
        <v>0.9</v>
      </c>
      <c r="D9" s="197" t="s">
        <v>146</v>
      </c>
      <c r="E9" s="196" t="s">
        <v>115</v>
      </c>
      <c r="F9" s="196" t="s">
        <v>89</v>
      </c>
      <c r="G9" s="196" t="s">
        <v>89</v>
      </c>
      <c r="H9" s="196" t="s">
        <v>147</v>
      </c>
      <c r="I9" s="196" t="s">
        <v>148</v>
      </c>
      <c r="J9" s="199">
        <v>45.54612</v>
      </c>
      <c r="K9" s="199">
        <v>-117.1922</v>
      </c>
      <c r="L9" s="196" t="s">
        <v>78</v>
      </c>
      <c r="M9" s="196" t="s">
        <v>79</v>
      </c>
      <c r="N9" s="196" t="s">
        <v>80</v>
      </c>
      <c r="O9" s="196" t="s">
        <v>149</v>
      </c>
      <c r="P9" s="196" t="s">
        <v>98</v>
      </c>
      <c r="Q9" s="200">
        <v>38183</v>
      </c>
      <c r="R9" s="201">
        <v>0.6798611111111111</v>
      </c>
      <c r="S9" s="196" t="s">
        <v>99</v>
      </c>
      <c r="T9" s="196">
        <v>1</v>
      </c>
      <c r="U9" s="196">
        <v>1</v>
      </c>
      <c r="V9" s="196">
        <v>0</v>
      </c>
      <c r="W9" s="196">
        <v>0</v>
      </c>
      <c r="X9" s="196">
        <v>0</v>
      </c>
      <c r="Y9" s="196" t="s">
        <v>100</v>
      </c>
      <c r="Z9" s="196" t="s">
        <v>75</v>
      </c>
      <c r="AA9" s="196" t="s">
        <v>75</v>
      </c>
      <c r="AB9" s="196"/>
      <c r="AC9" s="196" t="s">
        <v>84</v>
      </c>
      <c r="AD9" s="196"/>
      <c r="AE9" s="196" t="s">
        <v>120</v>
      </c>
      <c r="AF9" s="196" t="s">
        <v>75</v>
      </c>
      <c r="AG9" s="196" t="s">
        <v>75</v>
      </c>
      <c r="AH9" s="196" t="s">
        <v>75</v>
      </c>
      <c r="AI9" s="202"/>
      <c r="AJ9" s="196"/>
      <c r="AK9" s="196"/>
      <c r="AL9" s="196"/>
      <c r="AM9" s="196"/>
      <c r="AN9" s="196"/>
      <c r="AO9" s="196"/>
      <c r="AP9" s="196"/>
      <c r="AQ9" s="196"/>
      <c r="AR9" s="196"/>
      <c r="AS9" s="196">
        <v>4</v>
      </c>
      <c r="AT9" s="196">
        <v>32.4</v>
      </c>
      <c r="AU9" s="196">
        <v>0</v>
      </c>
      <c r="AV9" s="196">
        <v>0</v>
      </c>
      <c r="AW9" s="196">
        <v>0</v>
      </c>
      <c r="AX9" s="196">
        <v>0</v>
      </c>
      <c r="AY9" s="196">
        <v>0</v>
      </c>
      <c r="AZ9" s="196">
        <v>5.66</v>
      </c>
      <c r="BA9" s="196" t="s">
        <v>150</v>
      </c>
      <c r="BB9" s="196">
        <v>9.66</v>
      </c>
      <c r="BC9" s="196">
        <v>10.56</v>
      </c>
      <c r="BD9" s="196">
        <v>11.83</v>
      </c>
      <c r="BE9" s="196">
        <v>10.67</v>
      </c>
      <c r="BF9" s="196">
        <v>5.66</v>
      </c>
      <c r="BG9" s="196">
        <v>0</v>
      </c>
      <c r="BH9" s="196">
        <v>0</v>
      </c>
      <c r="BI9" s="196">
        <v>0</v>
      </c>
      <c r="BJ9" s="196">
        <v>0.11</v>
      </c>
      <c r="BK9" s="196">
        <v>-1.01</v>
      </c>
      <c r="BL9" s="196">
        <v>1.16</v>
      </c>
      <c r="BM9" s="196">
        <v>10.55</v>
      </c>
      <c r="BN9" s="196">
        <v>2.78</v>
      </c>
      <c r="BO9" s="196" t="s">
        <v>124</v>
      </c>
      <c r="BP9" s="196" t="s">
        <v>151</v>
      </c>
      <c r="BQ9" s="196" t="s">
        <v>124</v>
      </c>
      <c r="BR9" s="196" t="s">
        <v>152</v>
      </c>
      <c r="BS9" s="203"/>
      <c r="BT9" s="204" t="s">
        <v>124</v>
      </c>
      <c r="BU9" s="204" t="s">
        <v>124</v>
      </c>
      <c r="BV9" s="204" t="s">
        <v>84</v>
      </c>
      <c r="BW9" s="204" t="s">
        <v>99</v>
      </c>
      <c r="BX9" s="204" t="b">
        <v>0</v>
      </c>
      <c r="BY9" s="196"/>
      <c r="BZ9" s="196"/>
      <c r="CA9" s="196"/>
      <c r="CB9" s="196"/>
      <c r="CC9" s="205">
        <v>4.592909</v>
      </c>
      <c r="CD9" s="206">
        <v>4</v>
      </c>
      <c r="CE9" s="206" t="s">
        <v>554</v>
      </c>
      <c r="CF9" s="206" t="s">
        <v>554</v>
      </c>
      <c r="CG9" s="196">
        <v>2</v>
      </c>
      <c r="CH9" s="195">
        <v>1</v>
      </c>
      <c r="CI9" s="195">
        <v>1</v>
      </c>
      <c r="CJ9" s="207">
        <v>7</v>
      </c>
      <c r="CK9" s="208">
        <v>12</v>
      </c>
      <c r="CL9" s="206" t="s">
        <v>579</v>
      </c>
      <c r="CM9" s="195" t="s">
        <v>480</v>
      </c>
      <c r="CN9" s="195" t="s">
        <v>480</v>
      </c>
      <c r="CO9" s="195" t="s">
        <v>480</v>
      </c>
      <c r="CP9" s="195" t="s">
        <v>480</v>
      </c>
      <c r="CQ9" s="195" t="s">
        <v>480</v>
      </c>
      <c r="CR9" s="195" t="s">
        <v>480</v>
      </c>
      <c r="CS9" s="195" t="s">
        <v>603</v>
      </c>
    </row>
    <row r="12" ht="13.5" thickBot="1"/>
    <row r="13" spans="1:7" ht="24.75" customHeight="1" thickBot="1">
      <c r="A13" s="345" t="s">
        <v>557</v>
      </c>
      <c r="B13" s="345" t="s">
        <v>0</v>
      </c>
      <c r="C13" s="347" t="s">
        <v>626</v>
      </c>
      <c r="D13" s="347"/>
      <c r="E13" s="343" t="s">
        <v>628</v>
      </c>
      <c r="F13" s="343" t="s">
        <v>627</v>
      </c>
      <c r="G13" s="343" t="s">
        <v>576</v>
      </c>
    </row>
    <row r="14" spans="1:7" ht="12.75">
      <c r="A14" s="346"/>
      <c r="B14" s="346"/>
      <c r="C14" s="299" t="s">
        <v>471</v>
      </c>
      <c r="D14" s="299" t="s">
        <v>472</v>
      </c>
      <c r="E14" s="344"/>
      <c r="F14" s="344"/>
      <c r="G14" s="344"/>
    </row>
    <row r="15" spans="1:8" ht="12.75">
      <c r="A15" s="300" t="s">
        <v>633</v>
      </c>
      <c r="B15" s="300" t="s">
        <v>189</v>
      </c>
      <c r="C15" s="300" t="s">
        <v>625</v>
      </c>
      <c r="D15" s="300" t="s">
        <v>625</v>
      </c>
      <c r="E15" s="301">
        <f aca="true" t="shared" si="0" ref="E15:E20">CC2</f>
        <v>6.997912</v>
      </c>
      <c r="F15" s="302">
        <f aca="true" t="shared" si="1" ref="F15:G22">CK2</f>
        <v>15.75</v>
      </c>
      <c r="G15" s="256" t="str">
        <f t="shared" si="1"/>
        <v>High</v>
      </c>
      <c r="H15" t="str">
        <f aca="true" t="shared" si="2" ref="H15:H20">CS2</f>
        <v>J018, then J162 DS; Ran thru FishXing- 2.2% passable for STS adults, passable flows= 1.-1.6cfs, velocity barrier @ 1.61cfs and above; </v>
      </c>
    </row>
    <row r="16" spans="1:8" ht="12.75">
      <c r="A16" s="239" t="s">
        <v>631</v>
      </c>
      <c r="B16" s="294" t="s">
        <v>447</v>
      </c>
      <c r="C16" s="239" t="s">
        <v>625</v>
      </c>
      <c r="D16" s="239" t="s">
        <v>625</v>
      </c>
      <c r="E16" s="303">
        <f t="shared" si="0"/>
        <v>1.420421</v>
      </c>
      <c r="F16" s="304">
        <f t="shared" si="1"/>
        <v>6.6</v>
      </c>
      <c r="G16" s="69" t="str">
        <f t="shared" si="1"/>
        <v>Medium</v>
      </c>
      <c r="H16" t="str">
        <f t="shared" si="2"/>
        <v>J154 DS</v>
      </c>
    </row>
    <row r="17" spans="1:8" ht="12.75">
      <c r="A17" s="239" t="s">
        <v>638</v>
      </c>
      <c r="B17" s="294" t="s">
        <v>539</v>
      </c>
      <c r="C17" s="239" t="s">
        <v>625</v>
      </c>
      <c r="D17" s="239" t="s">
        <v>625</v>
      </c>
      <c r="E17" s="303">
        <f t="shared" si="0"/>
        <v>1.53674</v>
      </c>
      <c r="F17" s="304">
        <f t="shared" si="1"/>
        <v>6</v>
      </c>
      <c r="G17" s="69" t="str">
        <f t="shared" si="1"/>
        <v>Medium</v>
      </c>
      <c r="H17" t="str">
        <f t="shared" si="2"/>
        <v>J045 DS; Remove CV road closed.</v>
      </c>
    </row>
    <row r="18" spans="1:8" ht="12.75">
      <c r="A18" s="305" t="s">
        <v>521</v>
      </c>
      <c r="B18" s="306" t="s">
        <v>536</v>
      </c>
      <c r="C18" s="239" t="s">
        <v>625</v>
      </c>
      <c r="D18" s="239" t="s">
        <v>625</v>
      </c>
      <c r="E18" s="303">
        <f t="shared" si="0"/>
        <v>1.09832</v>
      </c>
      <c r="F18" s="304">
        <f t="shared" si="1"/>
        <v>6.6</v>
      </c>
      <c r="G18" s="297" t="str">
        <f t="shared" si="1"/>
        <v>Beneficial</v>
      </c>
      <c r="H18" t="str">
        <f t="shared" si="2"/>
        <v>J165 DS; Low priority</v>
      </c>
    </row>
    <row r="19" spans="1:8" ht="12.75">
      <c r="A19" s="239" t="s">
        <v>639</v>
      </c>
      <c r="B19" s="294" t="s">
        <v>389</v>
      </c>
      <c r="C19" s="239" t="s">
        <v>625</v>
      </c>
      <c r="D19" s="239" t="s">
        <v>625</v>
      </c>
      <c r="E19" s="303">
        <f t="shared" si="0"/>
        <v>0.752645</v>
      </c>
      <c r="F19" s="304">
        <f t="shared" si="1"/>
        <v>3</v>
      </c>
      <c r="G19" s="69" t="str">
        <f t="shared" si="1"/>
        <v>Beneficial</v>
      </c>
      <c r="H19" t="str">
        <f t="shared" si="2"/>
        <v>J040 DS</v>
      </c>
    </row>
    <row r="20" spans="1:8" ht="12.75">
      <c r="A20" s="239" t="s">
        <v>629</v>
      </c>
      <c r="B20" s="294" t="s">
        <v>538</v>
      </c>
      <c r="C20" s="239" t="s">
        <v>625</v>
      </c>
      <c r="D20" s="239" t="s">
        <v>625</v>
      </c>
      <c r="E20" s="303">
        <f t="shared" si="0"/>
        <v>0.290644</v>
      </c>
      <c r="F20" s="304">
        <f t="shared" si="1"/>
        <v>3</v>
      </c>
      <c r="G20" s="69" t="str">
        <f t="shared" si="1"/>
        <v>Beneficial</v>
      </c>
      <c r="H20" t="str">
        <f t="shared" si="2"/>
        <v>J167 DS</v>
      </c>
    </row>
    <row r="21" spans="1:7" ht="12.75">
      <c r="A21" s="239" t="s">
        <v>642</v>
      </c>
      <c r="B21" s="239" t="s">
        <v>540</v>
      </c>
      <c r="C21" s="239" t="s">
        <v>625</v>
      </c>
      <c r="D21" s="239" t="s">
        <v>625</v>
      </c>
      <c r="E21" s="303">
        <f>853*0.000621371</f>
        <v>0.530029463</v>
      </c>
      <c r="F21" s="304">
        <f t="shared" si="1"/>
        <v>3</v>
      </c>
      <c r="G21" s="304" t="str">
        <f t="shared" si="1"/>
        <v>Beneficial</v>
      </c>
    </row>
    <row r="22" spans="1:8" ht="12.75">
      <c r="A22" s="307" t="s">
        <v>640</v>
      </c>
      <c r="B22" s="307" t="s">
        <v>144</v>
      </c>
      <c r="C22" s="307" t="s">
        <v>625</v>
      </c>
      <c r="D22" s="245" t="s">
        <v>625</v>
      </c>
      <c r="E22" s="308">
        <f>CC9</f>
        <v>4.592909</v>
      </c>
      <c r="F22" s="309">
        <f t="shared" si="1"/>
        <v>12</v>
      </c>
      <c r="G22" s="310" t="str">
        <f t="shared" si="1"/>
        <v>Beneficial</v>
      </c>
      <c r="H22" t="str">
        <f>CS9</f>
        <v>J056 Ds; Move to low priority due to lack of flow most of the year</v>
      </c>
    </row>
  </sheetData>
  <mergeCells count="6">
    <mergeCell ref="F13:F14"/>
    <mergeCell ref="G13:G14"/>
    <mergeCell ref="A13:A14"/>
    <mergeCell ref="C13:D13"/>
    <mergeCell ref="E13:E14"/>
    <mergeCell ref="B13:B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B8"/>
  <sheetViews>
    <sheetView workbookViewId="0" topLeftCell="A1">
      <selection activeCell="C11" sqref="C11"/>
    </sheetView>
  </sheetViews>
  <sheetFormatPr defaultColWidth="9.140625" defaultRowHeight="12.75"/>
  <cols>
    <col min="1" max="1" width="17.421875" style="0" bestFit="1" customWidth="1"/>
  </cols>
  <sheetData>
    <row r="3" spans="1:2" ht="12.75">
      <c r="A3" s="348" t="s">
        <v>600</v>
      </c>
      <c r="B3" s="349"/>
    </row>
    <row r="4" spans="1:2" ht="12.75">
      <c r="A4" s="82" t="s">
        <v>595</v>
      </c>
      <c r="B4" s="192">
        <v>783.077977</v>
      </c>
    </row>
    <row r="5" spans="1:2" ht="12.75">
      <c r="A5" s="82" t="s">
        <v>596</v>
      </c>
      <c r="B5" s="192">
        <v>124.587514</v>
      </c>
    </row>
    <row r="6" spans="1:2" ht="12.75">
      <c r="A6" s="82" t="s">
        <v>597</v>
      </c>
      <c r="B6" s="192">
        <f>B4-B5</f>
        <v>658.4904630000001</v>
      </c>
    </row>
    <row r="7" spans="1:2" ht="12.75">
      <c r="A7" s="82" t="s">
        <v>598</v>
      </c>
      <c r="B7" s="193">
        <f>B5/B4</f>
        <v>0.1590997546340139</v>
      </c>
    </row>
    <row r="8" spans="1:2" ht="12.75">
      <c r="A8" s="82" t="s">
        <v>599</v>
      </c>
      <c r="B8" s="193">
        <f>B6/B4</f>
        <v>0.8409002453659862</v>
      </c>
    </row>
  </sheetData>
  <mergeCells count="1">
    <mergeCell ref="A3:B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S3"/>
  <sheetViews>
    <sheetView workbookViewId="0" topLeftCell="A1">
      <pane xSplit="1" ySplit="1" topLeftCell="C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:IV3"/>
    </sheetView>
  </sheetViews>
  <sheetFormatPr defaultColWidth="9.140625" defaultRowHeight="12.75"/>
  <sheetData>
    <row r="1" spans="1:97" ht="51">
      <c r="A1" s="1" t="s">
        <v>0</v>
      </c>
      <c r="B1" s="2" t="s">
        <v>1</v>
      </c>
      <c r="C1" s="3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27</v>
      </c>
      <c r="AE1" s="1" t="s">
        <v>29</v>
      </c>
      <c r="AF1" s="1" t="s">
        <v>30</v>
      </c>
      <c r="AG1" s="1" t="s">
        <v>31</v>
      </c>
      <c r="AH1" s="1" t="s">
        <v>482</v>
      </c>
      <c r="AI1" s="1" t="s">
        <v>27</v>
      </c>
      <c r="AJ1" s="5" t="s">
        <v>32</v>
      </c>
      <c r="AK1" s="1" t="s">
        <v>33</v>
      </c>
      <c r="AL1" t="s">
        <v>462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  <c r="AR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32</v>
      </c>
      <c r="BT1" s="64" t="s">
        <v>465</v>
      </c>
      <c r="BU1" s="65" t="s">
        <v>66</v>
      </c>
      <c r="BV1" s="65" t="s">
        <v>466</v>
      </c>
      <c r="BW1" s="64" t="s">
        <v>67</v>
      </c>
      <c r="BX1" s="64" t="s">
        <v>467</v>
      </c>
      <c r="BY1" s="1" t="s">
        <v>68</v>
      </c>
      <c r="BZ1" s="1" t="s">
        <v>27</v>
      </c>
      <c r="CA1" s="1" t="s">
        <v>69</v>
      </c>
      <c r="CB1" s="1" t="s">
        <v>70</v>
      </c>
      <c r="CC1" s="87" t="s">
        <v>468</v>
      </c>
      <c r="CD1" s="87" t="s">
        <v>469</v>
      </c>
      <c r="CE1" s="88" t="s">
        <v>471</v>
      </c>
      <c r="CF1" s="88" t="s">
        <v>472</v>
      </c>
      <c r="CG1" s="87" t="s">
        <v>473</v>
      </c>
      <c r="CH1" s="87" t="s">
        <v>474</v>
      </c>
      <c r="CI1" s="87" t="s">
        <v>553</v>
      </c>
      <c r="CJ1" s="88" t="s">
        <v>478</v>
      </c>
      <c r="CK1" s="88" t="s">
        <v>479</v>
      </c>
      <c r="CL1" s="75" t="s">
        <v>576</v>
      </c>
      <c r="CM1" s="87" t="s">
        <v>489</v>
      </c>
      <c r="CN1" s="87" t="s">
        <v>138</v>
      </c>
      <c r="CO1" s="87" t="s">
        <v>140</v>
      </c>
      <c r="CP1" s="87" t="s">
        <v>490</v>
      </c>
      <c r="CQ1" s="75" t="s">
        <v>491</v>
      </c>
      <c r="CR1" s="75" t="s">
        <v>398</v>
      </c>
      <c r="CS1" s="75" t="s">
        <v>32</v>
      </c>
    </row>
    <row r="2" spans="1:97" ht="15.75">
      <c r="A2" s="172" t="s">
        <v>534</v>
      </c>
      <c r="B2" s="186" t="s">
        <v>518</v>
      </c>
      <c r="C2" s="171"/>
      <c r="D2" s="171"/>
      <c r="E2" s="172" t="s">
        <v>74</v>
      </c>
      <c r="F2" s="172" t="s">
        <v>74</v>
      </c>
      <c r="G2" s="172" t="s">
        <v>74</v>
      </c>
      <c r="H2" s="171" t="s">
        <v>109</v>
      </c>
      <c r="I2" s="171" t="s">
        <v>109</v>
      </c>
      <c r="J2" s="190">
        <v>45.71680233388889</v>
      </c>
      <c r="K2" s="190">
        <v>-116.89172901250001</v>
      </c>
      <c r="L2" s="171" t="s">
        <v>78</v>
      </c>
      <c r="M2" s="171"/>
      <c r="N2" s="171" t="s">
        <v>160</v>
      </c>
      <c r="O2" s="171" t="s">
        <v>80</v>
      </c>
      <c r="P2" s="171"/>
      <c r="Q2" s="175">
        <v>38981</v>
      </c>
      <c r="R2" s="176"/>
      <c r="S2" s="171" t="s">
        <v>99</v>
      </c>
      <c r="T2" s="171">
        <v>1</v>
      </c>
      <c r="U2" s="171">
        <v>1</v>
      </c>
      <c r="V2" s="171">
        <v>0</v>
      </c>
      <c r="W2" s="171">
        <v>0</v>
      </c>
      <c r="X2" s="171">
        <v>0</v>
      </c>
      <c r="Y2" s="171" t="s">
        <v>75</v>
      </c>
      <c r="Z2" s="171" t="s">
        <v>75</v>
      </c>
      <c r="AA2" s="171" t="s">
        <v>75</v>
      </c>
      <c r="AB2" s="171"/>
      <c r="AC2" s="171"/>
      <c r="AD2" s="171"/>
      <c r="AE2" s="171"/>
      <c r="AF2" s="171" t="s">
        <v>75</v>
      </c>
      <c r="AG2" s="171" t="s">
        <v>75</v>
      </c>
      <c r="AH2" s="171" t="s">
        <v>75</v>
      </c>
      <c r="AI2" s="171"/>
      <c r="AJ2" s="171" t="s">
        <v>541</v>
      </c>
      <c r="AK2" s="185" t="s">
        <v>519</v>
      </c>
      <c r="AL2" s="171"/>
      <c r="AM2" s="171"/>
      <c r="AN2" s="171"/>
      <c r="AO2" s="171"/>
      <c r="AP2" s="171"/>
      <c r="AQ2" s="171"/>
      <c r="AR2" s="171"/>
      <c r="AS2" s="172">
        <v>3.3</v>
      </c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86"/>
      <c r="BH2" s="171"/>
      <c r="BI2" s="187">
        <v>0.76</v>
      </c>
      <c r="BJ2" s="187">
        <v>0.3</v>
      </c>
      <c r="BK2" s="171"/>
      <c r="BL2" s="171"/>
      <c r="BM2" s="171"/>
      <c r="BN2" s="191">
        <v>1.73</v>
      </c>
      <c r="BO2" s="171" t="s">
        <v>124</v>
      </c>
      <c r="BP2" s="171" t="s">
        <v>151</v>
      </c>
      <c r="BQ2" s="171" t="s">
        <v>124</v>
      </c>
      <c r="BR2" s="171" t="s">
        <v>75</v>
      </c>
      <c r="BS2" s="171"/>
      <c r="BT2" s="177" t="s">
        <v>124</v>
      </c>
      <c r="BU2" s="177" t="s">
        <v>124</v>
      </c>
      <c r="BV2" s="177" t="s">
        <v>84</v>
      </c>
      <c r="BW2" s="177" t="s">
        <v>99</v>
      </c>
      <c r="BX2" s="177" t="b">
        <v>0</v>
      </c>
      <c r="BY2" s="171"/>
      <c r="BZ2" s="171"/>
      <c r="CA2" s="186" t="s">
        <v>515</v>
      </c>
      <c r="CB2" s="171"/>
      <c r="CC2" s="178">
        <v>3.429554</v>
      </c>
      <c r="CD2" s="179">
        <v>3</v>
      </c>
      <c r="CE2" s="179" t="s">
        <v>554</v>
      </c>
      <c r="CF2" s="179" t="s">
        <v>554</v>
      </c>
      <c r="CG2" s="267">
        <v>3</v>
      </c>
      <c r="CH2" s="171">
        <v>1</v>
      </c>
      <c r="CI2" s="171">
        <v>1</v>
      </c>
      <c r="CJ2" s="180">
        <v>12</v>
      </c>
      <c r="CK2" s="181">
        <v>9</v>
      </c>
      <c r="CL2" s="98" t="s">
        <v>618</v>
      </c>
      <c r="CM2" s="171" t="s">
        <v>480</v>
      </c>
      <c r="CN2" s="171" t="s">
        <v>480</v>
      </c>
      <c r="CO2" s="171" t="s">
        <v>480</v>
      </c>
      <c r="CP2" s="171" t="s">
        <v>480</v>
      </c>
      <c r="CQ2" s="171" t="s">
        <v>480</v>
      </c>
      <c r="CR2" s="171" t="s">
        <v>480</v>
      </c>
      <c r="CS2" s="171" t="s">
        <v>634</v>
      </c>
    </row>
    <row r="3" spans="1:97" s="6" customFormat="1" ht="12.75">
      <c r="A3" s="99" t="s">
        <v>403</v>
      </c>
      <c r="B3" s="99" t="s">
        <v>395</v>
      </c>
      <c r="C3" s="100">
        <v>0.2</v>
      </c>
      <c r="D3" s="99" t="s">
        <v>396</v>
      </c>
      <c r="E3" s="99" t="s">
        <v>74</v>
      </c>
      <c r="F3" s="99" t="s">
        <v>74</v>
      </c>
      <c r="G3" s="99" t="s">
        <v>74</v>
      </c>
      <c r="H3" s="97" t="s">
        <v>109</v>
      </c>
      <c r="I3" s="97" t="s">
        <v>397</v>
      </c>
      <c r="J3" s="101">
        <v>45.70015</v>
      </c>
      <c r="K3" s="101">
        <v>-117.20013</v>
      </c>
      <c r="L3" s="97" t="s">
        <v>78</v>
      </c>
      <c r="M3" s="97"/>
      <c r="N3" s="97" t="s">
        <v>80</v>
      </c>
      <c r="O3" s="97" t="s">
        <v>160</v>
      </c>
      <c r="P3" s="97"/>
      <c r="Q3" s="102">
        <v>38917</v>
      </c>
      <c r="R3" s="103">
        <v>0.32083333333333336</v>
      </c>
      <c r="S3" s="97" t="s">
        <v>99</v>
      </c>
      <c r="T3" s="97">
        <v>1</v>
      </c>
      <c r="U3" s="97">
        <v>1</v>
      </c>
      <c r="V3" s="97">
        <v>0</v>
      </c>
      <c r="W3" s="97">
        <v>0</v>
      </c>
      <c r="X3" s="97"/>
      <c r="Y3" s="97" t="s">
        <v>137</v>
      </c>
      <c r="Z3" s="97" t="s">
        <v>75</v>
      </c>
      <c r="AA3" s="97" t="s">
        <v>75</v>
      </c>
      <c r="AB3" s="97"/>
      <c r="AC3" s="97" t="s">
        <v>84</v>
      </c>
      <c r="AD3" s="97"/>
      <c r="AE3" s="97" t="s">
        <v>120</v>
      </c>
      <c r="AF3" s="97" t="s">
        <v>398</v>
      </c>
      <c r="AG3" s="97" t="s">
        <v>179</v>
      </c>
      <c r="AH3" s="97" t="s">
        <v>75</v>
      </c>
      <c r="AI3" s="104" t="s">
        <v>487</v>
      </c>
      <c r="AJ3" s="97" t="s">
        <v>405</v>
      </c>
      <c r="AK3" s="97"/>
      <c r="AL3" s="97"/>
      <c r="AM3" s="97"/>
      <c r="AN3" s="97"/>
      <c r="AO3" s="97"/>
      <c r="AP3" s="97"/>
      <c r="AQ3" s="97"/>
      <c r="AR3" s="97"/>
      <c r="AS3" s="97">
        <v>3</v>
      </c>
      <c r="AT3" s="97">
        <v>60</v>
      </c>
      <c r="AU3" s="97">
        <v>2.9</v>
      </c>
      <c r="AV3" s="97">
        <v>3.4</v>
      </c>
      <c r="AW3" s="97">
        <v>3</v>
      </c>
      <c r="AX3" s="97">
        <v>4.5</v>
      </c>
      <c r="AY3" s="97">
        <v>3.6</v>
      </c>
      <c r="AZ3" s="97">
        <v>7.41</v>
      </c>
      <c r="BA3" s="97" t="s">
        <v>401</v>
      </c>
      <c r="BB3" s="97">
        <v>10.5</v>
      </c>
      <c r="BC3" s="97">
        <v>15.06</v>
      </c>
      <c r="BD3" s="97">
        <v>17.47</v>
      </c>
      <c r="BE3" s="97">
        <v>16.52</v>
      </c>
      <c r="BF3" s="97">
        <v>7.42</v>
      </c>
      <c r="BG3" s="97">
        <v>-0.01</v>
      </c>
      <c r="BH3" s="97">
        <v>3.48</v>
      </c>
      <c r="BI3" s="97">
        <v>0.86</v>
      </c>
      <c r="BJ3" s="97">
        <v>1.46</v>
      </c>
      <c r="BK3" s="97">
        <v>-6.02</v>
      </c>
      <c r="BL3" s="97">
        <v>0.95</v>
      </c>
      <c r="BM3" s="97">
        <v>0.65</v>
      </c>
      <c r="BN3" s="97">
        <v>7.6</v>
      </c>
      <c r="BO3" s="97" t="s">
        <v>124</v>
      </c>
      <c r="BP3" s="97" t="s">
        <v>151</v>
      </c>
      <c r="BQ3" s="97" t="s">
        <v>124</v>
      </c>
      <c r="BR3" s="97" t="s">
        <v>152</v>
      </c>
      <c r="BS3" s="97" t="s">
        <v>406</v>
      </c>
      <c r="BT3" s="78" t="s">
        <v>124</v>
      </c>
      <c r="BU3" s="78" t="s">
        <v>124</v>
      </c>
      <c r="BV3" s="78" t="s">
        <v>84</v>
      </c>
      <c r="BW3" s="78" t="s">
        <v>99</v>
      </c>
      <c r="BX3" s="78" t="b">
        <v>0</v>
      </c>
      <c r="BY3" s="97" t="s">
        <v>84</v>
      </c>
      <c r="BZ3" s="97"/>
      <c r="CA3" s="97" t="s">
        <v>85</v>
      </c>
      <c r="CB3" s="97" t="s">
        <v>86</v>
      </c>
      <c r="CC3" s="153">
        <v>0.618469</v>
      </c>
      <c r="CD3" s="98">
        <v>1</v>
      </c>
      <c r="CE3" s="98" t="s">
        <v>554</v>
      </c>
      <c r="CF3" s="98" t="s">
        <v>554</v>
      </c>
      <c r="CG3" s="97">
        <v>3</v>
      </c>
      <c r="CH3" s="97">
        <v>1.05</v>
      </c>
      <c r="CI3" s="97">
        <v>1</v>
      </c>
      <c r="CJ3" s="72">
        <v>29</v>
      </c>
      <c r="CK3" s="73">
        <v>3.15</v>
      </c>
      <c r="CL3" s="98" t="s">
        <v>579</v>
      </c>
      <c r="CM3" s="97" t="s">
        <v>480</v>
      </c>
      <c r="CN3" s="97" t="s">
        <v>480</v>
      </c>
      <c r="CO3" s="97" t="s">
        <v>480</v>
      </c>
      <c r="CP3" s="97" t="s">
        <v>480</v>
      </c>
      <c r="CQ3" s="97" t="s">
        <v>480</v>
      </c>
      <c r="CR3" s="97" t="s">
        <v>556</v>
      </c>
      <c r="CS3" s="82" t="s">
        <v>547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Nez Perce Tribe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Christian</dc:creator>
  <cp:keywords/>
  <dc:description/>
  <cp:lastModifiedBy>default</cp:lastModifiedBy>
  <cp:lastPrinted>2007-04-17T18:24:05Z</cp:lastPrinted>
  <dcterms:created xsi:type="dcterms:W3CDTF">2007-01-30T17:43:09Z</dcterms:created>
  <dcterms:modified xsi:type="dcterms:W3CDTF">2007-06-25T20:18:48Z</dcterms:modified>
  <cp:category/>
  <cp:version/>
  <cp:contentType/>
  <cp:contentStatus/>
</cp:coreProperties>
</file>