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Final Group Prioirities" sheetId="1" r:id="rId1"/>
    <sheet name="All Barrier Table" sheetId="2" r:id="rId2"/>
    <sheet name="All Combo Table" sheetId="3" r:id="rId3"/>
    <sheet name="Blocked Habitat" sheetId="4" r:id="rId4"/>
    <sheet name="All Data" sheetId="5" r:id="rId5"/>
  </sheets>
  <definedNames/>
  <calcPr fullCalcOnLoad="1"/>
</workbook>
</file>

<file path=xl/sharedStrings.xml><?xml version="1.0" encoding="utf-8"?>
<sst xmlns="http://schemas.openxmlformats.org/spreadsheetml/2006/main" count="2203" uniqueCount="249">
  <si>
    <t>L001</t>
  </si>
  <si>
    <t>Hwy 82</t>
  </si>
  <si>
    <t>NA</t>
  </si>
  <si>
    <t>State</t>
  </si>
  <si>
    <t>Private</t>
  </si>
  <si>
    <t>No Value</t>
  </si>
  <si>
    <t>Lostine River</t>
  </si>
  <si>
    <t>Lat/Long Decimal Degrees</t>
  </si>
  <si>
    <t>WGS 1984</t>
  </si>
  <si>
    <t>Richard Christian</t>
  </si>
  <si>
    <t>Bridge</t>
  </si>
  <si>
    <t>Outlet Freefall into Pool</t>
  </si>
  <si>
    <t>No</t>
  </si>
  <si>
    <t>None</t>
  </si>
  <si>
    <t>Debris Plugging Inlet</t>
  </si>
  <si>
    <t>Poor Alignment with Stream</t>
  </si>
  <si>
    <t>Overview</t>
  </si>
  <si>
    <t>Yes</t>
  </si>
  <si>
    <t>RLC</t>
  </si>
  <si>
    <t>L002</t>
  </si>
  <si>
    <t>Hershell lane</t>
  </si>
  <si>
    <t>County</t>
  </si>
  <si>
    <t>L003</t>
  </si>
  <si>
    <t>Unnamed</t>
  </si>
  <si>
    <t xml:space="preserve"> 0.2mi NW on Johnston lane; 0.1Mi N from Perry Johnston's house to Lostine R</t>
  </si>
  <si>
    <t>L004</t>
  </si>
  <si>
    <t>Lostine River RD</t>
  </si>
  <si>
    <t>S of Hwy 82</t>
  </si>
  <si>
    <t>L005</t>
  </si>
  <si>
    <t>Caudle lane</t>
  </si>
  <si>
    <t>Gerry Martin</t>
  </si>
  <si>
    <t>JN</t>
  </si>
  <si>
    <t>L006</t>
  </si>
  <si>
    <t>MountainView Rd</t>
  </si>
  <si>
    <t>Mountain view road</t>
  </si>
  <si>
    <t>L007</t>
  </si>
  <si>
    <t>Eagle lane</t>
  </si>
  <si>
    <t>Granger Lane</t>
  </si>
  <si>
    <t>L008</t>
  </si>
  <si>
    <t>Baker rd</t>
  </si>
  <si>
    <t>N from Hwy 82</t>
  </si>
  <si>
    <t>L009-1</t>
  </si>
  <si>
    <t>N/A</t>
  </si>
  <si>
    <t>Nancy Fiegel</t>
  </si>
  <si>
    <t>G.,MARTIN</t>
  </si>
  <si>
    <t>Other</t>
  </si>
  <si>
    <t>Outlet Freefall onto Substrate</t>
  </si>
  <si>
    <t>Part freefall onto sub &amp; into pool</t>
  </si>
  <si>
    <t>Black x on cement wall near headgate.</t>
  </si>
  <si>
    <t>Red</t>
  </si>
  <si>
    <t>Outlet Drop &gt; 0.34</t>
  </si>
  <si>
    <t>Slope &gt; 2%</t>
  </si>
  <si>
    <t>NF</t>
  </si>
  <si>
    <t>L009-2</t>
  </si>
  <si>
    <t>G.Martin</t>
  </si>
  <si>
    <t>SEE STRUCTURE #1</t>
  </si>
  <si>
    <t>BLACK X ON CEMENT WALL.</t>
  </si>
  <si>
    <t>Outlet Drop &gt; 0.8</t>
  </si>
  <si>
    <t>L009-3</t>
  </si>
  <si>
    <t>Na</t>
  </si>
  <si>
    <t>G.MARTIN</t>
  </si>
  <si>
    <t>Outlet at Stream Grade</t>
  </si>
  <si>
    <t>Black x on cement wall.</t>
  </si>
  <si>
    <t>Slope &gt; 1%</t>
  </si>
  <si>
    <t>L009-4</t>
  </si>
  <si>
    <t>Same</t>
  </si>
  <si>
    <t>L010</t>
  </si>
  <si>
    <t>Lostine River Road. FS 8210</t>
  </si>
  <si>
    <t>FROM FORREST BOUNDARY</t>
  </si>
  <si>
    <t>Federal</t>
  </si>
  <si>
    <t>Unnamed Trib</t>
  </si>
  <si>
    <t>Cindy Sloan</t>
  </si>
  <si>
    <t>N.FIEGEL</t>
  </si>
  <si>
    <t>L011</t>
  </si>
  <si>
    <t>Lostine River Road</t>
  </si>
  <si>
    <t>Forest Boundary</t>
  </si>
  <si>
    <t>N. Fiegel</t>
  </si>
  <si>
    <t>L012</t>
  </si>
  <si>
    <t xml:space="preserve">Eagle Lane </t>
  </si>
  <si>
    <t>Lostine River Road.</t>
  </si>
  <si>
    <t>N.Fiegel</t>
  </si>
  <si>
    <t>L013</t>
  </si>
  <si>
    <t>GM</t>
  </si>
  <si>
    <t>L014</t>
  </si>
  <si>
    <t>Hwy 82 at Lostine</t>
  </si>
  <si>
    <t>CS</t>
  </si>
  <si>
    <t>L015</t>
  </si>
  <si>
    <t>Trail</t>
  </si>
  <si>
    <t>Two Pan Trail Head</t>
  </si>
  <si>
    <t>L016</t>
  </si>
  <si>
    <t>FS 8012 at itondyke cg</t>
  </si>
  <si>
    <t>Hwy 82 at lostine</t>
  </si>
  <si>
    <t>L017</t>
  </si>
  <si>
    <t>See above comments</t>
  </si>
  <si>
    <t>L018</t>
  </si>
  <si>
    <t>Trout farm</t>
  </si>
  <si>
    <t>Lostine river rd</t>
  </si>
  <si>
    <t>Break in sequence only</t>
  </si>
  <si>
    <t>L020-1</t>
  </si>
  <si>
    <t>Town of Lostine</t>
  </si>
  <si>
    <t>Substrate is large rock at outlet</t>
  </si>
  <si>
    <t>Cement sill</t>
  </si>
  <si>
    <t>L020-2</t>
  </si>
  <si>
    <t xml:space="preserve">Town of Lostine </t>
  </si>
  <si>
    <t>Substrate is large rock</t>
  </si>
  <si>
    <t>L020-3</t>
  </si>
  <si>
    <t>Substrate large rock at outlets</t>
  </si>
  <si>
    <t>L020-4</t>
  </si>
  <si>
    <t>L020-5</t>
  </si>
  <si>
    <t>Town of lostine</t>
  </si>
  <si>
    <t>Outlet Cascade over Substrate</t>
  </si>
  <si>
    <t>L020-6</t>
  </si>
  <si>
    <t>Lostine</t>
  </si>
  <si>
    <t>L021</t>
  </si>
  <si>
    <t>8250-040</t>
  </si>
  <si>
    <t>Circular</t>
  </si>
  <si>
    <t>30% blocked on bottom at inlet</t>
  </si>
  <si>
    <t>Road bed log</t>
  </si>
  <si>
    <t>See blocked inlet comment</t>
  </si>
  <si>
    <t>Stream Crossing</t>
  </si>
  <si>
    <t>Road Name</t>
  </si>
  <si>
    <t>Milepost</t>
  </si>
  <si>
    <t>From Road Junction</t>
  </si>
  <si>
    <t>Road Owner</t>
  </si>
  <si>
    <t>Land Owner U/S</t>
  </si>
  <si>
    <t>Land Owner D/S</t>
  </si>
  <si>
    <t>BS Stream Name</t>
  </si>
  <si>
    <t>BS Trib. To</t>
  </si>
  <si>
    <t>Lostine Stream Name</t>
  </si>
  <si>
    <t>Lostine Trib. To</t>
  </si>
  <si>
    <t>Wallowa Stream Name</t>
  </si>
  <si>
    <t>Wallowa Trib. To</t>
  </si>
  <si>
    <t>Imnaha Stream Name</t>
  </si>
  <si>
    <t>Imnaha Trib. To</t>
  </si>
  <si>
    <t>Minam Stream Name</t>
  </si>
  <si>
    <t>Minam Trib. To</t>
  </si>
  <si>
    <t>Joseph Stream Name</t>
  </si>
  <si>
    <t>Jospeh Trib. To</t>
  </si>
  <si>
    <t>GR Stream Name</t>
  </si>
  <si>
    <t>GR Trib. To</t>
  </si>
  <si>
    <t>Snake Stream Name</t>
  </si>
  <si>
    <t>Wenaha Stream Name</t>
  </si>
  <si>
    <t>Wenaha Trib. To</t>
  </si>
  <si>
    <t>Latitude</t>
  </si>
  <si>
    <t>Longitude</t>
  </si>
  <si>
    <t>Coordinate System</t>
  </si>
  <si>
    <t>Datum</t>
  </si>
  <si>
    <t>Surveyor Name (1)</t>
  </si>
  <si>
    <t>Surveyor Name (2)</t>
  </si>
  <si>
    <t>Surveyor Name (3)</t>
  </si>
  <si>
    <t>Date</t>
  </si>
  <si>
    <t>Time</t>
  </si>
  <si>
    <t>Structure Type</t>
  </si>
  <si>
    <t>Structure #</t>
  </si>
  <si>
    <t>Total #</t>
  </si>
  <si>
    <t># Identical Orifice</t>
  </si>
  <si>
    <t># Diff Orifices</t>
  </si>
  <si>
    <t># Overflow pipes</t>
  </si>
  <si>
    <t>External Structure</t>
  </si>
  <si>
    <t>External Struct(2)</t>
  </si>
  <si>
    <t>External Struct(3)</t>
  </si>
  <si>
    <t>Describe</t>
  </si>
  <si>
    <t>Internal Structures</t>
  </si>
  <si>
    <t>Streambed Substrate</t>
  </si>
  <si>
    <t>Pipe Condition(1)</t>
  </si>
  <si>
    <t>Pipe Condition(2)</t>
  </si>
  <si>
    <t>Comments</t>
  </si>
  <si>
    <t>Additional Comments</t>
  </si>
  <si>
    <t>Photographs</t>
  </si>
  <si>
    <t>From Inlet</t>
  </si>
  <si>
    <t>Inlet From U/S</t>
  </si>
  <si>
    <t>Outlet From D/S</t>
  </si>
  <si>
    <t>Tailwater Control</t>
  </si>
  <si>
    <t>Photo 5</t>
  </si>
  <si>
    <t>Photo 6</t>
  </si>
  <si>
    <t>Photo 7</t>
  </si>
  <si>
    <t>Culvert Width</t>
  </si>
  <si>
    <t>Culvert Length</t>
  </si>
  <si>
    <t>BF Width 1</t>
  </si>
  <si>
    <t>BF Width 2</t>
  </si>
  <si>
    <t>BF Width 3</t>
  </si>
  <si>
    <t>BF Width 4</t>
  </si>
  <si>
    <t>BF Width 5</t>
  </si>
  <si>
    <t>Bench 1</t>
  </si>
  <si>
    <t>Location</t>
  </si>
  <si>
    <t>Inlet Invert (P2)</t>
  </si>
  <si>
    <t>Outlet Invert (P4)</t>
  </si>
  <si>
    <t>Pool Bottom (P5)</t>
  </si>
  <si>
    <t>Tailwater (P6)</t>
  </si>
  <si>
    <t>Bench 2</t>
  </si>
  <si>
    <t>Bench Diff.</t>
  </si>
  <si>
    <t>Avg BF Width</t>
  </si>
  <si>
    <t>CV:Channel Width</t>
  </si>
  <si>
    <t>Outlet Drop</t>
  </si>
  <si>
    <t>Resid Inlet Depth</t>
  </si>
  <si>
    <t>Resid Pool Depth</t>
  </si>
  <si>
    <t>Resid Pool:Outlet</t>
  </si>
  <si>
    <t>CV Slope (%)</t>
  </si>
  <si>
    <t>Juveniles</t>
  </si>
  <si>
    <t>Juveniles Red</t>
  </si>
  <si>
    <t>Adults</t>
  </si>
  <si>
    <t>Adults Red</t>
  </si>
  <si>
    <t>Red/Green/Gray</t>
  </si>
  <si>
    <t>Map Color</t>
  </si>
  <si>
    <t>Qualitative Yes/No</t>
  </si>
  <si>
    <t>B/F/O</t>
  </si>
  <si>
    <t>Qual Eval</t>
  </si>
  <si>
    <t>Add. Features</t>
  </si>
  <si>
    <t>Completed</t>
  </si>
  <si>
    <t>Initials</t>
  </si>
  <si>
    <t>Lostine WS Stream Crossing Data</t>
  </si>
  <si>
    <t>Qual Only</t>
  </si>
  <si>
    <t>Miles Blocked</t>
  </si>
  <si>
    <t>Miles Categories</t>
  </si>
  <si>
    <t>Juvenile</t>
  </si>
  <si>
    <t>Adult</t>
  </si>
  <si>
    <t>Barrier Order</t>
  </si>
  <si>
    <t>Failure Risk</t>
  </si>
  <si>
    <t>Number Potential Species</t>
  </si>
  <si>
    <t>Order</t>
  </si>
  <si>
    <t>Brad's Modified Ranking</t>
  </si>
  <si>
    <t>Priority</t>
  </si>
  <si>
    <t>Poor Alignment With Stream</t>
  </si>
  <si>
    <t>Breaks Inside Culvert</t>
  </si>
  <si>
    <t>Fill Eroding</t>
  </si>
  <si>
    <t>Piping</t>
  </si>
  <si>
    <t>Bottom Rusted Through</t>
  </si>
  <si>
    <t>Total Habitat</t>
  </si>
  <si>
    <t>Blocked Habitat</t>
  </si>
  <si>
    <t>Accessible Habitat</t>
  </si>
  <si>
    <t>Percent Blocked</t>
  </si>
  <si>
    <t>Percent Accessible</t>
  </si>
  <si>
    <t>Lostine Watershed</t>
  </si>
  <si>
    <t>Stream Name</t>
  </si>
  <si>
    <t>Stream Crossings</t>
  </si>
  <si>
    <t>Crossing Positions</t>
  </si>
  <si>
    <t>Total Habitat Blocked</t>
  </si>
  <si>
    <t>Stream/ Comments</t>
  </si>
  <si>
    <t>Individual Ranks</t>
  </si>
  <si>
    <t>Combined Rank</t>
  </si>
  <si>
    <t>Individual Priority</t>
  </si>
  <si>
    <t>Combined Priority</t>
  </si>
  <si>
    <t>Unnamed Trib near Huckelberry</t>
  </si>
  <si>
    <t>Falls on Lostine River</t>
  </si>
  <si>
    <t>Juvenile passage issue</t>
  </si>
  <si>
    <t>Diversion</t>
  </si>
  <si>
    <t>High</t>
  </si>
  <si>
    <t>p</t>
  </si>
  <si>
    <t>Beneficial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</si>
</sst>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</numFmts>
  <fonts count="10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left"/>
    </xf>
    <xf numFmtId="14" fontId="0" fillId="0" borderId="0" xfId="0" applyNumberFormat="1" applyFill="1" applyAlignment="1">
      <alignment/>
    </xf>
    <xf numFmtId="18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 horizontal="left"/>
    </xf>
    <xf numFmtId="14" fontId="0" fillId="2" borderId="0" xfId="0" applyNumberFormat="1" applyFill="1" applyAlignment="1">
      <alignment/>
    </xf>
    <xf numFmtId="18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1" fontId="0" fillId="0" borderId="3" xfId="0" applyNumberFormat="1" applyFont="1" applyFill="1" applyBorder="1" applyAlignment="1">
      <alignment horizontal="center"/>
    </xf>
    <xf numFmtId="0" fontId="0" fillId="4" borderId="3" xfId="0" applyFill="1" applyBorder="1" applyAlignment="1">
      <alignment/>
    </xf>
    <xf numFmtId="0" fontId="0" fillId="0" borderId="3" xfId="0" applyFill="1" applyBorder="1" applyAlignment="1">
      <alignment/>
    </xf>
    <xf numFmtId="1" fontId="2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/>
    </xf>
    <xf numFmtId="0" fontId="0" fillId="0" borderId="3" xfId="0" applyBorder="1" applyAlignment="1">
      <alignment/>
    </xf>
    <xf numFmtId="165" fontId="0" fillId="0" borderId="3" xfId="0" applyNumberFormat="1" applyFill="1" applyBorder="1" applyAlignment="1">
      <alignment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/>
    </xf>
    <xf numFmtId="18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/>
    </xf>
    <xf numFmtId="18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2" fontId="0" fillId="0" borderId="3" xfId="0" applyNumberFormat="1" applyBorder="1" applyAlignment="1">
      <alignment/>
    </xf>
    <xf numFmtId="10" fontId="0" fillId="0" borderId="3" xfId="0" applyNumberFormat="1" applyBorder="1" applyAlignment="1">
      <alignment/>
    </xf>
    <xf numFmtId="1" fontId="0" fillId="5" borderId="3" xfId="0" applyNumberFormat="1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 vertical="center" wrapText="1"/>
    </xf>
    <xf numFmtId="2" fontId="2" fillId="6" borderId="3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165" fontId="0" fillId="0" borderId="4" xfId="0" applyNumberFormat="1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wrapText="1"/>
    </xf>
    <xf numFmtId="2" fontId="0" fillId="0" borderId="6" xfId="0" applyNumberFormat="1" applyFont="1" applyBorder="1" applyAlignment="1">
      <alignment horizontal="center" wrapText="1"/>
    </xf>
    <xf numFmtId="165" fontId="0" fillId="0" borderId="5" xfId="0" applyNumberFormat="1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wrapText="1"/>
    </xf>
    <xf numFmtId="165" fontId="0" fillId="0" borderId="7" xfId="0" applyNumberFormat="1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165" fontId="0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 wrapText="1"/>
    </xf>
    <xf numFmtId="2" fontId="0" fillId="0" borderId="5" xfId="0" applyNumberFormat="1" applyBorder="1" applyAlignment="1">
      <alignment horizontal="center"/>
    </xf>
    <xf numFmtId="0" fontId="4" fillId="0" borderId="0" xfId="0" applyFont="1" applyBorder="1" applyAlignment="1">
      <alignment/>
    </xf>
    <xf numFmtId="165" fontId="4" fillId="0" borderId="3" xfId="0" applyNumberFormat="1" applyFont="1" applyFill="1" applyBorder="1" applyAlignment="1">
      <alignment/>
    </xf>
    <xf numFmtId="1" fontId="4" fillId="0" borderId="3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1" fontId="3" fillId="0" borderId="3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165" fontId="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2" fontId="0" fillId="0" borderId="12" xfId="0" applyNumberFormat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I14"/>
  <sheetViews>
    <sheetView tabSelected="1" workbookViewId="0" topLeftCell="A1">
      <pane xSplit="1" ySplit="1" topLeftCell="CO1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Q17" sqref="CQ17"/>
    </sheetView>
  </sheetViews>
  <sheetFormatPr defaultColWidth="9.140625" defaultRowHeight="12.75"/>
  <cols>
    <col min="26" max="26" width="10.140625" style="0" bestFit="1" customWidth="1"/>
    <col min="112" max="112" width="11.28125" style="0" customWidth="1"/>
  </cols>
  <sheetData>
    <row r="1" spans="1:112" ht="51">
      <c r="A1" s="16" t="s">
        <v>119</v>
      </c>
      <c r="B1" s="17" t="s">
        <v>120</v>
      </c>
      <c r="C1" s="18" t="s">
        <v>121</v>
      </c>
      <c r="D1" s="17" t="s">
        <v>122</v>
      </c>
      <c r="E1" s="16" t="s">
        <v>123</v>
      </c>
      <c r="F1" s="16" t="s">
        <v>124</v>
      </c>
      <c r="G1" s="16" t="s">
        <v>125</v>
      </c>
      <c r="H1" s="16" t="s">
        <v>126</v>
      </c>
      <c r="I1" s="16" t="s">
        <v>127</v>
      </c>
      <c r="J1" s="16" t="s">
        <v>128</v>
      </c>
      <c r="K1" s="16" t="s">
        <v>129</v>
      </c>
      <c r="L1" s="16" t="s">
        <v>130</v>
      </c>
      <c r="M1" s="16" t="s">
        <v>131</v>
      </c>
      <c r="N1" s="16" t="s">
        <v>132</v>
      </c>
      <c r="O1" s="16" t="s">
        <v>133</v>
      </c>
      <c r="P1" s="16" t="s">
        <v>134</v>
      </c>
      <c r="Q1" s="16" t="s">
        <v>135</v>
      </c>
      <c r="R1" s="16" t="s">
        <v>136</v>
      </c>
      <c r="S1" s="16" t="s">
        <v>137</v>
      </c>
      <c r="T1" s="16" t="s">
        <v>138</v>
      </c>
      <c r="U1" s="16" t="s">
        <v>139</v>
      </c>
      <c r="V1" s="16" t="s">
        <v>140</v>
      </c>
      <c r="W1" s="16" t="s">
        <v>141</v>
      </c>
      <c r="X1" s="16" t="s">
        <v>142</v>
      </c>
      <c r="Y1" s="19" t="s">
        <v>143</v>
      </c>
      <c r="Z1" s="19" t="s">
        <v>144</v>
      </c>
      <c r="AA1" s="16" t="s">
        <v>145</v>
      </c>
      <c r="AB1" s="16" t="s">
        <v>146</v>
      </c>
      <c r="AC1" s="16" t="s">
        <v>147</v>
      </c>
      <c r="AD1" s="16" t="s">
        <v>148</v>
      </c>
      <c r="AE1" s="16" t="s">
        <v>149</v>
      </c>
      <c r="AF1" s="16" t="s">
        <v>150</v>
      </c>
      <c r="AG1" s="16" t="s">
        <v>151</v>
      </c>
      <c r="AH1" s="16" t="s">
        <v>152</v>
      </c>
      <c r="AI1" s="16" t="s">
        <v>153</v>
      </c>
      <c r="AJ1" s="16" t="s">
        <v>154</v>
      </c>
      <c r="AK1" s="16" t="s">
        <v>155</v>
      </c>
      <c r="AL1" s="16" t="s">
        <v>156</v>
      </c>
      <c r="AM1" s="16" t="s">
        <v>157</v>
      </c>
      <c r="AN1" s="16" t="s">
        <v>158</v>
      </c>
      <c r="AO1" s="16" t="s">
        <v>159</v>
      </c>
      <c r="AP1" s="16" t="s">
        <v>160</v>
      </c>
      <c r="AQ1" s="16" t="s">
        <v>161</v>
      </c>
      <c r="AR1" s="16" t="s">
        <v>162</v>
      </c>
      <c r="AS1" s="16" t="s">
        <v>161</v>
      </c>
      <c r="AT1" s="16" t="s">
        <v>163</v>
      </c>
      <c r="AU1" s="16" t="s">
        <v>164</v>
      </c>
      <c r="AV1" s="16" t="s">
        <v>165</v>
      </c>
      <c r="AW1" s="16" t="s">
        <v>161</v>
      </c>
      <c r="AX1" s="20" t="s">
        <v>166</v>
      </c>
      <c r="AY1" s="16" t="s">
        <v>167</v>
      </c>
      <c r="AZ1" t="s">
        <v>168</v>
      </c>
      <c r="BA1" t="s">
        <v>169</v>
      </c>
      <c r="BB1" t="s">
        <v>170</v>
      </c>
      <c r="BC1" t="s">
        <v>171</v>
      </c>
      <c r="BD1" t="s">
        <v>172</v>
      </c>
      <c r="BE1" t="s">
        <v>173</v>
      </c>
      <c r="BF1" t="s">
        <v>174</v>
      </c>
      <c r="BG1" t="s">
        <v>175</v>
      </c>
      <c r="BH1" s="16" t="s">
        <v>176</v>
      </c>
      <c r="BI1" s="16" t="s">
        <v>177</v>
      </c>
      <c r="BJ1" s="16" t="s">
        <v>178</v>
      </c>
      <c r="BK1" s="16" t="s">
        <v>179</v>
      </c>
      <c r="BL1" s="16" t="s">
        <v>180</v>
      </c>
      <c r="BM1" s="16" t="s">
        <v>181</v>
      </c>
      <c r="BN1" s="16" t="s">
        <v>182</v>
      </c>
      <c r="BO1" s="16" t="s">
        <v>183</v>
      </c>
      <c r="BP1" s="16" t="s">
        <v>184</v>
      </c>
      <c r="BQ1" s="16" t="s">
        <v>185</v>
      </c>
      <c r="BR1" s="16" t="s">
        <v>186</v>
      </c>
      <c r="BS1" s="16" t="s">
        <v>187</v>
      </c>
      <c r="BT1" s="16" t="s">
        <v>188</v>
      </c>
      <c r="BU1" s="16" t="s">
        <v>189</v>
      </c>
      <c r="BV1" s="16" t="s">
        <v>190</v>
      </c>
      <c r="BW1" s="16" t="s">
        <v>191</v>
      </c>
      <c r="BX1" s="16" t="s">
        <v>192</v>
      </c>
      <c r="BY1" s="16" t="s">
        <v>193</v>
      </c>
      <c r="BZ1" s="16" t="s">
        <v>194</v>
      </c>
      <c r="CA1" s="16" t="s">
        <v>195</v>
      </c>
      <c r="CB1" s="16" t="s">
        <v>196</v>
      </c>
      <c r="CC1" s="16" t="s">
        <v>197</v>
      </c>
      <c r="CD1" s="16" t="s">
        <v>198</v>
      </c>
      <c r="CE1" s="16" t="s">
        <v>199</v>
      </c>
      <c r="CF1" s="16" t="s">
        <v>200</v>
      </c>
      <c r="CG1" s="16" t="s">
        <v>201</v>
      </c>
      <c r="CH1" s="16" t="s">
        <v>166</v>
      </c>
      <c r="CI1" s="21" t="s">
        <v>152</v>
      </c>
      <c r="CJ1" s="21" t="s">
        <v>203</v>
      </c>
      <c r="CK1" s="21" t="s">
        <v>205</v>
      </c>
      <c r="CL1" s="21" t="s">
        <v>211</v>
      </c>
      <c r="CM1" s="16" t="s">
        <v>206</v>
      </c>
      <c r="CN1" s="16" t="s">
        <v>207</v>
      </c>
      <c r="CO1" s="16" t="s">
        <v>161</v>
      </c>
      <c r="CP1" s="16" t="s">
        <v>208</v>
      </c>
      <c r="CQ1" s="16" t="s">
        <v>209</v>
      </c>
      <c r="CR1" s="23" t="s">
        <v>212</v>
      </c>
      <c r="CS1" s="23" t="s">
        <v>213</v>
      </c>
      <c r="CT1" s="24" t="s">
        <v>214</v>
      </c>
      <c r="CU1" s="24" t="s">
        <v>215</v>
      </c>
      <c r="CV1" s="23" t="s">
        <v>216</v>
      </c>
      <c r="CW1" s="23" t="s">
        <v>217</v>
      </c>
      <c r="CX1" s="23" t="s">
        <v>218</v>
      </c>
      <c r="CY1" s="24" t="s">
        <v>219</v>
      </c>
      <c r="CZ1" s="24" t="s">
        <v>220</v>
      </c>
      <c r="DA1" s="25" t="s">
        <v>221</v>
      </c>
      <c r="DB1" s="23" t="s">
        <v>222</v>
      </c>
      <c r="DC1" s="23" t="s">
        <v>223</v>
      </c>
      <c r="DD1" s="23" t="s">
        <v>224</v>
      </c>
      <c r="DE1" s="23" t="s">
        <v>225</v>
      </c>
      <c r="DF1" s="25" t="s">
        <v>226</v>
      </c>
      <c r="DG1" s="25" t="s">
        <v>14</v>
      </c>
      <c r="DH1" s="25" t="s">
        <v>166</v>
      </c>
    </row>
    <row r="2" spans="1:112" s="1" customFormat="1" ht="12.75">
      <c r="A2" s="1" t="s">
        <v>41</v>
      </c>
      <c r="B2" s="2" t="s">
        <v>2</v>
      </c>
      <c r="C2" s="3">
        <v>0</v>
      </c>
      <c r="D2" s="2" t="s">
        <v>42</v>
      </c>
      <c r="E2" s="1" t="s">
        <v>5</v>
      </c>
      <c r="F2" s="1" t="s">
        <v>4</v>
      </c>
      <c r="G2" s="1" t="s">
        <v>4</v>
      </c>
      <c r="H2" s="1" t="s">
        <v>5</v>
      </c>
      <c r="I2" s="1" t="s">
        <v>5</v>
      </c>
      <c r="J2" s="1" t="s">
        <v>5</v>
      </c>
      <c r="K2" s="1" t="s">
        <v>6</v>
      </c>
      <c r="L2" s="1" t="s">
        <v>5</v>
      </c>
      <c r="M2" s="1" t="s">
        <v>5</v>
      </c>
      <c r="N2" s="1" t="s">
        <v>5</v>
      </c>
      <c r="O2" s="1" t="s">
        <v>5</v>
      </c>
      <c r="P2" s="1" t="s">
        <v>5</v>
      </c>
      <c r="Q2" s="1" t="s">
        <v>5</v>
      </c>
      <c r="R2" s="1" t="s">
        <v>5</v>
      </c>
      <c r="S2" s="1" t="s">
        <v>5</v>
      </c>
      <c r="T2" s="1" t="s">
        <v>5</v>
      </c>
      <c r="U2" s="1" t="s">
        <v>5</v>
      </c>
      <c r="V2" s="1" t="s">
        <v>5</v>
      </c>
      <c r="W2" s="1" t="s">
        <v>5</v>
      </c>
      <c r="X2" s="1" t="s">
        <v>5</v>
      </c>
      <c r="Y2" s="4">
        <v>45.45248</v>
      </c>
      <c r="Z2" s="4">
        <v>-117.42572</v>
      </c>
      <c r="AA2" s="1" t="s">
        <v>7</v>
      </c>
      <c r="AB2" s="1" t="s">
        <v>8</v>
      </c>
      <c r="AC2" s="1" t="s">
        <v>9</v>
      </c>
      <c r="AD2" s="1" t="s">
        <v>43</v>
      </c>
      <c r="AE2" s="1" t="s">
        <v>44</v>
      </c>
      <c r="AF2" s="5">
        <v>38230</v>
      </c>
      <c r="AG2" s="6">
        <v>0.4444444444444444</v>
      </c>
      <c r="AH2" s="1" t="s">
        <v>45</v>
      </c>
      <c r="AI2" s="1">
        <v>1</v>
      </c>
      <c r="AJ2" s="1">
        <v>4</v>
      </c>
      <c r="AK2" s="1">
        <v>0</v>
      </c>
      <c r="AL2" s="1">
        <v>3</v>
      </c>
      <c r="AM2" s="1">
        <v>0</v>
      </c>
      <c r="AN2" s="1" t="s">
        <v>11</v>
      </c>
      <c r="AO2" s="1" t="s">
        <v>46</v>
      </c>
      <c r="AP2" s="1" t="s">
        <v>5</v>
      </c>
      <c r="AQ2" s="1" t="s">
        <v>47</v>
      </c>
      <c r="AR2" s="1" t="s">
        <v>5</v>
      </c>
      <c r="AT2" s="1" t="s">
        <v>5</v>
      </c>
      <c r="AU2" s="1" t="s">
        <v>5</v>
      </c>
      <c r="AV2" s="1" t="s">
        <v>5</v>
      </c>
      <c r="AW2" s="1" t="s">
        <v>5</v>
      </c>
      <c r="AX2" s="7" t="s">
        <v>5</v>
      </c>
      <c r="BA2" s="1">
        <v>1</v>
      </c>
      <c r="BE2" s="1" t="s">
        <v>16</v>
      </c>
      <c r="BH2" s="1">
        <v>0</v>
      </c>
      <c r="BI2" s="1">
        <v>19.6</v>
      </c>
      <c r="BJ2" s="1">
        <v>0</v>
      </c>
      <c r="BK2" s="1">
        <v>0</v>
      </c>
      <c r="BL2" s="1">
        <v>0</v>
      </c>
      <c r="BM2" s="1">
        <v>0</v>
      </c>
      <c r="BN2" s="1">
        <v>0</v>
      </c>
      <c r="BO2" s="1">
        <v>2.02</v>
      </c>
      <c r="BP2" s="1" t="s">
        <v>48</v>
      </c>
      <c r="BQ2" s="1">
        <v>9.63</v>
      </c>
      <c r="BR2" s="1">
        <v>11.82</v>
      </c>
      <c r="BS2" s="1">
        <v>13.7</v>
      </c>
      <c r="BT2" s="1">
        <v>12.3</v>
      </c>
      <c r="BU2" s="1">
        <v>2.02</v>
      </c>
      <c r="BW2" s="1">
        <v>0</v>
      </c>
      <c r="BX2" s="1">
        <v>0</v>
      </c>
      <c r="BY2" s="1">
        <v>0</v>
      </c>
      <c r="BZ2" s="1">
        <v>0.48</v>
      </c>
      <c r="CA2" s="1">
        <v>-2.67</v>
      </c>
      <c r="CB2" s="1">
        <v>1.4</v>
      </c>
      <c r="CC2" s="1">
        <v>2.92</v>
      </c>
      <c r="CD2" s="1" t="s">
        <v>49</v>
      </c>
      <c r="CE2" s="1" t="s">
        <v>50</v>
      </c>
      <c r="CF2" s="1" t="s">
        <v>49</v>
      </c>
      <c r="CG2" s="1" t="s">
        <v>51</v>
      </c>
      <c r="CI2" s="22" t="str">
        <f aca="true" t="shared" si="0" ref="CI2:CI11">IF(CD2="Red","Red",IF(CD2="Green","Green",IF(CD2="Grey","Grey",IF(AH2="Bridge","Bridge",IF(AH2="Ford","Ford",IF(AH2="Open Bottom","Open Bottom",IF(AH2="Other","Other","Green")))))))</f>
        <v>Red</v>
      </c>
      <c r="CJ2" s="22" t="str">
        <f aca="true" t="shared" si="1" ref="CJ2:CJ11">IF(CI2="Red","Red",IF(CI2="Green","Green",IF(CI2="Grey","Grey",IF(CL2="False","Green",IF(CL2="Yes","Red","Green")))))</f>
        <v>Red</v>
      </c>
      <c r="CK2" s="22" t="str">
        <f aca="true" t="shared" si="2" ref="CK2:CK11">IF(AH2="Bridge","Bridge",IF(AH2="Ford","Ford",IF(AH2="Circular","Circular",IF(AH2="Squashed Pipe-Arch","Squashed Pipe-Arch",IF(AH2="Open-Bottom","Open Bottom Arch",IF(AH2="Other","Other","Other"))))))</f>
        <v>Other</v>
      </c>
      <c r="CL2" s="22" t="b">
        <f aca="true" t="shared" si="3" ref="CL2:CL11">IF(AND(CI2&lt;&gt;"Red",CN2="Yes"),"Yes")</f>
        <v>0</v>
      </c>
      <c r="CN2" s="1" t="s">
        <v>12</v>
      </c>
      <c r="CP2" t="s">
        <v>17</v>
      </c>
      <c r="CQ2" t="s">
        <v>52</v>
      </c>
      <c r="CR2" s="32">
        <v>66.1883</v>
      </c>
      <c r="CS2" s="26">
        <f aca="true" t="shared" si="4" ref="CS2:CS14">IF(AND(CR2&gt;0,CR2&lt;=1),1,IF(AND(CR2&gt;1,CR2&lt;=2),2,IF(AND(CR2&gt;2,CR2&lt;=4),3,IF(AND(CR2&gt;4,CR2&lt;=6),4,IF(AND(CR2&gt;6,CR2&lt;=8),5,IF(AND(CR2&gt;8,CR2&lt;=10),6,IF(AND(CR2&gt;10),7,)))))))</f>
        <v>7</v>
      </c>
      <c r="CT2" s="26" t="str">
        <f aca="true" t="shared" si="5" ref="CT2:CT11">IF(CD2="Red","1",IF(CD2="Grey","0.5","0"))</f>
        <v>1</v>
      </c>
      <c r="CU2" s="26" t="str">
        <f aca="true" t="shared" si="6" ref="CU2:CU11">IF(CF2="Red","1",IF(CF2="Grey","0.5","0"))</f>
        <v>1</v>
      </c>
      <c r="CV2" s="27">
        <v>3</v>
      </c>
      <c r="CW2" s="28">
        <f aca="true" t="shared" si="7" ref="CW2:CW11">1+DB2+DC2+DD2+DE2+DF2+DG2</f>
        <v>1</v>
      </c>
      <c r="CX2" s="28">
        <v>3</v>
      </c>
      <c r="CY2" s="29"/>
      <c r="CZ2" s="30">
        <f aca="true" t="shared" si="8" ref="CZ2:CZ11">CS2*((CT2*1.5)+(1.5*CU2))*CX2*CW2</f>
        <v>63</v>
      </c>
      <c r="DA2" s="26" t="str">
        <f>IF(AND(CZ2&gt;0,CZ2&lt;10),"Beneficial",IF(AND(CZ2&gt;=10,CZ2&lt;20),"Medium",IF(AND(CZ2&gt;=20),"High",)))</f>
        <v>High</v>
      </c>
      <c r="DB2" s="28" t="str">
        <f aca="true" t="shared" si="9" ref="DB2:DB11">IF(AU2="Poor Alignment with Stream","0.05",IF(AV2="Poor Alignment with Stream","0.05","0"))</f>
        <v>0</v>
      </c>
      <c r="DC2" s="28" t="str">
        <f aca="true" t="shared" si="10" ref="DC2:DC11">IF(AU2="Breaks Inside Culvert","0.05",IF(AV2="Breaks Inside Culvert","0.05","0"))</f>
        <v>0</v>
      </c>
      <c r="DD2" s="28" t="str">
        <f aca="true" t="shared" si="11" ref="DD2:DD11">IF(AU2="Fill Eroding","0.05",IF(AV2="Fill Eroding","0.05","0"))</f>
        <v>0</v>
      </c>
      <c r="DE2" s="28" t="str">
        <f aca="true" t="shared" si="12" ref="DE2:DE11">IF(AU2="Water Flowing Under Culvert","0.1",IF(AV2="Water Flowing Under Culvert","0.1","0"))</f>
        <v>0</v>
      </c>
      <c r="DF2" s="28" t="str">
        <f aca="true" t="shared" si="13" ref="DF2:DF11">IF(AU2="Bottom Rusted Through","0.05",IF(AV2="Bottom Rusted Through","0.05","0"))</f>
        <v>0</v>
      </c>
      <c r="DG2" s="28" t="str">
        <f aca="true" t="shared" si="14" ref="DG2:DG11">IF(AU2="Debris Plugging Inlet","0.05",IF(AV2="Debris Plugging Inlet","0.05","0"))</f>
        <v>0</v>
      </c>
      <c r="DH2" s="31" t="s">
        <v>245</v>
      </c>
    </row>
    <row r="3" spans="1:112" s="1" customFormat="1" ht="12.75">
      <c r="A3" s="1" t="s">
        <v>53</v>
      </c>
      <c r="B3" s="2" t="s">
        <v>2</v>
      </c>
      <c r="C3" s="3">
        <v>0</v>
      </c>
      <c r="D3" s="2" t="s">
        <v>42</v>
      </c>
      <c r="E3" s="1" t="s">
        <v>5</v>
      </c>
      <c r="F3" s="1" t="s">
        <v>4</v>
      </c>
      <c r="G3" s="1" t="s">
        <v>4</v>
      </c>
      <c r="H3" s="1" t="s">
        <v>5</v>
      </c>
      <c r="I3" s="1" t="s">
        <v>5</v>
      </c>
      <c r="J3" s="1" t="s">
        <v>5</v>
      </c>
      <c r="K3" s="1" t="s">
        <v>6</v>
      </c>
      <c r="L3" s="1" t="s">
        <v>5</v>
      </c>
      <c r="M3" s="1" t="s">
        <v>5</v>
      </c>
      <c r="N3" s="1" t="s">
        <v>5</v>
      </c>
      <c r="O3" s="1" t="s">
        <v>5</v>
      </c>
      <c r="P3" s="1" t="s">
        <v>5</v>
      </c>
      <c r="Q3" s="1" t="s">
        <v>5</v>
      </c>
      <c r="R3" s="1" t="s">
        <v>5</v>
      </c>
      <c r="S3" s="1" t="s">
        <v>5</v>
      </c>
      <c r="T3" s="1" t="s">
        <v>5</v>
      </c>
      <c r="U3" s="1" t="s">
        <v>5</v>
      </c>
      <c r="V3" s="1" t="s">
        <v>5</v>
      </c>
      <c r="W3" s="1" t="s">
        <v>5</v>
      </c>
      <c r="X3" s="1" t="s">
        <v>5</v>
      </c>
      <c r="Y3" s="4">
        <v>45.45248</v>
      </c>
      <c r="Z3" s="4">
        <v>-117.42572</v>
      </c>
      <c r="AA3" s="1" t="s">
        <v>7</v>
      </c>
      <c r="AB3" s="1" t="s">
        <v>8</v>
      </c>
      <c r="AC3" s="1" t="s">
        <v>9</v>
      </c>
      <c r="AD3" s="1" t="s">
        <v>43</v>
      </c>
      <c r="AE3" s="1" t="s">
        <v>54</v>
      </c>
      <c r="AF3" s="5">
        <v>38230</v>
      </c>
      <c r="AG3" s="6">
        <v>0.45416666666666666</v>
      </c>
      <c r="AH3" s="1" t="s">
        <v>45</v>
      </c>
      <c r="AI3" s="1">
        <v>2</v>
      </c>
      <c r="AJ3" s="1">
        <v>4</v>
      </c>
      <c r="AK3" s="1">
        <v>0</v>
      </c>
      <c r="AL3" s="1">
        <v>3</v>
      </c>
      <c r="AM3" s="1">
        <v>0</v>
      </c>
      <c r="AN3" s="1" t="s">
        <v>11</v>
      </c>
      <c r="AO3" s="1" t="s">
        <v>5</v>
      </c>
      <c r="AP3" s="1" t="s">
        <v>5</v>
      </c>
      <c r="AQ3" s="1" t="s">
        <v>55</v>
      </c>
      <c r="AR3" s="1" t="s">
        <v>5</v>
      </c>
      <c r="AT3" s="1" t="s">
        <v>5</v>
      </c>
      <c r="AU3" s="1" t="s">
        <v>5</v>
      </c>
      <c r="AV3" s="1" t="s">
        <v>5</v>
      </c>
      <c r="AW3" s="1" t="s">
        <v>5</v>
      </c>
      <c r="AX3" s="7" t="s">
        <v>5</v>
      </c>
      <c r="BA3" s="1">
        <v>1</v>
      </c>
      <c r="BE3" s="1" t="s">
        <v>16</v>
      </c>
      <c r="BH3" s="1">
        <v>0</v>
      </c>
      <c r="BI3" s="1">
        <v>22.6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2.02</v>
      </c>
      <c r="BP3" s="1" t="s">
        <v>56</v>
      </c>
      <c r="BQ3" s="1">
        <v>9.62</v>
      </c>
      <c r="BR3" s="1">
        <v>9.62</v>
      </c>
      <c r="BS3" s="1">
        <v>12.68</v>
      </c>
      <c r="BT3" s="1">
        <v>10.83</v>
      </c>
      <c r="BU3" s="1">
        <v>2.02</v>
      </c>
      <c r="BW3" s="1">
        <v>0</v>
      </c>
      <c r="BX3" s="1">
        <v>0</v>
      </c>
      <c r="BY3" s="1">
        <v>0</v>
      </c>
      <c r="BZ3" s="1">
        <v>1.21</v>
      </c>
      <c r="CA3" s="1">
        <v>-1.21</v>
      </c>
      <c r="CB3" s="1">
        <v>1.85</v>
      </c>
      <c r="CC3" s="1">
        <v>1.53</v>
      </c>
      <c r="CD3" s="1" t="s">
        <v>49</v>
      </c>
      <c r="CE3" s="1" t="s">
        <v>50</v>
      </c>
      <c r="CF3" s="1" t="s">
        <v>49</v>
      </c>
      <c r="CG3" s="1" t="s">
        <v>57</v>
      </c>
      <c r="CI3" s="22" t="str">
        <f t="shared" si="0"/>
        <v>Red</v>
      </c>
      <c r="CJ3" s="22" t="str">
        <f t="shared" si="1"/>
        <v>Red</v>
      </c>
      <c r="CK3" s="22" t="str">
        <f t="shared" si="2"/>
        <v>Other</v>
      </c>
      <c r="CL3" s="22" t="b">
        <f t="shared" si="3"/>
        <v>0</v>
      </c>
      <c r="CN3" s="1" t="s">
        <v>12</v>
      </c>
      <c r="CP3" t="s">
        <v>17</v>
      </c>
      <c r="CQ3" t="s">
        <v>52</v>
      </c>
      <c r="CR3" s="32">
        <v>66.1883</v>
      </c>
      <c r="CS3" s="26">
        <f t="shared" si="4"/>
        <v>7</v>
      </c>
      <c r="CT3" s="26" t="str">
        <f t="shared" si="5"/>
        <v>1</v>
      </c>
      <c r="CU3" s="26" t="str">
        <f t="shared" si="6"/>
        <v>1</v>
      </c>
      <c r="CV3" s="27">
        <v>3</v>
      </c>
      <c r="CW3" s="28">
        <f t="shared" si="7"/>
        <v>1</v>
      </c>
      <c r="CX3" s="28">
        <v>3</v>
      </c>
      <c r="CY3" s="29"/>
      <c r="CZ3" s="30">
        <f t="shared" si="8"/>
        <v>63</v>
      </c>
      <c r="DA3" s="26" t="str">
        <f aca="true" t="shared" si="15" ref="DA3:DA11">IF(AND(CZ3&gt;0,CZ3&lt;10),"Beneficial",IF(AND(CZ3&gt;=10,CZ3&lt;20),"Medium",IF(AND(CZ3&gt;=20),"High",)))</f>
        <v>High</v>
      </c>
      <c r="DB3" s="28" t="str">
        <f t="shared" si="9"/>
        <v>0</v>
      </c>
      <c r="DC3" s="28" t="str">
        <f t="shared" si="10"/>
        <v>0</v>
      </c>
      <c r="DD3" s="28" t="str">
        <f t="shared" si="11"/>
        <v>0</v>
      </c>
      <c r="DE3" s="28" t="str">
        <f t="shared" si="12"/>
        <v>0</v>
      </c>
      <c r="DF3" s="28" t="str">
        <f t="shared" si="13"/>
        <v>0</v>
      </c>
      <c r="DG3" s="28" t="str">
        <f t="shared" si="14"/>
        <v>0</v>
      </c>
      <c r="DH3" s="31"/>
    </row>
    <row r="4" spans="1:112" s="1" customFormat="1" ht="12.75">
      <c r="A4" s="1" t="s">
        <v>58</v>
      </c>
      <c r="B4" s="2" t="s">
        <v>59</v>
      </c>
      <c r="C4" s="3">
        <v>0</v>
      </c>
      <c r="D4" s="2" t="s">
        <v>42</v>
      </c>
      <c r="E4" s="1" t="s">
        <v>5</v>
      </c>
      <c r="F4" s="1" t="s">
        <v>4</v>
      </c>
      <c r="G4" s="1" t="s">
        <v>4</v>
      </c>
      <c r="H4" s="1" t="s">
        <v>5</v>
      </c>
      <c r="I4" s="1" t="s">
        <v>5</v>
      </c>
      <c r="J4" s="1" t="s">
        <v>5</v>
      </c>
      <c r="K4" s="1" t="s">
        <v>6</v>
      </c>
      <c r="L4" s="1" t="s">
        <v>5</v>
      </c>
      <c r="M4" s="1" t="s">
        <v>5</v>
      </c>
      <c r="N4" s="1" t="s">
        <v>5</v>
      </c>
      <c r="O4" s="1" t="s">
        <v>5</v>
      </c>
      <c r="P4" s="1" t="s">
        <v>5</v>
      </c>
      <c r="Q4" s="1" t="s">
        <v>5</v>
      </c>
      <c r="R4" s="1" t="s">
        <v>5</v>
      </c>
      <c r="S4" s="1" t="s">
        <v>5</v>
      </c>
      <c r="T4" s="1" t="s">
        <v>5</v>
      </c>
      <c r="U4" s="1" t="s">
        <v>5</v>
      </c>
      <c r="V4" s="1" t="s">
        <v>5</v>
      </c>
      <c r="W4" s="1" t="s">
        <v>5</v>
      </c>
      <c r="X4" s="1" t="s">
        <v>5</v>
      </c>
      <c r="Y4" s="4">
        <v>45.45248</v>
      </c>
      <c r="Z4" s="4">
        <v>-117.42572</v>
      </c>
      <c r="AA4" s="1" t="s">
        <v>7</v>
      </c>
      <c r="AB4" s="1" t="s">
        <v>8</v>
      </c>
      <c r="AC4" s="1" t="s">
        <v>9</v>
      </c>
      <c r="AD4" s="1" t="s">
        <v>43</v>
      </c>
      <c r="AE4" s="1" t="s">
        <v>60</v>
      </c>
      <c r="AF4" s="5">
        <v>38230</v>
      </c>
      <c r="AG4" s="6">
        <v>0.4590277777777778</v>
      </c>
      <c r="AH4" s="1" t="s">
        <v>45</v>
      </c>
      <c r="AI4" s="1">
        <v>3</v>
      </c>
      <c r="AJ4" s="1">
        <v>4</v>
      </c>
      <c r="AK4" s="1">
        <v>0</v>
      </c>
      <c r="AL4" s="1">
        <v>3</v>
      </c>
      <c r="AM4" s="1">
        <v>0</v>
      </c>
      <c r="AN4" s="1" t="s">
        <v>61</v>
      </c>
      <c r="AO4" s="1" t="s">
        <v>5</v>
      </c>
      <c r="AP4" s="1" t="s">
        <v>5</v>
      </c>
      <c r="AR4" s="1" t="s">
        <v>5</v>
      </c>
      <c r="AT4" s="1" t="s">
        <v>5</v>
      </c>
      <c r="AU4" s="1" t="s">
        <v>5</v>
      </c>
      <c r="AV4" s="1" t="s">
        <v>5</v>
      </c>
      <c r="AW4" s="1" t="s">
        <v>5</v>
      </c>
      <c r="AX4" s="7" t="s">
        <v>5</v>
      </c>
      <c r="BA4" s="1">
        <v>1</v>
      </c>
      <c r="BE4" s="1" t="s">
        <v>16</v>
      </c>
      <c r="BH4" s="1">
        <v>0</v>
      </c>
      <c r="BI4" s="1">
        <v>22.4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2.02</v>
      </c>
      <c r="BP4" s="1" t="s">
        <v>62</v>
      </c>
      <c r="BQ4" s="1">
        <v>6.68</v>
      </c>
      <c r="BR4" s="1">
        <v>9.62</v>
      </c>
      <c r="BS4" s="1">
        <v>14.98</v>
      </c>
      <c r="BT4" s="1">
        <v>9.63</v>
      </c>
      <c r="BU4" s="1">
        <v>2.02</v>
      </c>
      <c r="BW4" s="1">
        <v>0</v>
      </c>
      <c r="BX4" s="1">
        <v>0</v>
      </c>
      <c r="BY4" s="1">
        <v>0</v>
      </c>
      <c r="BZ4" s="1">
        <v>0.01</v>
      </c>
      <c r="CA4" s="1">
        <v>-2.95</v>
      </c>
      <c r="CB4" s="1">
        <v>5.35</v>
      </c>
      <c r="CC4" s="1">
        <v>13.12</v>
      </c>
      <c r="CD4" s="1" t="s">
        <v>49</v>
      </c>
      <c r="CE4" s="1" t="s">
        <v>63</v>
      </c>
      <c r="CF4" s="1" t="s">
        <v>49</v>
      </c>
      <c r="CG4" s="1" t="s">
        <v>51</v>
      </c>
      <c r="CI4" s="22" t="str">
        <f t="shared" si="0"/>
        <v>Red</v>
      </c>
      <c r="CJ4" s="22" t="str">
        <f t="shared" si="1"/>
        <v>Red</v>
      </c>
      <c r="CK4" s="22" t="str">
        <f t="shared" si="2"/>
        <v>Other</v>
      </c>
      <c r="CL4" s="22" t="b">
        <f t="shared" si="3"/>
        <v>0</v>
      </c>
      <c r="CN4" s="1" t="s">
        <v>12</v>
      </c>
      <c r="CP4" t="s">
        <v>17</v>
      </c>
      <c r="CQ4" t="s">
        <v>52</v>
      </c>
      <c r="CR4" s="32">
        <v>66.1883</v>
      </c>
      <c r="CS4" s="26">
        <f t="shared" si="4"/>
        <v>7</v>
      </c>
      <c r="CT4" s="26" t="str">
        <f t="shared" si="5"/>
        <v>1</v>
      </c>
      <c r="CU4" s="26" t="str">
        <f t="shared" si="6"/>
        <v>1</v>
      </c>
      <c r="CV4" s="27">
        <v>3</v>
      </c>
      <c r="CW4" s="28">
        <f t="shared" si="7"/>
        <v>1</v>
      </c>
      <c r="CX4" s="28">
        <v>3</v>
      </c>
      <c r="CY4" s="29"/>
      <c r="CZ4" s="30">
        <f t="shared" si="8"/>
        <v>63</v>
      </c>
      <c r="DA4" s="26" t="str">
        <f t="shared" si="15"/>
        <v>High</v>
      </c>
      <c r="DB4" s="28" t="str">
        <f t="shared" si="9"/>
        <v>0</v>
      </c>
      <c r="DC4" s="28" t="str">
        <f t="shared" si="10"/>
        <v>0</v>
      </c>
      <c r="DD4" s="28" t="str">
        <f t="shared" si="11"/>
        <v>0</v>
      </c>
      <c r="DE4" s="28" t="str">
        <f t="shared" si="12"/>
        <v>0</v>
      </c>
      <c r="DF4" s="28" t="str">
        <f t="shared" si="13"/>
        <v>0</v>
      </c>
      <c r="DG4" s="28" t="str">
        <f t="shared" si="14"/>
        <v>0</v>
      </c>
      <c r="DH4" s="31"/>
    </row>
    <row r="5" spans="1:112" s="1" customFormat="1" ht="12.75">
      <c r="A5" s="1" t="s">
        <v>64</v>
      </c>
      <c r="B5" s="2" t="s">
        <v>2</v>
      </c>
      <c r="C5" s="3">
        <v>0</v>
      </c>
      <c r="D5" s="2" t="s">
        <v>42</v>
      </c>
      <c r="E5" s="1" t="s">
        <v>5</v>
      </c>
      <c r="F5" s="1" t="s">
        <v>4</v>
      </c>
      <c r="G5" s="1" t="s">
        <v>4</v>
      </c>
      <c r="H5" s="1" t="s">
        <v>5</v>
      </c>
      <c r="I5" s="1" t="s">
        <v>5</v>
      </c>
      <c r="J5" s="1" t="s">
        <v>5</v>
      </c>
      <c r="K5" s="1" t="s">
        <v>6</v>
      </c>
      <c r="L5" s="1" t="s">
        <v>5</v>
      </c>
      <c r="M5" s="1" t="s">
        <v>5</v>
      </c>
      <c r="N5" s="1" t="s">
        <v>5</v>
      </c>
      <c r="O5" s="1" t="s">
        <v>5</v>
      </c>
      <c r="P5" s="1" t="s">
        <v>5</v>
      </c>
      <c r="Q5" s="1" t="s">
        <v>5</v>
      </c>
      <c r="R5" s="1" t="s">
        <v>5</v>
      </c>
      <c r="S5" s="1" t="s">
        <v>5</v>
      </c>
      <c r="T5" s="1" t="s">
        <v>5</v>
      </c>
      <c r="U5" s="1" t="s">
        <v>5</v>
      </c>
      <c r="V5" s="1" t="s">
        <v>5</v>
      </c>
      <c r="W5" s="1" t="s">
        <v>5</v>
      </c>
      <c r="X5" s="1" t="s">
        <v>5</v>
      </c>
      <c r="Y5" s="4">
        <v>45.45248</v>
      </c>
      <c r="Z5" s="4">
        <v>-117.42572</v>
      </c>
      <c r="AA5" s="1" t="s">
        <v>7</v>
      </c>
      <c r="AB5" s="1" t="s">
        <v>8</v>
      </c>
      <c r="AC5" s="1" t="s">
        <v>9</v>
      </c>
      <c r="AD5" s="1" t="s">
        <v>43</v>
      </c>
      <c r="AE5" s="1" t="s">
        <v>60</v>
      </c>
      <c r="AF5" s="5">
        <v>38230</v>
      </c>
      <c r="AG5" s="6">
        <v>0.46319444444444446</v>
      </c>
      <c r="AH5" s="1" t="s">
        <v>45</v>
      </c>
      <c r="AI5" s="1">
        <v>4</v>
      </c>
      <c r="AJ5" s="1">
        <v>4</v>
      </c>
      <c r="AK5" s="1">
        <v>0</v>
      </c>
      <c r="AL5" s="1">
        <v>3</v>
      </c>
      <c r="AM5" s="1">
        <v>0</v>
      </c>
      <c r="AN5" s="1" t="s">
        <v>11</v>
      </c>
      <c r="AO5" s="1" t="s">
        <v>5</v>
      </c>
      <c r="AP5" s="1" t="s">
        <v>5</v>
      </c>
      <c r="AR5" s="1" t="s">
        <v>5</v>
      </c>
      <c r="AT5" s="1" t="s">
        <v>5</v>
      </c>
      <c r="AU5" s="1" t="s">
        <v>5</v>
      </c>
      <c r="AV5" s="1" t="s">
        <v>5</v>
      </c>
      <c r="AW5" s="1" t="s">
        <v>5</v>
      </c>
      <c r="AX5" s="7" t="s">
        <v>5</v>
      </c>
      <c r="BA5" s="1">
        <v>1</v>
      </c>
      <c r="BE5" s="1" t="s">
        <v>16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2.02</v>
      </c>
      <c r="BP5" s="1" t="s">
        <v>65</v>
      </c>
      <c r="BQ5" s="1">
        <v>6.7</v>
      </c>
      <c r="BR5" s="1">
        <v>6.7</v>
      </c>
      <c r="BS5" s="1">
        <v>11.4</v>
      </c>
      <c r="BT5" s="1">
        <v>9.62</v>
      </c>
      <c r="BU5" s="1">
        <v>2.02</v>
      </c>
      <c r="BW5" s="1">
        <v>0</v>
      </c>
      <c r="BX5" s="1">
        <v>0</v>
      </c>
      <c r="BY5" s="1">
        <v>0</v>
      </c>
      <c r="BZ5" s="1">
        <v>2.92</v>
      </c>
      <c r="CA5" s="1">
        <v>-2.92</v>
      </c>
      <c r="CB5" s="1">
        <v>1.78</v>
      </c>
      <c r="CC5" s="1">
        <v>0.61</v>
      </c>
      <c r="CD5" s="1" t="s">
        <v>49</v>
      </c>
      <c r="CE5" s="1" t="s">
        <v>50</v>
      </c>
      <c r="CF5" s="1" t="s">
        <v>49</v>
      </c>
      <c r="CG5" s="1" t="s">
        <v>57</v>
      </c>
      <c r="CI5" s="22" t="str">
        <f t="shared" si="0"/>
        <v>Red</v>
      </c>
      <c r="CJ5" s="22" t="str">
        <f t="shared" si="1"/>
        <v>Red</v>
      </c>
      <c r="CK5" s="22" t="str">
        <f t="shared" si="2"/>
        <v>Other</v>
      </c>
      <c r="CL5" s="22" t="b">
        <f t="shared" si="3"/>
        <v>0</v>
      </c>
      <c r="CN5" s="1" t="s">
        <v>12</v>
      </c>
      <c r="CP5" t="s">
        <v>17</v>
      </c>
      <c r="CQ5" t="s">
        <v>52</v>
      </c>
      <c r="CR5" s="32">
        <v>66.1883</v>
      </c>
      <c r="CS5" s="26">
        <f t="shared" si="4"/>
        <v>7</v>
      </c>
      <c r="CT5" s="26" t="str">
        <f t="shared" si="5"/>
        <v>1</v>
      </c>
      <c r="CU5" s="26" t="str">
        <f t="shared" si="6"/>
        <v>1</v>
      </c>
      <c r="CV5" s="27">
        <v>3</v>
      </c>
      <c r="CW5" s="28">
        <f t="shared" si="7"/>
        <v>1</v>
      </c>
      <c r="CX5" s="28">
        <v>3</v>
      </c>
      <c r="CY5" s="29"/>
      <c r="CZ5" s="30">
        <f t="shared" si="8"/>
        <v>63</v>
      </c>
      <c r="DA5" s="26" t="str">
        <f t="shared" si="15"/>
        <v>High</v>
      </c>
      <c r="DB5" s="28" t="str">
        <f t="shared" si="9"/>
        <v>0</v>
      </c>
      <c r="DC5" s="28" t="str">
        <f t="shared" si="10"/>
        <v>0</v>
      </c>
      <c r="DD5" s="28" t="str">
        <f t="shared" si="11"/>
        <v>0</v>
      </c>
      <c r="DE5" s="28" t="str">
        <f t="shared" si="12"/>
        <v>0</v>
      </c>
      <c r="DF5" s="28" t="str">
        <f t="shared" si="13"/>
        <v>0</v>
      </c>
      <c r="DG5" s="28" t="str">
        <f t="shared" si="14"/>
        <v>0</v>
      </c>
      <c r="DH5" s="31"/>
    </row>
    <row r="6" spans="1:112" s="1" customFormat="1" ht="12.75">
      <c r="A6" s="1" t="s">
        <v>92</v>
      </c>
      <c r="B6" s="2" t="s">
        <v>59</v>
      </c>
      <c r="C6" s="3">
        <v>0</v>
      </c>
      <c r="D6" s="2" t="s">
        <v>42</v>
      </c>
      <c r="E6" s="1" t="s">
        <v>4</v>
      </c>
      <c r="F6" s="1" t="s">
        <v>4</v>
      </c>
      <c r="G6" s="1" t="s">
        <v>4</v>
      </c>
      <c r="H6" s="1" t="s">
        <v>5</v>
      </c>
      <c r="I6" s="1" t="s">
        <v>5</v>
      </c>
      <c r="J6" s="1" t="s">
        <v>6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1" t="s">
        <v>5</v>
      </c>
      <c r="R6" s="1" t="s">
        <v>5</v>
      </c>
      <c r="S6" s="1" t="s">
        <v>5</v>
      </c>
      <c r="T6" s="1" t="s">
        <v>5</v>
      </c>
      <c r="U6" s="1" t="s">
        <v>5</v>
      </c>
      <c r="V6" s="1" t="s">
        <v>5</v>
      </c>
      <c r="W6" s="1" t="s">
        <v>5</v>
      </c>
      <c r="X6" s="1" t="s">
        <v>5</v>
      </c>
      <c r="Y6" s="4">
        <v>45.54327</v>
      </c>
      <c r="Z6" s="4">
        <v>-117.48449</v>
      </c>
      <c r="AA6" s="1" t="s">
        <v>7</v>
      </c>
      <c r="AB6" s="1" t="s">
        <v>8</v>
      </c>
      <c r="AC6" s="1" t="s">
        <v>9</v>
      </c>
      <c r="AD6" s="1" t="s">
        <v>71</v>
      </c>
      <c r="AF6" s="5">
        <v>38546</v>
      </c>
      <c r="AG6" s="6">
        <v>0.6055555555555555</v>
      </c>
      <c r="AH6" s="1" t="s">
        <v>45</v>
      </c>
      <c r="AI6" s="1">
        <v>1</v>
      </c>
      <c r="AJ6" s="1">
        <v>1</v>
      </c>
      <c r="AK6" s="1">
        <v>0</v>
      </c>
      <c r="AL6" s="1">
        <v>0</v>
      </c>
      <c r="AM6" s="1">
        <v>0</v>
      </c>
      <c r="AN6" s="1" t="s">
        <v>45</v>
      </c>
      <c r="AO6" s="1" t="s">
        <v>5</v>
      </c>
      <c r="AP6" s="1" t="s">
        <v>5</v>
      </c>
      <c r="AR6" s="1" t="s">
        <v>5</v>
      </c>
      <c r="AT6" s="1" t="s">
        <v>5</v>
      </c>
      <c r="AU6" s="1" t="s">
        <v>5</v>
      </c>
      <c r="AV6" s="1" t="s">
        <v>5</v>
      </c>
      <c r="AW6" s="1" t="s">
        <v>5</v>
      </c>
      <c r="AX6" s="7" t="s">
        <v>5</v>
      </c>
      <c r="BA6" s="1">
        <v>1</v>
      </c>
      <c r="BE6" s="1" t="s">
        <v>16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1" t="s">
        <v>5</v>
      </c>
      <c r="CE6" s="1" t="s">
        <v>5</v>
      </c>
      <c r="CF6" s="1" t="s">
        <v>5</v>
      </c>
      <c r="CG6" s="1" t="s">
        <v>5</v>
      </c>
      <c r="CI6" s="22" t="str">
        <f t="shared" si="0"/>
        <v>Other</v>
      </c>
      <c r="CJ6" s="22" t="str">
        <f t="shared" si="1"/>
        <v>Red</v>
      </c>
      <c r="CK6" s="22" t="str">
        <f t="shared" si="2"/>
        <v>Other</v>
      </c>
      <c r="CL6" s="22" t="str">
        <f t="shared" si="3"/>
        <v>Yes</v>
      </c>
      <c r="CN6" s="1" t="s">
        <v>17</v>
      </c>
      <c r="CO6" s="1" t="s">
        <v>93</v>
      </c>
      <c r="CP6" t="s">
        <v>17</v>
      </c>
      <c r="CQ6" t="s">
        <v>18</v>
      </c>
      <c r="CR6" s="32">
        <v>8.31882</v>
      </c>
      <c r="CS6" s="26">
        <f t="shared" si="4"/>
        <v>6</v>
      </c>
      <c r="CT6" s="26">
        <v>1</v>
      </c>
      <c r="CU6" s="26">
        <v>1</v>
      </c>
      <c r="CV6" s="27">
        <v>1</v>
      </c>
      <c r="CW6" s="28">
        <f t="shared" si="7"/>
        <v>1</v>
      </c>
      <c r="CX6" s="28">
        <v>3</v>
      </c>
      <c r="CY6" s="29"/>
      <c r="CZ6" s="30">
        <f t="shared" si="8"/>
        <v>54</v>
      </c>
      <c r="DA6" s="26" t="str">
        <f t="shared" si="15"/>
        <v>High</v>
      </c>
      <c r="DB6" s="28" t="str">
        <f t="shared" si="9"/>
        <v>0</v>
      </c>
      <c r="DC6" s="28" t="str">
        <f t="shared" si="10"/>
        <v>0</v>
      </c>
      <c r="DD6" s="28" t="str">
        <f t="shared" si="11"/>
        <v>0</v>
      </c>
      <c r="DE6" s="28" t="str">
        <f t="shared" si="12"/>
        <v>0</v>
      </c>
      <c r="DF6" s="28" t="str">
        <f t="shared" si="13"/>
        <v>0</v>
      </c>
      <c r="DG6" s="28" t="str">
        <f t="shared" si="14"/>
        <v>0</v>
      </c>
      <c r="DH6" s="31" t="s">
        <v>244</v>
      </c>
    </row>
    <row r="7" spans="1:112" s="33" customFormat="1" ht="12.75">
      <c r="A7" s="33" t="s">
        <v>98</v>
      </c>
      <c r="B7" s="37" t="s">
        <v>42</v>
      </c>
      <c r="C7" s="38">
        <v>1.3</v>
      </c>
      <c r="D7" s="37" t="s">
        <v>99</v>
      </c>
      <c r="E7" s="33" t="s">
        <v>5</v>
      </c>
      <c r="F7" s="33" t="s">
        <v>4</v>
      </c>
      <c r="G7" s="33" t="s">
        <v>4</v>
      </c>
      <c r="H7" s="33" t="s">
        <v>5</v>
      </c>
      <c r="I7" s="33" t="s">
        <v>5</v>
      </c>
      <c r="J7" s="33" t="s">
        <v>6</v>
      </c>
      <c r="K7" s="33" t="s">
        <v>5</v>
      </c>
      <c r="L7" s="33" t="s">
        <v>5</v>
      </c>
      <c r="M7" s="33" t="s">
        <v>5</v>
      </c>
      <c r="N7" s="33" t="s">
        <v>5</v>
      </c>
      <c r="O7" s="33" t="s">
        <v>5</v>
      </c>
      <c r="P7" s="33" t="s">
        <v>5</v>
      </c>
      <c r="Q7" s="33" t="s">
        <v>5</v>
      </c>
      <c r="R7" s="33" t="s">
        <v>5</v>
      </c>
      <c r="S7" s="33" t="s">
        <v>5</v>
      </c>
      <c r="T7" s="33" t="s">
        <v>5</v>
      </c>
      <c r="U7" s="33" t="s">
        <v>5</v>
      </c>
      <c r="V7" s="33" t="s">
        <v>5</v>
      </c>
      <c r="W7" s="33" t="s">
        <v>5</v>
      </c>
      <c r="X7" s="33" t="s">
        <v>5</v>
      </c>
      <c r="Y7" s="39">
        <v>45.46862</v>
      </c>
      <c r="Z7" s="39">
        <v>-117.42491</v>
      </c>
      <c r="AA7" s="33" t="s">
        <v>7</v>
      </c>
      <c r="AB7" s="33" t="s">
        <v>8</v>
      </c>
      <c r="AC7" s="33" t="s">
        <v>9</v>
      </c>
      <c r="AD7" s="33" t="s">
        <v>71</v>
      </c>
      <c r="AF7" s="34">
        <v>38596</v>
      </c>
      <c r="AG7" s="35">
        <v>0.6520833333333333</v>
      </c>
      <c r="AH7" s="33" t="s">
        <v>45</v>
      </c>
      <c r="AI7" s="33">
        <v>1</v>
      </c>
      <c r="AJ7" s="33">
        <v>6</v>
      </c>
      <c r="AK7" s="33">
        <v>0</v>
      </c>
      <c r="AL7" s="33">
        <v>0</v>
      </c>
      <c r="AM7" s="33">
        <v>0</v>
      </c>
      <c r="AN7" s="33" t="s">
        <v>46</v>
      </c>
      <c r="AO7" s="33" t="s">
        <v>5</v>
      </c>
      <c r="AP7" s="33" t="s">
        <v>5</v>
      </c>
      <c r="AQ7" s="33" t="s">
        <v>100</v>
      </c>
      <c r="AR7" s="33" t="s">
        <v>5</v>
      </c>
      <c r="AT7" s="33" t="s">
        <v>5</v>
      </c>
      <c r="AU7" s="33" t="s">
        <v>5</v>
      </c>
      <c r="AV7" s="33" t="s">
        <v>5</v>
      </c>
      <c r="AW7" s="33" t="s">
        <v>5</v>
      </c>
      <c r="AX7" s="36" t="s">
        <v>5</v>
      </c>
      <c r="BA7" s="33">
        <v>1</v>
      </c>
      <c r="BE7" s="33" t="s">
        <v>16</v>
      </c>
      <c r="BO7" s="33">
        <v>6.74</v>
      </c>
      <c r="BP7" s="33" t="s">
        <v>101</v>
      </c>
      <c r="BQ7" s="33">
        <v>5.12</v>
      </c>
      <c r="BR7" s="33">
        <v>5.12</v>
      </c>
      <c r="BS7" s="33">
        <v>7.8</v>
      </c>
      <c r="BT7" s="33">
        <v>5.68</v>
      </c>
      <c r="BU7" s="33">
        <v>6.75</v>
      </c>
      <c r="BV7" s="33">
        <v>-0.01</v>
      </c>
      <c r="BW7" s="33">
        <v>0</v>
      </c>
      <c r="BX7" s="33">
        <v>0</v>
      </c>
      <c r="BY7" s="33">
        <v>0.56</v>
      </c>
      <c r="BZ7" s="33">
        <v>-0.56</v>
      </c>
      <c r="CA7" s="33">
        <v>2.12</v>
      </c>
      <c r="CB7" s="33">
        <v>3.79</v>
      </c>
      <c r="CD7" s="33" t="s">
        <v>49</v>
      </c>
      <c r="CE7" s="33" t="s">
        <v>50</v>
      </c>
      <c r="CF7" s="33" t="s">
        <v>5</v>
      </c>
      <c r="CG7" s="33" t="s">
        <v>5</v>
      </c>
      <c r="CI7" s="84" t="str">
        <f t="shared" si="0"/>
        <v>Red</v>
      </c>
      <c r="CJ7" s="84" t="str">
        <f t="shared" si="1"/>
        <v>Red</v>
      </c>
      <c r="CK7" s="84" t="str">
        <f t="shared" si="2"/>
        <v>Other</v>
      </c>
      <c r="CL7" s="84" t="b">
        <f t="shared" si="3"/>
        <v>0</v>
      </c>
      <c r="CN7" s="33" t="s">
        <v>12</v>
      </c>
      <c r="CP7" s="33" t="s">
        <v>17</v>
      </c>
      <c r="CQ7" s="33" t="s">
        <v>85</v>
      </c>
      <c r="CR7" s="85">
        <v>2.26707</v>
      </c>
      <c r="CS7" s="86">
        <f t="shared" si="4"/>
        <v>3</v>
      </c>
      <c r="CT7" s="86" t="str">
        <f t="shared" si="5"/>
        <v>1</v>
      </c>
      <c r="CU7" s="86" t="str">
        <f t="shared" si="6"/>
        <v>0</v>
      </c>
      <c r="CV7" s="87">
        <v>2</v>
      </c>
      <c r="CW7" s="88">
        <f t="shared" si="7"/>
        <v>1</v>
      </c>
      <c r="CX7" s="88">
        <v>3</v>
      </c>
      <c r="CY7" s="89"/>
      <c r="CZ7" s="90">
        <f t="shared" si="8"/>
        <v>13.5</v>
      </c>
      <c r="DA7" s="86" t="s">
        <v>246</v>
      </c>
      <c r="DB7" s="88" t="str">
        <f t="shared" si="9"/>
        <v>0</v>
      </c>
      <c r="DC7" s="88" t="str">
        <f t="shared" si="10"/>
        <v>0</v>
      </c>
      <c r="DD7" s="88" t="str">
        <f t="shared" si="11"/>
        <v>0</v>
      </c>
      <c r="DE7" s="88" t="str">
        <f t="shared" si="12"/>
        <v>0</v>
      </c>
      <c r="DF7" s="88" t="str">
        <f t="shared" si="13"/>
        <v>0</v>
      </c>
      <c r="DG7" s="88" t="str">
        <f t="shared" si="14"/>
        <v>0</v>
      </c>
      <c r="DH7" s="91" t="s">
        <v>245</v>
      </c>
    </row>
    <row r="8" spans="1:112" s="1" customFormat="1" ht="12.75">
      <c r="A8" s="1" t="s">
        <v>105</v>
      </c>
      <c r="B8" s="2" t="s">
        <v>42</v>
      </c>
      <c r="C8" s="3">
        <v>1.3</v>
      </c>
      <c r="D8" s="2" t="s">
        <v>99</v>
      </c>
      <c r="E8" s="1" t="s">
        <v>5</v>
      </c>
      <c r="F8" s="1" t="s">
        <v>4</v>
      </c>
      <c r="G8" s="1" t="s">
        <v>4</v>
      </c>
      <c r="H8" s="1" t="s">
        <v>5</v>
      </c>
      <c r="I8" s="1" t="s">
        <v>5</v>
      </c>
      <c r="J8" s="1" t="s">
        <v>6</v>
      </c>
      <c r="K8" s="1" t="s">
        <v>5</v>
      </c>
      <c r="L8" s="1" t="s">
        <v>5</v>
      </c>
      <c r="M8" s="1" t="s">
        <v>5</v>
      </c>
      <c r="N8" s="1" t="s">
        <v>5</v>
      </c>
      <c r="O8" s="1" t="s">
        <v>5</v>
      </c>
      <c r="P8" s="1" t="s">
        <v>5</v>
      </c>
      <c r="Q8" s="1" t="s">
        <v>5</v>
      </c>
      <c r="R8" s="1" t="s">
        <v>5</v>
      </c>
      <c r="S8" s="1" t="s">
        <v>5</v>
      </c>
      <c r="T8" s="1" t="s">
        <v>5</v>
      </c>
      <c r="U8" s="1" t="s">
        <v>5</v>
      </c>
      <c r="V8" s="1" t="s">
        <v>5</v>
      </c>
      <c r="W8" s="1" t="s">
        <v>5</v>
      </c>
      <c r="X8" s="1" t="s">
        <v>5</v>
      </c>
      <c r="Y8" s="4">
        <v>45.46862</v>
      </c>
      <c r="Z8" s="4">
        <v>-117.42491</v>
      </c>
      <c r="AA8" s="1" t="s">
        <v>7</v>
      </c>
      <c r="AB8" s="1" t="s">
        <v>8</v>
      </c>
      <c r="AC8" s="1" t="s">
        <v>9</v>
      </c>
      <c r="AD8" s="1" t="s">
        <v>71</v>
      </c>
      <c r="AF8" s="5">
        <v>38596</v>
      </c>
      <c r="AG8" s="6">
        <v>0.6541666666666667</v>
      </c>
      <c r="AH8" s="1" t="s">
        <v>45</v>
      </c>
      <c r="AI8" s="1">
        <v>3</v>
      </c>
      <c r="AJ8" s="1">
        <v>6</v>
      </c>
      <c r="AK8" s="1">
        <v>0</v>
      </c>
      <c r="AL8" s="1">
        <v>0</v>
      </c>
      <c r="AM8" s="1">
        <v>0</v>
      </c>
      <c r="AN8" s="1" t="s">
        <v>46</v>
      </c>
      <c r="AO8" s="1" t="s">
        <v>5</v>
      </c>
      <c r="AP8" s="1" t="s">
        <v>5</v>
      </c>
      <c r="AQ8" s="1" t="s">
        <v>106</v>
      </c>
      <c r="AR8" s="1" t="s">
        <v>12</v>
      </c>
      <c r="AT8" s="1" t="s">
        <v>5</v>
      </c>
      <c r="AU8" s="1" t="s">
        <v>5</v>
      </c>
      <c r="AV8" s="1" t="s">
        <v>5</v>
      </c>
      <c r="AW8" s="1" t="s">
        <v>5</v>
      </c>
      <c r="AX8" s="7" t="s">
        <v>5</v>
      </c>
      <c r="BA8" s="1">
        <v>1</v>
      </c>
      <c r="BE8" s="1" t="s">
        <v>16</v>
      </c>
      <c r="BO8" s="1">
        <v>6.74</v>
      </c>
      <c r="BP8" s="1" t="s">
        <v>101</v>
      </c>
      <c r="BQ8" s="1">
        <v>5.51</v>
      </c>
      <c r="BR8" s="1">
        <v>5.51</v>
      </c>
      <c r="BS8" s="1">
        <v>8.88</v>
      </c>
      <c r="BT8" s="1">
        <v>8.05</v>
      </c>
      <c r="BU8" s="1">
        <v>6.75</v>
      </c>
      <c r="BV8" s="1">
        <v>-0.01</v>
      </c>
      <c r="BW8" s="1">
        <v>0</v>
      </c>
      <c r="BX8" s="1">
        <v>0</v>
      </c>
      <c r="BY8" s="1">
        <v>2.54</v>
      </c>
      <c r="BZ8" s="1">
        <v>-2.54</v>
      </c>
      <c r="CA8" s="1">
        <v>0.83</v>
      </c>
      <c r="CB8" s="1">
        <v>0.33</v>
      </c>
      <c r="CD8" s="1" t="s">
        <v>49</v>
      </c>
      <c r="CE8" s="1" t="s">
        <v>50</v>
      </c>
      <c r="CF8" s="1" t="s">
        <v>49</v>
      </c>
      <c r="CG8" s="1" t="s">
        <v>57</v>
      </c>
      <c r="CI8" s="22" t="str">
        <f t="shared" si="0"/>
        <v>Red</v>
      </c>
      <c r="CJ8" s="22" t="str">
        <f t="shared" si="1"/>
        <v>Red</v>
      </c>
      <c r="CK8" s="22" t="str">
        <f t="shared" si="2"/>
        <v>Other</v>
      </c>
      <c r="CL8" s="22" t="b">
        <f t="shared" si="3"/>
        <v>0</v>
      </c>
      <c r="CN8" s="1" t="s">
        <v>12</v>
      </c>
      <c r="CP8" s="1" t="s">
        <v>17</v>
      </c>
      <c r="CQ8" s="1" t="s">
        <v>85</v>
      </c>
      <c r="CR8" s="32">
        <v>2.26707</v>
      </c>
      <c r="CS8" s="26">
        <f t="shared" si="4"/>
        <v>3</v>
      </c>
      <c r="CT8" s="26" t="str">
        <f t="shared" si="5"/>
        <v>1</v>
      </c>
      <c r="CU8" s="26" t="str">
        <f t="shared" si="6"/>
        <v>1</v>
      </c>
      <c r="CV8" s="27">
        <v>2</v>
      </c>
      <c r="CW8" s="28">
        <f t="shared" si="7"/>
        <v>1</v>
      </c>
      <c r="CX8" s="28">
        <v>3</v>
      </c>
      <c r="CY8" s="29"/>
      <c r="CZ8" s="30">
        <f t="shared" si="8"/>
        <v>27</v>
      </c>
      <c r="DA8" s="26" t="str">
        <f t="shared" si="15"/>
        <v>High</v>
      </c>
      <c r="DB8" s="28" t="str">
        <f t="shared" si="9"/>
        <v>0</v>
      </c>
      <c r="DC8" s="28" t="str">
        <f t="shared" si="10"/>
        <v>0</v>
      </c>
      <c r="DD8" s="28" t="str">
        <f t="shared" si="11"/>
        <v>0</v>
      </c>
      <c r="DE8" s="28" t="str">
        <f t="shared" si="12"/>
        <v>0</v>
      </c>
      <c r="DF8" s="28" t="str">
        <f t="shared" si="13"/>
        <v>0</v>
      </c>
      <c r="DG8" s="28" t="str">
        <f t="shared" si="14"/>
        <v>0</v>
      </c>
      <c r="DH8" s="31"/>
    </row>
    <row r="9" spans="1:112" s="1" customFormat="1" ht="12.75">
      <c r="A9" s="1" t="s">
        <v>108</v>
      </c>
      <c r="B9" s="2" t="s">
        <v>42</v>
      </c>
      <c r="C9" s="3">
        <v>1.3</v>
      </c>
      <c r="D9" s="2" t="s">
        <v>109</v>
      </c>
      <c r="E9" s="1" t="s">
        <v>5</v>
      </c>
      <c r="F9" s="1" t="s">
        <v>4</v>
      </c>
      <c r="G9" s="1" t="s">
        <v>4</v>
      </c>
      <c r="H9" s="1" t="s">
        <v>5</v>
      </c>
      <c r="I9" s="1" t="s">
        <v>5</v>
      </c>
      <c r="J9" s="1" t="s">
        <v>6</v>
      </c>
      <c r="K9" s="1" t="s">
        <v>5</v>
      </c>
      <c r="L9" s="1" t="s">
        <v>5</v>
      </c>
      <c r="M9" s="1" t="s">
        <v>5</v>
      </c>
      <c r="N9" s="1" t="s">
        <v>5</v>
      </c>
      <c r="O9" s="1" t="s">
        <v>5</v>
      </c>
      <c r="P9" s="1" t="s">
        <v>5</v>
      </c>
      <c r="Q9" s="1" t="s">
        <v>5</v>
      </c>
      <c r="R9" s="1" t="s">
        <v>5</v>
      </c>
      <c r="S9" s="1" t="s">
        <v>5</v>
      </c>
      <c r="T9" s="1" t="s">
        <v>5</v>
      </c>
      <c r="U9" s="1" t="s">
        <v>5</v>
      </c>
      <c r="V9" s="1" t="s">
        <v>5</v>
      </c>
      <c r="W9" s="1" t="s">
        <v>5</v>
      </c>
      <c r="X9" s="1" t="s">
        <v>5</v>
      </c>
      <c r="Y9" s="4">
        <v>45.46862</v>
      </c>
      <c r="Z9" s="4">
        <v>-117.42491</v>
      </c>
      <c r="AA9" s="1" t="s">
        <v>7</v>
      </c>
      <c r="AB9" s="1" t="s">
        <v>8</v>
      </c>
      <c r="AC9" s="1" t="s">
        <v>9</v>
      </c>
      <c r="AD9" s="1" t="s">
        <v>71</v>
      </c>
      <c r="AF9" s="5">
        <v>38596</v>
      </c>
      <c r="AG9" s="6">
        <v>0.6541666666666667</v>
      </c>
      <c r="AH9" s="1" t="s">
        <v>45</v>
      </c>
      <c r="AI9" s="1">
        <v>5</v>
      </c>
      <c r="AJ9" s="1">
        <v>6</v>
      </c>
      <c r="AK9" s="1">
        <v>0</v>
      </c>
      <c r="AL9" s="1">
        <v>0</v>
      </c>
      <c r="AM9" s="1">
        <v>0</v>
      </c>
      <c r="AN9" s="1" t="s">
        <v>110</v>
      </c>
      <c r="AO9" s="1" t="s">
        <v>5</v>
      </c>
      <c r="AP9" s="1" t="s">
        <v>5</v>
      </c>
      <c r="AQ9" s="1" t="s">
        <v>106</v>
      </c>
      <c r="AR9" s="1" t="s">
        <v>5</v>
      </c>
      <c r="AT9" s="1" t="s">
        <v>5</v>
      </c>
      <c r="AU9" s="1" t="s">
        <v>5</v>
      </c>
      <c r="AV9" s="1" t="s">
        <v>5</v>
      </c>
      <c r="AW9" s="1" t="s">
        <v>5</v>
      </c>
      <c r="AX9" s="7" t="s">
        <v>5</v>
      </c>
      <c r="BA9" s="1">
        <v>1</v>
      </c>
      <c r="BE9" s="1" t="s">
        <v>16</v>
      </c>
      <c r="BO9" s="1">
        <v>6.74</v>
      </c>
      <c r="BP9" s="1" t="s">
        <v>101</v>
      </c>
      <c r="BQ9" s="1">
        <v>7.99</v>
      </c>
      <c r="BR9" s="1">
        <v>7.99</v>
      </c>
      <c r="BS9" s="1">
        <v>8.63</v>
      </c>
      <c r="BT9" s="1">
        <v>8.9</v>
      </c>
      <c r="BU9" s="1">
        <v>6.75</v>
      </c>
      <c r="BV9" s="1">
        <v>-0.01</v>
      </c>
      <c r="BW9" s="1">
        <v>0</v>
      </c>
      <c r="BX9" s="1">
        <v>0</v>
      </c>
      <c r="BY9" s="1">
        <v>0.91</v>
      </c>
      <c r="BZ9" s="1">
        <v>-0.91</v>
      </c>
      <c r="CA9" s="1">
        <v>-0.27</v>
      </c>
      <c r="CB9" s="1">
        <v>-0.3</v>
      </c>
      <c r="CD9" s="1" t="s">
        <v>49</v>
      </c>
      <c r="CE9" s="1" t="s">
        <v>50</v>
      </c>
      <c r="CF9" s="1" t="s">
        <v>49</v>
      </c>
      <c r="CG9" s="1" t="s">
        <v>57</v>
      </c>
      <c r="CI9" s="22" t="str">
        <f t="shared" si="0"/>
        <v>Red</v>
      </c>
      <c r="CJ9" s="22" t="str">
        <f t="shared" si="1"/>
        <v>Red</v>
      </c>
      <c r="CK9" s="22" t="str">
        <f t="shared" si="2"/>
        <v>Other</v>
      </c>
      <c r="CL9" s="22" t="b">
        <f t="shared" si="3"/>
        <v>0</v>
      </c>
      <c r="CN9" s="1" t="s">
        <v>12</v>
      </c>
      <c r="CP9" s="1" t="s">
        <v>17</v>
      </c>
      <c r="CQ9" s="1" t="s">
        <v>85</v>
      </c>
      <c r="CR9" s="32">
        <v>2.26707</v>
      </c>
      <c r="CS9" s="26">
        <f t="shared" si="4"/>
        <v>3</v>
      </c>
      <c r="CT9" s="26" t="str">
        <f t="shared" si="5"/>
        <v>1</v>
      </c>
      <c r="CU9" s="26" t="str">
        <f t="shared" si="6"/>
        <v>1</v>
      </c>
      <c r="CV9" s="27">
        <v>2</v>
      </c>
      <c r="CW9" s="28">
        <f t="shared" si="7"/>
        <v>1</v>
      </c>
      <c r="CX9" s="28">
        <v>3</v>
      </c>
      <c r="CY9" s="29"/>
      <c r="CZ9" s="30">
        <f t="shared" si="8"/>
        <v>27</v>
      </c>
      <c r="DA9" s="26" t="str">
        <f t="shared" si="15"/>
        <v>High</v>
      </c>
      <c r="DB9" s="28" t="str">
        <f t="shared" si="9"/>
        <v>0</v>
      </c>
      <c r="DC9" s="28" t="str">
        <f t="shared" si="10"/>
        <v>0</v>
      </c>
      <c r="DD9" s="28" t="str">
        <f t="shared" si="11"/>
        <v>0</v>
      </c>
      <c r="DE9" s="28" t="str">
        <f t="shared" si="12"/>
        <v>0</v>
      </c>
      <c r="DF9" s="28" t="str">
        <f t="shared" si="13"/>
        <v>0</v>
      </c>
      <c r="DG9" s="28" t="str">
        <f t="shared" si="14"/>
        <v>0</v>
      </c>
      <c r="DH9" s="31"/>
    </row>
    <row r="10" spans="1:112" s="1" customFormat="1" ht="12.75">
      <c r="A10" s="1" t="s">
        <v>111</v>
      </c>
      <c r="B10" s="2" t="s">
        <v>42</v>
      </c>
      <c r="C10" s="3">
        <v>1.3</v>
      </c>
      <c r="D10" s="2" t="s">
        <v>112</v>
      </c>
      <c r="E10" s="1" t="s">
        <v>5</v>
      </c>
      <c r="F10" s="1" t="s">
        <v>4</v>
      </c>
      <c r="G10" s="1" t="s">
        <v>4</v>
      </c>
      <c r="H10" s="1" t="s">
        <v>5</v>
      </c>
      <c r="I10" s="1" t="s">
        <v>5</v>
      </c>
      <c r="J10" s="1" t="s">
        <v>6</v>
      </c>
      <c r="K10" s="1" t="s">
        <v>5</v>
      </c>
      <c r="L10" s="1" t="s">
        <v>5</v>
      </c>
      <c r="M10" s="1" t="s">
        <v>5</v>
      </c>
      <c r="N10" s="1" t="s">
        <v>5</v>
      </c>
      <c r="O10" s="1" t="s">
        <v>5</v>
      </c>
      <c r="P10" s="1" t="s">
        <v>5</v>
      </c>
      <c r="Q10" s="1" t="s">
        <v>5</v>
      </c>
      <c r="R10" s="1" t="s">
        <v>5</v>
      </c>
      <c r="S10" s="1" t="s">
        <v>5</v>
      </c>
      <c r="T10" s="1" t="s">
        <v>5</v>
      </c>
      <c r="U10" s="1" t="s">
        <v>5</v>
      </c>
      <c r="V10" s="1" t="s">
        <v>5</v>
      </c>
      <c r="W10" s="1" t="s">
        <v>5</v>
      </c>
      <c r="X10" s="1" t="s">
        <v>5</v>
      </c>
      <c r="Y10" s="4">
        <v>45.46862</v>
      </c>
      <c r="Z10" s="4">
        <v>-117.42491</v>
      </c>
      <c r="AA10" s="1" t="s">
        <v>7</v>
      </c>
      <c r="AB10" s="1" t="s">
        <v>8</v>
      </c>
      <c r="AC10" s="1" t="s">
        <v>9</v>
      </c>
      <c r="AD10" s="1" t="s">
        <v>71</v>
      </c>
      <c r="AF10" s="5">
        <v>38596</v>
      </c>
      <c r="AG10" s="6">
        <v>0.6548611111111111</v>
      </c>
      <c r="AH10" s="1" t="s">
        <v>45</v>
      </c>
      <c r="AI10" s="1">
        <v>6</v>
      </c>
      <c r="AJ10" s="1">
        <v>6</v>
      </c>
      <c r="AK10" s="1">
        <v>0</v>
      </c>
      <c r="AL10" s="1">
        <v>0</v>
      </c>
      <c r="AM10" s="1">
        <v>0</v>
      </c>
      <c r="AN10" s="1" t="s">
        <v>5</v>
      </c>
      <c r="AO10" s="1" t="s">
        <v>5</v>
      </c>
      <c r="AP10" s="1" t="s">
        <v>5</v>
      </c>
      <c r="AR10" s="1" t="s">
        <v>12</v>
      </c>
      <c r="AT10" s="1" t="s">
        <v>5</v>
      </c>
      <c r="AU10" s="1" t="s">
        <v>5</v>
      </c>
      <c r="AV10" s="1" t="s">
        <v>5</v>
      </c>
      <c r="AW10" s="1" t="s">
        <v>5</v>
      </c>
      <c r="AX10" s="7" t="s">
        <v>5</v>
      </c>
      <c r="BA10" s="1">
        <v>1</v>
      </c>
      <c r="BE10" s="1" t="s">
        <v>16</v>
      </c>
      <c r="BO10" s="1">
        <v>6.74</v>
      </c>
      <c r="BP10" s="1" t="s">
        <v>101</v>
      </c>
      <c r="BQ10" s="1">
        <v>8.9</v>
      </c>
      <c r="BR10" s="1">
        <v>8.9</v>
      </c>
      <c r="BS10" s="1">
        <v>11.48</v>
      </c>
      <c r="BT10" s="1">
        <v>10.54</v>
      </c>
      <c r="BU10" s="1">
        <v>6.75</v>
      </c>
      <c r="BV10" s="1">
        <v>-0.01</v>
      </c>
      <c r="BW10" s="1">
        <v>0</v>
      </c>
      <c r="BX10" s="1">
        <v>0</v>
      </c>
      <c r="BY10" s="1">
        <v>1.64</v>
      </c>
      <c r="BZ10" s="1">
        <v>-1.64</v>
      </c>
      <c r="CA10" s="1">
        <v>0.94</v>
      </c>
      <c r="CB10" s="1">
        <v>0.57</v>
      </c>
      <c r="CD10" s="1" t="s">
        <v>49</v>
      </c>
      <c r="CE10" s="1" t="s">
        <v>50</v>
      </c>
      <c r="CF10" s="1" t="s">
        <v>49</v>
      </c>
      <c r="CG10" s="1" t="s">
        <v>57</v>
      </c>
      <c r="CI10" s="22" t="str">
        <f t="shared" si="0"/>
        <v>Red</v>
      </c>
      <c r="CJ10" s="22" t="str">
        <f t="shared" si="1"/>
        <v>Red</v>
      </c>
      <c r="CK10" s="22" t="str">
        <f t="shared" si="2"/>
        <v>Other</v>
      </c>
      <c r="CL10" s="22" t="b">
        <f t="shared" si="3"/>
        <v>0</v>
      </c>
      <c r="CN10" s="1" t="s">
        <v>12</v>
      </c>
      <c r="CP10" s="1" t="s">
        <v>17</v>
      </c>
      <c r="CQ10" s="1" t="s">
        <v>85</v>
      </c>
      <c r="CR10" s="32">
        <v>2.26707</v>
      </c>
      <c r="CS10" s="26">
        <f t="shared" si="4"/>
        <v>3</v>
      </c>
      <c r="CT10" s="26" t="str">
        <f t="shared" si="5"/>
        <v>1</v>
      </c>
      <c r="CU10" s="26" t="str">
        <f t="shared" si="6"/>
        <v>1</v>
      </c>
      <c r="CV10" s="27">
        <v>2</v>
      </c>
      <c r="CW10" s="28">
        <f t="shared" si="7"/>
        <v>1</v>
      </c>
      <c r="CX10" s="28">
        <v>3</v>
      </c>
      <c r="CY10" s="29"/>
      <c r="CZ10" s="30">
        <f t="shared" si="8"/>
        <v>27</v>
      </c>
      <c r="DA10" s="26" t="str">
        <f t="shared" si="15"/>
        <v>High</v>
      </c>
      <c r="DB10" s="28" t="str">
        <f t="shared" si="9"/>
        <v>0</v>
      </c>
      <c r="DC10" s="28" t="str">
        <f t="shared" si="10"/>
        <v>0</v>
      </c>
      <c r="DD10" s="28" t="str">
        <f t="shared" si="11"/>
        <v>0</v>
      </c>
      <c r="DE10" s="28" t="str">
        <f t="shared" si="12"/>
        <v>0</v>
      </c>
      <c r="DF10" s="28" t="str">
        <f t="shared" si="13"/>
        <v>0</v>
      </c>
      <c r="DG10" s="28" t="str">
        <f t="shared" si="14"/>
        <v>0</v>
      </c>
      <c r="DH10" s="31"/>
    </row>
    <row r="11" spans="1:113" s="1" customFormat="1" ht="12.75">
      <c r="A11" s="1" t="s">
        <v>113</v>
      </c>
      <c r="B11" s="2">
        <v>8250</v>
      </c>
      <c r="C11" s="3">
        <v>10</v>
      </c>
      <c r="D11" s="2" t="s">
        <v>114</v>
      </c>
      <c r="E11" s="1" t="s">
        <v>69</v>
      </c>
      <c r="F11" s="1" t="s">
        <v>69</v>
      </c>
      <c r="G11" s="1" t="s">
        <v>69</v>
      </c>
      <c r="H11" s="1" t="s">
        <v>5</v>
      </c>
      <c r="I11" s="1" t="s">
        <v>5</v>
      </c>
      <c r="J11" s="1" t="s">
        <v>23</v>
      </c>
      <c r="K11" s="1" t="s">
        <v>70</v>
      </c>
      <c r="L11" s="1" t="s">
        <v>5</v>
      </c>
      <c r="M11" s="1" t="s">
        <v>5</v>
      </c>
      <c r="N11" s="1" t="s">
        <v>5</v>
      </c>
      <c r="O11" s="1" t="s">
        <v>5</v>
      </c>
      <c r="P11" s="1" t="s">
        <v>5</v>
      </c>
      <c r="Q11" s="1" t="s">
        <v>5</v>
      </c>
      <c r="R11" s="1" t="s">
        <v>5</v>
      </c>
      <c r="S11" s="1" t="s">
        <v>5</v>
      </c>
      <c r="T11" s="1" t="s">
        <v>5</v>
      </c>
      <c r="U11" s="1" t="s">
        <v>5</v>
      </c>
      <c r="V11" s="1" t="s">
        <v>5</v>
      </c>
      <c r="W11" s="1" t="s">
        <v>5</v>
      </c>
      <c r="X11" s="1" t="s">
        <v>5</v>
      </c>
      <c r="Y11" s="4">
        <v>45.42948</v>
      </c>
      <c r="Z11" s="4">
        <v>-117.45126</v>
      </c>
      <c r="AA11" s="1" t="s">
        <v>7</v>
      </c>
      <c r="AB11" s="1" t="s">
        <v>8</v>
      </c>
      <c r="AC11" s="1" t="s">
        <v>9</v>
      </c>
      <c r="AD11" s="1" t="s">
        <v>71</v>
      </c>
      <c r="AF11" s="5">
        <v>38601</v>
      </c>
      <c r="AG11" s="6">
        <v>0.6618055555555555</v>
      </c>
      <c r="AH11" s="1" t="s">
        <v>115</v>
      </c>
      <c r="AI11" s="1">
        <v>1</v>
      </c>
      <c r="AJ11" s="1">
        <v>1</v>
      </c>
      <c r="AK11" s="1">
        <v>0</v>
      </c>
      <c r="AL11" s="1">
        <v>0</v>
      </c>
      <c r="AM11" s="1">
        <v>0</v>
      </c>
      <c r="AN11" s="1" t="s">
        <v>110</v>
      </c>
      <c r="AO11" s="1" t="s">
        <v>5</v>
      </c>
      <c r="AP11" s="1" t="s">
        <v>5</v>
      </c>
      <c r="AR11" s="1" t="s">
        <v>12</v>
      </c>
      <c r="AT11" s="1" t="s">
        <v>13</v>
      </c>
      <c r="AU11" s="1" t="s">
        <v>14</v>
      </c>
      <c r="AV11" s="1" t="s">
        <v>5</v>
      </c>
      <c r="AW11" s="1" t="s">
        <v>5</v>
      </c>
      <c r="AX11" s="7" t="s">
        <v>5</v>
      </c>
      <c r="AY11" s="1" t="s">
        <v>116</v>
      </c>
      <c r="BA11" s="1">
        <v>1</v>
      </c>
      <c r="BB11" s="1">
        <v>1</v>
      </c>
      <c r="BC11" s="1">
        <v>1</v>
      </c>
      <c r="BD11" s="1">
        <v>1</v>
      </c>
      <c r="BH11" s="1">
        <v>3</v>
      </c>
      <c r="BI11" s="1">
        <v>35</v>
      </c>
      <c r="BJ11" s="1">
        <v>11.6</v>
      </c>
      <c r="BK11" s="1">
        <v>6.8</v>
      </c>
      <c r="BL11" s="1">
        <v>9.7</v>
      </c>
      <c r="BM11" s="1">
        <v>10.9</v>
      </c>
      <c r="BN11" s="1">
        <v>10.5</v>
      </c>
      <c r="BO11" s="1">
        <v>2.55</v>
      </c>
      <c r="BP11" s="1" t="s">
        <v>117</v>
      </c>
      <c r="BQ11" s="1">
        <v>10.06</v>
      </c>
      <c r="BR11" s="1">
        <v>11.55</v>
      </c>
      <c r="BS11" s="1">
        <v>0</v>
      </c>
      <c r="BT11" s="1">
        <v>0</v>
      </c>
      <c r="BU11" s="1">
        <v>2.54</v>
      </c>
      <c r="BV11" s="1">
        <v>0.01</v>
      </c>
      <c r="BW11" s="1">
        <v>9.9</v>
      </c>
      <c r="BX11" s="1">
        <v>0.3</v>
      </c>
      <c r="BY11" s="1">
        <v>0</v>
      </c>
      <c r="BZ11" s="1">
        <v>0</v>
      </c>
      <c r="CA11" s="1">
        <v>0</v>
      </c>
      <c r="CB11" s="1">
        <v>0</v>
      </c>
      <c r="CC11" s="1">
        <v>4.26</v>
      </c>
      <c r="CD11" s="1" t="s">
        <v>49</v>
      </c>
      <c r="CE11" s="1" t="s">
        <v>63</v>
      </c>
      <c r="CF11" s="1" t="s">
        <v>49</v>
      </c>
      <c r="CG11" s="1" t="s">
        <v>51</v>
      </c>
      <c r="CI11" s="22" t="str">
        <f t="shared" si="0"/>
        <v>Red</v>
      </c>
      <c r="CJ11" s="22" t="str">
        <f t="shared" si="1"/>
        <v>Red</v>
      </c>
      <c r="CK11" s="22" t="str">
        <f t="shared" si="2"/>
        <v>Circular</v>
      </c>
      <c r="CL11" s="22" t="b">
        <f t="shared" si="3"/>
        <v>0</v>
      </c>
      <c r="CN11" s="1" t="s">
        <v>17</v>
      </c>
      <c r="CO11" s="1" t="s">
        <v>118</v>
      </c>
      <c r="CP11" s="1" t="s">
        <v>17</v>
      </c>
      <c r="CQ11" s="1" t="s">
        <v>18</v>
      </c>
      <c r="CR11" s="32">
        <v>0.490866</v>
      </c>
      <c r="CS11" s="26">
        <f t="shared" si="4"/>
        <v>1</v>
      </c>
      <c r="CT11" s="26" t="str">
        <f t="shared" si="5"/>
        <v>1</v>
      </c>
      <c r="CU11" s="26" t="str">
        <f t="shared" si="6"/>
        <v>1</v>
      </c>
      <c r="CV11" s="27">
        <v>4</v>
      </c>
      <c r="CW11" s="28">
        <f t="shared" si="7"/>
        <v>1.05</v>
      </c>
      <c r="CX11" s="28">
        <v>1</v>
      </c>
      <c r="CY11" s="29"/>
      <c r="CZ11" s="30">
        <f t="shared" si="8"/>
        <v>3.1500000000000004</v>
      </c>
      <c r="DA11" s="26" t="str">
        <f t="shared" si="15"/>
        <v>Beneficial</v>
      </c>
      <c r="DB11" s="28" t="str">
        <f t="shared" si="9"/>
        <v>0</v>
      </c>
      <c r="DC11" s="28" t="str">
        <f t="shared" si="10"/>
        <v>0</v>
      </c>
      <c r="DD11" s="28" t="str">
        <f t="shared" si="11"/>
        <v>0</v>
      </c>
      <c r="DE11" s="28" t="str">
        <f t="shared" si="12"/>
        <v>0</v>
      </c>
      <c r="DF11" s="28" t="str">
        <f t="shared" si="13"/>
        <v>0</v>
      </c>
      <c r="DG11" s="28" t="str">
        <f t="shared" si="14"/>
        <v>0.05</v>
      </c>
      <c r="DH11" s="31"/>
      <c r="DI11" s="1" t="s">
        <v>247</v>
      </c>
    </row>
    <row r="12" spans="1:112" s="41" customFormat="1" ht="12.75">
      <c r="A12" s="41" t="s">
        <v>83</v>
      </c>
      <c r="B12" s="42"/>
      <c r="C12" s="43">
        <v>17.85</v>
      </c>
      <c r="D12" s="42" t="s">
        <v>84</v>
      </c>
      <c r="E12" s="41" t="s">
        <v>69</v>
      </c>
      <c r="F12" s="41" t="s">
        <v>69</v>
      </c>
      <c r="G12" s="41" t="s">
        <v>69</v>
      </c>
      <c r="H12" s="41" t="s">
        <v>5</v>
      </c>
      <c r="I12" s="41" t="s">
        <v>5</v>
      </c>
      <c r="J12" s="41" t="s">
        <v>6</v>
      </c>
      <c r="K12" s="41" t="s">
        <v>5</v>
      </c>
      <c r="L12" s="41" t="s">
        <v>5</v>
      </c>
      <c r="M12" s="41" t="s">
        <v>5</v>
      </c>
      <c r="N12" s="41" t="s">
        <v>5</v>
      </c>
      <c r="O12" s="41" t="s">
        <v>5</v>
      </c>
      <c r="P12" s="41" t="s">
        <v>5</v>
      </c>
      <c r="Q12" s="41" t="s">
        <v>5</v>
      </c>
      <c r="R12" s="41" t="s">
        <v>5</v>
      </c>
      <c r="S12" s="41" t="s">
        <v>5</v>
      </c>
      <c r="T12" s="41" t="s">
        <v>5</v>
      </c>
      <c r="U12" s="41" t="s">
        <v>5</v>
      </c>
      <c r="V12" s="41" t="s">
        <v>5</v>
      </c>
      <c r="W12" s="41" t="s">
        <v>5</v>
      </c>
      <c r="X12" s="41" t="s">
        <v>5</v>
      </c>
      <c r="Y12" s="44">
        <v>45.25602</v>
      </c>
      <c r="Z12" s="44">
        <v>-117.37788</v>
      </c>
      <c r="AA12" s="41" t="s">
        <v>7</v>
      </c>
      <c r="AB12" s="41" t="s">
        <v>8</v>
      </c>
      <c r="AC12" s="41" t="s">
        <v>9</v>
      </c>
      <c r="AD12" s="41" t="s">
        <v>71</v>
      </c>
      <c r="AF12" s="45">
        <v>38544</v>
      </c>
      <c r="AG12" s="46">
        <v>0.4993055555555555</v>
      </c>
      <c r="AH12" s="41" t="s">
        <v>45</v>
      </c>
      <c r="AI12" s="41">
        <v>1</v>
      </c>
      <c r="AJ12" s="41">
        <v>1</v>
      </c>
      <c r="AK12" s="41">
        <v>0</v>
      </c>
      <c r="AL12" s="41">
        <v>0</v>
      </c>
      <c r="AM12" s="41">
        <v>0</v>
      </c>
      <c r="AN12" s="41" t="s">
        <v>5</v>
      </c>
      <c r="AO12" s="41" t="s">
        <v>5</v>
      </c>
      <c r="AP12" s="41" t="s">
        <v>5</v>
      </c>
      <c r="AR12" s="41" t="s">
        <v>5</v>
      </c>
      <c r="AT12" s="41" t="s">
        <v>13</v>
      </c>
      <c r="AU12" s="41" t="s">
        <v>5</v>
      </c>
      <c r="AV12" s="41" t="s">
        <v>5</v>
      </c>
      <c r="AW12" s="41" t="s">
        <v>5</v>
      </c>
      <c r="AX12" s="47" t="s">
        <v>5</v>
      </c>
      <c r="BA12" s="41">
        <v>1</v>
      </c>
      <c r="BE12" s="41" t="s">
        <v>16</v>
      </c>
      <c r="BW12" s="41">
        <v>0</v>
      </c>
      <c r="BX12" s="41">
        <v>0</v>
      </c>
      <c r="BY12" s="41">
        <v>0</v>
      </c>
      <c r="BZ12" s="41">
        <v>0</v>
      </c>
      <c r="CA12" s="41">
        <v>0</v>
      </c>
      <c r="CB12" s="41">
        <v>0</v>
      </c>
      <c r="CC12" s="41">
        <v>0</v>
      </c>
      <c r="CD12" s="41" t="s">
        <v>5</v>
      </c>
      <c r="CE12" s="41" t="s">
        <v>5</v>
      </c>
      <c r="CF12" s="41" t="s">
        <v>5</v>
      </c>
      <c r="CG12" s="41" t="s">
        <v>5</v>
      </c>
      <c r="CI12" s="22" t="str">
        <f>IF(CD12="Red","Red",IF(CD12="Green","Green",IF(CD12="Grey","Grey",IF(AH12="Bridge","Bridge",IF(AH12="Ford","Ford",IF(AH12="Open Bottom","Open Bottom",IF(AH12="Other","Other","Green")))))))</f>
        <v>Other</v>
      </c>
      <c r="CJ12" s="22" t="str">
        <f>IF(CI12="Red","Red",IF(CI12="Green","Green",IF(CI12="Grey","Grey",IF(CL12="False","Green",IF(CL12="Yes","Red","Green")))))</f>
        <v>Red</v>
      </c>
      <c r="CK12" s="22" t="str">
        <f>IF(AH12="Bridge","Bridge",IF(AH12="Ford","Ford",IF(AH12="Circular","Circular",IF(AH12="Squashed Pipe-Arch","Squashed Pipe-Arch",IF(AH12="Open-Bottom","Open Bottom Arch",IF(AH12="Other","Other","Other"))))))</f>
        <v>Other</v>
      </c>
      <c r="CL12" s="22" t="str">
        <f>IF(AND(CI12&lt;&gt;"Red",CN12="Yes"),"Yes")</f>
        <v>Yes</v>
      </c>
      <c r="CN12" s="41" t="s">
        <v>17</v>
      </c>
      <c r="CP12" s="48" t="s">
        <v>17</v>
      </c>
      <c r="CQ12" s="48" t="s">
        <v>31</v>
      </c>
      <c r="CR12" s="32">
        <v>0</v>
      </c>
      <c r="CS12" s="26">
        <f t="shared" si="4"/>
        <v>0</v>
      </c>
      <c r="CT12" s="51">
        <v>1</v>
      </c>
      <c r="CU12" s="51">
        <v>0</v>
      </c>
      <c r="CV12" s="27">
        <v>5</v>
      </c>
      <c r="CW12" s="28">
        <f>1+DB12+DC12+DD12+DE12+DF12+DG12</f>
        <v>1</v>
      </c>
      <c r="CX12" s="28">
        <v>0</v>
      </c>
      <c r="CY12" s="29"/>
      <c r="CZ12" s="30">
        <f>CS12*((CT12*1.5)+(1.5*CU12))*CX12*CW12</f>
        <v>0</v>
      </c>
      <c r="DA12" s="28"/>
      <c r="DB12" s="28" t="str">
        <f>IF(AU12="Poor Alignment with Stream","0.05",IF(AV12="Poor Alignment with Stream","0.05","0"))</f>
        <v>0</v>
      </c>
      <c r="DC12" s="28" t="str">
        <f>IF(AU12="Breaks Inside Culvert","0.05",IF(AV12="Breaks Inside Culvert","0.05","0"))</f>
        <v>0</v>
      </c>
      <c r="DD12" s="28" t="str">
        <f>IF(AU12="Fill Eroding","0.05",IF(AV12="Fill Eroding","0.05","0"))</f>
        <v>0</v>
      </c>
      <c r="DE12" s="28" t="str">
        <f>IF(AU12="Water Flowing Under Culvert","0.1",IF(AV12="Water Flowing Under Culvert","0.1","0"))</f>
        <v>0</v>
      </c>
      <c r="DF12" s="28" t="str">
        <f>IF(AU12="Bottom Rusted Through","0.05",IF(AV12="Bottom Rusted Through","0.05","0"))</f>
        <v>0</v>
      </c>
      <c r="DG12" s="28" t="str">
        <f>IF(AU12="Debris Plugging Inlet","0.05",IF(AV12="Debris Plugging Inlet","0.05","0"))</f>
        <v>0</v>
      </c>
      <c r="DH12" s="31"/>
    </row>
    <row r="13" spans="1:112" s="41" customFormat="1" ht="12.75">
      <c r="A13" s="41" t="s">
        <v>86</v>
      </c>
      <c r="B13" s="42" t="s">
        <v>87</v>
      </c>
      <c r="C13" s="43">
        <v>0.5</v>
      </c>
      <c r="D13" s="42" t="s">
        <v>88</v>
      </c>
      <c r="E13" s="41" t="s">
        <v>69</v>
      </c>
      <c r="F13" s="41" t="s">
        <v>69</v>
      </c>
      <c r="G13" s="41" t="s">
        <v>69</v>
      </c>
      <c r="H13" s="41" t="s">
        <v>5</v>
      </c>
      <c r="I13" s="41" t="s">
        <v>5</v>
      </c>
      <c r="J13" s="41" t="s">
        <v>70</v>
      </c>
      <c r="K13" s="41" t="s">
        <v>6</v>
      </c>
      <c r="L13" s="41" t="s">
        <v>5</v>
      </c>
      <c r="M13" s="41" t="s">
        <v>5</v>
      </c>
      <c r="N13" s="41" t="s">
        <v>5</v>
      </c>
      <c r="O13" s="41" t="s">
        <v>5</v>
      </c>
      <c r="P13" s="41" t="s">
        <v>5</v>
      </c>
      <c r="Q13" s="41" t="s">
        <v>5</v>
      </c>
      <c r="R13" s="41" t="s">
        <v>5</v>
      </c>
      <c r="S13" s="41" t="s">
        <v>5</v>
      </c>
      <c r="T13" s="41" t="s">
        <v>5</v>
      </c>
      <c r="U13" s="41" t="s">
        <v>5</v>
      </c>
      <c r="V13" s="41" t="s">
        <v>5</v>
      </c>
      <c r="W13" s="41" t="s">
        <v>5</v>
      </c>
      <c r="X13" s="41" t="s">
        <v>5</v>
      </c>
      <c r="Y13" s="44">
        <v>45.24548</v>
      </c>
      <c r="Z13" s="44">
        <v>-117.37503</v>
      </c>
      <c r="AA13" s="41" t="s">
        <v>7</v>
      </c>
      <c r="AB13" s="41" t="s">
        <v>8</v>
      </c>
      <c r="AC13" s="41" t="s">
        <v>9</v>
      </c>
      <c r="AD13" s="41" t="s">
        <v>71</v>
      </c>
      <c r="AF13" s="45">
        <v>38544</v>
      </c>
      <c r="AG13" s="46">
        <v>0.5381944444444444</v>
      </c>
      <c r="AH13" s="41" t="s">
        <v>45</v>
      </c>
      <c r="AI13" s="41" t="s">
        <v>5</v>
      </c>
      <c r="AJ13" s="41" t="s">
        <v>5</v>
      </c>
      <c r="AK13" s="41">
        <v>0</v>
      </c>
      <c r="AL13" s="41">
        <v>0</v>
      </c>
      <c r="AM13" s="41">
        <v>0</v>
      </c>
      <c r="AN13" s="41" t="s">
        <v>5</v>
      </c>
      <c r="AO13" s="41" t="s">
        <v>5</v>
      </c>
      <c r="AP13" s="41" t="s">
        <v>5</v>
      </c>
      <c r="AR13" s="41" t="s">
        <v>5</v>
      </c>
      <c r="AT13" s="41" t="s">
        <v>5</v>
      </c>
      <c r="AU13" s="41" t="s">
        <v>5</v>
      </c>
      <c r="AV13" s="41" t="s">
        <v>5</v>
      </c>
      <c r="AW13" s="41" t="s">
        <v>5</v>
      </c>
      <c r="AX13" s="47" t="s">
        <v>5</v>
      </c>
      <c r="BA13" s="41">
        <v>1</v>
      </c>
      <c r="BE13" s="41" t="s">
        <v>16</v>
      </c>
      <c r="BW13" s="41">
        <v>0</v>
      </c>
      <c r="BX13" s="41">
        <v>0</v>
      </c>
      <c r="BY13" s="41">
        <v>0</v>
      </c>
      <c r="BZ13" s="41">
        <v>0</v>
      </c>
      <c r="CA13" s="41">
        <v>0</v>
      </c>
      <c r="CB13" s="41">
        <v>0</v>
      </c>
      <c r="CC13" s="41">
        <v>0</v>
      </c>
      <c r="CD13" s="41" t="s">
        <v>5</v>
      </c>
      <c r="CE13" s="41" t="s">
        <v>5</v>
      </c>
      <c r="CF13" s="41" t="s">
        <v>5</v>
      </c>
      <c r="CG13" s="41" t="s">
        <v>5</v>
      </c>
      <c r="CI13" s="22" t="str">
        <f>IF(CD13="Red","Red",IF(CD13="Green","Green",IF(CD13="Grey","Grey",IF(AH13="Bridge","Bridge",IF(AH13="Ford","Ford",IF(AH13="Open Bottom","Open Bottom",IF(AH13="Other","Other","Green")))))))</f>
        <v>Other</v>
      </c>
      <c r="CJ13" s="22" t="str">
        <f>IF(CI13="Red","Red",IF(CI13="Green","Green",IF(CI13="Grey","Grey",IF(CL13="False","Green",IF(CL13="Yes","Red","Green")))))</f>
        <v>Red</v>
      </c>
      <c r="CK13" s="22" t="str">
        <f>IF(AH13="Bridge","Bridge",IF(AH13="Ford","Ford",IF(AH13="Circular","Circular",IF(AH13="Squashed Pipe-Arch","Squashed Pipe-Arch",IF(AH13="Open-Bottom","Open Bottom Arch",IF(AH13="Other","Other","Other"))))))</f>
        <v>Other</v>
      </c>
      <c r="CL13" s="22" t="str">
        <f>IF(AND(CI13&lt;&gt;"Red",CN13="Yes"),"Yes")</f>
        <v>Yes</v>
      </c>
      <c r="CN13" s="41" t="s">
        <v>17</v>
      </c>
      <c r="CP13" s="48" t="s">
        <v>17</v>
      </c>
      <c r="CQ13" s="48" t="s">
        <v>85</v>
      </c>
      <c r="CR13" s="32">
        <v>0</v>
      </c>
      <c r="CS13" s="26">
        <f t="shared" si="4"/>
        <v>0</v>
      </c>
      <c r="CT13" s="51">
        <v>1</v>
      </c>
      <c r="CU13" s="51">
        <v>1</v>
      </c>
      <c r="CV13" s="27">
        <v>6</v>
      </c>
      <c r="CW13" s="28">
        <f>1+DB13+DC13+DD13+DE13+DF13+DG13</f>
        <v>1</v>
      </c>
      <c r="CX13" s="28">
        <v>0</v>
      </c>
      <c r="CY13" s="29"/>
      <c r="CZ13" s="30">
        <f>CS13*((CT13*1.5)+(1.5*CU13))*CX13*CW13</f>
        <v>0</v>
      </c>
      <c r="DA13" s="28"/>
      <c r="DB13" s="28" t="str">
        <f>IF(AU13="Poor Alignment with Stream","0.05",IF(AV13="Poor Alignment with Stream","0.05","0"))</f>
        <v>0</v>
      </c>
      <c r="DC13" s="28" t="str">
        <f>IF(AU13="Breaks Inside Culvert","0.05",IF(AV13="Breaks Inside Culvert","0.05","0"))</f>
        <v>0</v>
      </c>
      <c r="DD13" s="28" t="str">
        <f>IF(AU13="Fill Eroding","0.05",IF(AV13="Fill Eroding","0.05","0"))</f>
        <v>0</v>
      </c>
      <c r="DE13" s="28" t="str">
        <f>IF(AU13="Water Flowing Under Culvert","0.1",IF(AV13="Water Flowing Under Culvert","0.1","0"))</f>
        <v>0</v>
      </c>
      <c r="DF13" s="28" t="str">
        <f>IF(AU13="Bottom Rusted Through","0.05",IF(AV13="Bottom Rusted Through","0.05","0"))</f>
        <v>0</v>
      </c>
      <c r="DG13" s="28" t="str">
        <f>IF(AU13="Debris Plugging Inlet","0.05",IF(AV13="Debris Plugging Inlet","0.05","0"))</f>
        <v>0</v>
      </c>
      <c r="DH13" s="31"/>
    </row>
    <row r="14" spans="1:112" s="41" customFormat="1" ht="12.75">
      <c r="A14" s="41" t="s">
        <v>89</v>
      </c>
      <c r="B14" s="42" t="s">
        <v>90</v>
      </c>
      <c r="C14" s="43"/>
      <c r="D14" s="42" t="s">
        <v>91</v>
      </c>
      <c r="E14" s="41" t="s">
        <v>69</v>
      </c>
      <c r="F14" s="41" t="s">
        <v>69</v>
      </c>
      <c r="G14" s="41" t="s">
        <v>69</v>
      </c>
      <c r="H14" s="41" t="s">
        <v>5</v>
      </c>
      <c r="I14" s="41" t="s">
        <v>5</v>
      </c>
      <c r="J14" s="41" t="s">
        <v>6</v>
      </c>
      <c r="K14" s="41" t="s">
        <v>5</v>
      </c>
      <c r="L14" s="41" t="s">
        <v>5</v>
      </c>
      <c r="M14" s="41" t="s">
        <v>5</v>
      </c>
      <c r="N14" s="41" t="s">
        <v>5</v>
      </c>
      <c r="O14" s="41" t="s">
        <v>5</v>
      </c>
      <c r="P14" s="41" t="s">
        <v>5</v>
      </c>
      <c r="Q14" s="41" t="s">
        <v>5</v>
      </c>
      <c r="R14" s="41" t="s">
        <v>5</v>
      </c>
      <c r="S14" s="41" t="s">
        <v>5</v>
      </c>
      <c r="T14" s="41" t="s">
        <v>5</v>
      </c>
      <c r="U14" s="41" t="s">
        <v>5</v>
      </c>
      <c r="V14" s="41" t="s">
        <v>5</v>
      </c>
      <c r="W14" s="41" t="s">
        <v>5</v>
      </c>
      <c r="X14" s="41" t="s">
        <v>5</v>
      </c>
      <c r="Y14" s="44">
        <v>45.29894</v>
      </c>
      <c r="Z14" s="44">
        <v>-117.39868</v>
      </c>
      <c r="AA14" s="41" t="s">
        <v>7</v>
      </c>
      <c r="AB14" s="41" t="s">
        <v>8</v>
      </c>
      <c r="AC14" s="41" t="s">
        <v>9</v>
      </c>
      <c r="AD14" s="41" t="s">
        <v>71</v>
      </c>
      <c r="AF14" s="45">
        <v>38544</v>
      </c>
      <c r="AG14" s="46">
        <v>0.6104166666666667</v>
      </c>
      <c r="AH14" s="41" t="s">
        <v>45</v>
      </c>
      <c r="AI14" s="41" t="s">
        <v>5</v>
      </c>
      <c r="AJ14" s="41" t="s">
        <v>5</v>
      </c>
      <c r="AK14" s="41">
        <v>0</v>
      </c>
      <c r="AL14" s="41">
        <v>0</v>
      </c>
      <c r="AM14" s="41">
        <v>0</v>
      </c>
      <c r="AN14" s="41" t="s">
        <v>5</v>
      </c>
      <c r="AO14" s="41" t="s">
        <v>5</v>
      </c>
      <c r="AP14" s="41" t="s">
        <v>5</v>
      </c>
      <c r="AR14" s="41" t="s">
        <v>5</v>
      </c>
      <c r="AT14" s="41" t="s">
        <v>5</v>
      </c>
      <c r="AU14" s="41" t="s">
        <v>5</v>
      </c>
      <c r="AV14" s="41" t="s">
        <v>5</v>
      </c>
      <c r="AW14" s="41" t="s">
        <v>5</v>
      </c>
      <c r="AX14" s="47" t="s">
        <v>5</v>
      </c>
      <c r="BA14" s="41">
        <v>1</v>
      </c>
      <c r="BE14" s="41" t="s">
        <v>16</v>
      </c>
      <c r="BW14" s="41">
        <v>0</v>
      </c>
      <c r="BX14" s="41">
        <v>0</v>
      </c>
      <c r="BY14" s="41">
        <v>0</v>
      </c>
      <c r="BZ14" s="41">
        <v>0</v>
      </c>
      <c r="CA14" s="41">
        <v>0</v>
      </c>
      <c r="CB14" s="41">
        <v>0</v>
      </c>
      <c r="CC14" s="41">
        <v>0</v>
      </c>
      <c r="CD14" s="41" t="s">
        <v>5</v>
      </c>
      <c r="CE14" s="41" t="s">
        <v>5</v>
      </c>
      <c r="CF14" s="41" t="s">
        <v>5</v>
      </c>
      <c r="CG14" s="41" t="s">
        <v>5</v>
      </c>
      <c r="CI14" s="22" t="str">
        <f>IF(CD14="Red","Red",IF(CD14="Green","Green",IF(CD14="Grey","Grey",IF(AH14="Bridge","Bridge",IF(AH14="Ford","Ford",IF(AH14="Open Bottom","Open Bottom",IF(AH14="Other","Other","Green")))))))</f>
        <v>Other</v>
      </c>
      <c r="CJ14" s="22" t="str">
        <f>IF(CI14="Red","Red",IF(CI14="Green","Green",IF(CI14="Grey","Grey",IF(CL14="False","Green",IF(CL14="Yes","Red","Green")))))</f>
        <v>Red</v>
      </c>
      <c r="CK14" s="22" t="str">
        <f>IF(AH14="Bridge","Bridge",IF(AH14="Ford","Ford",IF(AH14="Circular","Circular",IF(AH14="Squashed Pipe-Arch","Squashed Pipe-Arch",IF(AH14="Open-Bottom","Open Bottom Arch",IF(AH14="Other","Other","Other"))))))</f>
        <v>Other</v>
      </c>
      <c r="CL14" s="22" t="str">
        <f>IF(AND(CI14&lt;&gt;"Red",CN14="Yes"),"Yes")</f>
        <v>Yes</v>
      </c>
      <c r="CN14" s="41" t="s">
        <v>17</v>
      </c>
      <c r="CP14" s="48" t="s">
        <v>17</v>
      </c>
      <c r="CQ14" s="48" t="s">
        <v>85</v>
      </c>
      <c r="CR14" s="32">
        <v>0</v>
      </c>
      <c r="CS14" s="26">
        <f t="shared" si="4"/>
        <v>0</v>
      </c>
      <c r="CT14" s="51">
        <v>1</v>
      </c>
      <c r="CU14" s="51">
        <v>1</v>
      </c>
      <c r="CV14" s="27">
        <v>4</v>
      </c>
      <c r="CW14" s="28">
        <f>1+DB14+DC14+DD14+DE14+DF14+DG14</f>
        <v>1</v>
      </c>
      <c r="CX14" s="28">
        <v>0</v>
      </c>
      <c r="CY14" s="29"/>
      <c r="CZ14" s="30">
        <f>CS14*((CT14*1.5)+(1.5*CU14))*CX14*CW14</f>
        <v>0</v>
      </c>
      <c r="DA14" s="28"/>
      <c r="DB14" s="28" t="str">
        <f>IF(AU14="Poor Alignment with Stream","0.05",IF(AV14="Poor Alignment with Stream","0.05","0"))</f>
        <v>0</v>
      </c>
      <c r="DC14" s="28" t="str">
        <f>IF(AU14="Breaks Inside Culvert","0.05",IF(AV14="Breaks Inside Culvert","0.05","0"))</f>
        <v>0</v>
      </c>
      <c r="DD14" s="28" t="str">
        <f>IF(AU14="Fill Eroding","0.05",IF(AV14="Fill Eroding","0.05","0"))</f>
        <v>0</v>
      </c>
      <c r="DE14" s="28" t="str">
        <f>IF(AU14="Water Flowing Under Culvert","0.1",IF(AV14="Water Flowing Under Culvert","0.1","0"))</f>
        <v>0</v>
      </c>
      <c r="DF14" s="28" t="str">
        <f>IF(AU14="Bottom Rusted Through","0.05",IF(AV14="Bottom Rusted Through","0.05","0"))</f>
        <v>0</v>
      </c>
      <c r="DG14" s="28" t="str">
        <f>IF(AU14="Debris Plugging Inlet","0.05",IF(AV14="Debris Plugging Inlet","0.05","0"))</f>
        <v>0</v>
      </c>
      <c r="DH14" s="3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"/>
  <sheetViews>
    <sheetView workbookViewId="0" topLeftCell="A1">
      <selection activeCell="C17" sqref="C17"/>
    </sheetView>
  </sheetViews>
  <sheetFormatPr defaultColWidth="9.140625" defaultRowHeight="12.75"/>
  <cols>
    <col min="2" max="2" width="10.140625" style="0" customWidth="1"/>
    <col min="5" max="5" width="15.140625" style="0" bestFit="1" customWidth="1"/>
    <col min="6" max="6" width="10.28125" style="0" customWidth="1"/>
    <col min="7" max="7" width="9.8515625" style="0" customWidth="1"/>
  </cols>
  <sheetData>
    <row r="1" spans="2:7" ht="25.5">
      <c r="B1" s="103" t="s">
        <v>119</v>
      </c>
      <c r="C1" s="103" t="s">
        <v>235</v>
      </c>
      <c r="D1" s="103" t="s">
        <v>212</v>
      </c>
      <c r="E1" s="103" t="s">
        <v>237</v>
      </c>
      <c r="F1" s="103" t="s">
        <v>238</v>
      </c>
      <c r="G1" s="103" t="s">
        <v>240</v>
      </c>
    </row>
    <row r="2" spans="2:7" ht="12.75">
      <c r="B2" s="92" t="str">
        <f>'Final Group Prioirities'!$A$6</f>
        <v>L017</v>
      </c>
      <c r="C2" s="92">
        <v>1</v>
      </c>
      <c r="D2" s="93">
        <v>8.31882</v>
      </c>
      <c r="E2" s="92" t="s">
        <v>6</v>
      </c>
      <c r="F2" s="94">
        <v>54</v>
      </c>
      <c r="G2" s="95" t="s">
        <v>246</v>
      </c>
    </row>
    <row r="3" spans="2:7" ht="12.75">
      <c r="B3" s="92" t="str">
        <f>'Final Group Prioirities'!$A$7</f>
        <v>L020-1</v>
      </c>
      <c r="C3" s="92">
        <v>2</v>
      </c>
      <c r="D3" s="93">
        <v>2.26707</v>
      </c>
      <c r="E3" s="92" t="s">
        <v>6</v>
      </c>
      <c r="F3" s="94">
        <v>27</v>
      </c>
      <c r="G3" s="95" t="s">
        <v>246</v>
      </c>
    </row>
    <row r="4" spans="2:7" ht="12.75">
      <c r="B4" s="92" t="str">
        <f>'Final Group Prioirities'!A2</f>
        <v>L009-1</v>
      </c>
      <c r="C4" s="92">
        <v>3</v>
      </c>
      <c r="D4" s="93">
        <v>66.1883</v>
      </c>
      <c r="E4" s="92" t="s">
        <v>6</v>
      </c>
      <c r="F4" s="94">
        <v>63</v>
      </c>
      <c r="G4" s="95" t="s">
        <v>246</v>
      </c>
    </row>
    <row r="5" spans="2:7" ht="25.5">
      <c r="B5" s="96" t="str">
        <f>'Final Group Prioirities'!A11</f>
        <v>L021</v>
      </c>
      <c r="C5" s="96">
        <v>4</v>
      </c>
      <c r="D5" s="96">
        <v>0.490866</v>
      </c>
      <c r="E5" s="97" t="s">
        <v>242</v>
      </c>
      <c r="F5" s="98">
        <v>3.15</v>
      </c>
      <c r="G5" s="95" t="s">
        <v>248</v>
      </c>
    </row>
    <row r="6" spans="2:7" ht="25.5">
      <c r="B6" s="99" t="str">
        <f>'Final Group Prioirities'!A14</f>
        <v>L016</v>
      </c>
      <c r="C6" s="99">
        <v>4</v>
      </c>
      <c r="D6" s="99">
        <v>0</v>
      </c>
      <c r="E6" s="100" t="s">
        <v>243</v>
      </c>
      <c r="F6" s="101">
        <v>0</v>
      </c>
      <c r="G6" s="102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1" sqref="A1:J14"/>
    </sheetView>
  </sheetViews>
  <sheetFormatPr defaultColWidth="9.140625" defaultRowHeight="12.75"/>
  <cols>
    <col min="1" max="2" width="10.140625" style="0" customWidth="1"/>
    <col min="4" max="4" width="8.28125" style="0" customWidth="1"/>
    <col min="5" max="5" width="0" style="0" hidden="1" customWidth="1"/>
    <col min="6" max="6" width="15.140625" style="0" bestFit="1" customWidth="1"/>
    <col min="7" max="7" width="10.28125" style="0" hidden="1" customWidth="1"/>
    <col min="8" max="8" width="11.00390625" style="0" customWidth="1"/>
    <col min="9" max="9" width="9.8515625" style="0" customWidth="1"/>
    <col min="10" max="10" width="12.28125" style="0" customWidth="1"/>
  </cols>
  <sheetData>
    <row r="1" spans="1:10" ht="38.25">
      <c r="A1" s="52" t="s">
        <v>233</v>
      </c>
      <c r="B1" s="52" t="s">
        <v>234</v>
      </c>
      <c r="C1" s="52" t="s">
        <v>235</v>
      </c>
      <c r="D1" s="53" t="s">
        <v>236</v>
      </c>
      <c r="E1" s="52" t="s">
        <v>212</v>
      </c>
      <c r="F1" s="52" t="s">
        <v>237</v>
      </c>
      <c r="G1" s="52" t="s">
        <v>238</v>
      </c>
      <c r="H1" s="52" t="s">
        <v>239</v>
      </c>
      <c r="I1" s="54" t="s">
        <v>240</v>
      </c>
      <c r="J1" s="52" t="s">
        <v>241</v>
      </c>
    </row>
    <row r="2" spans="1:10" ht="12.75">
      <c r="A2" s="104" t="s">
        <v>6</v>
      </c>
      <c r="B2" s="55" t="str">
        <f>'Final Group Prioirities'!$A$6</f>
        <v>L017</v>
      </c>
      <c r="C2" s="55">
        <v>1</v>
      </c>
      <c r="D2" s="56">
        <f>E2+E3</f>
        <v>10.585890000000001</v>
      </c>
      <c r="E2" s="57">
        <f>'Final Group Prioirities'!$CR$6</f>
        <v>8.31882</v>
      </c>
      <c r="F2" s="55" t="s">
        <v>6</v>
      </c>
      <c r="G2" s="58">
        <f>'Final Group Prioirities'!$CZ$6</f>
        <v>54</v>
      </c>
      <c r="H2" s="59">
        <f>G2+G3</f>
        <v>81</v>
      </c>
      <c r="I2" s="70" t="str">
        <f aca="true" t="shared" si="0" ref="I2:I14">IF(AND(G2&gt;0,G2&lt;10),"Beneficial",IF(AND(G2&gt;=10,G2&lt;20),"Medium",IF(AND(G2&gt;=20),"High",)))</f>
        <v>High</v>
      </c>
      <c r="J2" s="106" t="str">
        <f>IF(AND(H2&gt;0,H2&lt;20),"Beneficial",IF(AND(H2&gt;=20,H2&lt;40),"Medium",IF(AND(H2&gt;=40),"High",)))</f>
        <v>High</v>
      </c>
    </row>
    <row r="3" spans="1:10" ht="12.75">
      <c r="A3" s="105"/>
      <c r="B3" s="60" t="str">
        <f>'Final Group Prioirities'!$A$7</f>
        <v>L020-1</v>
      </c>
      <c r="C3" s="60">
        <v>2</v>
      </c>
      <c r="D3" s="61"/>
      <c r="E3" s="62">
        <f>'Final Group Prioirities'!$CR$7</f>
        <v>2.26707</v>
      </c>
      <c r="F3" s="60" t="s">
        <v>6</v>
      </c>
      <c r="G3" s="63">
        <f>'Final Group Prioirities'!$CZ$8</f>
        <v>27</v>
      </c>
      <c r="H3" s="64"/>
      <c r="I3" s="71" t="str">
        <f t="shared" si="0"/>
        <v>High</v>
      </c>
      <c r="J3" s="107"/>
    </row>
    <row r="4" spans="1:10" ht="12.75">
      <c r="A4" s="104" t="s">
        <v>6</v>
      </c>
      <c r="B4" s="55" t="str">
        <f>'Final Group Prioirities'!$A$6</f>
        <v>L017</v>
      </c>
      <c r="C4" s="55">
        <v>1</v>
      </c>
      <c r="D4" s="56">
        <f>SUM(E4:E6)</f>
        <v>76.77419</v>
      </c>
      <c r="E4" s="57">
        <f>'Final Group Prioirities'!$CR$6</f>
        <v>8.31882</v>
      </c>
      <c r="F4" s="55" t="s">
        <v>6</v>
      </c>
      <c r="G4" s="58">
        <f>'Final Group Prioirities'!$CZ$6</f>
        <v>54</v>
      </c>
      <c r="H4" s="59">
        <f>SUM(G4:G6)</f>
        <v>144</v>
      </c>
      <c r="I4" s="70" t="str">
        <f t="shared" si="0"/>
        <v>High</v>
      </c>
      <c r="J4" s="106" t="str">
        <f>IF(AND(H4&gt;0,H4&lt;20),"Beneficial",IF(AND(H4&gt;=20,H4&lt;40),"Medium",IF(AND(H4&gt;=40),"High",)))</f>
        <v>High</v>
      </c>
    </row>
    <row r="5" spans="1:10" ht="12.75">
      <c r="A5" s="108"/>
      <c r="B5" s="67" t="str">
        <f>'Final Group Prioirities'!$A$7</f>
        <v>L020-1</v>
      </c>
      <c r="C5" s="67">
        <v>2</v>
      </c>
      <c r="D5" s="65"/>
      <c r="E5" s="68">
        <f>'Final Group Prioirities'!$CR$7</f>
        <v>2.26707</v>
      </c>
      <c r="F5" s="67" t="s">
        <v>6</v>
      </c>
      <c r="G5" s="69">
        <f>'Final Group Prioirities'!$CZ$8</f>
        <v>27</v>
      </c>
      <c r="H5" s="66"/>
      <c r="I5" s="72" t="str">
        <f t="shared" si="0"/>
        <v>High</v>
      </c>
      <c r="J5" s="112"/>
    </row>
    <row r="6" spans="1:10" ht="12.75">
      <c r="A6" s="109"/>
      <c r="B6" s="60" t="str">
        <f>'Final Group Prioirities'!A2</f>
        <v>L009-1</v>
      </c>
      <c r="C6" s="60">
        <v>3</v>
      </c>
      <c r="D6" s="61"/>
      <c r="E6" s="62">
        <f>'Final Group Prioirities'!CR2</f>
        <v>66.1883</v>
      </c>
      <c r="F6" s="60" t="s">
        <v>6</v>
      </c>
      <c r="G6" s="63">
        <f>'Final Group Prioirities'!CZ2</f>
        <v>63</v>
      </c>
      <c r="H6" s="64"/>
      <c r="I6" s="72" t="str">
        <f t="shared" si="0"/>
        <v>High</v>
      </c>
      <c r="J6" s="113"/>
    </row>
    <row r="7" spans="1:10" ht="12.75">
      <c r="A7" s="104" t="s">
        <v>6</v>
      </c>
      <c r="B7" s="73" t="str">
        <f>'Final Group Prioirities'!$A$6</f>
        <v>L017</v>
      </c>
      <c r="C7" s="55">
        <v>1</v>
      </c>
      <c r="D7" s="56">
        <f>SUM(E7:E9)</f>
        <v>76.77419</v>
      </c>
      <c r="E7" s="57">
        <f>'Final Group Prioirities'!$CR$6</f>
        <v>8.31882</v>
      </c>
      <c r="F7" s="55" t="s">
        <v>6</v>
      </c>
      <c r="G7" s="58">
        <f>'Final Group Prioirities'!$CZ$6</f>
        <v>54</v>
      </c>
      <c r="H7" s="59">
        <f>SUM(G7:G9)</f>
        <v>144</v>
      </c>
      <c r="I7" s="70" t="str">
        <f t="shared" si="0"/>
        <v>High</v>
      </c>
      <c r="J7" s="106" t="str">
        <f>IF(AND(H7&gt;0,H7&lt;20),"Beneficial",IF(AND(H7&gt;=20,H7&lt;40),"Medium",IF(AND(H7&gt;=40),"High",)))</f>
        <v>High</v>
      </c>
    </row>
    <row r="8" spans="1:10" ht="12.75">
      <c r="A8" s="108"/>
      <c r="B8" s="74" t="str">
        <f>'Final Group Prioirities'!$A$7</f>
        <v>L020-1</v>
      </c>
      <c r="C8" s="67">
        <v>2</v>
      </c>
      <c r="D8" s="65"/>
      <c r="E8" s="68">
        <f>'Final Group Prioirities'!$CR$7</f>
        <v>2.26707</v>
      </c>
      <c r="F8" s="67" t="s">
        <v>6</v>
      </c>
      <c r="G8" s="69">
        <f>'Final Group Prioirities'!$CZ$8</f>
        <v>27</v>
      </c>
      <c r="H8" s="66"/>
      <c r="I8" s="72" t="str">
        <f t="shared" si="0"/>
        <v>High</v>
      </c>
      <c r="J8" s="112"/>
    </row>
    <row r="9" spans="1:10" ht="12.75">
      <c r="A9" s="110"/>
      <c r="B9" s="75" t="str">
        <f>'Final Group Prioirities'!$A$2</f>
        <v>L009-1</v>
      </c>
      <c r="C9" s="76">
        <v>3</v>
      </c>
      <c r="D9" s="65"/>
      <c r="E9" s="77">
        <f>'Final Group Prioirities'!$CR$2</f>
        <v>66.1883</v>
      </c>
      <c r="F9" s="76" t="s">
        <v>6</v>
      </c>
      <c r="G9" s="78">
        <f>'Final Group Prioirities'!$CZ$2</f>
        <v>63</v>
      </c>
      <c r="H9" s="66"/>
      <c r="I9" s="79" t="str">
        <f t="shared" si="0"/>
        <v>High</v>
      </c>
      <c r="J9" s="112"/>
    </row>
    <row r="10" spans="1:10" ht="25.5">
      <c r="A10" s="111"/>
      <c r="B10" s="80" t="str">
        <f>'Final Group Prioirities'!A11</f>
        <v>L021</v>
      </c>
      <c r="C10" s="80">
        <v>4</v>
      </c>
      <c r="D10" s="81"/>
      <c r="E10" s="80">
        <f>'Final Group Prioirities'!CR11</f>
        <v>0.490866</v>
      </c>
      <c r="F10" s="82" t="s">
        <v>242</v>
      </c>
      <c r="G10" s="83">
        <f>'Final Group Prioirities'!CZ11</f>
        <v>3.1500000000000004</v>
      </c>
      <c r="H10" s="81"/>
      <c r="I10" s="71" t="str">
        <f t="shared" si="0"/>
        <v>Beneficial</v>
      </c>
      <c r="J10" s="107"/>
    </row>
    <row r="11" spans="1:10" ht="12.75">
      <c r="A11" s="104" t="s">
        <v>6</v>
      </c>
      <c r="B11" s="73" t="str">
        <f>'Final Group Prioirities'!$A$6</f>
        <v>L017</v>
      </c>
      <c r="C11" s="55">
        <v>1</v>
      </c>
      <c r="D11" s="56">
        <f>SUM(E11:E13)</f>
        <v>76.77419</v>
      </c>
      <c r="E11" s="57">
        <f>'Final Group Prioirities'!$CR$6</f>
        <v>8.31882</v>
      </c>
      <c r="F11" s="55" t="s">
        <v>6</v>
      </c>
      <c r="G11" s="58">
        <f>'Final Group Prioirities'!$CZ$6</f>
        <v>54</v>
      </c>
      <c r="H11" s="59">
        <f>SUM(G11:G13)</f>
        <v>144</v>
      </c>
      <c r="I11" s="70" t="str">
        <f t="shared" si="0"/>
        <v>High</v>
      </c>
      <c r="J11" s="106" t="str">
        <f>IF(AND(H11&gt;0,H11&lt;20),"Beneficial",IF(AND(H11&gt;=20,H11&lt;40),"Medium",IF(AND(H11&gt;=40),"High",)))</f>
        <v>High</v>
      </c>
    </row>
    <row r="12" spans="1:10" ht="12.75">
      <c r="A12" s="108"/>
      <c r="B12" s="74" t="str">
        <f>'Final Group Prioirities'!$A$7</f>
        <v>L020-1</v>
      </c>
      <c r="C12" s="67">
        <v>2</v>
      </c>
      <c r="D12" s="65"/>
      <c r="E12" s="68">
        <f>'Final Group Prioirities'!$CR$7</f>
        <v>2.26707</v>
      </c>
      <c r="F12" s="67" t="s">
        <v>6</v>
      </c>
      <c r="G12" s="69">
        <f>'Final Group Prioirities'!$CZ$8</f>
        <v>27</v>
      </c>
      <c r="H12" s="66"/>
      <c r="I12" s="72" t="str">
        <f t="shared" si="0"/>
        <v>High</v>
      </c>
      <c r="J12" s="112"/>
    </row>
    <row r="13" spans="1:10" ht="12.75">
      <c r="A13" s="110"/>
      <c r="B13" s="75" t="str">
        <f>'Final Group Prioirities'!$A$2</f>
        <v>L009-1</v>
      </c>
      <c r="C13" s="76">
        <v>3</v>
      </c>
      <c r="D13" s="65"/>
      <c r="E13" s="77">
        <f>'Final Group Prioirities'!$CR$2</f>
        <v>66.1883</v>
      </c>
      <c r="F13" s="76" t="s">
        <v>6</v>
      </c>
      <c r="G13" s="78">
        <f>'Final Group Prioirities'!$CZ$2</f>
        <v>63</v>
      </c>
      <c r="H13" s="66"/>
      <c r="I13" s="79" t="str">
        <f t="shared" si="0"/>
        <v>High</v>
      </c>
      <c r="J13" s="112"/>
    </row>
    <row r="14" spans="1:10" ht="25.5">
      <c r="A14" s="111"/>
      <c r="B14" s="80" t="str">
        <f>'Final Group Prioirities'!A14</f>
        <v>L016</v>
      </c>
      <c r="C14" s="80">
        <v>4</v>
      </c>
      <c r="D14" s="81"/>
      <c r="E14" s="80">
        <f>'Final Group Prioirities'!CR14</f>
        <v>0</v>
      </c>
      <c r="F14" s="82" t="s">
        <v>243</v>
      </c>
      <c r="G14" s="83">
        <f>'Final Group Prioirities'!CZ14</f>
        <v>0</v>
      </c>
      <c r="H14" s="81"/>
      <c r="I14" s="71">
        <f t="shared" si="0"/>
        <v>0</v>
      </c>
      <c r="J14" s="107"/>
    </row>
  </sheetData>
  <mergeCells count="8">
    <mergeCell ref="A11:A14"/>
    <mergeCell ref="J7:J10"/>
    <mergeCell ref="J11:J14"/>
    <mergeCell ref="J4:J6"/>
    <mergeCell ref="A2:A3"/>
    <mergeCell ref="J2:J3"/>
    <mergeCell ref="A4:A6"/>
    <mergeCell ref="A7:A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8"/>
  <sheetViews>
    <sheetView workbookViewId="0" topLeftCell="A1">
      <selection activeCell="D9" sqref="D9"/>
    </sheetView>
  </sheetViews>
  <sheetFormatPr defaultColWidth="9.140625" defaultRowHeight="12.75"/>
  <cols>
    <col min="1" max="1" width="17.421875" style="0" bestFit="1" customWidth="1"/>
  </cols>
  <sheetData>
    <row r="3" spans="1:2" ht="12.75">
      <c r="A3" s="114" t="s">
        <v>232</v>
      </c>
      <c r="B3" s="115"/>
    </row>
    <row r="4" spans="1:2" ht="12.75">
      <c r="A4" s="31" t="s">
        <v>227</v>
      </c>
      <c r="B4" s="49">
        <v>141.744827</v>
      </c>
    </row>
    <row r="5" spans="1:2" ht="12.75">
      <c r="A5" s="31" t="s">
        <v>228</v>
      </c>
      <c r="B5" s="49">
        <v>73.060398</v>
      </c>
    </row>
    <row r="6" spans="1:2" ht="12.75">
      <c r="A6" s="31" t="s">
        <v>229</v>
      </c>
      <c r="B6" s="49">
        <f>B4-B5</f>
        <v>68.68442899999998</v>
      </c>
    </row>
    <row r="7" spans="1:2" ht="12.75">
      <c r="A7" s="31" t="s">
        <v>230</v>
      </c>
      <c r="B7" s="50">
        <f>B5/B4</f>
        <v>0.5154360800764886</v>
      </c>
    </row>
    <row r="8" spans="1:2" ht="12.75">
      <c r="A8" s="31" t="s">
        <v>231</v>
      </c>
      <c r="B8" s="50">
        <f>B6/B4</f>
        <v>0.48456391992351144</v>
      </c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Q33"/>
  <sheetViews>
    <sheetView workbookViewId="0" topLeftCell="A9">
      <selection activeCell="J16" sqref="J16"/>
    </sheetView>
  </sheetViews>
  <sheetFormatPr defaultColWidth="9.140625" defaultRowHeight="12.75"/>
  <cols>
    <col min="3" max="3" width="9.28125" style="0" bestFit="1" customWidth="1"/>
    <col min="25" max="25" width="9.28125" style="0" bestFit="1" customWidth="1"/>
    <col min="26" max="26" width="10.140625" style="0" bestFit="1" customWidth="1"/>
    <col min="32" max="33" width="9.28125" style="0" bestFit="1" customWidth="1"/>
    <col min="35" max="39" width="9.28125" style="0" bestFit="1" customWidth="1"/>
    <col min="53" max="53" width="9.28125" style="0" bestFit="1" customWidth="1"/>
    <col min="60" max="67" width="9.28125" style="0" bestFit="1" customWidth="1"/>
    <col min="69" max="73" width="9.28125" style="0" bestFit="1" customWidth="1"/>
    <col min="75" max="81" width="9.28125" style="0" bestFit="1" customWidth="1"/>
  </cols>
  <sheetData>
    <row r="1" spans="1:95" ht="12.75">
      <c r="A1" s="16" t="s">
        <v>119</v>
      </c>
      <c r="B1" s="17" t="s">
        <v>120</v>
      </c>
      <c r="C1" s="18" t="s">
        <v>121</v>
      </c>
      <c r="D1" s="17" t="s">
        <v>122</v>
      </c>
      <c r="E1" s="16" t="s">
        <v>123</v>
      </c>
      <c r="F1" s="16" t="s">
        <v>124</v>
      </c>
      <c r="G1" s="16" t="s">
        <v>125</v>
      </c>
      <c r="H1" s="16" t="s">
        <v>126</v>
      </c>
      <c r="I1" s="16" t="s">
        <v>127</v>
      </c>
      <c r="J1" s="16" t="s">
        <v>128</v>
      </c>
      <c r="K1" s="16" t="s">
        <v>129</v>
      </c>
      <c r="L1" s="16" t="s">
        <v>130</v>
      </c>
      <c r="M1" s="16" t="s">
        <v>131</v>
      </c>
      <c r="N1" s="16" t="s">
        <v>132</v>
      </c>
      <c r="O1" s="16" t="s">
        <v>133</v>
      </c>
      <c r="P1" s="16" t="s">
        <v>134</v>
      </c>
      <c r="Q1" s="16" t="s">
        <v>135</v>
      </c>
      <c r="R1" s="16" t="s">
        <v>136</v>
      </c>
      <c r="S1" s="16" t="s">
        <v>137</v>
      </c>
      <c r="T1" s="16" t="s">
        <v>138</v>
      </c>
      <c r="U1" s="16" t="s">
        <v>139</v>
      </c>
      <c r="V1" s="16" t="s">
        <v>140</v>
      </c>
      <c r="W1" s="16" t="s">
        <v>141</v>
      </c>
      <c r="X1" s="16" t="s">
        <v>142</v>
      </c>
      <c r="Y1" s="19" t="s">
        <v>143</v>
      </c>
      <c r="Z1" s="19" t="s">
        <v>144</v>
      </c>
      <c r="AA1" s="16" t="s">
        <v>145</v>
      </c>
      <c r="AB1" s="16" t="s">
        <v>146</v>
      </c>
      <c r="AC1" s="16" t="s">
        <v>147</v>
      </c>
      <c r="AD1" s="16" t="s">
        <v>148</v>
      </c>
      <c r="AE1" s="16" t="s">
        <v>149</v>
      </c>
      <c r="AF1" s="16" t="s">
        <v>150</v>
      </c>
      <c r="AG1" s="16" t="s">
        <v>151</v>
      </c>
      <c r="AH1" s="16" t="s">
        <v>152</v>
      </c>
      <c r="AI1" s="16" t="s">
        <v>153</v>
      </c>
      <c r="AJ1" s="16" t="s">
        <v>154</v>
      </c>
      <c r="AK1" s="16" t="s">
        <v>155</v>
      </c>
      <c r="AL1" s="16" t="s">
        <v>156</v>
      </c>
      <c r="AM1" s="16" t="s">
        <v>157</v>
      </c>
      <c r="AN1" s="16" t="s">
        <v>158</v>
      </c>
      <c r="AO1" s="16" t="s">
        <v>159</v>
      </c>
      <c r="AP1" s="16" t="s">
        <v>160</v>
      </c>
      <c r="AQ1" s="16" t="s">
        <v>161</v>
      </c>
      <c r="AR1" s="16" t="s">
        <v>162</v>
      </c>
      <c r="AS1" s="16" t="s">
        <v>161</v>
      </c>
      <c r="AT1" s="16" t="s">
        <v>163</v>
      </c>
      <c r="AU1" s="16" t="s">
        <v>164</v>
      </c>
      <c r="AV1" s="16" t="s">
        <v>165</v>
      </c>
      <c r="AW1" s="16" t="s">
        <v>161</v>
      </c>
      <c r="AX1" s="20" t="s">
        <v>166</v>
      </c>
      <c r="AY1" s="16" t="s">
        <v>167</v>
      </c>
      <c r="AZ1" t="s">
        <v>168</v>
      </c>
      <c r="BA1" t="s">
        <v>169</v>
      </c>
      <c r="BB1" t="s">
        <v>170</v>
      </c>
      <c r="BC1" t="s">
        <v>171</v>
      </c>
      <c r="BD1" t="s">
        <v>172</v>
      </c>
      <c r="BE1" t="s">
        <v>173</v>
      </c>
      <c r="BF1" t="s">
        <v>174</v>
      </c>
      <c r="BG1" t="s">
        <v>175</v>
      </c>
      <c r="BH1" s="16" t="s">
        <v>176</v>
      </c>
      <c r="BI1" s="16" t="s">
        <v>177</v>
      </c>
      <c r="BJ1" s="16" t="s">
        <v>178</v>
      </c>
      <c r="BK1" s="16" t="s">
        <v>179</v>
      </c>
      <c r="BL1" s="16" t="s">
        <v>180</v>
      </c>
      <c r="BM1" s="16" t="s">
        <v>181</v>
      </c>
      <c r="BN1" s="16" t="s">
        <v>182</v>
      </c>
      <c r="BO1" s="16" t="s">
        <v>183</v>
      </c>
      <c r="BP1" s="16" t="s">
        <v>184</v>
      </c>
      <c r="BQ1" s="16" t="s">
        <v>185</v>
      </c>
      <c r="BR1" s="16" t="s">
        <v>186</v>
      </c>
      <c r="BS1" s="16" t="s">
        <v>187</v>
      </c>
      <c r="BT1" s="16" t="s">
        <v>188</v>
      </c>
      <c r="BU1" s="16" t="s">
        <v>189</v>
      </c>
      <c r="BV1" s="16" t="s">
        <v>190</v>
      </c>
      <c r="BW1" s="16" t="s">
        <v>191</v>
      </c>
      <c r="BX1" s="16" t="s">
        <v>192</v>
      </c>
      <c r="BY1" s="16" t="s">
        <v>193</v>
      </c>
      <c r="BZ1" s="16" t="s">
        <v>194</v>
      </c>
      <c r="CA1" s="16" t="s">
        <v>195</v>
      </c>
      <c r="CB1" s="16" t="s">
        <v>196</v>
      </c>
      <c r="CC1" s="16" t="s">
        <v>197</v>
      </c>
      <c r="CD1" s="16" t="s">
        <v>198</v>
      </c>
      <c r="CE1" s="16" t="s">
        <v>199</v>
      </c>
      <c r="CF1" s="16" t="s">
        <v>200</v>
      </c>
      <c r="CG1" s="16" t="s">
        <v>201</v>
      </c>
      <c r="CH1" s="16" t="s">
        <v>166</v>
      </c>
      <c r="CI1" s="16" t="s">
        <v>202</v>
      </c>
      <c r="CJ1" s="16" t="s">
        <v>203</v>
      </c>
      <c r="CK1" s="16" t="s">
        <v>204</v>
      </c>
      <c r="CL1" s="16" t="s">
        <v>205</v>
      </c>
      <c r="CM1" s="16" t="s">
        <v>206</v>
      </c>
      <c r="CN1" s="16" t="s">
        <v>207</v>
      </c>
      <c r="CO1" s="16" t="s">
        <v>161</v>
      </c>
      <c r="CP1" s="16" t="s">
        <v>208</v>
      </c>
      <c r="CQ1" s="16" t="s">
        <v>209</v>
      </c>
    </row>
    <row r="2" ht="12.75">
      <c r="A2" t="s">
        <v>210</v>
      </c>
    </row>
    <row r="4" spans="1:95" s="1" customFormat="1" ht="12.75">
      <c r="A4" s="1" t="s">
        <v>0</v>
      </c>
      <c r="B4" s="2" t="s">
        <v>1</v>
      </c>
      <c r="C4" s="3">
        <v>54.15</v>
      </c>
      <c r="D4" s="2" t="s">
        <v>2</v>
      </c>
      <c r="E4" s="1" t="s">
        <v>3</v>
      </c>
      <c r="F4" s="1" t="s">
        <v>4</v>
      </c>
      <c r="G4" s="1" t="s">
        <v>4</v>
      </c>
      <c r="H4" s="1" t="s">
        <v>5</v>
      </c>
      <c r="I4" s="1" t="s">
        <v>5</v>
      </c>
      <c r="J4" s="1" t="s">
        <v>5</v>
      </c>
      <c r="K4" s="1" t="s">
        <v>6</v>
      </c>
      <c r="L4" s="1" t="s">
        <v>5</v>
      </c>
      <c r="M4" s="1" t="s">
        <v>5</v>
      </c>
      <c r="N4" s="1" t="s">
        <v>5</v>
      </c>
      <c r="O4" s="1" t="s">
        <v>5</v>
      </c>
      <c r="P4" s="1" t="s">
        <v>5</v>
      </c>
      <c r="Q4" s="1" t="s">
        <v>5</v>
      </c>
      <c r="R4" s="1" t="s">
        <v>5</v>
      </c>
      <c r="S4" s="1" t="s">
        <v>5</v>
      </c>
      <c r="T4" s="1" t="s">
        <v>5</v>
      </c>
      <c r="U4" s="1" t="s">
        <v>5</v>
      </c>
      <c r="V4" s="1" t="s">
        <v>5</v>
      </c>
      <c r="W4" s="1" t="s">
        <v>5</v>
      </c>
      <c r="X4" s="1" t="s">
        <v>5</v>
      </c>
      <c r="Y4" s="4">
        <v>45.49648</v>
      </c>
      <c r="Z4" s="4">
        <v>-117.44029</v>
      </c>
      <c r="AA4" t="s">
        <v>7</v>
      </c>
      <c r="AB4" s="1" t="s">
        <v>8</v>
      </c>
      <c r="AC4" s="1" t="s">
        <v>9</v>
      </c>
      <c r="AD4" s="1" t="s">
        <v>5</v>
      </c>
      <c r="AF4" s="5">
        <v>38161</v>
      </c>
      <c r="AG4" s="6">
        <v>0.6465277777777778</v>
      </c>
      <c r="AH4" s="1" t="s">
        <v>10</v>
      </c>
      <c r="AI4" s="1">
        <v>1</v>
      </c>
      <c r="AJ4" s="1">
        <v>1</v>
      </c>
      <c r="AK4" s="1">
        <v>0</v>
      </c>
      <c r="AL4" s="1">
        <v>0</v>
      </c>
      <c r="AM4" s="1">
        <v>0</v>
      </c>
      <c r="AN4" s="1" t="s">
        <v>11</v>
      </c>
      <c r="AO4" s="1" t="s">
        <v>5</v>
      </c>
      <c r="AP4" s="1" t="s">
        <v>5</v>
      </c>
      <c r="AR4" s="1" t="s">
        <v>12</v>
      </c>
      <c r="AT4" s="1" t="s">
        <v>13</v>
      </c>
      <c r="AU4" s="1" t="s">
        <v>14</v>
      </c>
      <c r="AV4" s="1" t="s">
        <v>15</v>
      </c>
      <c r="AW4" s="1" t="s">
        <v>5</v>
      </c>
      <c r="AX4" s="7" t="s">
        <v>5</v>
      </c>
      <c r="BA4" s="1">
        <v>1</v>
      </c>
      <c r="BE4" s="1" t="s">
        <v>16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0</v>
      </c>
      <c r="CC4" s="1">
        <v>0</v>
      </c>
      <c r="CD4" s="1" t="s">
        <v>5</v>
      </c>
      <c r="CE4" s="1" t="s">
        <v>5</v>
      </c>
      <c r="CF4" s="1" t="s">
        <v>5</v>
      </c>
      <c r="CG4" s="1" t="s">
        <v>5</v>
      </c>
      <c r="CN4" s="1" t="s">
        <v>12</v>
      </c>
      <c r="CP4" t="s">
        <v>17</v>
      </c>
      <c r="CQ4" t="s">
        <v>18</v>
      </c>
    </row>
    <row r="5" spans="1:95" s="1" customFormat="1" ht="12.75">
      <c r="A5" s="1" t="s">
        <v>19</v>
      </c>
      <c r="B5" s="2" t="s">
        <v>20</v>
      </c>
      <c r="C5" s="3">
        <v>1.3</v>
      </c>
      <c r="D5" s="2">
        <v>4635</v>
      </c>
      <c r="E5" s="1" t="s">
        <v>21</v>
      </c>
      <c r="F5" s="1" t="s">
        <v>4</v>
      </c>
      <c r="G5" s="1" t="s">
        <v>4</v>
      </c>
      <c r="H5" s="1" t="s">
        <v>5</v>
      </c>
      <c r="I5" s="1" t="s">
        <v>5</v>
      </c>
      <c r="J5" s="1" t="s">
        <v>5</v>
      </c>
      <c r="K5" s="1" t="s">
        <v>6</v>
      </c>
      <c r="L5" s="1" t="s">
        <v>5</v>
      </c>
      <c r="M5" s="1" t="s">
        <v>5</v>
      </c>
      <c r="N5" s="1" t="s">
        <v>5</v>
      </c>
      <c r="O5" s="1" t="s">
        <v>5</v>
      </c>
      <c r="P5" s="1" t="s">
        <v>5</v>
      </c>
      <c r="Q5" s="1" t="s">
        <v>5</v>
      </c>
      <c r="R5" s="1" t="s">
        <v>5</v>
      </c>
      <c r="S5" s="1" t="s">
        <v>5</v>
      </c>
      <c r="T5" s="1" t="s">
        <v>5</v>
      </c>
      <c r="U5" s="1" t="s">
        <v>5</v>
      </c>
      <c r="V5" s="1" t="s">
        <v>5</v>
      </c>
      <c r="W5" s="1" t="s">
        <v>5</v>
      </c>
      <c r="X5" s="1" t="s">
        <v>5</v>
      </c>
      <c r="Y5" s="4">
        <v>45.47749</v>
      </c>
      <c r="Z5" s="4">
        <v>-117.42675</v>
      </c>
      <c r="AA5" s="1" t="s">
        <v>7</v>
      </c>
      <c r="AB5" s="1" t="s">
        <v>8</v>
      </c>
      <c r="AC5" s="1" t="s">
        <v>9</v>
      </c>
      <c r="AD5" s="1" t="s">
        <v>5</v>
      </c>
      <c r="AF5" s="5">
        <v>38161</v>
      </c>
      <c r="AG5" s="6">
        <v>0.6590277777777778</v>
      </c>
      <c r="AH5" s="1" t="s">
        <v>10</v>
      </c>
      <c r="AI5" s="1">
        <v>1</v>
      </c>
      <c r="AJ5" s="1">
        <v>1</v>
      </c>
      <c r="AK5" s="1">
        <v>0</v>
      </c>
      <c r="AL5" s="1">
        <v>0</v>
      </c>
      <c r="AM5" s="1">
        <v>0</v>
      </c>
      <c r="AN5" s="1" t="s">
        <v>11</v>
      </c>
      <c r="AO5" s="1" t="s">
        <v>5</v>
      </c>
      <c r="AP5" s="1" t="s">
        <v>5</v>
      </c>
      <c r="AR5" s="1" t="s">
        <v>12</v>
      </c>
      <c r="AT5" s="1" t="s">
        <v>13</v>
      </c>
      <c r="AU5" s="1" t="s">
        <v>15</v>
      </c>
      <c r="AV5" s="1" t="s">
        <v>5</v>
      </c>
      <c r="AW5" s="1" t="s">
        <v>5</v>
      </c>
      <c r="AX5" s="7" t="s">
        <v>5</v>
      </c>
      <c r="BA5" s="1">
        <v>1</v>
      </c>
      <c r="BE5" s="1" t="s">
        <v>16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  <c r="CD5" s="1" t="s">
        <v>5</v>
      </c>
      <c r="CE5" s="1" t="s">
        <v>5</v>
      </c>
      <c r="CF5" s="1" t="s">
        <v>5</v>
      </c>
      <c r="CG5" s="1" t="s">
        <v>5</v>
      </c>
      <c r="CN5" s="1" t="s">
        <v>12</v>
      </c>
      <c r="CP5" s="1" t="s">
        <v>17</v>
      </c>
      <c r="CQ5" s="1" t="s">
        <v>18</v>
      </c>
    </row>
    <row r="6" spans="1:95" s="1" customFormat="1" ht="12.75">
      <c r="A6" s="1" t="s">
        <v>22</v>
      </c>
      <c r="B6" s="2" t="s">
        <v>23</v>
      </c>
      <c r="C6" s="3">
        <v>0.2</v>
      </c>
      <c r="D6" s="2" t="s">
        <v>24</v>
      </c>
      <c r="E6" s="1" t="s">
        <v>4</v>
      </c>
      <c r="F6" s="1" t="s">
        <v>4</v>
      </c>
      <c r="G6" s="1" t="s">
        <v>4</v>
      </c>
      <c r="H6" s="1" t="s">
        <v>5</v>
      </c>
      <c r="I6" s="1" t="s">
        <v>5</v>
      </c>
      <c r="J6" s="1" t="s">
        <v>5</v>
      </c>
      <c r="K6" s="1" t="s">
        <v>6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1" t="s">
        <v>5</v>
      </c>
      <c r="R6" s="1" t="s">
        <v>5</v>
      </c>
      <c r="S6" s="1" t="s">
        <v>5</v>
      </c>
      <c r="T6" s="1" t="s">
        <v>5</v>
      </c>
      <c r="U6" s="1" t="s">
        <v>5</v>
      </c>
      <c r="V6" s="1" t="s">
        <v>5</v>
      </c>
      <c r="W6" s="1" t="s">
        <v>5</v>
      </c>
      <c r="X6" s="1" t="s">
        <v>5</v>
      </c>
      <c r="Y6" s="4">
        <v>45.53077</v>
      </c>
      <c r="Z6" s="4">
        <v>-117.46655</v>
      </c>
      <c r="AA6" s="1" t="s">
        <v>7</v>
      </c>
      <c r="AB6" s="1" t="s">
        <v>8</v>
      </c>
      <c r="AC6" s="1" t="s">
        <v>9</v>
      </c>
      <c r="AD6" s="1" t="s">
        <v>5</v>
      </c>
      <c r="AF6" s="5">
        <v>38162</v>
      </c>
      <c r="AG6" s="6">
        <v>0.5513888888888888</v>
      </c>
      <c r="AH6" s="1" t="s">
        <v>10</v>
      </c>
      <c r="AI6" s="1">
        <v>1</v>
      </c>
      <c r="AJ6" s="1">
        <v>1</v>
      </c>
      <c r="AK6" s="1">
        <v>0</v>
      </c>
      <c r="AL6" s="1">
        <v>0</v>
      </c>
      <c r="AM6" s="1">
        <v>0</v>
      </c>
      <c r="AN6" s="1" t="s">
        <v>5</v>
      </c>
      <c r="AO6" s="1" t="s">
        <v>5</v>
      </c>
      <c r="AP6" s="1" t="s">
        <v>5</v>
      </c>
      <c r="AR6" s="1" t="s">
        <v>5</v>
      </c>
      <c r="AT6" s="1" t="s">
        <v>5</v>
      </c>
      <c r="AU6" s="1" t="s">
        <v>5</v>
      </c>
      <c r="AV6" s="1" t="s">
        <v>5</v>
      </c>
      <c r="AW6" s="1" t="s">
        <v>5</v>
      </c>
      <c r="AX6" s="7" t="s">
        <v>5</v>
      </c>
      <c r="BA6" s="1">
        <v>1</v>
      </c>
      <c r="BE6" s="1" t="s">
        <v>16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1" t="s">
        <v>5</v>
      </c>
      <c r="CE6" s="1" t="s">
        <v>5</v>
      </c>
      <c r="CF6" s="1" t="s">
        <v>5</v>
      </c>
      <c r="CG6" s="1" t="s">
        <v>5</v>
      </c>
      <c r="CN6" s="1" t="s">
        <v>12</v>
      </c>
      <c r="CP6" t="s">
        <v>17</v>
      </c>
      <c r="CQ6" t="s">
        <v>18</v>
      </c>
    </row>
    <row r="7" spans="1:95" s="1" customFormat="1" ht="12.75">
      <c r="A7" s="1" t="s">
        <v>25</v>
      </c>
      <c r="B7" s="2" t="s">
        <v>26</v>
      </c>
      <c r="C7" s="3">
        <v>4.5</v>
      </c>
      <c r="D7" s="2" t="s">
        <v>27</v>
      </c>
      <c r="E7" s="1" t="s">
        <v>21</v>
      </c>
      <c r="F7" s="1" t="s">
        <v>4</v>
      </c>
      <c r="G7" s="1" t="s">
        <v>4</v>
      </c>
      <c r="H7" s="1" t="s">
        <v>5</v>
      </c>
      <c r="I7" s="1" t="s">
        <v>5</v>
      </c>
      <c r="J7" s="1" t="s">
        <v>5</v>
      </c>
      <c r="K7" s="1" t="s">
        <v>6</v>
      </c>
      <c r="L7" s="1" t="s">
        <v>5</v>
      </c>
      <c r="M7" s="1" t="s">
        <v>5</v>
      </c>
      <c r="N7" s="1" t="s">
        <v>5</v>
      </c>
      <c r="O7" s="1" t="s">
        <v>5</v>
      </c>
      <c r="P7" s="1" t="s">
        <v>5</v>
      </c>
      <c r="Q7" s="1" t="s">
        <v>5</v>
      </c>
      <c r="R7" s="1" t="s">
        <v>5</v>
      </c>
      <c r="S7" s="1" t="s">
        <v>5</v>
      </c>
      <c r="T7" s="1" t="s">
        <v>5</v>
      </c>
      <c r="U7" s="1" t="s">
        <v>5</v>
      </c>
      <c r="V7" s="1" t="s">
        <v>5</v>
      </c>
      <c r="W7" s="1" t="s">
        <v>5</v>
      </c>
      <c r="X7" s="1" t="s">
        <v>5</v>
      </c>
      <c r="Y7" s="4">
        <v>45.40837</v>
      </c>
      <c r="Z7" s="4">
        <v>-117.42771</v>
      </c>
      <c r="AA7" s="1" t="s">
        <v>7</v>
      </c>
      <c r="AB7" s="1" t="s">
        <v>8</v>
      </c>
      <c r="AC7" s="1" t="s">
        <v>9</v>
      </c>
      <c r="AD7" s="1" t="s">
        <v>5</v>
      </c>
      <c r="AF7" s="5">
        <v>38162</v>
      </c>
      <c r="AG7" s="6">
        <v>0.5847222222222223</v>
      </c>
      <c r="AH7" s="1" t="s">
        <v>10</v>
      </c>
      <c r="AI7" s="1">
        <v>1</v>
      </c>
      <c r="AJ7" s="1">
        <v>1</v>
      </c>
      <c r="AK7" s="1">
        <v>0</v>
      </c>
      <c r="AL7" s="1">
        <v>0</v>
      </c>
      <c r="AM7" s="1">
        <v>0</v>
      </c>
      <c r="AN7" s="1" t="s">
        <v>5</v>
      </c>
      <c r="AO7" s="1" t="s">
        <v>5</v>
      </c>
      <c r="AP7" s="1" t="s">
        <v>5</v>
      </c>
      <c r="AR7" s="1" t="s">
        <v>5</v>
      </c>
      <c r="AT7" s="1" t="s">
        <v>5</v>
      </c>
      <c r="AU7" s="1" t="s">
        <v>5</v>
      </c>
      <c r="AV7" s="1" t="s">
        <v>5</v>
      </c>
      <c r="AW7" s="1" t="s">
        <v>5</v>
      </c>
      <c r="AX7" s="7" t="s">
        <v>5</v>
      </c>
      <c r="BA7" s="1">
        <v>1</v>
      </c>
      <c r="BE7" s="1" t="s">
        <v>16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 t="s">
        <v>5</v>
      </c>
      <c r="CE7" s="1" t="s">
        <v>5</v>
      </c>
      <c r="CF7" s="1" t="s">
        <v>5</v>
      </c>
      <c r="CG7" s="1" t="s">
        <v>5</v>
      </c>
      <c r="CN7" s="1" t="s">
        <v>12</v>
      </c>
      <c r="CP7" t="s">
        <v>17</v>
      </c>
      <c r="CQ7" t="s">
        <v>18</v>
      </c>
    </row>
    <row r="8" spans="1:95" s="1" customFormat="1" ht="12.75">
      <c r="A8" s="1" t="s">
        <v>28</v>
      </c>
      <c r="B8" s="2" t="s">
        <v>29</v>
      </c>
      <c r="C8" s="3">
        <v>0.2</v>
      </c>
      <c r="D8" s="2" t="s">
        <v>1</v>
      </c>
      <c r="E8" s="1" t="s">
        <v>21</v>
      </c>
      <c r="F8" s="1" t="s">
        <v>4</v>
      </c>
      <c r="G8" s="1" t="s">
        <v>4</v>
      </c>
      <c r="H8" s="1" t="s">
        <v>5</v>
      </c>
      <c r="I8" s="1" t="s">
        <v>5</v>
      </c>
      <c r="J8" s="1" t="s">
        <v>5</v>
      </c>
      <c r="K8" s="1" t="s">
        <v>6</v>
      </c>
      <c r="L8" s="1" t="s">
        <v>5</v>
      </c>
      <c r="M8" s="1" t="s">
        <v>5</v>
      </c>
      <c r="N8" s="1" t="s">
        <v>5</v>
      </c>
      <c r="O8" s="1" t="s">
        <v>5</v>
      </c>
      <c r="P8" s="1" t="s">
        <v>5</v>
      </c>
      <c r="Q8" s="1" t="s">
        <v>5</v>
      </c>
      <c r="R8" s="1" t="s">
        <v>5</v>
      </c>
      <c r="S8" s="1" t="s">
        <v>5</v>
      </c>
      <c r="T8" s="1" t="s">
        <v>5</v>
      </c>
      <c r="U8" s="1" t="s">
        <v>5</v>
      </c>
      <c r="V8" s="1" t="s">
        <v>5</v>
      </c>
      <c r="W8" s="1" t="s">
        <v>5</v>
      </c>
      <c r="X8" s="1" t="s">
        <v>5</v>
      </c>
      <c r="Y8" s="4">
        <v>45.48883</v>
      </c>
      <c r="Z8" s="4">
        <v>-117.43615</v>
      </c>
      <c r="AA8" s="1" t="s">
        <v>7</v>
      </c>
      <c r="AB8" s="1" t="s">
        <v>8</v>
      </c>
      <c r="AC8" s="1" t="s">
        <v>9</v>
      </c>
      <c r="AD8" s="1" t="s">
        <v>30</v>
      </c>
      <c r="AF8" s="5">
        <v>38166</v>
      </c>
      <c r="AG8" s="6">
        <v>0.4625</v>
      </c>
      <c r="AH8" s="1" t="s">
        <v>10</v>
      </c>
      <c r="AI8" s="1">
        <v>1</v>
      </c>
      <c r="AJ8" s="1">
        <v>1</v>
      </c>
      <c r="AK8" s="1">
        <v>0</v>
      </c>
      <c r="AL8" s="1">
        <v>0</v>
      </c>
      <c r="AM8" s="1">
        <v>0</v>
      </c>
      <c r="AN8" s="1" t="s">
        <v>5</v>
      </c>
      <c r="AO8" s="1" t="s">
        <v>5</v>
      </c>
      <c r="AP8" s="1" t="s">
        <v>5</v>
      </c>
      <c r="AR8" s="1" t="s">
        <v>5</v>
      </c>
      <c r="AT8" s="1" t="s">
        <v>5</v>
      </c>
      <c r="AU8" s="1" t="s">
        <v>5</v>
      </c>
      <c r="AV8" s="1" t="s">
        <v>5</v>
      </c>
      <c r="AW8" s="1" t="s">
        <v>5</v>
      </c>
      <c r="AX8" s="7" t="s">
        <v>5</v>
      </c>
      <c r="BA8" s="1">
        <v>1</v>
      </c>
      <c r="BE8" s="1" t="s">
        <v>16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 t="s">
        <v>5</v>
      </c>
      <c r="CE8" s="1" t="s">
        <v>5</v>
      </c>
      <c r="CF8" s="1" t="s">
        <v>5</v>
      </c>
      <c r="CG8" s="1" t="s">
        <v>5</v>
      </c>
      <c r="CN8" s="1" t="s">
        <v>12</v>
      </c>
      <c r="CP8" t="s">
        <v>17</v>
      </c>
      <c r="CQ8" t="s">
        <v>31</v>
      </c>
    </row>
    <row r="9" spans="1:95" s="1" customFormat="1" ht="13.5" customHeight="1">
      <c r="A9" s="1" t="s">
        <v>32</v>
      </c>
      <c r="B9" s="2" t="s">
        <v>33</v>
      </c>
      <c r="C9" s="3">
        <v>0.3</v>
      </c>
      <c r="D9" s="2" t="s">
        <v>34</v>
      </c>
      <c r="E9" s="1" t="s">
        <v>4</v>
      </c>
      <c r="F9" s="1" t="s">
        <v>4</v>
      </c>
      <c r="G9" s="1" t="s">
        <v>4</v>
      </c>
      <c r="H9" s="1" t="s">
        <v>5</v>
      </c>
      <c r="I9" s="1" t="s">
        <v>5</v>
      </c>
      <c r="J9" s="1" t="s">
        <v>5</v>
      </c>
      <c r="K9" s="1" t="s">
        <v>6</v>
      </c>
      <c r="L9" s="1" t="s">
        <v>5</v>
      </c>
      <c r="M9" s="1" t="s">
        <v>5</v>
      </c>
      <c r="N9" s="1" t="s">
        <v>5</v>
      </c>
      <c r="O9" s="1" t="s">
        <v>5</v>
      </c>
      <c r="P9" s="1" t="s">
        <v>5</v>
      </c>
      <c r="Q9" s="1" t="s">
        <v>5</v>
      </c>
      <c r="R9" s="1" t="s">
        <v>5</v>
      </c>
      <c r="S9" s="1" t="s">
        <v>5</v>
      </c>
      <c r="T9" s="1" t="s">
        <v>5</v>
      </c>
      <c r="U9" s="1" t="s">
        <v>5</v>
      </c>
      <c r="V9" s="1" t="s">
        <v>5</v>
      </c>
      <c r="W9" s="1" t="s">
        <v>5</v>
      </c>
      <c r="X9" s="1" t="s">
        <v>5</v>
      </c>
      <c r="Y9" s="4">
        <v>45.48884</v>
      </c>
      <c r="Z9" s="4">
        <v>-117.43614</v>
      </c>
      <c r="AA9" s="1" t="s">
        <v>7</v>
      </c>
      <c r="AB9" s="1" t="s">
        <v>8</v>
      </c>
      <c r="AC9" s="1" t="s">
        <v>9</v>
      </c>
      <c r="AD9" s="1" t="s">
        <v>30</v>
      </c>
      <c r="AF9" s="5">
        <v>38166</v>
      </c>
      <c r="AG9" s="6">
        <v>0.48055555555555557</v>
      </c>
      <c r="AH9" s="1" t="s">
        <v>10</v>
      </c>
      <c r="AI9" s="1">
        <v>1</v>
      </c>
      <c r="AJ9" s="1">
        <v>1</v>
      </c>
      <c r="AK9" s="1">
        <v>0</v>
      </c>
      <c r="AL9" s="1">
        <v>0</v>
      </c>
      <c r="AM9" s="1">
        <v>0</v>
      </c>
      <c r="AN9" s="1" t="s">
        <v>5</v>
      </c>
      <c r="AO9" s="1" t="s">
        <v>5</v>
      </c>
      <c r="AP9" s="1" t="s">
        <v>5</v>
      </c>
      <c r="AR9" s="1" t="s">
        <v>5</v>
      </c>
      <c r="AT9" s="1" t="s">
        <v>5</v>
      </c>
      <c r="AU9" s="1" t="s">
        <v>5</v>
      </c>
      <c r="AV9" s="1" t="s">
        <v>5</v>
      </c>
      <c r="AW9" s="1" t="s">
        <v>5</v>
      </c>
      <c r="AX9" s="7" t="s">
        <v>5</v>
      </c>
      <c r="BA9" s="1">
        <v>1</v>
      </c>
      <c r="BE9" s="1" t="s">
        <v>16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 t="s">
        <v>5</v>
      </c>
      <c r="CE9" s="1" t="s">
        <v>5</v>
      </c>
      <c r="CF9" s="1" t="s">
        <v>5</v>
      </c>
      <c r="CG9" s="1" t="s">
        <v>5</v>
      </c>
      <c r="CN9" s="1" t="s">
        <v>12</v>
      </c>
      <c r="CP9" t="s">
        <v>17</v>
      </c>
      <c r="CQ9" t="s">
        <v>31</v>
      </c>
    </row>
    <row r="10" spans="1:95" s="1" customFormat="1" ht="12.75">
      <c r="A10" s="1" t="s">
        <v>35</v>
      </c>
      <c r="B10" s="2" t="s">
        <v>36</v>
      </c>
      <c r="C10" s="3">
        <v>0.1</v>
      </c>
      <c r="D10" s="2" t="s">
        <v>37</v>
      </c>
      <c r="E10" s="1" t="s">
        <v>4</v>
      </c>
      <c r="F10" s="1" t="s">
        <v>4</v>
      </c>
      <c r="G10" s="1" t="s">
        <v>4</v>
      </c>
      <c r="H10" s="1" t="s">
        <v>5</v>
      </c>
      <c r="I10" s="1" t="s">
        <v>5</v>
      </c>
      <c r="J10" s="1" t="s">
        <v>5</v>
      </c>
      <c r="K10" s="1" t="s">
        <v>6</v>
      </c>
      <c r="L10" s="1" t="s">
        <v>5</v>
      </c>
      <c r="M10" s="1" t="s">
        <v>5</v>
      </c>
      <c r="N10" s="1" t="s">
        <v>5</v>
      </c>
      <c r="O10" s="1" t="s">
        <v>5</v>
      </c>
      <c r="P10" s="1" t="s">
        <v>5</v>
      </c>
      <c r="Q10" s="1" t="s">
        <v>5</v>
      </c>
      <c r="R10" s="1" t="s">
        <v>5</v>
      </c>
      <c r="S10" s="1" t="s">
        <v>5</v>
      </c>
      <c r="T10" s="1" t="s">
        <v>5</v>
      </c>
      <c r="U10" s="1" t="s">
        <v>5</v>
      </c>
      <c r="V10" s="1" t="s">
        <v>5</v>
      </c>
      <c r="W10" s="1" t="s">
        <v>5</v>
      </c>
      <c r="X10" s="1" t="s">
        <v>5</v>
      </c>
      <c r="Y10" s="4">
        <v>45.4112</v>
      </c>
      <c r="Z10" s="4">
        <v>-117.4281</v>
      </c>
      <c r="AA10" s="1" t="s">
        <v>7</v>
      </c>
      <c r="AB10" s="1" t="s">
        <v>8</v>
      </c>
      <c r="AC10" s="1" t="s">
        <v>9</v>
      </c>
      <c r="AD10" s="1" t="s">
        <v>30</v>
      </c>
      <c r="AF10" s="5">
        <v>38166</v>
      </c>
      <c r="AG10" s="6">
        <v>0.4930555555555556</v>
      </c>
      <c r="AH10" s="1" t="s">
        <v>10</v>
      </c>
      <c r="AI10" s="1">
        <v>1</v>
      </c>
      <c r="AJ10" s="1">
        <v>1</v>
      </c>
      <c r="AK10" s="1">
        <v>0</v>
      </c>
      <c r="AL10" s="1">
        <v>0</v>
      </c>
      <c r="AM10" s="1">
        <v>0</v>
      </c>
      <c r="AN10" s="1" t="s">
        <v>5</v>
      </c>
      <c r="AO10" s="1" t="s">
        <v>5</v>
      </c>
      <c r="AP10" s="1" t="s">
        <v>5</v>
      </c>
      <c r="AR10" s="1" t="s">
        <v>5</v>
      </c>
      <c r="AT10" s="1" t="s">
        <v>5</v>
      </c>
      <c r="AU10" s="1" t="s">
        <v>5</v>
      </c>
      <c r="AV10" s="1" t="s">
        <v>5</v>
      </c>
      <c r="AW10" s="1" t="s">
        <v>5</v>
      </c>
      <c r="AX10" s="7" t="s">
        <v>5</v>
      </c>
      <c r="BA10" s="1">
        <v>1</v>
      </c>
      <c r="BE10" s="1" t="s">
        <v>16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 t="s">
        <v>5</v>
      </c>
      <c r="CE10" s="1" t="s">
        <v>5</v>
      </c>
      <c r="CF10" s="1" t="s">
        <v>5</v>
      </c>
      <c r="CG10" s="1" t="s">
        <v>5</v>
      </c>
      <c r="CN10" s="1" t="s">
        <v>12</v>
      </c>
      <c r="CP10" t="s">
        <v>5</v>
      </c>
      <c r="CQ10" t="s">
        <v>31</v>
      </c>
    </row>
    <row r="11" spans="1:95" s="1" customFormat="1" ht="12.75">
      <c r="A11" s="1" t="s">
        <v>38</v>
      </c>
      <c r="B11" s="2" t="s">
        <v>39</v>
      </c>
      <c r="C11" s="3">
        <v>0.8</v>
      </c>
      <c r="D11" s="2" t="s">
        <v>40</v>
      </c>
      <c r="E11" s="1" t="s">
        <v>21</v>
      </c>
      <c r="F11" s="1" t="s">
        <v>4</v>
      </c>
      <c r="G11" s="1" t="s">
        <v>4</v>
      </c>
      <c r="H11" s="1" t="s">
        <v>5</v>
      </c>
      <c r="I11" s="1" t="s">
        <v>5</v>
      </c>
      <c r="J11" s="1" t="s">
        <v>5</v>
      </c>
      <c r="K11" s="1" t="s">
        <v>6</v>
      </c>
      <c r="L11" s="1" t="s">
        <v>5</v>
      </c>
      <c r="M11" s="1" t="s">
        <v>5</v>
      </c>
      <c r="N11" s="1" t="s">
        <v>5</v>
      </c>
      <c r="O11" s="1" t="s">
        <v>5</v>
      </c>
      <c r="P11" s="1" t="s">
        <v>5</v>
      </c>
      <c r="Q11" s="1" t="s">
        <v>5</v>
      </c>
      <c r="R11" s="1" t="s">
        <v>5</v>
      </c>
      <c r="S11" s="1" t="s">
        <v>5</v>
      </c>
      <c r="T11" s="1" t="s">
        <v>5</v>
      </c>
      <c r="U11" s="1" t="s">
        <v>5</v>
      </c>
      <c r="V11" s="1" t="s">
        <v>5</v>
      </c>
      <c r="W11" s="1" t="s">
        <v>5</v>
      </c>
      <c r="X11" s="1" t="s">
        <v>5</v>
      </c>
      <c r="Y11" s="4">
        <v>45.53768</v>
      </c>
      <c r="Z11" s="4">
        <v>-117.47996</v>
      </c>
      <c r="AA11" s="1" t="s">
        <v>7</v>
      </c>
      <c r="AB11" s="1" t="s">
        <v>8</v>
      </c>
      <c r="AC11" s="1" t="s">
        <v>9</v>
      </c>
      <c r="AD11" s="1" t="s">
        <v>5</v>
      </c>
      <c r="AF11" s="5">
        <v>38169</v>
      </c>
      <c r="AG11" s="6">
        <v>0.55625</v>
      </c>
      <c r="AH11" s="1" t="s">
        <v>10</v>
      </c>
      <c r="AI11" s="1">
        <v>1</v>
      </c>
      <c r="AJ11" s="1">
        <v>1</v>
      </c>
      <c r="AK11" s="1">
        <v>0</v>
      </c>
      <c r="AL11" s="1">
        <v>0</v>
      </c>
      <c r="AM11" s="1">
        <v>0</v>
      </c>
      <c r="AN11" s="1" t="s">
        <v>5</v>
      </c>
      <c r="AO11" s="1" t="s">
        <v>5</v>
      </c>
      <c r="AP11" s="1" t="s">
        <v>5</v>
      </c>
      <c r="AR11" s="1" t="s">
        <v>5</v>
      </c>
      <c r="AT11" s="1" t="s">
        <v>5</v>
      </c>
      <c r="AU11" s="1" t="s">
        <v>5</v>
      </c>
      <c r="AV11" s="1" t="s">
        <v>5</v>
      </c>
      <c r="AW11" s="1" t="s">
        <v>5</v>
      </c>
      <c r="AX11" s="7" t="s">
        <v>5</v>
      </c>
      <c r="BA11" s="1">
        <v>1</v>
      </c>
      <c r="BE11" s="1" t="s">
        <v>16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 t="s">
        <v>5</v>
      </c>
      <c r="CE11" s="1" t="s">
        <v>5</v>
      </c>
      <c r="CF11" s="1" t="s">
        <v>5</v>
      </c>
      <c r="CG11" s="1" t="s">
        <v>5</v>
      </c>
      <c r="CN11" s="1" t="s">
        <v>12</v>
      </c>
      <c r="CP11" t="s">
        <v>17</v>
      </c>
      <c r="CQ11" t="s">
        <v>18</v>
      </c>
    </row>
    <row r="12" spans="1:95" s="1" customFormat="1" ht="12.75">
      <c r="A12" s="1" t="s">
        <v>41</v>
      </c>
      <c r="B12" s="2" t="s">
        <v>2</v>
      </c>
      <c r="C12" s="3">
        <v>0</v>
      </c>
      <c r="D12" s="2" t="s">
        <v>42</v>
      </c>
      <c r="E12" s="1" t="s">
        <v>5</v>
      </c>
      <c r="F12" s="1" t="s">
        <v>4</v>
      </c>
      <c r="G12" s="1" t="s">
        <v>4</v>
      </c>
      <c r="H12" s="1" t="s">
        <v>5</v>
      </c>
      <c r="I12" s="1" t="s">
        <v>5</v>
      </c>
      <c r="J12" s="1" t="s">
        <v>5</v>
      </c>
      <c r="K12" s="1" t="s">
        <v>6</v>
      </c>
      <c r="L12" s="1" t="s">
        <v>5</v>
      </c>
      <c r="M12" s="1" t="s">
        <v>5</v>
      </c>
      <c r="N12" s="1" t="s">
        <v>5</v>
      </c>
      <c r="O12" s="1" t="s">
        <v>5</v>
      </c>
      <c r="P12" s="1" t="s">
        <v>5</v>
      </c>
      <c r="Q12" s="1" t="s">
        <v>5</v>
      </c>
      <c r="R12" s="1" t="s">
        <v>5</v>
      </c>
      <c r="S12" s="1" t="s">
        <v>5</v>
      </c>
      <c r="T12" s="1" t="s">
        <v>5</v>
      </c>
      <c r="U12" s="1" t="s">
        <v>5</v>
      </c>
      <c r="V12" s="1" t="s">
        <v>5</v>
      </c>
      <c r="W12" s="1" t="s">
        <v>5</v>
      </c>
      <c r="X12" s="1" t="s">
        <v>5</v>
      </c>
      <c r="Y12" s="4">
        <v>45.45248</v>
      </c>
      <c r="Z12" s="4">
        <v>-117.42572</v>
      </c>
      <c r="AA12" s="1" t="s">
        <v>7</v>
      </c>
      <c r="AB12" s="1" t="s">
        <v>8</v>
      </c>
      <c r="AC12" s="1" t="s">
        <v>9</v>
      </c>
      <c r="AD12" s="1" t="s">
        <v>43</v>
      </c>
      <c r="AE12" s="1" t="s">
        <v>44</v>
      </c>
      <c r="AF12" s="5">
        <v>38230</v>
      </c>
      <c r="AG12" s="6">
        <v>0.4444444444444444</v>
      </c>
      <c r="AH12" s="1" t="s">
        <v>45</v>
      </c>
      <c r="AI12" s="1">
        <v>1</v>
      </c>
      <c r="AJ12" s="1">
        <v>4</v>
      </c>
      <c r="AK12" s="1">
        <v>0</v>
      </c>
      <c r="AL12" s="1">
        <v>3</v>
      </c>
      <c r="AM12" s="1">
        <v>0</v>
      </c>
      <c r="AN12" s="1" t="s">
        <v>11</v>
      </c>
      <c r="AO12" s="1" t="s">
        <v>46</v>
      </c>
      <c r="AP12" s="1" t="s">
        <v>5</v>
      </c>
      <c r="AQ12" s="1" t="s">
        <v>47</v>
      </c>
      <c r="AR12" s="1" t="s">
        <v>5</v>
      </c>
      <c r="AT12" s="1" t="s">
        <v>5</v>
      </c>
      <c r="AU12" s="1" t="s">
        <v>5</v>
      </c>
      <c r="AV12" s="1" t="s">
        <v>5</v>
      </c>
      <c r="AW12" s="1" t="s">
        <v>5</v>
      </c>
      <c r="AX12" s="7" t="s">
        <v>5</v>
      </c>
      <c r="BA12" s="1">
        <v>1</v>
      </c>
      <c r="BE12" s="1" t="s">
        <v>16</v>
      </c>
      <c r="BH12" s="1">
        <v>0</v>
      </c>
      <c r="BI12" s="1">
        <v>19.6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2.02</v>
      </c>
      <c r="BP12" s="1" t="s">
        <v>48</v>
      </c>
      <c r="BQ12" s="1">
        <v>9.63</v>
      </c>
      <c r="BR12" s="1">
        <v>11.82</v>
      </c>
      <c r="BS12" s="1">
        <v>13.7</v>
      </c>
      <c r="BT12" s="1">
        <v>12.3</v>
      </c>
      <c r="BU12" s="1">
        <v>2.02</v>
      </c>
      <c r="BW12" s="1">
        <v>0</v>
      </c>
      <c r="BX12" s="1">
        <v>0</v>
      </c>
      <c r="BY12" s="1">
        <v>0</v>
      </c>
      <c r="BZ12" s="1">
        <v>0.48</v>
      </c>
      <c r="CA12" s="1">
        <v>-2.67</v>
      </c>
      <c r="CB12" s="1">
        <v>1.4</v>
      </c>
      <c r="CC12" s="1">
        <v>2.92</v>
      </c>
      <c r="CD12" s="1" t="s">
        <v>49</v>
      </c>
      <c r="CE12" s="1" t="s">
        <v>50</v>
      </c>
      <c r="CF12" s="1" t="s">
        <v>49</v>
      </c>
      <c r="CG12" s="1" t="s">
        <v>51</v>
      </c>
      <c r="CN12" s="1" t="s">
        <v>12</v>
      </c>
      <c r="CP12" t="s">
        <v>17</v>
      </c>
      <c r="CQ12" t="s">
        <v>52</v>
      </c>
    </row>
    <row r="13" spans="1:95" s="1" customFormat="1" ht="12.75">
      <c r="A13" s="1" t="s">
        <v>53</v>
      </c>
      <c r="B13" s="2" t="s">
        <v>2</v>
      </c>
      <c r="C13" s="3">
        <v>0</v>
      </c>
      <c r="D13" s="2" t="s">
        <v>42</v>
      </c>
      <c r="E13" s="1" t="s">
        <v>5</v>
      </c>
      <c r="F13" s="1" t="s">
        <v>4</v>
      </c>
      <c r="G13" s="1" t="s">
        <v>4</v>
      </c>
      <c r="H13" s="1" t="s">
        <v>5</v>
      </c>
      <c r="I13" s="1" t="s">
        <v>5</v>
      </c>
      <c r="J13" s="1" t="s">
        <v>5</v>
      </c>
      <c r="K13" s="1" t="s">
        <v>6</v>
      </c>
      <c r="L13" s="1" t="s">
        <v>5</v>
      </c>
      <c r="M13" s="1" t="s">
        <v>5</v>
      </c>
      <c r="N13" s="1" t="s">
        <v>5</v>
      </c>
      <c r="O13" s="1" t="s">
        <v>5</v>
      </c>
      <c r="P13" s="1" t="s">
        <v>5</v>
      </c>
      <c r="Q13" s="1" t="s">
        <v>5</v>
      </c>
      <c r="R13" s="1" t="s">
        <v>5</v>
      </c>
      <c r="S13" s="1" t="s">
        <v>5</v>
      </c>
      <c r="T13" s="1" t="s">
        <v>5</v>
      </c>
      <c r="U13" s="1" t="s">
        <v>5</v>
      </c>
      <c r="V13" s="1" t="s">
        <v>5</v>
      </c>
      <c r="W13" s="1" t="s">
        <v>5</v>
      </c>
      <c r="X13" s="1" t="s">
        <v>5</v>
      </c>
      <c r="Y13" s="4">
        <v>45.45248</v>
      </c>
      <c r="Z13" s="4">
        <v>-117.42572</v>
      </c>
      <c r="AA13" s="1" t="s">
        <v>7</v>
      </c>
      <c r="AB13" s="1" t="s">
        <v>8</v>
      </c>
      <c r="AC13" s="1" t="s">
        <v>9</v>
      </c>
      <c r="AD13" s="1" t="s">
        <v>43</v>
      </c>
      <c r="AE13" s="1" t="s">
        <v>54</v>
      </c>
      <c r="AF13" s="5">
        <v>38230</v>
      </c>
      <c r="AG13" s="6">
        <v>0.45416666666666666</v>
      </c>
      <c r="AH13" s="1" t="s">
        <v>45</v>
      </c>
      <c r="AI13" s="1">
        <v>2</v>
      </c>
      <c r="AJ13" s="1">
        <v>4</v>
      </c>
      <c r="AK13" s="1">
        <v>0</v>
      </c>
      <c r="AL13" s="1">
        <v>3</v>
      </c>
      <c r="AM13" s="1">
        <v>0</v>
      </c>
      <c r="AN13" s="1" t="s">
        <v>11</v>
      </c>
      <c r="AO13" s="1" t="s">
        <v>5</v>
      </c>
      <c r="AP13" s="1" t="s">
        <v>5</v>
      </c>
      <c r="AQ13" s="1" t="s">
        <v>55</v>
      </c>
      <c r="AR13" s="1" t="s">
        <v>5</v>
      </c>
      <c r="AT13" s="1" t="s">
        <v>5</v>
      </c>
      <c r="AU13" s="1" t="s">
        <v>5</v>
      </c>
      <c r="AV13" s="1" t="s">
        <v>5</v>
      </c>
      <c r="AW13" s="1" t="s">
        <v>5</v>
      </c>
      <c r="AX13" s="7" t="s">
        <v>5</v>
      </c>
      <c r="BA13" s="1">
        <v>1</v>
      </c>
      <c r="BE13" s="1" t="s">
        <v>16</v>
      </c>
      <c r="BH13" s="1">
        <v>0</v>
      </c>
      <c r="BI13" s="1">
        <v>22.6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2.02</v>
      </c>
      <c r="BP13" s="1" t="s">
        <v>56</v>
      </c>
      <c r="BQ13" s="1">
        <v>9.62</v>
      </c>
      <c r="BR13" s="1">
        <v>9.62</v>
      </c>
      <c r="BS13" s="1">
        <v>12.68</v>
      </c>
      <c r="BT13" s="1">
        <v>10.83</v>
      </c>
      <c r="BU13" s="1">
        <v>2.02</v>
      </c>
      <c r="BW13" s="1">
        <v>0</v>
      </c>
      <c r="BX13" s="1">
        <v>0</v>
      </c>
      <c r="BY13" s="1">
        <v>0</v>
      </c>
      <c r="BZ13" s="1">
        <v>1.21</v>
      </c>
      <c r="CA13" s="1">
        <v>-1.21</v>
      </c>
      <c r="CB13" s="1">
        <v>1.85</v>
      </c>
      <c r="CC13" s="1">
        <v>1.53</v>
      </c>
      <c r="CD13" s="1" t="s">
        <v>49</v>
      </c>
      <c r="CE13" s="1" t="s">
        <v>50</v>
      </c>
      <c r="CF13" s="1" t="s">
        <v>49</v>
      </c>
      <c r="CG13" s="1" t="s">
        <v>57</v>
      </c>
      <c r="CN13" s="1" t="s">
        <v>12</v>
      </c>
      <c r="CP13" t="s">
        <v>17</v>
      </c>
      <c r="CQ13" t="s">
        <v>52</v>
      </c>
    </row>
    <row r="14" spans="1:95" s="1" customFormat="1" ht="12.75">
      <c r="A14" s="1" t="s">
        <v>58</v>
      </c>
      <c r="B14" s="2" t="s">
        <v>59</v>
      </c>
      <c r="C14" s="3">
        <v>0</v>
      </c>
      <c r="D14" s="2" t="s">
        <v>42</v>
      </c>
      <c r="E14" s="1" t="s">
        <v>5</v>
      </c>
      <c r="F14" s="1" t="s">
        <v>4</v>
      </c>
      <c r="G14" s="1" t="s">
        <v>4</v>
      </c>
      <c r="H14" s="1" t="s">
        <v>5</v>
      </c>
      <c r="I14" s="1" t="s">
        <v>5</v>
      </c>
      <c r="J14" s="1" t="s">
        <v>5</v>
      </c>
      <c r="K14" s="1" t="s">
        <v>6</v>
      </c>
      <c r="L14" s="1" t="s">
        <v>5</v>
      </c>
      <c r="M14" s="1" t="s">
        <v>5</v>
      </c>
      <c r="N14" s="1" t="s">
        <v>5</v>
      </c>
      <c r="O14" s="1" t="s">
        <v>5</v>
      </c>
      <c r="P14" s="1" t="s">
        <v>5</v>
      </c>
      <c r="Q14" s="1" t="s">
        <v>5</v>
      </c>
      <c r="R14" s="1" t="s">
        <v>5</v>
      </c>
      <c r="S14" s="1" t="s">
        <v>5</v>
      </c>
      <c r="T14" s="1" t="s">
        <v>5</v>
      </c>
      <c r="U14" s="1" t="s">
        <v>5</v>
      </c>
      <c r="V14" s="1" t="s">
        <v>5</v>
      </c>
      <c r="W14" s="1" t="s">
        <v>5</v>
      </c>
      <c r="X14" s="1" t="s">
        <v>5</v>
      </c>
      <c r="Y14" s="4">
        <v>45.45248</v>
      </c>
      <c r="Z14" s="4">
        <v>-117.42572</v>
      </c>
      <c r="AA14" s="1" t="s">
        <v>7</v>
      </c>
      <c r="AB14" s="1" t="s">
        <v>8</v>
      </c>
      <c r="AC14" s="1" t="s">
        <v>9</v>
      </c>
      <c r="AD14" s="1" t="s">
        <v>43</v>
      </c>
      <c r="AE14" s="1" t="s">
        <v>60</v>
      </c>
      <c r="AF14" s="5">
        <v>38230</v>
      </c>
      <c r="AG14" s="6">
        <v>0.4590277777777778</v>
      </c>
      <c r="AH14" s="1" t="s">
        <v>45</v>
      </c>
      <c r="AI14" s="1">
        <v>3</v>
      </c>
      <c r="AJ14" s="1">
        <v>4</v>
      </c>
      <c r="AK14" s="1">
        <v>0</v>
      </c>
      <c r="AL14" s="1">
        <v>3</v>
      </c>
      <c r="AM14" s="1">
        <v>0</v>
      </c>
      <c r="AN14" s="1" t="s">
        <v>61</v>
      </c>
      <c r="AO14" s="1" t="s">
        <v>5</v>
      </c>
      <c r="AP14" s="1" t="s">
        <v>5</v>
      </c>
      <c r="AR14" s="1" t="s">
        <v>5</v>
      </c>
      <c r="AT14" s="1" t="s">
        <v>5</v>
      </c>
      <c r="AU14" s="1" t="s">
        <v>5</v>
      </c>
      <c r="AV14" s="1" t="s">
        <v>5</v>
      </c>
      <c r="AW14" s="1" t="s">
        <v>5</v>
      </c>
      <c r="AX14" s="7" t="s">
        <v>5</v>
      </c>
      <c r="BA14" s="1">
        <v>1</v>
      </c>
      <c r="BE14" s="1" t="s">
        <v>16</v>
      </c>
      <c r="BH14" s="1">
        <v>0</v>
      </c>
      <c r="BI14" s="1">
        <v>22.4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2.02</v>
      </c>
      <c r="BP14" s="1" t="s">
        <v>62</v>
      </c>
      <c r="BQ14" s="1">
        <v>6.68</v>
      </c>
      <c r="BR14" s="1">
        <v>9.62</v>
      </c>
      <c r="BS14" s="1">
        <v>14.98</v>
      </c>
      <c r="BT14" s="1">
        <v>9.63</v>
      </c>
      <c r="BU14" s="1">
        <v>2.02</v>
      </c>
      <c r="BW14" s="1">
        <v>0</v>
      </c>
      <c r="BX14" s="1">
        <v>0</v>
      </c>
      <c r="BY14" s="1">
        <v>0</v>
      </c>
      <c r="BZ14" s="1">
        <v>0.01</v>
      </c>
      <c r="CA14" s="1">
        <v>-2.95</v>
      </c>
      <c r="CB14" s="1">
        <v>5.35</v>
      </c>
      <c r="CC14" s="1">
        <v>13.12</v>
      </c>
      <c r="CD14" s="1" t="s">
        <v>49</v>
      </c>
      <c r="CE14" s="1" t="s">
        <v>63</v>
      </c>
      <c r="CF14" s="1" t="s">
        <v>49</v>
      </c>
      <c r="CG14" s="1" t="s">
        <v>51</v>
      </c>
      <c r="CN14" s="1" t="s">
        <v>12</v>
      </c>
      <c r="CP14" t="s">
        <v>17</v>
      </c>
      <c r="CQ14" t="s">
        <v>52</v>
      </c>
    </row>
    <row r="15" spans="1:95" s="1" customFormat="1" ht="12.75">
      <c r="A15" s="1" t="s">
        <v>64</v>
      </c>
      <c r="B15" s="2" t="s">
        <v>2</v>
      </c>
      <c r="C15" s="3">
        <v>0</v>
      </c>
      <c r="D15" s="2" t="s">
        <v>42</v>
      </c>
      <c r="E15" s="1" t="s">
        <v>5</v>
      </c>
      <c r="F15" s="1" t="s">
        <v>4</v>
      </c>
      <c r="G15" s="1" t="s">
        <v>4</v>
      </c>
      <c r="H15" s="1" t="s">
        <v>5</v>
      </c>
      <c r="I15" s="1" t="s">
        <v>5</v>
      </c>
      <c r="J15" s="1" t="s">
        <v>5</v>
      </c>
      <c r="K15" s="1" t="s">
        <v>6</v>
      </c>
      <c r="L15" s="1" t="s">
        <v>5</v>
      </c>
      <c r="M15" s="1" t="s">
        <v>5</v>
      </c>
      <c r="N15" s="1" t="s">
        <v>5</v>
      </c>
      <c r="O15" s="1" t="s">
        <v>5</v>
      </c>
      <c r="P15" s="1" t="s">
        <v>5</v>
      </c>
      <c r="Q15" s="1" t="s">
        <v>5</v>
      </c>
      <c r="R15" s="1" t="s">
        <v>5</v>
      </c>
      <c r="S15" s="1" t="s">
        <v>5</v>
      </c>
      <c r="T15" s="1" t="s">
        <v>5</v>
      </c>
      <c r="U15" s="1" t="s">
        <v>5</v>
      </c>
      <c r="V15" s="1" t="s">
        <v>5</v>
      </c>
      <c r="W15" s="1" t="s">
        <v>5</v>
      </c>
      <c r="X15" s="1" t="s">
        <v>5</v>
      </c>
      <c r="Y15" s="4">
        <v>45.45248</v>
      </c>
      <c r="Z15" s="4">
        <v>-117.42572</v>
      </c>
      <c r="AA15" s="1" t="s">
        <v>7</v>
      </c>
      <c r="AB15" s="1" t="s">
        <v>8</v>
      </c>
      <c r="AC15" s="1" t="s">
        <v>9</v>
      </c>
      <c r="AD15" s="1" t="s">
        <v>43</v>
      </c>
      <c r="AE15" s="1" t="s">
        <v>60</v>
      </c>
      <c r="AF15" s="5">
        <v>38230</v>
      </c>
      <c r="AG15" s="6">
        <v>0.46319444444444446</v>
      </c>
      <c r="AH15" s="1" t="s">
        <v>45</v>
      </c>
      <c r="AI15" s="1">
        <v>4</v>
      </c>
      <c r="AJ15" s="1">
        <v>4</v>
      </c>
      <c r="AK15" s="1">
        <v>0</v>
      </c>
      <c r="AL15" s="1">
        <v>3</v>
      </c>
      <c r="AM15" s="1">
        <v>0</v>
      </c>
      <c r="AN15" s="1" t="s">
        <v>11</v>
      </c>
      <c r="AO15" s="1" t="s">
        <v>5</v>
      </c>
      <c r="AP15" s="1" t="s">
        <v>5</v>
      </c>
      <c r="AR15" s="1" t="s">
        <v>5</v>
      </c>
      <c r="AT15" s="1" t="s">
        <v>5</v>
      </c>
      <c r="AU15" s="1" t="s">
        <v>5</v>
      </c>
      <c r="AV15" s="1" t="s">
        <v>5</v>
      </c>
      <c r="AW15" s="1" t="s">
        <v>5</v>
      </c>
      <c r="AX15" s="7" t="s">
        <v>5</v>
      </c>
      <c r="BA15" s="1">
        <v>1</v>
      </c>
      <c r="BE15" s="1" t="s">
        <v>16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2.02</v>
      </c>
      <c r="BP15" s="1" t="s">
        <v>65</v>
      </c>
      <c r="BQ15" s="1">
        <v>6.7</v>
      </c>
      <c r="BR15" s="1">
        <v>6.7</v>
      </c>
      <c r="BS15" s="1">
        <v>11.4</v>
      </c>
      <c r="BT15" s="1">
        <v>9.62</v>
      </c>
      <c r="BU15" s="1">
        <v>2.02</v>
      </c>
      <c r="BW15" s="1">
        <v>0</v>
      </c>
      <c r="BX15" s="1">
        <v>0</v>
      </c>
      <c r="BY15" s="1">
        <v>0</v>
      </c>
      <c r="BZ15" s="1">
        <v>2.92</v>
      </c>
      <c r="CA15" s="1">
        <v>-2.92</v>
      </c>
      <c r="CB15" s="1">
        <v>1.78</v>
      </c>
      <c r="CC15" s="1">
        <v>0.61</v>
      </c>
      <c r="CD15" s="1" t="s">
        <v>49</v>
      </c>
      <c r="CE15" s="1" t="s">
        <v>50</v>
      </c>
      <c r="CF15" s="1" t="s">
        <v>49</v>
      </c>
      <c r="CG15" s="1" t="s">
        <v>57</v>
      </c>
      <c r="CN15" s="1" t="s">
        <v>12</v>
      </c>
      <c r="CP15" t="s">
        <v>17</v>
      </c>
      <c r="CQ15" t="s">
        <v>52</v>
      </c>
    </row>
    <row r="16" spans="1:95" s="1" customFormat="1" ht="12.75">
      <c r="A16" s="1" t="s">
        <v>66</v>
      </c>
      <c r="B16" s="2" t="s">
        <v>67</v>
      </c>
      <c r="C16" s="3">
        <v>4.9</v>
      </c>
      <c r="D16" s="2" t="s">
        <v>68</v>
      </c>
      <c r="E16" s="1" t="s">
        <v>69</v>
      </c>
      <c r="F16" s="1" t="s">
        <v>69</v>
      </c>
      <c r="G16" s="1" t="s">
        <v>69</v>
      </c>
      <c r="H16" s="1" t="s">
        <v>5</v>
      </c>
      <c r="I16" s="1" t="s">
        <v>5</v>
      </c>
      <c r="J16" s="1" t="s">
        <v>5</v>
      </c>
      <c r="K16" s="1" t="s">
        <v>70</v>
      </c>
      <c r="L16" s="1" t="s">
        <v>5</v>
      </c>
      <c r="M16" s="1" t="s">
        <v>5</v>
      </c>
      <c r="N16" s="1" t="s">
        <v>5</v>
      </c>
      <c r="O16" s="1" t="s">
        <v>5</v>
      </c>
      <c r="P16" s="1" t="s">
        <v>5</v>
      </c>
      <c r="Q16" s="1" t="s">
        <v>5</v>
      </c>
      <c r="R16" s="1" t="s">
        <v>5</v>
      </c>
      <c r="S16" s="1" t="s">
        <v>5</v>
      </c>
      <c r="T16" s="1" t="s">
        <v>5</v>
      </c>
      <c r="U16" s="1" t="s">
        <v>5</v>
      </c>
      <c r="V16" s="1" t="s">
        <v>5</v>
      </c>
      <c r="W16" s="1" t="s">
        <v>5</v>
      </c>
      <c r="X16" s="1" t="s">
        <v>5</v>
      </c>
      <c r="Y16" s="4">
        <v>45.33215</v>
      </c>
      <c r="Z16" s="4">
        <v>-117.4079</v>
      </c>
      <c r="AA16" s="1" t="s">
        <v>7</v>
      </c>
      <c r="AB16" s="1" t="s">
        <v>8</v>
      </c>
      <c r="AC16" s="1" t="s">
        <v>9</v>
      </c>
      <c r="AD16" s="1" t="s">
        <v>71</v>
      </c>
      <c r="AE16" s="1" t="s">
        <v>72</v>
      </c>
      <c r="AF16" s="5">
        <v>38230</v>
      </c>
      <c r="AG16" s="6">
        <v>0.5652777777777778</v>
      </c>
      <c r="AH16" s="1" t="s">
        <v>10</v>
      </c>
      <c r="AI16" s="1">
        <v>1</v>
      </c>
      <c r="AJ16" s="1">
        <v>1</v>
      </c>
      <c r="AK16" s="1">
        <v>0</v>
      </c>
      <c r="AL16" s="1">
        <v>0</v>
      </c>
      <c r="AM16" s="1">
        <v>0</v>
      </c>
      <c r="AN16" s="1" t="s">
        <v>5</v>
      </c>
      <c r="AO16" s="1" t="s">
        <v>5</v>
      </c>
      <c r="AP16" s="1" t="s">
        <v>5</v>
      </c>
      <c r="AR16" s="1" t="s">
        <v>5</v>
      </c>
      <c r="AT16" s="1" t="s">
        <v>5</v>
      </c>
      <c r="AU16" s="1" t="s">
        <v>5</v>
      </c>
      <c r="AV16" s="1" t="s">
        <v>5</v>
      </c>
      <c r="AW16" s="1" t="s">
        <v>5</v>
      </c>
      <c r="AX16" s="7" t="s">
        <v>5</v>
      </c>
      <c r="BA16" s="1">
        <v>1</v>
      </c>
      <c r="BE16" s="1" t="s">
        <v>16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 t="s">
        <v>5</v>
      </c>
      <c r="CE16" s="1" t="s">
        <v>5</v>
      </c>
      <c r="CF16" s="1" t="s">
        <v>5</v>
      </c>
      <c r="CG16" s="1" t="s">
        <v>5</v>
      </c>
      <c r="CN16" s="1" t="s">
        <v>12</v>
      </c>
      <c r="CP16" t="s">
        <v>17</v>
      </c>
      <c r="CQ16" t="s">
        <v>31</v>
      </c>
    </row>
    <row r="17" spans="1:95" s="1" customFormat="1" ht="12.75">
      <c r="A17" s="1" t="s">
        <v>73</v>
      </c>
      <c r="B17" s="2" t="s">
        <v>74</v>
      </c>
      <c r="C17" s="3">
        <v>0.7</v>
      </c>
      <c r="D17" s="2" t="s">
        <v>75</v>
      </c>
      <c r="E17" s="1" t="s">
        <v>69</v>
      </c>
      <c r="F17" s="1" t="s">
        <v>69</v>
      </c>
      <c r="G17" s="1" t="s">
        <v>69</v>
      </c>
      <c r="H17" s="1" t="s">
        <v>5</v>
      </c>
      <c r="I17" s="1" t="s">
        <v>5</v>
      </c>
      <c r="J17" s="1" t="s">
        <v>6</v>
      </c>
      <c r="K17" s="1" t="s">
        <v>5</v>
      </c>
      <c r="L17" s="1" t="s">
        <v>5</v>
      </c>
      <c r="M17" s="1" t="s">
        <v>5</v>
      </c>
      <c r="N17" s="1" t="s">
        <v>5</v>
      </c>
      <c r="O17" s="1" t="s">
        <v>5</v>
      </c>
      <c r="P17" s="1" t="s">
        <v>5</v>
      </c>
      <c r="Q17" s="1" t="s">
        <v>5</v>
      </c>
      <c r="R17" s="1" t="s">
        <v>5</v>
      </c>
      <c r="S17" s="1" t="s">
        <v>5</v>
      </c>
      <c r="T17" s="1" t="s">
        <v>5</v>
      </c>
      <c r="U17" s="1" t="s">
        <v>5</v>
      </c>
      <c r="V17" s="1" t="s">
        <v>5</v>
      </c>
      <c r="W17" s="1" t="s">
        <v>5</v>
      </c>
      <c r="X17" s="1" t="s">
        <v>5</v>
      </c>
      <c r="Y17" s="4">
        <v>45.38668</v>
      </c>
      <c r="Z17" s="4">
        <v>-117.42517</v>
      </c>
      <c r="AA17" s="1" t="s">
        <v>7</v>
      </c>
      <c r="AB17" s="1" t="s">
        <v>8</v>
      </c>
      <c r="AC17" s="1" t="s">
        <v>9</v>
      </c>
      <c r="AD17" s="1" t="s">
        <v>71</v>
      </c>
      <c r="AE17" s="1" t="s">
        <v>76</v>
      </c>
      <c r="AF17" s="5">
        <v>38230</v>
      </c>
      <c r="AG17" s="6">
        <v>0.59375</v>
      </c>
      <c r="AH17" s="1" t="s">
        <v>10</v>
      </c>
      <c r="AI17" s="1">
        <v>1</v>
      </c>
      <c r="AJ17" s="1">
        <v>1</v>
      </c>
      <c r="AK17" s="1">
        <v>0</v>
      </c>
      <c r="AL17" s="1">
        <v>0</v>
      </c>
      <c r="AM17" s="1">
        <v>0</v>
      </c>
      <c r="AN17" s="1" t="s">
        <v>5</v>
      </c>
      <c r="AO17" s="1" t="s">
        <v>5</v>
      </c>
      <c r="AP17" s="1" t="s">
        <v>5</v>
      </c>
      <c r="AR17" s="1" t="s">
        <v>5</v>
      </c>
      <c r="AT17" s="1" t="s">
        <v>5</v>
      </c>
      <c r="AU17" s="1" t="s">
        <v>5</v>
      </c>
      <c r="AV17" s="1" t="s">
        <v>5</v>
      </c>
      <c r="AW17" s="1" t="s">
        <v>5</v>
      </c>
      <c r="AX17" s="7" t="s">
        <v>5</v>
      </c>
      <c r="BA17" s="1">
        <v>1</v>
      </c>
      <c r="BE17" s="1" t="s">
        <v>16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 t="s">
        <v>5</v>
      </c>
      <c r="CE17" s="1" t="s">
        <v>5</v>
      </c>
      <c r="CF17" s="1" t="s">
        <v>5</v>
      </c>
      <c r="CG17" s="1" t="s">
        <v>5</v>
      </c>
      <c r="CN17" s="1" t="s">
        <v>12</v>
      </c>
      <c r="CP17" t="s">
        <v>17</v>
      </c>
      <c r="CQ17" t="s">
        <v>18</v>
      </c>
    </row>
    <row r="18" spans="1:95" s="1" customFormat="1" ht="12.75">
      <c r="A18" s="1" t="s">
        <v>77</v>
      </c>
      <c r="B18" s="2" t="s">
        <v>78</v>
      </c>
      <c r="C18" s="3">
        <v>0</v>
      </c>
      <c r="D18" s="2" t="s">
        <v>79</v>
      </c>
      <c r="E18" s="1" t="s">
        <v>4</v>
      </c>
      <c r="F18" s="1" t="s">
        <v>4</v>
      </c>
      <c r="G18" s="1" t="s">
        <v>4</v>
      </c>
      <c r="H18" s="1" t="s">
        <v>5</v>
      </c>
      <c r="I18" s="1" t="s">
        <v>5</v>
      </c>
      <c r="J18" s="1" t="s">
        <v>6</v>
      </c>
      <c r="K18" s="1" t="s">
        <v>5</v>
      </c>
      <c r="L18" s="1" t="s">
        <v>5</v>
      </c>
      <c r="M18" s="1" t="s">
        <v>5</v>
      </c>
      <c r="N18" s="1" t="s">
        <v>5</v>
      </c>
      <c r="O18" s="1" t="s">
        <v>5</v>
      </c>
      <c r="P18" s="1" t="s">
        <v>5</v>
      </c>
      <c r="Q18" s="1" t="s">
        <v>5</v>
      </c>
      <c r="R18" s="1" t="s">
        <v>5</v>
      </c>
      <c r="S18" s="1" t="s">
        <v>5</v>
      </c>
      <c r="T18" s="1" t="s">
        <v>5</v>
      </c>
      <c r="U18" s="1" t="s">
        <v>5</v>
      </c>
      <c r="V18" s="1" t="s">
        <v>5</v>
      </c>
      <c r="W18" s="1" t="s">
        <v>5</v>
      </c>
      <c r="X18" s="1" t="s">
        <v>5</v>
      </c>
      <c r="Y18" s="4">
        <v>45.41115</v>
      </c>
      <c r="Z18" s="4">
        <v>-117.42804</v>
      </c>
      <c r="AA18" s="1" t="s">
        <v>7</v>
      </c>
      <c r="AB18" s="1" t="s">
        <v>8</v>
      </c>
      <c r="AC18" s="1" t="s">
        <v>9</v>
      </c>
      <c r="AD18" s="1" t="s">
        <v>71</v>
      </c>
      <c r="AE18" s="1" t="s">
        <v>80</v>
      </c>
      <c r="AF18" s="5">
        <v>38230</v>
      </c>
      <c r="AG18" s="6">
        <v>0.6138888888888888</v>
      </c>
      <c r="AH18" s="1" t="s">
        <v>10</v>
      </c>
      <c r="AI18" s="1">
        <v>1</v>
      </c>
      <c r="AJ18" s="1">
        <v>1</v>
      </c>
      <c r="AK18" s="1">
        <v>0</v>
      </c>
      <c r="AL18" s="1">
        <v>0</v>
      </c>
      <c r="AM18" s="1">
        <v>0</v>
      </c>
      <c r="AN18" s="1" t="s">
        <v>5</v>
      </c>
      <c r="AO18" s="1" t="s">
        <v>5</v>
      </c>
      <c r="AP18" s="1" t="s">
        <v>5</v>
      </c>
      <c r="AR18" s="1" t="s">
        <v>5</v>
      </c>
      <c r="AT18" s="1" t="s">
        <v>5</v>
      </c>
      <c r="AU18" s="1" t="s">
        <v>5</v>
      </c>
      <c r="AV18" s="1" t="s">
        <v>5</v>
      </c>
      <c r="AW18" s="1" t="s">
        <v>5</v>
      </c>
      <c r="AX18" s="7" t="s">
        <v>5</v>
      </c>
      <c r="BA18" s="1">
        <v>1</v>
      </c>
      <c r="BE18" s="1" t="s">
        <v>16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 t="s">
        <v>5</v>
      </c>
      <c r="CE18" s="1" t="s">
        <v>5</v>
      </c>
      <c r="CF18" s="1" t="s">
        <v>5</v>
      </c>
      <c r="CG18" s="1" t="s">
        <v>5</v>
      </c>
      <c r="CN18" s="1" t="s">
        <v>12</v>
      </c>
      <c r="CP18" t="s">
        <v>17</v>
      </c>
      <c r="CQ18" t="s">
        <v>18</v>
      </c>
    </row>
    <row r="19" spans="1:95" s="33" customFormat="1" ht="12.75">
      <c r="A19" s="33" t="s">
        <v>81</v>
      </c>
      <c r="B19" s="33" t="s">
        <v>74</v>
      </c>
      <c r="C19" s="33">
        <v>0</v>
      </c>
      <c r="D19" s="33" t="s">
        <v>1</v>
      </c>
      <c r="E19" s="33" t="s">
        <v>4</v>
      </c>
      <c r="F19" s="33" t="s">
        <v>4</v>
      </c>
      <c r="G19" s="33" t="s">
        <v>4</v>
      </c>
      <c r="H19" s="33" t="s">
        <v>5</v>
      </c>
      <c r="I19" s="33" t="s">
        <v>5</v>
      </c>
      <c r="J19" s="33" t="s">
        <v>6</v>
      </c>
      <c r="K19" s="33" t="s">
        <v>5</v>
      </c>
      <c r="L19" s="33" t="s">
        <v>5</v>
      </c>
      <c r="M19" s="33" t="s">
        <v>5</v>
      </c>
      <c r="N19" s="33" t="s">
        <v>5</v>
      </c>
      <c r="O19" s="33" t="s">
        <v>5</v>
      </c>
      <c r="P19" s="33" t="s">
        <v>5</v>
      </c>
      <c r="Q19" s="33" t="s">
        <v>5</v>
      </c>
      <c r="R19" s="33" t="s">
        <v>5</v>
      </c>
      <c r="S19" s="33" t="s">
        <v>5</v>
      </c>
      <c r="T19" s="33" t="s">
        <v>5</v>
      </c>
      <c r="U19" s="33" t="s">
        <v>5</v>
      </c>
      <c r="V19" s="33" t="s">
        <v>5</v>
      </c>
      <c r="W19" s="33" t="s">
        <v>5</v>
      </c>
      <c r="X19" s="33" t="s">
        <v>5</v>
      </c>
      <c r="Y19" s="33">
        <v>45.44779</v>
      </c>
      <c r="Z19" s="33">
        <v>-117.4239</v>
      </c>
      <c r="AA19" s="33" t="s">
        <v>7</v>
      </c>
      <c r="AB19" s="33" t="s">
        <v>8</v>
      </c>
      <c r="AC19" s="33" t="s">
        <v>9</v>
      </c>
      <c r="AD19" s="33" t="s">
        <v>30</v>
      </c>
      <c r="AE19" s="33" t="s">
        <v>80</v>
      </c>
      <c r="AF19" s="34">
        <v>38230</v>
      </c>
      <c r="AG19" s="35">
        <v>0.6402777777777778</v>
      </c>
      <c r="AH19" s="33" t="s">
        <v>10</v>
      </c>
      <c r="AI19" s="33">
        <v>1</v>
      </c>
      <c r="AJ19" s="33">
        <v>1</v>
      </c>
      <c r="AK19" s="33">
        <v>0</v>
      </c>
      <c r="AL19" s="33">
        <v>0</v>
      </c>
      <c r="AM19" s="33">
        <v>0</v>
      </c>
      <c r="AN19" s="33" t="s">
        <v>5</v>
      </c>
      <c r="AO19" s="33" t="s">
        <v>5</v>
      </c>
      <c r="AP19" s="33" t="s">
        <v>5</v>
      </c>
      <c r="AR19" s="33" t="s">
        <v>5</v>
      </c>
      <c r="AT19" s="33" t="s">
        <v>5</v>
      </c>
      <c r="AU19" s="33" t="s">
        <v>5</v>
      </c>
      <c r="AV19" s="33" t="s">
        <v>5</v>
      </c>
      <c r="AW19" s="33" t="s">
        <v>5</v>
      </c>
      <c r="AX19" s="36" t="s">
        <v>5</v>
      </c>
      <c r="BA19" s="33">
        <v>1</v>
      </c>
      <c r="BB19" s="33">
        <v>1</v>
      </c>
      <c r="BC19" s="33">
        <v>1</v>
      </c>
      <c r="BD19" s="33">
        <v>0</v>
      </c>
      <c r="CD19" s="33" t="s">
        <v>5</v>
      </c>
      <c r="CE19" s="33" t="s">
        <v>5</v>
      </c>
      <c r="CF19" s="33" t="s">
        <v>5</v>
      </c>
      <c r="CG19" s="33" t="s">
        <v>5</v>
      </c>
      <c r="CN19" s="33" t="s">
        <v>12</v>
      </c>
      <c r="CP19" s="33" t="s">
        <v>17</v>
      </c>
      <c r="CQ19" s="33" t="s">
        <v>82</v>
      </c>
    </row>
    <row r="20" spans="1:95" s="41" customFormat="1" ht="12.75">
      <c r="A20" s="41" t="s">
        <v>83</v>
      </c>
      <c r="B20" s="42"/>
      <c r="C20" s="43">
        <v>17.85</v>
      </c>
      <c r="D20" s="42" t="s">
        <v>84</v>
      </c>
      <c r="E20" s="41" t="s">
        <v>69</v>
      </c>
      <c r="F20" s="41" t="s">
        <v>69</v>
      </c>
      <c r="G20" s="41" t="s">
        <v>69</v>
      </c>
      <c r="H20" s="41" t="s">
        <v>5</v>
      </c>
      <c r="I20" s="41" t="s">
        <v>5</v>
      </c>
      <c r="J20" s="41" t="s">
        <v>6</v>
      </c>
      <c r="K20" s="41" t="s">
        <v>5</v>
      </c>
      <c r="L20" s="41" t="s">
        <v>5</v>
      </c>
      <c r="M20" s="41" t="s">
        <v>5</v>
      </c>
      <c r="N20" s="41" t="s">
        <v>5</v>
      </c>
      <c r="O20" s="41" t="s">
        <v>5</v>
      </c>
      <c r="P20" s="41" t="s">
        <v>5</v>
      </c>
      <c r="Q20" s="41" t="s">
        <v>5</v>
      </c>
      <c r="R20" s="41" t="s">
        <v>5</v>
      </c>
      <c r="S20" s="41" t="s">
        <v>5</v>
      </c>
      <c r="T20" s="41" t="s">
        <v>5</v>
      </c>
      <c r="U20" s="41" t="s">
        <v>5</v>
      </c>
      <c r="V20" s="41" t="s">
        <v>5</v>
      </c>
      <c r="W20" s="41" t="s">
        <v>5</v>
      </c>
      <c r="X20" s="41" t="s">
        <v>5</v>
      </c>
      <c r="Y20" s="44">
        <v>45.25602</v>
      </c>
      <c r="Z20" s="44">
        <v>-117.37788</v>
      </c>
      <c r="AA20" s="41" t="s">
        <v>7</v>
      </c>
      <c r="AB20" s="41" t="s">
        <v>8</v>
      </c>
      <c r="AC20" s="41" t="s">
        <v>9</v>
      </c>
      <c r="AD20" s="41" t="s">
        <v>71</v>
      </c>
      <c r="AF20" s="45">
        <v>38544</v>
      </c>
      <c r="AG20" s="46">
        <v>0.4993055555555555</v>
      </c>
      <c r="AH20" s="41" t="s">
        <v>45</v>
      </c>
      <c r="AI20" s="41">
        <v>1</v>
      </c>
      <c r="AJ20" s="41">
        <v>1</v>
      </c>
      <c r="AK20" s="41">
        <v>0</v>
      </c>
      <c r="AL20" s="41">
        <v>0</v>
      </c>
      <c r="AM20" s="41">
        <v>0</v>
      </c>
      <c r="AN20" s="41" t="s">
        <v>5</v>
      </c>
      <c r="AO20" s="41" t="s">
        <v>5</v>
      </c>
      <c r="AP20" s="41" t="s">
        <v>5</v>
      </c>
      <c r="AR20" s="41" t="s">
        <v>5</v>
      </c>
      <c r="AT20" s="41" t="s">
        <v>13</v>
      </c>
      <c r="AU20" s="41" t="s">
        <v>5</v>
      </c>
      <c r="AV20" s="41" t="s">
        <v>5</v>
      </c>
      <c r="AW20" s="41" t="s">
        <v>5</v>
      </c>
      <c r="AX20" s="47" t="s">
        <v>5</v>
      </c>
      <c r="BA20" s="41">
        <v>1</v>
      </c>
      <c r="BE20" s="41" t="s">
        <v>16</v>
      </c>
      <c r="BW20" s="41">
        <v>0</v>
      </c>
      <c r="BX20" s="41">
        <v>0</v>
      </c>
      <c r="BY20" s="41">
        <v>0</v>
      </c>
      <c r="BZ20" s="41">
        <v>0</v>
      </c>
      <c r="CA20" s="41">
        <v>0</v>
      </c>
      <c r="CB20" s="41">
        <v>0</v>
      </c>
      <c r="CC20" s="41">
        <v>0</v>
      </c>
      <c r="CD20" s="41" t="s">
        <v>5</v>
      </c>
      <c r="CE20" s="41" t="s">
        <v>5</v>
      </c>
      <c r="CF20" s="41" t="s">
        <v>5</v>
      </c>
      <c r="CG20" s="41" t="s">
        <v>5</v>
      </c>
      <c r="CN20" s="41" t="s">
        <v>12</v>
      </c>
      <c r="CP20" s="48" t="s">
        <v>17</v>
      </c>
      <c r="CQ20" s="48" t="s">
        <v>31</v>
      </c>
    </row>
    <row r="21" spans="1:95" s="33" customFormat="1" ht="12.75">
      <c r="A21" s="33" t="s">
        <v>81</v>
      </c>
      <c r="B21" s="37" t="s">
        <v>74</v>
      </c>
      <c r="C21" s="38">
        <v>0</v>
      </c>
      <c r="D21" s="37" t="s">
        <v>1</v>
      </c>
      <c r="E21" s="33" t="s">
        <v>4</v>
      </c>
      <c r="F21" s="33" t="s">
        <v>4</v>
      </c>
      <c r="G21" s="33" t="s">
        <v>4</v>
      </c>
      <c r="H21" s="33" t="s">
        <v>5</v>
      </c>
      <c r="I21" s="33" t="s">
        <v>5</v>
      </c>
      <c r="J21" s="33" t="s">
        <v>6</v>
      </c>
      <c r="K21" s="33" t="s">
        <v>5</v>
      </c>
      <c r="L21" s="33" t="s">
        <v>5</v>
      </c>
      <c r="M21" s="33" t="s">
        <v>5</v>
      </c>
      <c r="N21" s="33" t="s">
        <v>5</v>
      </c>
      <c r="O21" s="33" t="s">
        <v>5</v>
      </c>
      <c r="P21" s="33" t="s">
        <v>5</v>
      </c>
      <c r="Q21" s="33" t="s">
        <v>5</v>
      </c>
      <c r="R21" s="33" t="s">
        <v>5</v>
      </c>
      <c r="S21" s="33" t="s">
        <v>5</v>
      </c>
      <c r="T21" s="33" t="s">
        <v>5</v>
      </c>
      <c r="U21" s="33" t="s">
        <v>5</v>
      </c>
      <c r="V21" s="33" t="s">
        <v>5</v>
      </c>
      <c r="W21" s="33" t="s">
        <v>5</v>
      </c>
      <c r="X21" s="33" t="s">
        <v>5</v>
      </c>
      <c r="Y21" s="39">
        <v>45.44779</v>
      </c>
      <c r="Z21" s="39">
        <v>-117.4239</v>
      </c>
      <c r="AA21" s="33" t="s">
        <v>7</v>
      </c>
      <c r="AB21" s="33" t="s">
        <v>8</v>
      </c>
      <c r="AC21" s="33" t="s">
        <v>9</v>
      </c>
      <c r="AD21" s="33" t="s">
        <v>30</v>
      </c>
      <c r="AE21" s="33" t="s">
        <v>80</v>
      </c>
      <c r="AF21" s="34">
        <v>38230</v>
      </c>
      <c r="AG21" s="35">
        <v>0.6402777777777778</v>
      </c>
      <c r="AH21" s="33" t="s">
        <v>10</v>
      </c>
      <c r="AI21" s="33">
        <v>1</v>
      </c>
      <c r="AJ21" s="33">
        <v>1</v>
      </c>
      <c r="AK21" s="33">
        <v>0</v>
      </c>
      <c r="AL21" s="33">
        <v>0</v>
      </c>
      <c r="AM21" s="33">
        <v>0</v>
      </c>
      <c r="AN21" s="33" t="s">
        <v>5</v>
      </c>
      <c r="AO21" s="33" t="s">
        <v>5</v>
      </c>
      <c r="AP21" s="33" t="s">
        <v>5</v>
      </c>
      <c r="AR21" s="33" t="s">
        <v>5</v>
      </c>
      <c r="AT21" s="33" t="s">
        <v>5</v>
      </c>
      <c r="AU21" s="33" t="s">
        <v>5</v>
      </c>
      <c r="AV21" s="33" t="s">
        <v>5</v>
      </c>
      <c r="AW21" s="33" t="s">
        <v>5</v>
      </c>
      <c r="AX21" s="36" t="s">
        <v>5</v>
      </c>
      <c r="BA21" s="33">
        <v>1</v>
      </c>
      <c r="BE21" s="33" t="s">
        <v>16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  <c r="BN21" s="33">
        <v>0</v>
      </c>
      <c r="BO21" s="33">
        <v>0</v>
      </c>
      <c r="BQ21" s="33">
        <v>0</v>
      </c>
      <c r="BR21" s="33">
        <v>0</v>
      </c>
      <c r="BS21" s="33">
        <v>0</v>
      </c>
      <c r="BT21" s="33">
        <v>0</v>
      </c>
      <c r="BU21" s="33">
        <v>0</v>
      </c>
      <c r="BW21" s="33">
        <v>0</v>
      </c>
      <c r="BX21" s="33">
        <v>0</v>
      </c>
      <c r="BY21" s="33">
        <v>0</v>
      </c>
      <c r="BZ21" s="33">
        <v>0</v>
      </c>
      <c r="CA21" s="33">
        <v>0</v>
      </c>
      <c r="CB21" s="33">
        <v>0</v>
      </c>
      <c r="CC21" s="33">
        <v>0</v>
      </c>
      <c r="CD21" s="33" t="s">
        <v>5</v>
      </c>
      <c r="CE21" s="33" t="s">
        <v>5</v>
      </c>
      <c r="CF21" s="33" t="s">
        <v>5</v>
      </c>
      <c r="CG21" s="33" t="s">
        <v>5</v>
      </c>
      <c r="CN21" s="33" t="s">
        <v>12</v>
      </c>
      <c r="CP21" s="40" t="s">
        <v>17</v>
      </c>
      <c r="CQ21" s="40" t="s">
        <v>85</v>
      </c>
    </row>
    <row r="22" spans="1:95" s="41" customFormat="1" ht="12.75">
      <c r="A22" s="41" t="s">
        <v>86</v>
      </c>
      <c r="B22" s="42" t="s">
        <v>87</v>
      </c>
      <c r="C22" s="43">
        <v>0.5</v>
      </c>
      <c r="D22" s="42" t="s">
        <v>88</v>
      </c>
      <c r="E22" s="41" t="s">
        <v>69</v>
      </c>
      <c r="F22" s="41" t="s">
        <v>69</v>
      </c>
      <c r="G22" s="41" t="s">
        <v>69</v>
      </c>
      <c r="H22" s="41" t="s">
        <v>5</v>
      </c>
      <c r="I22" s="41" t="s">
        <v>5</v>
      </c>
      <c r="J22" s="41" t="s">
        <v>70</v>
      </c>
      <c r="K22" s="41" t="s">
        <v>6</v>
      </c>
      <c r="L22" s="41" t="s">
        <v>5</v>
      </c>
      <c r="M22" s="41" t="s">
        <v>5</v>
      </c>
      <c r="N22" s="41" t="s">
        <v>5</v>
      </c>
      <c r="O22" s="41" t="s">
        <v>5</v>
      </c>
      <c r="P22" s="41" t="s">
        <v>5</v>
      </c>
      <c r="Q22" s="41" t="s">
        <v>5</v>
      </c>
      <c r="R22" s="41" t="s">
        <v>5</v>
      </c>
      <c r="S22" s="41" t="s">
        <v>5</v>
      </c>
      <c r="T22" s="41" t="s">
        <v>5</v>
      </c>
      <c r="U22" s="41" t="s">
        <v>5</v>
      </c>
      <c r="V22" s="41" t="s">
        <v>5</v>
      </c>
      <c r="W22" s="41" t="s">
        <v>5</v>
      </c>
      <c r="X22" s="41" t="s">
        <v>5</v>
      </c>
      <c r="Y22" s="44">
        <v>45.24548</v>
      </c>
      <c r="Z22" s="44">
        <v>-117.37503</v>
      </c>
      <c r="AA22" s="41" t="s">
        <v>7</v>
      </c>
      <c r="AB22" s="41" t="s">
        <v>8</v>
      </c>
      <c r="AC22" s="41" t="s">
        <v>9</v>
      </c>
      <c r="AD22" s="41" t="s">
        <v>71</v>
      </c>
      <c r="AF22" s="45">
        <v>38544</v>
      </c>
      <c r="AG22" s="46">
        <v>0.5381944444444444</v>
      </c>
      <c r="AH22" s="41" t="s">
        <v>45</v>
      </c>
      <c r="AI22" s="41" t="s">
        <v>5</v>
      </c>
      <c r="AJ22" s="41" t="s">
        <v>5</v>
      </c>
      <c r="AK22" s="41">
        <v>0</v>
      </c>
      <c r="AL22" s="41">
        <v>0</v>
      </c>
      <c r="AM22" s="41">
        <v>0</v>
      </c>
      <c r="AN22" s="41" t="s">
        <v>5</v>
      </c>
      <c r="AO22" s="41" t="s">
        <v>5</v>
      </c>
      <c r="AP22" s="41" t="s">
        <v>5</v>
      </c>
      <c r="AR22" s="41" t="s">
        <v>5</v>
      </c>
      <c r="AT22" s="41" t="s">
        <v>5</v>
      </c>
      <c r="AU22" s="41" t="s">
        <v>5</v>
      </c>
      <c r="AV22" s="41" t="s">
        <v>5</v>
      </c>
      <c r="AW22" s="41" t="s">
        <v>5</v>
      </c>
      <c r="AX22" s="47" t="s">
        <v>5</v>
      </c>
      <c r="BA22" s="41">
        <v>1</v>
      </c>
      <c r="BE22" s="41" t="s">
        <v>16</v>
      </c>
      <c r="BW22" s="41">
        <v>0</v>
      </c>
      <c r="BX22" s="41">
        <v>0</v>
      </c>
      <c r="BY22" s="41">
        <v>0</v>
      </c>
      <c r="BZ22" s="41">
        <v>0</v>
      </c>
      <c r="CA22" s="41">
        <v>0</v>
      </c>
      <c r="CB22" s="41">
        <v>0</v>
      </c>
      <c r="CC22" s="41">
        <v>0</v>
      </c>
      <c r="CD22" s="41" t="s">
        <v>5</v>
      </c>
      <c r="CE22" s="41" t="s">
        <v>5</v>
      </c>
      <c r="CF22" s="41" t="s">
        <v>5</v>
      </c>
      <c r="CG22" s="41" t="s">
        <v>5</v>
      </c>
      <c r="CN22" s="41" t="s">
        <v>12</v>
      </c>
      <c r="CP22" s="48" t="s">
        <v>17</v>
      </c>
      <c r="CQ22" s="48" t="s">
        <v>85</v>
      </c>
    </row>
    <row r="23" spans="1:95" s="41" customFormat="1" ht="12.75">
      <c r="A23" s="41" t="s">
        <v>89</v>
      </c>
      <c r="B23" s="42" t="s">
        <v>90</v>
      </c>
      <c r="C23" s="43"/>
      <c r="D23" s="42" t="s">
        <v>91</v>
      </c>
      <c r="E23" s="41" t="s">
        <v>69</v>
      </c>
      <c r="F23" s="41" t="s">
        <v>69</v>
      </c>
      <c r="G23" s="41" t="s">
        <v>69</v>
      </c>
      <c r="H23" s="41" t="s">
        <v>5</v>
      </c>
      <c r="I23" s="41" t="s">
        <v>5</v>
      </c>
      <c r="J23" s="41" t="s">
        <v>6</v>
      </c>
      <c r="K23" s="41" t="s">
        <v>5</v>
      </c>
      <c r="L23" s="41" t="s">
        <v>5</v>
      </c>
      <c r="M23" s="41" t="s">
        <v>5</v>
      </c>
      <c r="N23" s="41" t="s">
        <v>5</v>
      </c>
      <c r="O23" s="41" t="s">
        <v>5</v>
      </c>
      <c r="P23" s="41" t="s">
        <v>5</v>
      </c>
      <c r="Q23" s="41" t="s">
        <v>5</v>
      </c>
      <c r="R23" s="41" t="s">
        <v>5</v>
      </c>
      <c r="S23" s="41" t="s">
        <v>5</v>
      </c>
      <c r="T23" s="41" t="s">
        <v>5</v>
      </c>
      <c r="U23" s="41" t="s">
        <v>5</v>
      </c>
      <c r="V23" s="41" t="s">
        <v>5</v>
      </c>
      <c r="W23" s="41" t="s">
        <v>5</v>
      </c>
      <c r="X23" s="41" t="s">
        <v>5</v>
      </c>
      <c r="Y23" s="44">
        <v>45.29894</v>
      </c>
      <c r="Z23" s="44">
        <v>-117.39868</v>
      </c>
      <c r="AA23" s="41" t="s">
        <v>7</v>
      </c>
      <c r="AB23" s="41" t="s">
        <v>8</v>
      </c>
      <c r="AC23" s="41" t="s">
        <v>9</v>
      </c>
      <c r="AD23" s="41" t="s">
        <v>71</v>
      </c>
      <c r="AF23" s="45">
        <v>38544</v>
      </c>
      <c r="AG23" s="46">
        <v>0.6104166666666667</v>
      </c>
      <c r="AH23" s="41" t="s">
        <v>45</v>
      </c>
      <c r="AI23" s="41" t="s">
        <v>5</v>
      </c>
      <c r="AJ23" s="41" t="s">
        <v>5</v>
      </c>
      <c r="AK23" s="41">
        <v>0</v>
      </c>
      <c r="AL23" s="41">
        <v>0</v>
      </c>
      <c r="AM23" s="41">
        <v>0</v>
      </c>
      <c r="AN23" s="41" t="s">
        <v>5</v>
      </c>
      <c r="AO23" s="41" t="s">
        <v>5</v>
      </c>
      <c r="AP23" s="41" t="s">
        <v>5</v>
      </c>
      <c r="AR23" s="41" t="s">
        <v>5</v>
      </c>
      <c r="AT23" s="41" t="s">
        <v>5</v>
      </c>
      <c r="AU23" s="41" t="s">
        <v>5</v>
      </c>
      <c r="AV23" s="41" t="s">
        <v>5</v>
      </c>
      <c r="AW23" s="41" t="s">
        <v>5</v>
      </c>
      <c r="AX23" s="47" t="s">
        <v>5</v>
      </c>
      <c r="BA23" s="41">
        <v>1</v>
      </c>
      <c r="BE23" s="41" t="s">
        <v>16</v>
      </c>
      <c r="BW23" s="41">
        <v>0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 t="s">
        <v>5</v>
      </c>
      <c r="CE23" s="41" t="s">
        <v>5</v>
      </c>
      <c r="CF23" s="41" t="s">
        <v>5</v>
      </c>
      <c r="CG23" s="41" t="s">
        <v>5</v>
      </c>
      <c r="CN23" s="41" t="s">
        <v>12</v>
      </c>
      <c r="CP23" s="48" t="s">
        <v>17</v>
      </c>
      <c r="CQ23" s="48" t="s">
        <v>85</v>
      </c>
    </row>
    <row r="24" spans="1:95" s="1" customFormat="1" ht="12.75">
      <c r="A24" s="1" t="s">
        <v>92</v>
      </c>
      <c r="B24" s="2" t="s">
        <v>59</v>
      </c>
      <c r="C24" s="3">
        <v>0</v>
      </c>
      <c r="D24" s="2" t="s">
        <v>42</v>
      </c>
      <c r="E24" s="1" t="s">
        <v>4</v>
      </c>
      <c r="F24" s="1" t="s">
        <v>4</v>
      </c>
      <c r="G24" s="1" t="s">
        <v>4</v>
      </c>
      <c r="H24" s="1" t="s">
        <v>5</v>
      </c>
      <c r="I24" s="1" t="s">
        <v>5</v>
      </c>
      <c r="J24" s="1" t="s">
        <v>6</v>
      </c>
      <c r="K24" s="1" t="s">
        <v>5</v>
      </c>
      <c r="L24" s="1" t="s">
        <v>5</v>
      </c>
      <c r="M24" s="1" t="s">
        <v>5</v>
      </c>
      <c r="N24" s="1" t="s">
        <v>5</v>
      </c>
      <c r="O24" s="1" t="s">
        <v>5</v>
      </c>
      <c r="P24" s="1" t="s">
        <v>5</v>
      </c>
      <c r="Q24" s="1" t="s">
        <v>5</v>
      </c>
      <c r="R24" s="1" t="s">
        <v>5</v>
      </c>
      <c r="S24" s="1" t="s">
        <v>5</v>
      </c>
      <c r="T24" s="1" t="s">
        <v>5</v>
      </c>
      <c r="U24" s="1" t="s">
        <v>5</v>
      </c>
      <c r="V24" s="1" t="s">
        <v>5</v>
      </c>
      <c r="W24" s="1" t="s">
        <v>5</v>
      </c>
      <c r="X24" s="1" t="s">
        <v>5</v>
      </c>
      <c r="Y24" s="4">
        <v>45.54327</v>
      </c>
      <c r="Z24" s="4">
        <v>-117.48449</v>
      </c>
      <c r="AA24" s="1" t="s">
        <v>7</v>
      </c>
      <c r="AB24" s="1" t="s">
        <v>8</v>
      </c>
      <c r="AC24" s="1" t="s">
        <v>9</v>
      </c>
      <c r="AD24" s="1" t="s">
        <v>71</v>
      </c>
      <c r="AF24" s="5">
        <v>38546</v>
      </c>
      <c r="AG24" s="6">
        <v>0.6055555555555555</v>
      </c>
      <c r="AH24" s="1" t="s">
        <v>45</v>
      </c>
      <c r="AI24" s="1">
        <v>1</v>
      </c>
      <c r="AJ24" s="1">
        <v>1</v>
      </c>
      <c r="AK24" s="1">
        <v>0</v>
      </c>
      <c r="AL24" s="1">
        <v>0</v>
      </c>
      <c r="AM24" s="1">
        <v>0</v>
      </c>
      <c r="AN24" s="1" t="s">
        <v>45</v>
      </c>
      <c r="AO24" s="1" t="s">
        <v>5</v>
      </c>
      <c r="AP24" s="1" t="s">
        <v>5</v>
      </c>
      <c r="AR24" s="1" t="s">
        <v>5</v>
      </c>
      <c r="AT24" s="1" t="s">
        <v>5</v>
      </c>
      <c r="AU24" s="1" t="s">
        <v>5</v>
      </c>
      <c r="AV24" s="1" t="s">
        <v>5</v>
      </c>
      <c r="AW24" s="1" t="s">
        <v>5</v>
      </c>
      <c r="AX24" s="7" t="s">
        <v>5</v>
      </c>
      <c r="BA24" s="1">
        <v>1</v>
      </c>
      <c r="BE24" s="1" t="s">
        <v>16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 t="s">
        <v>5</v>
      </c>
      <c r="CE24" s="1" t="s">
        <v>5</v>
      </c>
      <c r="CF24" s="1" t="s">
        <v>5</v>
      </c>
      <c r="CG24" s="1" t="s">
        <v>5</v>
      </c>
      <c r="CN24" s="1" t="s">
        <v>17</v>
      </c>
      <c r="CO24" s="1" t="s">
        <v>93</v>
      </c>
      <c r="CP24" t="s">
        <v>17</v>
      </c>
      <c r="CQ24" t="s">
        <v>18</v>
      </c>
    </row>
    <row r="25" spans="1:95" s="1" customFormat="1" ht="12.75">
      <c r="A25" s="1" t="s">
        <v>94</v>
      </c>
      <c r="B25" s="2" t="s">
        <v>95</v>
      </c>
      <c r="C25" s="3">
        <v>0.05</v>
      </c>
      <c r="D25" s="2" t="s">
        <v>96</v>
      </c>
      <c r="E25" s="1" t="s">
        <v>4</v>
      </c>
      <c r="F25" s="1" t="s">
        <v>4</v>
      </c>
      <c r="G25" s="1" t="s">
        <v>4</v>
      </c>
      <c r="H25" s="1" t="s">
        <v>5</v>
      </c>
      <c r="I25" s="1" t="s">
        <v>5</v>
      </c>
      <c r="J25" s="1" t="s">
        <v>6</v>
      </c>
      <c r="K25" s="1" t="s">
        <v>5</v>
      </c>
      <c r="L25" s="1" t="s">
        <v>5</v>
      </c>
      <c r="M25" s="1" t="s">
        <v>5</v>
      </c>
      <c r="N25" s="1" t="s">
        <v>5</v>
      </c>
      <c r="O25" s="1" t="s">
        <v>5</v>
      </c>
      <c r="P25" s="1" t="s">
        <v>5</v>
      </c>
      <c r="Q25" s="1" t="s">
        <v>5</v>
      </c>
      <c r="R25" s="1" t="s">
        <v>5</v>
      </c>
      <c r="S25" s="1" t="s">
        <v>5</v>
      </c>
      <c r="T25" s="1" t="s">
        <v>5</v>
      </c>
      <c r="U25" s="1" t="s">
        <v>5</v>
      </c>
      <c r="V25" s="1" t="s">
        <v>5</v>
      </c>
      <c r="W25" s="1" t="s">
        <v>5</v>
      </c>
      <c r="X25" s="1" t="s">
        <v>5</v>
      </c>
      <c r="Y25" s="4">
        <v>45.46924</v>
      </c>
      <c r="Z25" s="4">
        <v>-117.42539</v>
      </c>
      <c r="AA25" s="1" t="s">
        <v>7</v>
      </c>
      <c r="AB25" s="1" t="s">
        <v>8</v>
      </c>
      <c r="AC25" s="1" t="s">
        <v>9</v>
      </c>
      <c r="AD25" s="1" t="s">
        <v>71</v>
      </c>
      <c r="AF25" s="5">
        <v>38554</v>
      </c>
      <c r="AG25" s="6">
        <v>0.576388888888889</v>
      </c>
      <c r="AH25" s="1" t="s">
        <v>10</v>
      </c>
      <c r="AI25" s="1">
        <v>1</v>
      </c>
      <c r="AJ25" s="1">
        <v>1</v>
      </c>
      <c r="AK25" s="1">
        <v>0</v>
      </c>
      <c r="AL25" s="1">
        <v>0</v>
      </c>
      <c r="AM25" s="1">
        <v>0</v>
      </c>
      <c r="AN25" s="1" t="s">
        <v>5</v>
      </c>
      <c r="AO25" s="1" t="s">
        <v>5</v>
      </c>
      <c r="AP25" s="1" t="s">
        <v>5</v>
      </c>
      <c r="AR25" s="1" t="s">
        <v>5</v>
      </c>
      <c r="AT25" s="1" t="s">
        <v>5</v>
      </c>
      <c r="AU25" s="1" t="s">
        <v>5</v>
      </c>
      <c r="AV25" s="1" t="s">
        <v>5</v>
      </c>
      <c r="AW25" s="1" t="s">
        <v>5</v>
      </c>
      <c r="AX25" s="7" t="s">
        <v>5</v>
      </c>
      <c r="BA25" s="1">
        <v>1</v>
      </c>
      <c r="BE25" s="1" t="s">
        <v>16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 t="s">
        <v>5</v>
      </c>
      <c r="CE25" s="1" t="s">
        <v>5</v>
      </c>
      <c r="CF25" s="1" t="s">
        <v>5</v>
      </c>
      <c r="CG25" s="1" t="s">
        <v>5</v>
      </c>
      <c r="CN25" s="1" t="s">
        <v>12</v>
      </c>
      <c r="CP25" t="s">
        <v>17</v>
      </c>
      <c r="CQ25" t="s">
        <v>18</v>
      </c>
    </row>
    <row r="26" spans="1:50" s="11" customFormat="1" ht="12.75">
      <c r="A26" s="8" t="s">
        <v>97</v>
      </c>
      <c r="B26" s="9"/>
      <c r="C26" s="10"/>
      <c r="D26" s="9"/>
      <c r="Y26" s="12"/>
      <c r="Z26" s="12"/>
      <c r="AF26" s="13"/>
      <c r="AG26" s="14"/>
      <c r="AX26" s="15"/>
    </row>
    <row r="27" spans="1:95" s="1" customFormat="1" ht="12.75">
      <c r="A27" s="1" t="s">
        <v>98</v>
      </c>
      <c r="B27" s="2" t="s">
        <v>42</v>
      </c>
      <c r="C27" s="3">
        <v>1.3</v>
      </c>
      <c r="D27" s="2" t="s">
        <v>99</v>
      </c>
      <c r="E27" s="1" t="s">
        <v>5</v>
      </c>
      <c r="F27" s="1" t="s">
        <v>4</v>
      </c>
      <c r="G27" s="1" t="s">
        <v>4</v>
      </c>
      <c r="H27" s="1" t="s">
        <v>5</v>
      </c>
      <c r="I27" s="1" t="s">
        <v>5</v>
      </c>
      <c r="J27" s="1" t="s">
        <v>6</v>
      </c>
      <c r="K27" s="1" t="s">
        <v>5</v>
      </c>
      <c r="L27" s="1" t="s">
        <v>5</v>
      </c>
      <c r="M27" s="1" t="s">
        <v>5</v>
      </c>
      <c r="N27" s="1" t="s">
        <v>5</v>
      </c>
      <c r="O27" s="1" t="s">
        <v>5</v>
      </c>
      <c r="P27" s="1" t="s">
        <v>5</v>
      </c>
      <c r="Q27" s="1" t="s">
        <v>5</v>
      </c>
      <c r="R27" s="1" t="s">
        <v>5</v>
      </c>
      <c r="S27" s="1" t="s">
        <v>5</v>
      </c>
      <c r="T27" s="1" t="s">
        <v>5</v>
      </c>
      <c r="U27" s="1" t="s">
        <v>5</v>
      </c>
      <c r="V27" s="1" t="s">
        <v>5</v>
      </c>
      <c r="W27" s="1" t="s">
        <v>5</v>
      </c>
      <c r="X27" s="1" t="s">
        <v>5</v>
      </c>
      <c r="Y27" s="4">
        <v>45.46862</v>
      </c>
      <c r="Z27" s="4">
        <v>-117.42491</v>
      </c>
      <c r="AA27" s="1" t="s">
        <v>7</v>
      </c>
      <c r="AB27" s="1" t="s">
        <v>8</v>
      </c>
      <c r="AC27" s="1" t="s">
        <v>9</v>
      </c>
      <c r="AD27" s="1" t="s">
        <v>71</v>
      </c>
      <c r="AF27" s="5">
        <v>38596</v>
      </c>
      <c r="AG27" s="6">
        <v>0.6520833333333333</v>
      </c>
      <c r="AH27" s="1" t="s">
        <v>45</v>
      </c>
      <c r="AI27" s="1">
        <v>1</v>
      </c>
      <c r="AJ27" s="1">
        <v>6</v>
      </c>
      <c r="AK27" s="1">
        <v>0</v>
      </c>
      <c r="AL27" s="1">
        <v>0</v>
      </c>
      <c r="AM27" s="1">
        <v>0</v>
      </c>
      <c r="AN27" s="1" t="s">
        <v>46</v>
      </c>
      <c r="AO27" s="1" t="s">
        <v>5</v>
      </c>
      <c r="AP27" s="1" t="s">
        <v>5</v>
      </c>
      <c r="AQ27" s="1" t="s">
        <v>100</v>
      </c>
      <c r="AR27" s="1" t="s">
        <v>5</v>
      </c>
      <c r="AT27" s="1" t="s">
        <v>5</v>
      </c>
      <c r="AU27" s="1" t="s">
        <v>5</v>
      </c>
      <c r="AV27" s="1" t="s">
        <v>5</v>
      </c>
      <c r="AW27" s="1" t="s">
        <v>5</v>
      </c>
      <c r="AX27" s="7" t="s">
        <v>5</v>
      </c>
      <c r="BA27" s="1">
        <v>1</v>
      </c>
      <c r="BE27" s="1" t="s">
        <v>16</v>
      </c>
      <c r="BO27" s="1">
        <v>6.74</v>
      </c>
      <c r="BP27" s="1" t="s">
        <v>101</v>
      </c>
      <c r="BQ27" s="1">
        <v>5.12</v>
      </c>
      <c r="BR27" s="1">
        <v>5.12</v>
      </c>
      <c r="BS27" s="1">
        <v>7.8</v>
      </c>
      <c r="BT27" s="1">
        <v>5.68</v>
      </c>
      <c r="BU27" s="1">
        <v>6.75</v>
      </c>
      <c r="BV27" s="1">
        <v>-0.01</v>
      </c>
      <c r="BW27" s="1">
        <v>0</v>
      </c>
      <c r="BX27" s="1">
        <v>0</v>
      </c>
      <c r="BY27" s="1">
        <v>0.56</v>
      </c>
      <c r="BZ27" s="1">
        <v>-0.56</v>
      </c>
      <c r="CA27" s="1">
        <v>2.12</v>
      </c>
      <c r="CB27" s="1">
        <v>3.79</v>
      </c>
      <c r="CD27" s="1" t="s">
        <v>49</v>
      </c>
      <c r="CE27" s="1" t="s">
        <v>50</v>
      </c>
      <c r="CF27" s="1" t="s">
        <v>5</v>
      </c>
      <c r="CG27" s="1" t="s">
        <v>5</v>
      </c>
      <c r="CN27" s="1" t="s">
        <v>12</v>
      </c>
      <c r="CP27" s="1" t="s">
        <v>17</v>
      </c>
      <c r="CQ27" s="1" t="s">
        <v>85</v>
      </c>
    </row>
    <row r="28" spans="1:95" s="1" customFormat="1" ht="12.75">
      <c r="A28" s="1" t="s">
        <v>102</v>
      </c>
      <c r="B28" s="2" t="s">
        <v>42</v>
      </c>
      <c r="C28" s="3">
        <v>1.3</v>
      </c>
      <c r="D28" s="2" t="s">
        <v>103</v>
      </c>
      <c r="E28" s="1" t="s">
        <v>5</v>
      </c>
      <c r="F28" s="1" t="s">
        <v>4</v>
      </c>
      <c r="G28" s="1" t="s">
        <v>4</v>
      </c>
      <c r="H28" s="1" t="s">
        <v>5</v>
      </c>
      <c r="I28" s="1" t="s">
        <v>5</v>
      </c>
      <c r="J28" s="1" t="s">
        <v>6</v>
      </c>
      <c r="K28" s="1" t="s">
        <v>5</v>
      </c>
      <c r="L28" s="1" t="s">
        <v>5</v>
      </c>
      <c r="M28" s="1" t="s">
        <v>5</v>
      </c>
      <c r="N28" s="1" t="s">
        <v>5</v>
      </c>
      <c r="O28" s="1" t="s">
        <v>5</v>
      </c>
      <c r="P28" s="1" t="s">
        <v>5</v>
      </c>
      <c r="Q28" s="1" t="s">
        <v>5</v>
      </c>
      <c r="R28" s="1" t="s">
        <v>5</v>
      </c>
      <c r="S28" s="1" t="s">
        <v>5</v>
      </c>
      <c r="T28" s="1" t="s">
        <v>5</v>
      </c>
      <c r="U28" s="1" t="s">
        <v>5</v>
      </c>
      <c r="V28" s="1" t="s">
        <v>5</v>
      </c>
      <c r="W28" s="1" t="s">
        <v>5</v>
      </c>
      <c r="X28" s="1" t="s">
        <v>5</v>
      </c>
      <c r="Y28" s="4">
        <v>45.46862</v>
      </c>
      <c r="Z28" s="4">
        <v>-117.42491</v>
      </c>
      <c r="AA28" s="1" t="s">
        <v>7</v>
      </c>
      <c r="AB28" s="1" t="s">
        <v>8</v>
      </c>
      <c r="AC28" s="1" t="s">
        <v>9</v>
      </c>
      <c r="AD28" s="1" t="s">
        <v>71</v>
      </c>
      <c r="AF28" s="5">
        <v>38596</v>
      </c>
      <c r="AG28" s="6">
        <v>0.6541666666666667</v>
      </c>
      <c r="AH28" s="1" t="s">
        <v>45</v>
      </c>
      <c r="AI28" s="1">
        <v>2</v>
      </c>
      <c r="AJ28" s="1">
        <v>6</v>
      </c>
      <c r="AK28" s="1">
        <v>0</v>
      </c>
      <c r="AL28" s="1">
        <v>0</v>
      </c>
      <c r="AM28" s="1">
        <v>0</v>
      </c>
      <c r="AN28" s="1" t="s">
        <v>46</v>
      </c>
      <c r="AO28" s="1" t="s">
        <v>5</v>
      </c>
      <c r="AP28" s="1" t="s">
        <v>5</v>
      </c>
      <c r="AQ28" s="1" t="s">
        <v>104</v>
      </c>
      <c r="AR28" s="1" t="s">
        <v>5</v>
      </c>
      <c r="AT28" s="1" t="s">
        <v>5</v>
      </c>
      <c r="AU28" s="1" t="s">
        <v>5</v>
      </c>
      <c r="AV28" s="1" t="s">
        <v>5</v>
      </c>
      <c r="AW28" s="1" t="s">
        <v>5</v>
      </c>
      <c r="AX28" s="7" t="s">
        <v>5</v>
      </c>
      <c r="BA28" s="1">
        <v>1</v>
      </c>
      <c r="BE28" s="1" t="s">
        <v>16</v>
      </c>
      <c r="BO28" s="1">
        <v>6.74</v>
      </c>
      <c r="BP28" s="1" t="s">
        <v>101</v>
      </c>
      <c r="BQ28" s="1">
        <v>5.68</v>
      </c>
      <c r="BR28" s="1">
        <v>5.68</v>
      </c>
      <c r="BS28" s="1">
        <v>7.42</v>
      </c>
      <c r="BT28" s="1">
        <v>5.51</v>
      </c>
      <c r="BU28" s="1">
        <v>6.75</v>
      </c>
      <c r="BV28" s="1">
        <v>-0.01</v>
      </c>
      <c r="BW28" s="1">
        <v>0</v>
      </c>
      <c r="BX28" s="1">
        <v>0</v>
      </c>
      <c r="BY28" s="1">
        <v>-0.17</v>
      </c>
      <c r="BZ28" s="1">
        <v>0.17</v>
      </c>
      <c r="CA28" s="1">
        <v>1.91</v>
      </c>
      <c r="CB28" s="1">
        <v>1.74</v>
      </c>
      <c r="CD28" s="1" t="s">
        <v>5</v>
      </c>
      <c r="CE28" s="1" t="s">
        <v>5</v>
      </c>
      <c r="CF28" s="1" t="s">
        <v>5</v>
      </c>
      <c r="CG28" s="1" t="s">
        <v>5</v>
      </c>
      <c r="CN28" s="1" t="s">
        <v>12</v>
      </c>
      <c r="CP28" t="s">
        <v>17</v>
      </c>
      <c r="CQ28" t="s">
        <v>85</v>
      </c>
    </row>
    <row r="29" spans="1:95" s="1" customFormat="1" ht="12.75">
      <c r="A29" s="1" t="s">
        <v>105</v>
      </c>
      <c r="B29" s="2" t="s">
        <v>42</v>
      </c>
      <c r="C29" s="3">
        <v>1.3</v>
      </c>
      <c r="D29" s="2" t="s">
        <v>99</v>
      </c>
      <c r="E29" s="1" t="s">
        <v>5</v>
      </c>
      <c r="F29" s="1" t="s">
        <v>4</v>
      </c>
      <c r="G29" s="1" t="s">
        <v>4</v>
      </c>
      <c r="H29" s="1" t="s">
        <v>5</v>
      </c>
      <c r="I29" s="1" t="s">
        <v>5</v>
      </c>
      <c r="J29" s="1" t="s">
        <v>6</v>
      </c>
      <c r="K29" s="1" t="s">
        <v>5</v>
      </c>
      <c r="L29" s="1" t="s">
        <v>5</v>
      </c>
      <c r="M29" s="1" t="s">
        <v>5</v>
      </c>
      <c r="N29" s="1" t="s">
        <v>5</v>
      </c>
      <c r="O29" s="1" t="s">
        <v>5</v>
      </c>
      <c r="P29" s="1" t="s">
        <v>5</v>
      </c>
      <c r="Q29" s="1" t="s">
        <v>5</v>
      </c>
      <c r="R29" s="1" t="s">
        <v>5</v>
      </c>
      <c r="S29" s="1" t="s">
        <v>5</v>
      </c>
      <c r="T29" s="1" t="s">
        <v>5</v>
      </c>
      <c r="U29" s="1" t="s">
        <v>5</v>
      </c>
      <c r="V29" s="1" t="s">
        <v>5</v>
      </c>
      <c r="W29" s="1" t="s">
        <v>5</v>
      </c>
      <c r="X29" s="1" t="s">
        <v>5</v>
      </c>
      <c r="Y29" s="4">
        <v>45.46862</v>
      </c>
      <c r="Z29" s="4">
        <v>-117.42491</v>
      </c>
      <c r="AA29" s="1" t="s">
        <v>7</v>
      </c>
      <c r="AB29" s="1" t="s">
        <v>8</v>
      </c>
      <c r="AC29" s="1" t="s">
        <v>9</v>
      </c>
      <c r="AD29" s="1" t="s">
        <v>71</v>
      </c>
      <c r="AF29" s="5">
        <v>38596</v>
      </c>
      <c r="AG29" s="6">
        <v>0.6541666666666667</v>
      </c>
      <c r="AH29" s="1" t="s">
        <v>45</v>
      </c>
      <c r="AI29" s="1">
        <v>3</v>
      </c>
      <c r="AJ29" s="1">
        <v>6</v>
      </c>
      <c r="AK29" s="1">
        <v>0</v>
      </c>
      <c r="AL29" s="1">
        <v>0</v>
      </c>
      <c r="AM29" s="1">
        <v>0</v>
      </c>
      <c r="AN29" s="1" t="s">
        <v>46</v>
      </c>
      <c r="AO29" s="1" t="s">
        <v>5</v>
      </c>
      <c r="AP29" s="1" t="s">
        <v>5</v>
      </c>
      <c r="AQ29" s="1" t="s">
        <v>106</v>
      </c>
      <c r="AR29" s="1" t="s">
        <v>12</v>
      </c>
      <c r="AT29" s="1" t="s">
        <v>5</v>
      </c>
      <c r="AU29" s="1" t="s">
        <v>5</v>
      </c>
      <c r="AV29" s="1" t="s">
        <v>5</v>
      </c>
      <c r="AW29" s="1" t="s">
        <v>5</v>
      </c>
      <c r="AX29" s="7" t="s">
        <v>5</v>
      </c>
      <c r="BA29" s="1">
        <v>1</v>
      </c>
      <c r="BE29" s="1" t="s">
        <v>16</v>
      </c>
      <c r="BO29" s="1">
        <v>6.74</v>
      </c>
      <c r="BP29" s="1" t="s">
        <v>101</v>
      </c>
      <c r="BQ29" s="1">
        <v>5.51</v>
      </c>
      <c r="BR29" s="1">
        <v>5.51</v>
      </c>
      <c r="BS29" s="1">
        <v>8.88</v>
      </c>
      <c r="BT29" s="1">
        <v>8.05</v>
      </c>
      <c r="BU29" s="1">
        <v>6.75</v>
      </c>
      <c r="BV29" s="1">
        <v>-0.01</v>
      </c>
      <c r="BW29" s="1">
        <v>0</v>
      </c>
      <c r="BX29" s="1">
        <v>0</v>
      </c>
      <c r="BY29" s="1">
        <v>2.54</v>
      </c>
      <c r="BZ29" s="1">
        <v>-2.54</v>
      </c>
      <c r="CA29" s="1">
        <v>0.83</v>
      </c>
      <c r="CB29" s="1">
        <v>0.33</v>
      </c>
      <c r="CD29" s="1" t="s">
        <v>49</v>
      </c>
      <c r="CE29" s="1" t="s">
        <v>50</v>
      </c>
      <c r="CF29" s="1" t="s">
        <v>49</v>
      </c>
      <c r="CG29" s="1" t="s">
        <v>57</v>
      </c>
      <c r="CN29" s="1" t="s">
        <v>12</v>
      </c>
      <c r="CP29" s="1" t="s">
        <v>17</v>
      </c>
      <c r="CQ29" s="1" t="s">
        <v>85</v>
      </c>
    </row>
    <row r="30" spans="1:95" s="1" customFormat="1" ht="12.75">
      <c r="A30" s="1" t="s">
        <v>107</v>
      </c>
      <c r="B30" s="2" t="s">
        <v>42</v>
      </c>
      <c r="C30" s="3">
        <v>1.3</v>
      </c>
      <c r="D30" s="2" t="s">
        <v>99</v>
      </c>
      <c r="E30" s="1" t="s">
        <v>2</v>
      </c>
      <c r="F30" s="1" t="s">
        <v>4</v>
      </c>
      <c r="G30" s="1" t="s">
        <v>5</v>
      </c>
      <c r="H30" s="1" t="s">
        <v>5</v>
      </c>
      <c r="I30" s="1" t="s">
        <v>5</v>
      </c>
      <c r="J30" s="1" t="s">
        <v>6</v>
      </c>
      <c r="K30" s="1" t="s">
        <v>5</v>
      </c>
      <c r="L30" s="1" t="s">
        <v>5</v>
      </c>
      <c r="M30" s="1" t="s">
        <v>5</v>
      </c>
      <c r="N30" s="1" t="s">
        <v>5</v>
      </c>
      <c r="O30" s="1" t="s">
        <v>5</v>
      </c>
      <c r="P30" s="1" t="s">
        <v>5</v>
      </c>
      <c r="Q30" s="1" t="s">
        <v>5</v>
      </c>
      <c r="R30" s="1" t="s">
        <v>5</v>
      </c>
      <c r="S30" s="1" t="s">
        <v>5</v>
      </c>
      <c r="T30" s="1" t="s">
        <v>5</v>
      </c>
      <c r="U30" s="1" t="s">
        <v>5</v>
      </c>
      <c r="V30" s="1" t="s">
        <v>5</v>
      </c>
      <c r="W30" s="1" t="s">
        <v>5</v>
      </c>
      <c r="X30" s="1" t="s">
        <v>5</v>
      </c>
      <c r="Y30" s="4">
        <v>45.46862</v>
      </c>
      <c r="Z30" s="4">
        <v>-117.42491</v>
      </c>
      <c r="AA30" s="1" t="s">
        <v>7</v>
      </c>
      <c r="AB30" s="1" t="s">
        <v>8</v>
      </c>
      <c r="AC30" s="1" t="s">
        <v>9</v>
      </c>
      <c r="AD30" s="1" t="s">
        <v>71</v>
      </c>
      <c r="AF30" s="5">
        <v>38596</v>
      </c>
      <c r="AG30" s="6">
        <v>0.6541666666666667</v>
      </c>
      <c r="AH30" s="1" t="s">
        <v>45</v>
      </c>
      <c r="AI30" s="1">
        <v>4</v>
      </c>
      <c r="AJ30" s="1">
        <v>6</v>
      </c>
      <c r="AK30" s="1">
        <v>0</v>
      </c>
      <c r="AL30" s="1">
        <v>0</v>
      </c>
      <c r="AM30" s="1">
        <v>0</v>
      </c>
      <c r="AN30" s="1" t="s">
        <v>46</v>
      </c>
      <c r="AO30" s="1" t="s">
        <v>5</v>
      </c>
      <c r="AP30" s="1" t="s">
        <v>5</v>
      </c>
      <c r="AQ30" s="1" t="s">
        <v>106</v>
      </c>
      <c r="AR30" s="1" t="s">
        <v>12</v>
      </c>
      <c r="AT30" s="1" t="s">
        <v>5</v>
      </c>
      <c r="AU30" s="1" t="s">
        <v>5</v>
      </c>
      <c r="AV30" s="1" t="s">
        <v>5</v>
      </c>
      <c r="AW30" s="1" t="s">
        <v>5</v>
      </c>
      <c r="AX30" s="7" t="s">
        <v>5</v>
      </c>
      <c r="BA30" s="1">
        <v>1</v>
      </c>
      <c r="BE30" s="1" t="s">
        <v>16</v>
      </c>
      <c r="BO30" s="1">
        <v>6.74</v>
      </c>
      <c r="BP30" s="1" t="s">
        <v>101</v>
      </c>
      <c r="BQ30" s="1">
        <v>8.05</v>
      </c>
      <c r="BR30" s="1">
        <v>8.05</v>
      </c>
      <c r="BS30" s="1">
        <v>10.62</v>
      </c>
      <c r="BT30" s="1">
        <v>7.99</v>
      </c>
      <c r="BU30" s="1">
        <v>6.75</v>
      </c>
      <c r="BV30" s="1">
        <v>-0.01</v>
      </c>
      <c r="BW30" s="1">
        <v>0</v>
      </c>
      <c r="BX30" s="1">
        <v>0</v>
      </c>
      <c r="BY30" s="1">
        <v>-0.06</v>
      </c>
      <c r="BZ30" s="1">
        <v>0.06</v>
      </c>
      <c r="CA30" s="1">
        <v>2.63</v>
      </c>
      <c r="CB30" s="1">
        <v>2.57</v>
      </c>
      <c r="CD30" s="1" t="s">
        <v>5</v>
      </c>
      <c r="CE30" s="1" t="s">
        <v>5</v>
      </c>
      <c r="CF30" s="1" t="s">
        <v>5</v>
      </c>
      <c r="CG30" s="1" t="s">
        <v>5</v>
      </c>
      <c r="CN30" s="1" t="s">
        <v>12</v>
      </c>
      <c r="CP30" s="1" t="s">
        <v>17</v>
      </c>
      <c r="CQ30" s="1" t="s">
        <v>85</v>
      </c>
    </row>
    <row r="31" spans="1:95" s="1" customFormat="1" ht="12.75">
      <c r="A31" s="1" t="s">
        <v>108</v>
      </c>
      <c r="B31" s="2" t="s">
        <v>42</v>
      </c>
      <c r="C31" s="3">
        <v>1.3</v>
      </c>
      <c r="D31" s="2" t="s">
        <v>109</v>
      </c>
      <c r="E31" s="1" t="s">
        <v>5</v>
      </c>
      <c r="F31" s="1" t="s">
        <v>4</v>
      </c>
      <c r="G31" s="1" t="s">
        <v>4</v>
      </c>
      <c r="H31" s="1" t="s">
        <v>5</v>
      </c>
      <c r="I31" s="1" t="s">
        <v>5</v>
      </c>
      <c r="J31" s="1" t="s">
        <v>6</v>
      </c>
      <c r="K31" s="1" t="s">
        <v>5</v>
      </c>
      <c r="L31" s="1" t="s">
        <v>5</v>
      </c>
      <c r="M31" s="1" t="s">
        <v>5</v>
      </c>
      <c r="N31" s="1" t="s">
        <v>5</v>
      </c>
      <c r="O31" s="1" t="s">
        <v>5</v>
      </c>
      <c r="P31" s="1" t="s">
        <v>5</v>
      </c>
      <c r="Q31" s="1" t="s">
        <v>5</v>
      </c>
      <c r="R31" s="1" t="s">
        <v>5</v>
      </c>
      <c r="S31" s="1" t="s">
        <v>5</v>
      </c>
      <c r="T31" s="1" t="s">
        <v>5</v>
      </c>
      <c r="U31" s="1" t="s">
        <v>5</v>
      </c>
      <c r="V31" s="1" t="s">
        <v>5</v>
      </c>
      <c r="W31" s="1" t="s">
        <v>5</v>
      </c>
      <c r="X31" s="1" t="s">
        <v>5</v>
      </c>
      <c r="Y31" s="4">
        <v>45.46862</v>
      </c>
      <c r="Z31" s="4">
        <v>-117.42491</v>
      </c>
      <c r="AA31" s="1" t="s">
        <v>7</v>
      </c>
      <c r="AB31" s="1" t="s">
        <v>8</v>
      </c>
      <c r="AC31" s="1" t="s">
        <v>9</v>
      </c>
      <c r="AD31" s="1" t="s">
        <v>71</v>
      </c>
      <c r="AF31" s="5">
        <v>38596</v>
      </c>
      <c r="AG31" s="6">
        <v>0.6541666666666667</v>
      </c>
      <c r="AH31" s="1" t="s">
        <v>45</v>
      </c>
      <c r="AI31" s="1">
        <v>5</v>
      </c>
      <c r="AJ31" s="1">
        <v>6</v>
      </c>
      <c r="AK31" s="1">
        <v>0</v>
      </c>
      <c r="AL31" s="1">
        <v>0</v>
      </c>
      <c r="AM31" s="1">
        <v>0</v>
      </c>
      <c r="AN31" s="1" t="s">
        <v>110</v>
      </c>
      <c r="AO31" s="1" t="s">
        <v>5</v>
      </c>
      <c r="AP31" s="1" t="s">
        <v>5</v>
      </c>
      <c r="AQ31" s="1" t="s">
        <v>106</v>
      </c>
      <c r="AR31" s="1" t="s">
        <v>5</v>
      </c>
      <c r="AT31" s="1" t="s">
        <v>5</v>
      </c>
      <c r="AU31" s="1" t="s">
        <v>5</v>
      </c>
      <c r="AV31" s="1" t="s">
        <v>5</v>
      </c>
      <c r="AW31" s="1" t="s">
        <v>5</v>
      </c>
      <c r="AX31" s="7" t="s">
        <v>5</v>
      </c>
      <c r="BA31" s="1">
        <v>1</v>
      </c>
      <c r="BE31" s="1" t="s">
        <v>16</v>
      </c>
      <c r="BO31" s="1">
        <v>6.74</v>
      </c>
      <c r="BP31" s="1" t="s">
        <v>101</v>
      </c>
      <c r="BQ31" s="1">
        <v>7.99</v>
      </c>
      <c r="BR31" s="1">
        <v>7.99</v>
      </c>
      <c r="BS31" s="1">
        <v>8.63</v>
      </c>
      <c r="BT31" s="1">
        <v>8.9</v>
      </c>
      <c r="BU31" s="1">
        <v>6.75</v>
      </c>
      <c r="BV31" s="1">
        <v>-0.01</v>
      </c>
      <c r="BW31" s="1">
        <v>0</v>
      </c>
      <c r="BX31" s="1">
        <v>0</v>
      </c>
      <c r="BY31" s="1">
        <v>0.91</v>
      </c>
      <c r="BZ31" s="1">
        <v>-0.91</v>
      </c>
      <c r="CA31" s="1">
        <v>-0.27</v>
      </c>
      <c r="CB31" s="1">
        <v>-0.3</v>
      </c>
      <c r="CD31" s="1" t="s">
        <v>49</v>
      </c>
      <c r="CE31" s="1" t="s">
        <v>50</v>
      </c>
      <c r="CF31" s="1" t="s">
        <v>49</v>
      </c>
      <c r="CG31" s="1" t="s">
        <v>57</v>
      </c>
      <c r="CN31" s="1" t="s">
        <v>12</v>
      </c>
      <c r="CP31" s="1" t="s">
        <v>17</v>
      </c>
      <c r="CQ31" s="1" t="s">
        <v>85</v>
      </c>
    </row>
    <row r="32" spans="1:95" s="1" customFormat="1" ht="12.75">
      <c r="A32" s="1" t="s">
        <v>111</v>
      </c>
      <c r="B32" s="2" t="s">
        <v>42</v>
      </c>
      <c r="C32" s="3">
        <v>1.3</v>
      </c>
      <c r="D32" s="2" t="s">
        <v>112</v>
      </c>
      <c r="E32" s="1" t="s">
        <v>5</v>
      </c>
      <c r="F32" s="1" t="s">
        <v>4</v>
      </c>
      <c r="G32" s="1" t="s">
        <v>4</v>
      </c>
      <c r="H32" s="1" t="s">
        <v>5</v>
      </c>
      <c r="I32" s="1" t="s">
        <v>5</v>
      </c>
      <c r="J32" s="1" t="s">
        <v>6</v>
      </c>
      <c r="K32" s="1" t="s">
        <v>5</v>
      </c>
      <c r="L32" s="1" t="s">
        <v>5</v>
      </c>
      <c r="M32" s="1" t="s">
        <v>5</v>
      </c>
      <c r="N32" s="1" t="s">
        <v>5</v>
      </c>
      <c r="O32" s="1" t="s">
        <v>5</v>
      </c>
      <c r="P32" s="1" t="s">
        <v>5</v>
      </c>
      <c r="Q32" s="1" t="s">
        <v>5</v>
      </c>
      <c r="R32" s="1" t="s">
        <v>5</v>
      </c>
      <c r="S32" s="1" t="s">
        <v>5</v>
      </c>
      <c r="T32" s="1" t="s">
        <v>5</v>
      </c>
      <c r="U32" s="1" t="s">
        <v>5</v>
      </c>
      <c r="V32" s="1" t="s">
        <v>5</v>
      </c>
      <c r="W32" s="1" t="s">
        <v>5</v>
      </c>
      <c r="X32" s="1" t="s">
        <v>5</v>
      </c>
      <c r="Y32" s="4">
        <v>45.46862</v>
      </c>
      <c r="Z32" s="4">
        <v>-117.42491</v>
      </c>
      <c r="AA32" s="1" t="s">
        <v>7</v>
      </c>
      <c r="AB32" s="1" t="s">
        <v>8</v>
      </c>
      <c r="AC32" s="1" t="s">
        <v>9</v>
      </c>
      <c r="AD32" s="1" t="s">
        <v>71</v>
      </c>
      <c r="AF32" s="5">
        <v>38596</v>
      </c>
      <c r="AG32" s="6">
        <v>0.6548611111111111</v>
      </c>
      <c r="AH32" s="1" t="s">
        <v>45</v>
      </c>
      <c r="AI32" s="1">
        <v>6</v>
      </c>
      <c r="AJ32" s="1">
        <v>6</v>
      </c>
      <c r="AK32" s="1">
        <v>0</v>
      </c>
      <c r="AL32" s="1">
        <v>0</v>
      </c>
      <c r="AM32" s="1">
        <v>0</v>
      </c>
      <c r="AN32" s="1" t="s">
        <v>5</v>
      </c>
      <c r="AO32" s="1" t="s">
        <v>5</v>
      </c>
      <c r="AP32" s="1" t="s">
        <v>5</v>
      </c>
      <c r="AR32" s="1" t="s">
        <v>12</v>
      </c>
      <c r="AT32" s="1" t="s">
        <v>5</v>
      </c>
      <c r="AU32" s="1" t="s">
        <v>5</v>
      </c>
      <c r="AV32" s="1" t="s">
        <v>5</v>
      </c>
      <c r="AW32" s="1" t="s">
        <v>5</v>
      </c>
      <c r="AX32" s="7" t="s">
        <v>5</v>
      </c>
      <c r="BA32" s="1">
        <v>1</v>
      </c>
      <c r="BE32" s="1" t="s">
        <v>16</v>
      </c>
      <c r="BO32" s="1">
        <v>6.74</v>
      </c>
      <c r="BP32" s="1" t="s">
        <v>101</v>
      </c>
      <c r="BQ32" s="1">
        <v>8.9</v>
      </c>
      <c r="BR32" s="1">
        <v>8.9</v>
      </c>
      <c r="BS32" s="1">
        <v>11.48</v>
      </c>
      <c r="BT32" s="1">
        <v>10.54</v>
      </c>
      <c r="BU32" s="1">
        <v>6.75</v>
      </c>
      <c r="BV32" s="1">
        <v>-0.01</v>
      </c>
      <c r="BW32" s="1">
        <v>0</v>
      </c>
      <c r="BX32" s="1">
        <v>0</v>
      </c>
      <c r="BY32" s="1">
        <v>1.64</v>
      </c>
      <c r="BZ32" s="1">
        <v>-1.64</v>
      </c>
      <c r="CA32" s="1">
        <v>0.94</v>
      </c>
      <c r="CB32" s="1">
        <v>0.57</v>
      </c>
      <c r="CD32" s="1" t="s">
        <v>49</v>
      </c>
      <c r="CE32" s="1" t="s">
        <v>50</v>
      </c>
      <c r="CF32" s="1" t="s">
        <v>49</v>
      </c>
      <c r="CG32" s="1" t="s">
        <v>57</v>
      </c>
      <c r="CN32" s="1" t="s">
        <v>12</v>
      </c>
      <c r="CP32" s="1" t="s">
        <v>17</v>
      </c>
      <c r="CQ32" s="1" t="s">
        <v>85</v>
      </c>
    </row>
    <row r="33" spans="1:95" s="1" customFormat="1" ht="12.75">
      <c r="A33" s="1" t="s">
        <v>113</v>
      </c>
      <c r="B33" s="2">
        <v>8250</v>
      </c>
      <c r="C33" s="3">
        <v>10</v>
      </c>
      <c r="D33" s="2" t="s">
        <v>114</v>
      </c>
      <c r="E33" s="1" t="s">
        <v>69</v>
      </c>
      <c r="F33" s="1" t="s">
        <v>69</v>
      </c>
      <c r="G33" s="1" t="s">
        <v>69</v>
      </c>
      <c r="H33" s="1" t="s">
        <v>5</v>
      </c>
      <c r="I33" s="1" t="s">
        <v>5</v>
      </c>
      <c r="J33" s="1" t="s">
        <v>23</v>
      </c>
      <c r="K33" s="1" t="s">
        <v>70</v>
      </c>
      <c r="L33" s="1" t="s">
        <v>5</v>
      </c>
      <c r="M33" s="1" t="s">
        <v>5</v>
      </c>
      <c r="N33" s="1" t="s">
        <v>5</v>
      </c>
      <c r="O33" s="1" t="s">
        <v>5</v>
      </c>
      <c r="P33" s="1" t="s">
        <v>5</v>
      </c>
      <c r="Q33" s="1" t="s">
        <v>5</v>
      </c>
      <c r="R33" s="1" t="s">
        <v>5</v>
      </c>
      <c r="S33" s="1" t="s">
        <v>5</v>
      </c>
      <c r="T33" s="1" t="s">
        <v>5</v>
      </c>
      <c r="U33" s="1" t="s">
        <v>5</v>
      </c>
      <c r="V33" s="1" t="s">
        <v>5</v>
      </c>
      <c r="W33" s="1" t="s">
        <v>5</v>
      </c>
      <c r="X33" s="1" t="s">
        <v>5</v>
      </c>
      <c r="Y33" s="4">
        <v>45.42948</v>
      </c>
      <c r="Z33" s="4">
        <v>-117.45126</v>
      </c>
      <c r="AA33" s="1" t="s">
        <v>7</v>
      </c>
      <c r="AB33" s="1" t="s">
        <v>8</v>
      </c>
      <c r="AC33" s="1" t="s">
        <v>9</v>
      </c>
      <c r="AD33" s="1" t="s">
        <v>71</v>
      </c>
      <c r="AF33" s="5">
        <v>38601</v>
      </c>
      <c r="AG33" s="6">
        <v>0.6618055555555555</v>
      </c>
      <c r="AH33" s="1" t="s">
        <v>115</v>
      </c>
      <c r="AI33" s="1">
        <v>1</v>
      </c>
      <c r="AJ33" s="1">
        <v>1</v>
      </c>
      <c r="AK33" s="1">
        <v>0</v>
      </c>
      <c r="AL33" s="1">
        <v>0</v>
      </c>
      <c r="AM33" s="1">
        <v>0</v>
      </c>
      <c r="AN33" s="1" t="s">
        <v>110</v>
      </c>
      <c r="AO33" s="1" t="s">
        <v>5</v>
      </c>
      <c r="AP33" s="1" t="s">
        <v>5</v>
      </c>
      <c r="AR33" s="1" t="s">
        <v>12</v>
      </c>
      <c r="AT33" s="1" t="s">
        <v>13</v>
      </c>
      <c r="AU33" s="1" t="s">
        <v>14</v>
      </c>
      <c r="AV33" s="1" t="s">
        <v>5</v>
      </c>
      <c r="AW33" s="1" t="s">
        <v>5</v>
      </c>
      <c r="AX33" s="7" t="s">
        <v>5</v>
      </c>
      <c r="AY33" s="1" t="s">
        <v>116</v>
      </c>
      <c r="BA33" s="1">
        <v>1</v>
      </c>
      <c r="BB33" s="1">
        <v>1</v>
      </c>
      <c r="BC33" s="1">
        <v>1</v>
      </c>
      <c r="BD33" s="1">
        <v>1</v>
      </c>
      <c r="BH33" s="1">
        <v>3</v>
      </c>
      <c r="BI33" s="1">
        <v>35</v>
      </c>
      <c r="BJ33" s="1">
        <v>11.6</v>
      </c>
      <c r="BK33" s="1">
        <v>6.8</v>
      </c>
      <c r="BL33" s="1">
        <v>9.7</v>
      </c>
      <c r="BM33" s="1">
        <v>10.9</v>
      </c>
      <c r="BN33" s="1">
        <v>10.5</v>
      </c>
      <c r="BO33" s="1">
        <v>2.55</v>
      </c>
      <c r="BP33" s="1" t="s">
        <v>117</v>
      </c>
      <c r="BQ33" s="1">
        <v>10.06</v>
      </c>
      <c r="BR33" s="1">
        <v>11.55</v>
      </c>
      <c r="BS33" s="1">
        <v>0</v>
      </c>
      <c r="BT33" s="1">
        <v>0</v>
      </c>
      <c r="BU33" s="1">
        <v>2.54</v>
      </c>
      <c r="BV33" s="1">
        <v>0.01</v>
      </c>
      <c r="BW33" s="1">
        <v>9.9</v>
      </c>
      <c r="BX33" s="1">
        <v>0.3</v>
      </c>
      <c r="BY33" s="1">
        <v>0</v>
      </c>
      <c r="BZ33" s="1">
        <v>0</v>
      </c>
      <c r="CA33" s="1">
        <v>0</v>
      </c>
      <c r="CB33" s="1">
        <v>0</v>
      </c>
      <c r="CC33" s="1">
        <v>4.26</v>
      </c>
      <c r="CD33" s="1" t="s">
        <v>49</v>
      </c>
      <c r="CE33" s="1" t="s">
        <v>63</v>
      </c>
      <c r="CF33" s="1" t="s">
        <v>49</v>
      </c>
      <c r="CG33" s="1" t="s">
        <v>51</v>
      </c>
      <c r="CN33" s="1" t="s">
        <v>17</v>
      </c>
      <c r="CO33" s="1" t="s">
        <v>118</v>
      </c>
      <c r="CP33" s="1" t="s">
        <v>17</v>
      </c>
      <c r="CQ33" s="1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Nez Perce Tribe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dcterms:created xsi:type="dcterms:W3CDTF">2007-02-21T18:04:31Z</dcterms:created>
  <dcterms:modified xsi:type="dcterms:W3CDTF">2007-06-25T20:18:48Z</dcterms:modified>
  <cp:category/>
  <cp:version/>
  <cp:contentType/>
  <cp:contentStatus/>
</cp:coreProperties>
</file>