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Barriers" sheetId="1" r:id="rId1"/>
    <sheet name="Raw Data" sheetId="2" r:id="rId2"/>
    <sheet name="Blocked Habitat" sheetId="3" r:id="rId3"/>
  </sheets>
  <definedNames/>
  <calcPr fullCalcOnLoad="1"/>
</workbook>
</file>

<file path=xl/sharedStrings.xml><?xml version="1.0" encoding="utf-8"?>
<sst xmlns="http://schemas.openxmlformats.org/spreadsheetml/2006/main" count="488" uniqueCount="165">
  <si>
    <t>WE001</t>
  </si>
  <si>
    <t>Troy rd.</t>
  </si>
  <si>
    <t>Hwy 3</t>
  </si>
  <si>
    <t>County</t>
  </si>
  <si>
    <t>Private</t>
  </si>
  <si>
    <t>No Value</t>
  </si>
  <si>
    <t xml:space="preserve">No Value </t>
  </si>
  <si>
    <t>Wenaha River</t>
  </si>
  <si>
    <t>Lat/Long Decimal Degrees</t>
  </si>
  <si>
    <t>WGS 1984</t>
  </si>
  <si>
    <t>Richard Christian</t>
  </si>
  <si>
    <t>Justin Gould</t>
  </si>
  <si>
    <t>Bridge</t>
  </si>
  <si>
    <t>No</t>
  </si>
  <si>
    <t>WE002</t>
  </si>
  <si>
    <t>Federal</t>
  </si>
  <si>
    <t>Unnamed</t>
  </si>
  <si>
    <t>Gerry Martin</t>
  </si>
  <si>
    <t>Nancy Fiegel</t>
  </si>
  <si>
    <t>Ford</t>
  </si>
  <si>
    <t>CV's on side of road may of been removed. 5.0Wx 20.0L (2)</t>
  </si>
  <si>
    <t>WE003</t>
  </si>
  <si>
    <t>Circular</t>
  </si>
  <si>
    <t>Outlet at Stream Grade</t>
  </si>
  <si>
    <t>Grade extreme.</t>
  </si>
  <si>
    <t>None</t>
  </si>
  <si>
    <t>No pool, tailwater.</t>
  </si>
  <si>
    <t>Log</t>
  </si>
  <si>
    <t>Red</t>
  </si>
  <si>
    <t>CV Width:Bankfull Width &lt; 0.5</t>
  </si>
  <si>
    <t>Slope &gt; 2%</t>
  </si>
  <si>
    <t>WE004</t>
  </si>
  <si>
    <t>6200-026</t>
  </si>
  <si>
    <t>Outlet Freefall into Pool</t>
  </si>
  <si>
    <t>Water Flowing Under Culvert</t>
  </si>
  <si>
    <t>CV on a road posted closed to motorized vehicles except snow machines.</t>
  </si>
  <si>
    <t>NEED PHOTOS</t>
  </si>
  <si>
    <t>Rock at inlet.</t>
  </si>
  <si>
    <t>Outlet Drop &gt; 0.34</t>
  </si>
  <si>
    <t>Outlet Drop &gt; 0.8</t>
  </si>
  <si>
    <t xml:space="preserve">Bankfuls also contribute </t>
  </si>
  <si>
    <t>Stream Crossing</t>
  </si>
  <si>
    <t>Road Name</t>
  </si>
  <si>
    <t>Milepost</t>
  </si>
  <si>
    <t>From Road Junction</t>
  </si>
  <si>
    <t>Road Owner</t>
  </si>
  <si>
    <t>Land Owner U/S</t>
  </si>
  <si>
    <t>Land Owner D/S</t>
  </si>
  <si>
    <t>BS Stream Name</t>
  </si>
  <si>
    <t>BS Trib. To</t>
  </si>
  <si>
    <t>Lostine Stream Name</t>
  </si>
  <si>
    <t>Lostine Trib. To</t>
  </si>
  <si>
    <t>Wallowa Stream Name</t>
  </si>
  <si>
    <t>Wallowa Trib. To</t>
  </si>
  <si>
    <t>Imnaha Stream Name</t>
  </si>
  <si>
    <t>Imnaha Trib. To</t>
  </si>
  <si>
    <t>Minam Stream Name</t>
  </si>
  <si>
    <t>Minam Trib. To</t>
  </si>
  <si>
    <t>Joseph Stream Name</t>
  </si>
  <si>
    <t>Jospeh Trib. To</t>
  </si>
  <si>
    <t>GR Stream Name</t>
  </si>
  <si>
    <t>GR Trib. To</t>
  </si>
  <si>
    <t>Snake Stream Name</t>
  </si>
  <si>
    <t>Wenaha Stream Name</t>
  </si>
  <si>
    <t>Wenaha Trib. To</t>
  </si>
  <si>
    <t>Latitude</t>
  </si>
  <si>
    <t>Longitude</t>
  </si>
  <si>
    <t>Coordinate System</t>
  </si>
  <si>
    <t>Datum</t>
  </si>
  <si>
    <t>Surveyor Name (1)</t>
  </si>
  <si>
    <t>Surveyor Name (2)</t>
  </si>
  <si>
    <t>Surveyor Name (3)</t>
  </si>
  <si>
    <t>Date</t>
  </si>
  <si>
    <t>Time</t>
  </si>
  <si>
    <t>Structure Type</t>
  </si>
  <si>
    <t>Structure #</t>
  </si>
  <si>
    <t>Total #</t>
  </si>
  <si>
    <t># Identical Orifice</t>
  </si>
  <si>
    <t># Diff Orifices</t>
  </si>
  <si>
    <t># Overflow pipes</t>
  </si>
  <si>
    <t>External Structure</t>
  </si>
  <si>
    <t>External Struct(2)</t>
  </si>
  <si>
    <t>External Struct(3)</t>
  </si>
  <si>
    <t>Describe</t>
  </si>
  <si>
    <t>Internal Structures</t>
  </si>
  <si>
    <t>Streambed Substrate</t>
  </si>
  <si>
    <t>Pipe Condition(1)</t>
  </si>
  <si>
    <t>Pipe Condition(2)</t>
  </si>
  <si>
    <t>Comments</t>
  </si>
  <si>
    <t>Additional Comments</t>
  </si>
  <si>
    <t>Photographs</t>
  </si>
  <si>
    <t>From Inlet</t>
  </si>
  <si>
    <t>Inlet From U/S</t>
  </si>
  <si>
    <t>Outlet From D/S</t>
  </si>
  <si>
    <t>Tailwater Control</t>
  </si>
  <si>
    <t>Photo 5</t>
  </si>
  <si>
    <t>Photo 6</t>
  </si>
  <si>
    <t>Photo 7</t>
  </si>
  <si>
    <t>Culvert Width</t>
  </si>
  <si>
    <t>Culvert Length</t>
  </si>
  <si>
    <t>BF Width 1</t>
  </si>
  <si>
    <t>BF Width 2</t>
  </si>
  <si>
    <t>BF Width 3</t>
  </si>
  <si>
    <t>BF Width 4</t>
  </si>
  <si>
    <t>BF Width 5</t>
  </si>
  <si>
    <t>Bench 1</t>
  </si>
  <si>
    <t>Location</t>
  </si>
  <si>
    <t>Inlet Invert (P2)</t>
  </si>
  <si>
    <t>Outlet Invert (P4)</t>
  </si>
  <si>
    <t>Pool Bottom (P5)</t>
  </si>
  <si>
    <t>Tailwater (P6)</t>
  </si>
  <si>
    <t>Bench 2</t>
  </si>
  <si>
    <t>Bench Diff.</t>
  </si>
  <si>
    <t>Avg BF Width</t>
  </si>
  <si>
    <t>CV:Channel Width</t>
  </si>
  <si>
    <t>Outlet Drop</t>
  </si>
  <si>
    <t>Resid Inlet Depth</t>
  </si>
  <si>
    <t>Resid Pool Depth</t>
  </si>
  <si>
    <t>Resid Pool:Outlet</t>
  </si>
  <si>
    <t>CV Slope (%)</t>
  </si>
  <si>
    <t>Juveniles</t>
  </si>
  <si>
    <t>Juveniles Red</t>
  </si>
  <si>
    <t>Adults</t>
  </si>
  <si>
    <t>Adults Red</t>
  </si>
  <si>
    <t>Red/Green/Gray</t>
  </si>
  <si>
    <t>Map Color</t>
  </si>
  <si>
    <t>Qualitative Yes/No</t>
  </si>
  <si>
    <t>B/F/O</t>
  </si>
  <si>
    <t>Qual Eval</t>
  </si>
  <si>
    <t>Add. Features</t>
  </si>
  <si>
    <t>Completed</t>
  </si>
  <si>
    <t>Initials</t>
  </si>
  <si>
    <t>Wenanaha WS Stream Crossing Data</t>
  </si>
  <si>
    <t>Qual Only</t>
  </si>
  <si>
    <t>Miles Blocked</t>
  </si>
  <si>
    <t>Miles Categories</t>
  </si>
  <si>
    <t>Juvenile</t>
  </si>
  <si>
    <t>Adult</t>
  </si>
  <si>
    <t>Barrier Order</t>
  </si>
  <si>
    <t>Failure Risk</t>
  </si>
  <si>
    <t>Number Potential Species</t>
  </si>
  <si>
    <t>Order</t>
  </si>
  <si>
    <t>Brad's Modified Ranking</t>
  </si>
  <si>
    <t>Priority</t>
  </si>
  <si>
    <t>Poor Alignment With Stream</t>
  </si>
  <si>
    <t>Breaks Inside Culvert</t>
  </si>
  <si>
    <t>Fill Eroding</t>
  </si>
  <si>
    <t>Piping</t>
  </si>
  <si>
    <t>Bottom Rusted Through</t>
  </si>
  <si>
    <t>Debris Plugging Inlet</t>
  </si>
  <si>
    <t>Yes</t>
  </si>
  <si>
    <t>GM</t>
  </si>
  <si>
    <t>Total Habitat</t>
  </si>
  <si>
    <t>Blocked Habitat</t>
  </si>
  <si>
    <t>Accessible Habitat</t>
  </si>
  <si>
    <t>Percent Blocked</t>
  </si>
  <si>
    <t>Percent Accessible</t>
  </si>
  <si>
    <t>Wenaha Watershed</t>
  </si>
  <si>
    <t>Low priority due to no fish present, habitat conditions (lack of water).</t>
  </si>
  <si>
    <t>Total Habitat Blocked (mi)</t>
  </si>
  <si>
    <t>Stream Name</t>
  </si>
  <si>
    <t>Ranked Score</t>
  </si>
  <si>
    <t>Individual Priority</t>
  </si>
  <si>
    <t>Beneficial</t>
  </si>
  <si>
    <t>Crossing Position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</si>
</sst>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/>
    </xf>
    <xf numFmtId="1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Alignment="1">
      <alignment/>
    </xf>
    <xf numFmtId="18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/>
    </xf>
    <xf numFmtId="0" fontId="0" fillId="0" borderId="3" xfId="0" applyBorder="1" applyAlignment="1">
      <alignment/>
    </xf>
    <xf numFmtId="165" fontId="0" fillId="0" borderId="3" xfId="0" applyNumberFormat="1" applyFill="1" applyBorder="1" applyAlignment="1">
      <alignment/>
    </xf>
    <xf numFmtId="0" fontId="3" fillId="0" borderId="1" xfId="0" applyFont="1" applyFill="1" applyBorder="1" applyAlignment="1">
      <alignment wrapText="1"/>
    </xf>
    <xf numFmtId="2" fontId="0" fillId="0" borderId="3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165" fontId="0" fillId="0" borderId="7" xfId="0" applyNumberFormat="1" applyFill="1" applyBorder="1" applyAlignment="1">
      <alignment/>
    </xf>
    <xf numFmtId="2" fontId="0" fillId="0" borderId="7" xfId="0" applyNumberFormat="1" applyBorder="1" applyAlignment="1">
      <alignment/>
    </xf>
    <xf numFmtId="165" fontId="0" fillId="0" borderId="6" xfId="0" applyNumberForma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6"/>
  <sheetViews>
    <sheetView tabSelected="1" workbookViewId="0" topLeftCell="A1">
      <pane xSplit="1" ySplit="1" topLeftCell="CT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A21" sqref="DA21"/>
    </sheetView>
  </sheetViews>
  <sheetFormatPr defaultColWidth="9.140625" defaultRowHeight="12.75"/>
  <sheetData>
    <row r="1" spans="1:112" ht="51">
      <c r="A1" s="22" t="s">
        <v>41</v>
      </c>
      <c r="B1" s="23" t="s">
        <v>42</v>
      </c>
      <c r="C1" s="24" t="s">
        <v>43</v>
      </c>
      <c r="D1" s="23" t="s">
        <v>44</v>
      </c>
      <c r="E1" s="22" t="s">
        <v>45</v>
      </c>
      <c r="F1" s="22" t="s">
        <v>46</v>
      </c>
      <c r="G1" s="22" t="s">
        <v>47</v>
      </c>
      <c r="H1" s="22" t="s">
        <v>48</v>
      </c>
      <c r="I1" s="22" t="s">
        <v>49</v>
      </c>
      <c r="J1" s="22" t="s">
        <v>50</v>
      </c>
      <c r="K1" s="22" t="s">
        <v>51</v>
      </c>
      <c r="L1" s="22" t="s">
        <v>52</v>
      </c>
      <c r="M1" s="22" t="s">
        <v>53</v>
      </c>
      <c r="N1" s="22" t="s">
        <v>54</v>
      </c>
      <c r="O1" s="22" t="s">
        <v>55</v>
      </c>
      <c r="P1" s="22" t="s">
        <v>56</v>
      </c>
      <c r="Q1" s="22" t="s">
        <v>57</v>
      </c>
      <c r="R1" s="22" t="s">
        <v>58</v>
      </c>
      <c r="S1" s="22" t="s">
        <v>59</v>
      </c>
      <c r="T1" s="22" t="s">
        <v>60</v>
      </c>
      <c r="U1" s="22" t="s">
        <v>61</v>
      </c>
      <c r="V1" s="22" t="s">
        <v>62</v>
      </c>
      <c r="W1" s="22" t="s">
        <v>63</v>
      </c>
      <c r="X1" s="22" t="s">
        <v>64</v>
      </c>
      <c r="Y1" s="25" t="s">
        <v>65</v>
      </c>
      <c r="Z1" s="25" t="s">
        <v>66</v>
      </c>
      <c r="AA1" s="22" t="s">
        <v>67</v>
      </c>
      <c r="AB1" s="22" t="s">
        <v>68</v>
      </c>
      <c r="AC1" s="22" t="s">
        <v>69</v>
      </c>
      <c r="AD1" s="22" t="s">
        <v>70</v>
      </c>
      <c r="AE1" s="22" t="s">
        <v>71</v>
      </c>
      <c r="AF1" s="22" t="s">
        <v>72</v>
      </c>
      <c r="AG1" s="22" t="s">
        <v>73</v>
      </c>
      <c r="AH1" s="22" t="s">
        <v>74</v>
      </c>
      <c r="AI1" s="22" t="s">
        <v>75</v>
      </c>
      <c r="AJ1" s="22" t="s">
        <v>76</v>
      </c>
      <c r="AK1" s="22" t="s">
        <v>77</v>
      </c>
      <c r="AL1" s="22" t="s">
        <v>78</v>
      </c>
      <c r="AM1" s="22" t="s">
        <v>79</v>
      </c>
      <c r="AN1" s="22" t="s">
        <v>80</v>
      </c>
      <c r="AO1" s="22" t="s">
        <v>81</v>
      </c>
      <c r="AP1" s="22" t="s">
        <v>82</v>
      </c>
      <c r="AQ1" s="22" t="s">
        <v>83</v>
      </c>
      <c r="AR1" s="22" t="s">
        <v>84</v>
      </c>
      <c r="AS1" s="22" t="s">
        <v>83</v>
      </c>
      <c r="AT1" s="22" t="s">
        <v>85</v>
      </c>
      <c r="AU1" s="22" t="s">
        <v>86</v>
      </c>
      <c r="AV1" s="22" t="s">
        <v>87</v>
      </c>
      <c r="AW1" s="22" t="s">
        <v>83</v>
      </c>
      <c r="AX1" s="26" t="s">
        <v>88</v>
      </c>
      <c r="AY1" s="22" t="s">
        <v>89</v>
      </c>
      <c r="AZ1" t="s">
        <v>90</v>
      </c>
      <c r="BA1" t="s">
        <v>91</v>
      </c>
      <c r="BB1" t="s">
        <v>92</v>
      </c>
      <c r="BC1" t="s">
        <v>93</v>
      </c>
      <c r="BD1" t="s">
        <v>94</v>
      </c>
      <c r="BE1" t="s">
        <v>95</v>
      </c>
      <c r="BF1" t="s">
        <v>96</v>
      </c>
      <c r="BG1" t="s">
        <v>97</v>
      </c>
      <c r="BH1" s="22" t="s">
        <v>98</v>
      </c>
      <c r="BI1" s="22" t="s">
        <v>99</v>
      </c>
      <c r="BJ1" s="22" t="s">
        <v>100</v>
      </c>
      <c r="BK1" s="22" t="s">
        <v>101</v>
      </c>
      <c r="BL1" s="22" t="s">
        <v>102</v>
      </c>
      <c r="BM1" s="22" t="s">
        <v>103</v>
      </c>
      <c r="BN1" s="22" t="s">
        <v>104</v>
      </c>
      <c r="BO1" s="22" t="s">
        <v>105</v>
      </c>
      <c r="BP1" s="22" t="s">
        <v>106</v>
      </c>
      <c r="BQ1" s="22" t="s">
        <v>107</v>
      </c>
      <c r="BR1" s="22" t="s">
        <v>108</v>
      </c>
      <c r="BS1" s="22" t="s">
        <v>109</v>
      </c>
      <c r="BT1" s="22" t="s">
        <v>110</v>
      </c>
      <c r="BU1" s="22" t="s">
        <v>111</v>
      </c>
      <c r="BV1" s="22" t="s">
        <v>112</v>
      </c>
      <c r="BW1" s="22" t="s">
        <v>113</v>
      </c>
      <c r="BX1" s="22" t="s">
        <v>114</v>
      </c>
      <c r="BY1" s="22" t="s">
        <v>115</v>
      </c>
      <c r="BZ1" s="22" t="s">
        <v>116</v>
      </c>
      <c r="CA1" s="22" t="s">
        <v>117</v>
      </c>
      <c r="CB1" s="22" t="s">
        <v>118</v>
      </c>
      <c r="CC1" s="22" t="s">
        <v>119</v>
      </c>
      <c r="CD1" s="22" t="s">
        <v>120</v>
      </c>
      <c r="CE1" s="22" t="s">
        <v>121</v>
      </c>
      <c r="CF1" s="22" t="s">
        <v>122</v>
      </c>
      <c r="CG1" s="22" t="s">
        <v>123</v>
      </c>
      <c r="CH1" s="22" t="s">
        <v>88</v>
      </c>
      <c r="CI1" s="27" t="s">
        <v>74</v>
      </c>
      <c r="CJ1" s="27" t="s">
        <v>125</v>
      </c>
      <c r="CK1" s="27" t="s">
        <v>127</v>
      </c>
      <c r="CL1" s="27" t="s">
        <v>133</v>
      </c>
      <c r="CM1" s="22" t="s">
        <v>128</v>
      </c>
      <c r="CN1" s="22" t="s">
        <v>129</v>
      </c>
      <c r="CO1" s="22" t="s">
        <v>83</v>
      </c>
      <c r="CP1" s="22" t="s">
        <v>130</v>
      </c>
      <c r="CQ1" s="22" t="s">
        <v>131</v>
      </c>
      <c r="CR1" s="29" t="s">
        <v>134</v>
      </c>
      <c r="CS1" s="29" t="s">
        <v>135</v>
      </c>
      <c r="CT1" s="30" t="s">
        <v>136</v>
      </c>
      <c r="CU1" s="30" t="s">
        <v>137</v>
      </c>
      <c r="CV1" s="29" t="s">
        <v>138</v>
      </c>
      <c r="CW1" s="29" t="s">
        <v>139</v>
      </c>
      <c r="CX1" s="38" t="s">
        <v>140</v>
      </c>
      <c r="CY1" s="30" t="s">
        <v>141</v>
      </c>
      <c r="CZ1" s="30" t="s">
        <v>142</v>
      </c>
      <c r="DA1" s="31" t="s">
        <v>143</v>
      </c>
      <c r="DB1" s="29" t="s">
        <v>144</v>
      </c>
      <c r="DC1" s="29" t="s">
        <v>145</v>
      </c>
      <c r="DD1" s="29" t="s">
        <v>146</v>
      </c>
      <c r="DE1" s="29" t="s">
        <v>147</v>
      </c>
      <c r="DF1" s="31" t="s">
        <v>148</v>
      </c>
      <c r="DG1" s="31" t="s">
        <v>149</v>
      </c>
      <c r="DH1" s="31" t="s">
        <v>88</v>
      </c>
    </row>
    <row r="2" spans="1:112" s="3" customFormat="1" ht="12.75">
      <c r="A2" s="3" t="s">
        <v>21</v>
      </c>
      <c r="B2" s="8">
        <v>6206</v>
      </c>
      <c r="C2" s="9">
        <v>0.1</v>
      </c>
      <c r="D2" s="8">
        <v>6200</v>
      </c>
      <c r="E2" s="3" t="s">
        <v>15</v>
      </c>
      <c r="F2" s="3" t="s">
        <v>15</v>
      </c>
      <c r="G2" s="3" t="s">
        <v>15</v>
      </c>
      <c r="H2" s="3" t="s">
        <v>5</v>
      </c>
      <c r="I2" s="3" t="s">
        <v>5</v>
      </c>
      <c r="J2" s="3" t="s">
        <v>5</v>
      </c>
      <c r="K2" s="3" t="s">
        <v>5</v>
      </c>
      <c r="L2" s="3" t="s">
        <v>5</v>
      </c>
      <c r="M2" s="3" t="s">
        <v>5</v>
      </c>
      <c r="N2" s="3" t="s">
        <v>5</v>
      </c>
      <c r="O2" s="3" t="s">
        <v>5</v>
      </c>
      <c r="P2" s="3" t="s">
        <v>5</v>
      </c>
      <c r="Q2" s="3" t="s">
        <v>5</v>
      </c>
      <c r="R2" s="3" t="s">
        <v>6</v>
      </c>
      <c r="S2" s="3" t="s">
        <v>5</v>
      </c>
      <c r="T2" s="3" t="s">
        <v>5</v>
      </c>
      <c r="U2" s="3" t="s">
        <v>5</v>
      </c>
      <c r="V2" s="3" t="s">
        <v>5</v>
      </c>
      <c r="W2" s="3" t="s">
        <v>16</v>
      </c>
      <c r="X2" s="3" t="s">
        <v>7</v>
      </c>
      <c r="Y2" s="10">
        <v>45.92832</v>
      </c>
      <c r="Z2" s="10">
        <v>-117.52631</v>
      </c>
      <c r="AA2" s="3" t="s">
        <v>8</v>
      </c>
      <c r="AB2" s="3" t="s">
        <v>9</v>
      </c>
      <c r="AC2" s="3" t="s">
        <v>17</v>
      </c>
      <c r="AD2" s="3" t="s">
        <v>18</v>
      </c>
      <c r="AF2" s="11">
        <v>38294</v>
      </c>
      <c r="AG2" s="12">
        <v>0.66875</v>
      </c>
      <c r="AH2" s="3" t="s">
        <v>22</v>
      </c>
      <c r="AI2" s="3">
        <v>1</v>
      </c>
      <c r="AJ2" s="3">
        <v>1</v>
      </c>
      <c r="AK2" s="3">
        <v>0</v>
      </c>
      <c r="AL2" s="3">
        <v>0</v>
      </c>
      <c r="AM2" s="3">
        <v>0</v>
      </c>
      <c r="AN2" s="3" t="s">
        <v>23</v>
      </c>
      <c r="AO2" s="3" t="s">
        <v>5</v>
      </c>
      <c r="AP2" s="3" t="s">
        <v>5</v>
      </c>
      <c r="AQ2" s="3" t="s">
        <v>24</v>
      </c>
      <c r="AR2" s="3" t="s">
        <v>13</v>
      </c>
      <c r="AT2" s="3" t="s">
        <v>25</v>
      </c>
      <c r="AU2" s="3" t="s">
        <v>5</v>
      </c>
      <c r="AV2" s="3" t="s">
        <v>5</v>
      </c>
      <c r="AW2" s="3" t="s">
        <v>5</v>
      </c>
      <c r="AX2" s="13" t="s">
        <v>5</v>
      </c>
      <c r="AY2" s="3" t="s">
        <v>26</v>
      </c>
      <c r="BA2" s="3">
        <v>1</v>
      </c>
      <c r="BB2" s="3">
        <v>1</v>
      </c>
      <c r="BC2" s="3">
        <v>1</v>
      </c>
      <c r="BD2" s="3">
        <v>1</v>
      </c>
      <c r="BH2" s="3">
        <v>4.6</v>
      </c>
      <c r="BI2" s="3">
        <v>40.4</v>
      </c>
      <c r="BJ2" s="3">
        <v>8.2</v>
      </c>
      <c r="BK2" s="3">
        <v>9.1</v>
      </c>
      <c r="BL2" s="3">
        <v>10.4</v>
      </c>
      <c r="BM2" s="3">
        <v>11.7</v>
      </c>
      <c r="BN2" s="3">
        <v>13.2</v>
      </c>
      <c r="BO2" s="3">
        <v>6.32</v>
      </c>
      <c r="BP2" s="3" t="s">
        <v>27</v>
      </c>
      <c r="BQ2" s="3">
        <v>14.5</v>
      </c>
      <c r="BR2" s="3">
        <v>16.65</v>
      </c>
      <c r="BU2" s="3">
        <v>6.32</v>
      </c>
      <c r="BV2" s="3">
        <v>0</v>
      </c>
      <c r="BW2" s="3">
        <v>10.52</v>
      </c>
      <c r="BX2" s="3">
        <v>0.44</v>
      </c>
      <c r="CB2" s="3">
        <v>0</v>
      </c>
      <c r="CC2" s="3">
        <v>2.84</v>
      </c>
      <c r="CD2" s="3" t="s">
        <v>28</v>
      </c>
      <c r="CE2" s="3" t="s">
        <v>29</v>
      </c>
      <c r="CF2" s="3" t="s">
        <v>28</v>
      </c>
      <c r="CG2" s="3" t="s">
        <v>30</v>
      </c>
      <c r="CI2" s="28" t="str">
        <f>IF(CD2="Red","Red",IF(CD2="Green","Green",IF(CD2="Grey","Grey",IF(AH2="Bridge","Bridge",IF(AH2="Ford","Ford",IF(AH2="Open Bottom","Open Bottom",IF(AH2="Other","Other","Green")))))))</f>
        <v>Red</v>
      </c>
      <c r="CJ2" s="28" t="str">
        <f>IF(CI2="Red","Red",IF(CI2="Green","Green",IF(CI2="Grey","Grey",IF(CL2="False","Green",IF(CL2="Yes","Red","Green")))))</f>
        <v>Red</v>
      </c>
      <c r="CK2" s="28" t="str">
        <f>IF(AH2="Bridge","Bridge",IF(AH2="Ford","Ford",IF(AH2="Circular","Circular",IF(AH2="Squashed Pipe-Arch","Squashed Pipe-Arch",IF(AH2="Open-Bottom","Open Bottom Arch",IF(AH2="Other","Other","Other"))))))</f>
        <v>Circular</v>
      </c>
      <c r="CL2" s="28" t="b">
        <f>IF(AND(CI2&lt;&gt;"Red",CN2="Yes"),"Yes")</f>
        <v>0</v>
      </c>
      <c r="CN2" s="3" t="s">
        <v>13</v>
      </c>
      <c r="CP2" s="3" t="s">
        <v>150</v>
      </c>
      <c r="CQ2" s="3" t="s">
        <v>151</v>
      </c>
      <c r="CR2" s="37">
        <v>1.69533</v>
      </c>
      <c r="CS2" s="32">
        <f>IF(AND(CR2&gt;0,CR2&lt;=1),1,IF(AND(CR2&gt;1,CR2&lt;=2),2,IF(AND(CR2&gt;2,CR2&lt;=4),3,IF(AND(CR2&gt;4,CR2&lt;=6),4,IF(AND(CR2&gt;6,CR2&lt;=8),5,IF(AND(CR2&gt;8,CR2&lt;=10),6,IF(AND(CR2&gt;10),7,)))))))</f>
        <v>2</v>
      </c>
      <c r="CT2" s="32" t="str">
        <f>IF(CD2="Red","1",IF(CD2="Grey","0.5","0"))</f>
        <v>1</v>
      </c>
      <c r="CU2" s="32" t="str">
        <f>IF(CF2="Red","1",IF(CF2="Grey","0.5","0"))</f>
        <v>1</v>
      </c>
      <c r="CV2" s="33">
        <v>1</v>
      </c>
      <c r="CW2" s="33">
        <f>1+DB2+DC2+DD2+DE2+DF2+DG2</f>
        <v>1</v>
      </c>
      <c r="CX2" s="33">
        <v>0.5</v>
      </c>
      <c r="CY2" s="34"/>
      <c r="CZ2" s="35">
        <f>CS2*((CT2*1.5)+(1.5*CU2))*CX2*CW2</f>
        <v>3</v>
      </c>
      <c r="DA2" s="33" t="s">
        <v>163</v>
      </c>
      <c r="DB2" s="33" t="str">
        <f>IF(AU2="Poor Alignment with Stream","0.05",IF(AV2="Poor Alignment with Stream","0.05","0"))</f>
        <v>0</v>
      </c>
      <c r="DC2" s="33" t="str">
        <f>IF(AU2="Breaks Inside Culvert","0.05",IF(AV2="Breaks Inside Culvert","0.05","0"))</f>
        <v>0</v>
      </c>
      <c r="DD2" s="33" t="str">
        <f>IF(AU2="Fill Eroding","0.05",IF(AV2="Fill Eroding","0.05","0"))</f>
        <v>0</v>
      </c>
      <c r="DE2" s="33" t="str">
        <f>IF(AU2="Water Flowing Under Culvert","0.1",IF(AV2="Water Flowing Under Culvert","0.1","0"))</f>
        <v>0</v>
      </c>
      <c r="DF2" s="33" t="str">
        <f>IF(AU2="Bottom Rusted Through","0.05",IF(AV2="Bottom Rusted Through","0.05","0"))</f>
        <v>0</v>
      </c>
      <c r="DG2" s="33" t="str">
        <f>IF(AU2="Debris Plugging Inlet","0.05",IF(AV2="Debris Plugging Inlet","0.05","0"))</f>
        <v>0</v>
      </c>
      <c r="DH2" s="41" t="s">
        <v>158</v>
      </c>
    </row>
    <row r="3" spans="1:112" s="14" customFormat="1" ht="12.75">
      <c r="A3" s="14" t="s">
        <v>31</v>
      </c>
      <c r="B3" s="15" t="s">
        <v>32</v>
      </c>
      <c r="C3" s="16">
        <v>0.3</v>
      </c>
      <c r="D3" s="15">
        <v>6200</v>
      </c>
      <c r="E3" s="14" t="s">
        <v>15</v>
      </c>
      <c r="F3" s="14" t="s">
        <v>15</v>
      </c>
      <c r="G3" s="14" t="s">
        <v>15</v>
      </c>
      <c r="H3" s="14" t="s">
        <v>5</v>
      </c>
      <c r="I3" s="14" t="s">
        <v>5</v>
      </c>
      <c r="J3" s="14" t="s">
        <v>5</v>
      </c>
      <c r="K3" s="14" t="s">
        <v>5</v>
      </c>
      <c r="L3" s="14" t="s">
        <v>5</v>
      </c>
      <c r="M3" s="14" t="s">
        <v>5</v>
      </c>
      <c r="N3" s="14" t="s">
        <v>5</v>
      </c>
      <c r="O3" s="14" t="s">
        <v>5</v>
      </c>
      <c r="P3" s="14" t="s">
        <v>5</v>
      </c>
      <c r="Q3" s="14" t="s">
        <v>5</v>
      </c>
      <c r="R3" s="14" t="s">
        <v>6</v>
      </c>
      <c r="S3" s="14" t="s">
        <v>5</v>
      </c>
      <c r="T3" s="14" t="s">
        <v>5</v>
      </c>
      <c r="U3" s="14" t="s">
        <v>5</v>
      </c>
      <c r="V3" s="14" t="s">
        <v>5</v>
      </c>
      <c r="W3" s="14" t="s">
        <v>16</v>
      </c>
      <c r="X3" s="14" t="s">
        <v>7</v>
      </c>
      <c r="Y3" s="17">
        <v>45.93812</v>
      </c>
      <c r="Z3" s="17">
        <v>-117.53611</v>
      </c>
      <c r="AA3" s="14" t="s">
        <v>8</v>
      </c>
      <c r="AB3" s="14" t="s">
        <v>9</v>
      </c>
      <c r="AC3" s="14" t="s">
        <v>17</v>
      </c>
      <c r="AD3" s="14" t="s">
        <v>18</v>
      </c>
      <c r="AF3" s="18">
        <v>38295</v>
      </c>
      <c r="AG3" s="19">
        <v>0.5159722222222222</v>
      </c>
      <c r="AH3" s="14" t="s">
        <v>22</v>
      </c>
      <c r="AI3" s="14">
        <v>1</v>
      </c>
      <c r="AJ3" s="14">
        <v>1</v>
      </c>
      <c r="AK3" s="14">
        <v>0</v>
      </c>
      <c r="AL3" s="14">
        <v>0</v>
      </c>
      <c r="AM3" s="14">
        <v>0</v>
      </c>
      <c r="AN3" s="14" t="s">
        <v>33</v>
      </c>
      <c r="AO3" s="14" t="s">
        <v>5</v>
      </c>
      <c r="AP3" s="14" t="s">
        <v>5</v>
      </c>
      <c r="AR3" s="14" t="s">
        <v>13</v>
      </c>
      <c r="AT3" s="14" t="s">
        <v>25</v>
      </c>
      <c r="AU3" s="14" t="s">
        <v>34</v>
      </c>
      <c r="AV3" s="14" t="s">
        <v>5</v>
      </c>
      <c r="AW3" s="14" t="s">
        <v>5</v>
      </c>
      <c r="AX3" s="20" t="s">
        <v>5</v>
      </c>
      <c r="AY3" s="14" t="s">
        <v>35</v>
      </c>
      <c r="BA3" s="21" t="s">
        <v>36</v>
      </c>
      <c r="BB3" s="14">
        <v>0</v>
      </c>
      <c r="BC3" s="14">
        <v>0</v>
      </c>
      <c r="BD3" s="14">
        <v>0</v>
      </c>
      <c r="BH3" s="14">
        <v>4</v>
      </c>
      <c r="BI3" s="14">
        <v>38.3</v>
      </c>
      <c r="BJ3" s="14">
        <v>13.3</v>
      </c>
      <c r="BK3" s="14">
        <v>16.1</v>
      </c>
      <c r="BL3" s="14">
        <v>10.9</v>
      </c>
      <c r="BM3" s="14">
        <v>12.8</v>
      </c>
      <c r="BN3" s="14">
        <v>10.2</v>
      </c>
      <c r="BO3" s="14">
        <v>4.13</v>
      </c>
      <c r="BP3" s="14" t="s">
        <v>37</v>
      </c>
      <c r="BQ3" s="14">
        <v>10.73</v>
      </c>
      <c r="BR3" s="14">
        <v>12.22</v>
      </c>
      <c r="BS3" s="14">
        <v>17.14</v>
      </c>
      <c r="BT3" s="14">
        <v>13.26</v>
      </c>
      <c r="BU3" s="14">
        <v>4.14</v>
      </c>
      <c r="BV3" s="14">
        <v>0.1</v>
      </c>
      <c r="BW3" s="14">
        <v>12.66</v>
      </c>
      <c r="BX3" s="14">
        <v>0.31</v>
      </c>
      <c r="BY3" s="14">
        <v>0.32</v>
      </c>
      <c r="BZ3" s="14">
        <v>1.04</v>
      </c>
      <c r="CA3" s="14">
        <v>-2.53</v>
      </c>
      <c r="CB3" s="14">
        <v>3.88</v>
      </c>
      <c r="CC3" s="14">
        <v>3.73</v>
      </c>
      <c r="CD3" s="14" t="s">
        <v>28</v>
      </c>
      <c r="CE3" s="14" t="s">
        <v>38</v>
      </c>
      <c r="CF3" s="14" t="s">
        <v>28</v>
      </c>
      <c r="CG3" s="14" t="s">
        <v>39</v>
      </c>
      <c r="CH3" s="14" t="s">
        <v>40</v>
      </c>
      <c r="CI3" s="28" t="str">
        <f>IF(CD3="Red","Red",IF(CD3="Green","Green",IF(CD3="Grey","Grey",IF(AH3="Bridge","Bridge",IF(AH3="Ford","Ford",IF(AH3="Open Bottom","Open Bottom",IF(AH3="Other","Other","Green")))))))</f>
        <v>Red</v>
      </c>
      <c r="CJ3" s="28" t="str">
        <f>IF(CI3="Red","Red",IF(CI3="Green","Green",IF(CI3="Grey","Grey",IF(CL3="False","Green",IF(CL3="Yes","Red","Green")))))</f>
        <v>Red</v>
      </c>
      <c r="CK3" s="28" t="str">
        <f>IF(AH3="Bridge","Bridge",IF(AH3="Ford","Ford",IF(AH3="Circular","Circular",IF(AH3="Squashed Pipe-Arch","Squashed Pipe-Arch",IF(AH3="Open-Bottom","Open Bottom Arch",IF(AH3="Other","Other","Other"))))))</f>
        <v>Circular</v>
      </c>
      <c r="CL3" s="28" t="b">
        <f>IF(AND(CI3&lt;&gt;"Red",CN3="Yes"),"Yes")</f>
        <v>0</v>
      </c>
      <c r="CN3" s="14" t="s">
        <v>13</v>
      </c>
      <c r="CP3" s="14" t="s">
        <v>150</v>
      </c>
      <c r="CQ3" s="14" t="s">
        <v>151</v>
      </c>
      <c r="CR3" s="37">
        <v>3.68443</v>
      </c>
      <c r="CS3" s="32">
        <f>IF(AND(CR3&gt;0,CR3&lt;=1),1,IF(AND(CR3&gt;1,CR3&lt;=2),2,IF(AND(CR3&gt;2,CR3&lt;=4),3,IF(AND(CR3&gt;4,CR3&lt;=6),4,IF(AND(CR3&gt;6,CR3&lt;=8),5,IF(AND(CR3&gt;8,CR3&lt;=10),6,IF(AND(CR3&gt;10),7,)))))))</f>
        <v>3</v>
      </c>
      <c r="CT3" s="32" t="str">
        <f>IF(CD3="Red","1",IF(CD3="Grey","0.5","0"))</f>
        <v>1</v>
      </c>
      <c r="CU3" s="32" t="str">
        <f>IF(CF3="Red","1",IF(CF3="Grey","0.5","0"))</f>
        <v>1</v>
      </c>
      <c r="CV3" s="33">
        <v>1</v>
      </c>
      <c r="CW3" s="33">
        <f>1+DB3+DC3+DD3+DE3+DF3+DG3</f>
        <v>1.1</v>
      </c>
      <c r="CX3" s="33">
        <v>0.5</v>
      </c>
      <c r="CY3" s="34"/>
      <c r="CZ3" s="35">
        <f>CS3*((CT3*1.5)+(1.5*CU3))*CX3*CW3</f>
        <v>4.95</v>
      </c>
      <c r="DA3" s="33" t="s">
        <v>163</v>
      </c>
      <c r="DB3" s="33" t="str">
        <f>IF(AU3="Poor Alignment with Stream","0.05",IF(AV3="Poor Alignment with Stream","0.05","0"))</f>
        <v>0</v>
      </c>
      <c r="DC3" s="33" t="str">
        <f>IF(AU3="Breaks Inside Culvert","0.05",IF(AV3="Breaks Inside Culvert","0.05","0"))</f>
        <v>0</v>
      </c>
      <c r="DD3" s="33" t="str">
        <f>IF(AU3="Fill Eroding","0.05",IF(AV3="Fill Eroding","0.05","0"))</f>
        <v>0</v>
      </c>
      <c r="DE3" s="33" t="str">
        <f>IF(AU3="Water Flowing Under Culvert","0.1",IF(AV3="Water Flowing Under Culvert","0.1","0"))</f>
        <v>0.1</v>
      </c>
      <c r="DF3" s="33" t="str">
        <f>IF(AU3="Bottom Rusted Through","0.05",IF(AV3="Bottom Rusted Through","0.05","0"))</f>
        <v>0</v>
      </c>
      <c r="DG3" s="33" t="str">
        <f>IF(AU3="Debris Plugging Inlet","0.05",IF(AV3="Debris Plugging Inlet","0.05","0"))</f>
        <v>0</v>
      </c>
      <c r="DH3" s="36"/>
    </row>
    <row r="4" ht="12.75">
      <c r="CX4" s="3"/>
    </row>
    <row r="5" spans="99:104" ht="12.75">
      <c r="CU5" s="55" t="s">
        <v>41</v>
      </c>
      <c r="CV5" s="56" t="s">
        <v>164</v>
      </c>
      <c r="CW5" s="56" t="s">
        <v>159</v>
      </c>
      <c r="CX5" s="56" t="s">
        <v>160</v>
      </c>
      <c r="CY5" s="56" t="s">
        <v>161</v>
      </c>
      <c r="CZ5" s="56" t="s">
        <v>162</v>
      </c>
    </row>
    <row r="6" spans="99:104" ht="12.75">
      <c r="CU6" s="50" t="s">
        <v>21</v>
      </c>
      <c r="CV6" s="51">
        <v>1</v>
      </c>
      <c r="CW6" s="52">
        <v>1.69533</v>
      </c>
      <c r="CX6" s="51"/>
      <c r="CY6" s="53">
        <f>CZ2</f>
        <v>3</v>
      </c>
      <c r="CZ6" s="51" t="str">
        <f>DA2</f>
        <v>Beneficial</v>
      </c>
    </row>
    <row r="7" spans="99:104" ht="12.75">
      <c r="CU7" s="47" t="s">
        <v>31</v>
      </c>
      <c r="CV7" s="48">
        <v>1</v>
      </c>
      <c r="CW7" s="54">
        <v>3.68443</v>
      </c>
      <c r="CX7" s="48"/>
      <c r="CY7" s="49">
        <f>CZ3</f>
        <v>4.95</v>
      </c>
      <c r="CZ7" s="48" t="str">
        <f>DA3</f>
        <v>Beneficial</v>
      </c>
    </row>
    <row r="9" ht="12.75">
      <c r="CU9" s="24"/>
    </row>
    <row r="10" ht="12.75">
      <c r="CU10" s="24"/>
    </row>
    <row r="11" ht="12.75">
      <c r="CU11" s="24"/>
    </row>
    <row r="12" ht="12.75">
      <c r="CU12" s="24"/>
    </row>
    <row r="13" ht="12.75">
      <c r="CU13" s="24"/>
    </row>
    <row r="14" ht="12.75">
      <c r="CU14" s="24"/>
    </row>
    <row r="15" ht="12.75">
      <c r="CU15" s="44"/>
    </row>
    <row r="16" ht="12.75">
      <c r="CU16" s="45"/>
    </row>
    <row r="17" ht="12.75">
      <c r="CU17" s="45"/>
    </row>
    <row r="18" ht="12.75">
      <c r="CU18" s="45"/>
    </row>
    <row r="19" ht="12.75">
      <c r="CU19" s="45"/>
    </row>
    <row r="20" ht="12.75">
      <c r="CU20" s="45"/>
    </row>
    <row r="21" ht="12.75">
      <c r="CU21" s="44"/>
    </row>
    <row r="22" ht="12.75">
      <c r="CU22" s="45"/>
    </row>
    <row r="23" ht="12.75">
      <c r="CU23" s="45"/>
    </row>
    <row r="24" ht="12.75">
      <c r="CU24" s="45"/>
    </row>
    <row r="25" ht="12.75">
      <c r="CU25" s="45"/>
    </row>
    <row r="26" ht="12.75">
      <c r="CU26" s="46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7"/>
  <sheetViews>
    <sheetView workbookViewId="0" topLeftCell="AO1">
      <selection activeCell="A1" sqref="A1:IV16384"/>
    </sheetView>
  </sheetViews>
  <sheetFormatPr defaultColWidth="9.140625" defaultRowHeight="12.75"/>
  <sheetData>
    <row r="1" spans="1:95" ht="12.75">
      <c r="A1" s="22" t="s">
        <v>41</v>
      </c>
      <c r="B1" s="23" t="s">
        <v>42</v>
      </c>
      <c r="C1" s="24" t="s">
        <v>43</v>
      </c>
      <c r="D1" s="23" t="s">
        <v>44</v>
      </c>
      <c r="E1" s="22" t="s">
        <v>45</v>
      </c>
      <c r="F1" s="22" t="s">
        <v>46</v>
      </c>
      <c r="G1" s="22" t="s">
        <v>47</v>
      </c>
      <c r="H1" s="22" t="s">
        <v>48</v>
      </c>
      <c r="I1" s="22" t="s">
        <v>49</v>
      </c>
      <c r="J1" s="22" t="s">
        <v>50</v>
      </c>
      <c r="K1" s="22" t="s">
        <v>51</v>
      </c>
      <c r="L1" s="22" t="s">
        <v>52</v>
      </c>
      <c r="M1" s="22" t="s">
        <v>53</v>
      </c>
      <c r="N1" s="22" t="s">
        <v>54</v>
      </c>
      <c r="O1" s="22" t="s">
        <v>55</v>
      </c>
      <c r="P1" s="22" t="s">
        <v>56</v>
      </c>
      <c r="Q1" s="22" t="s">
        <v>57</v>
      </c>
      <c r="R1" s="22" t="s">
        <v>58</v>
      </c>
      <c r="S1" s="22" t="s">
        <v>59</v>
      </c>
      <c r="T1" s="22" t="s">
        <v>60</v>
      </c>
      <c r="U1" s="22" t="s">
        <v>61</v>
      </c>
      <c r="V1" s="22" t="s">
        <v>62</v>
      </c>
      <c r="W1" s="22" t="s">
        <v>63</v>
      </c>
      <c r="X1" s="22" t="s">
        <v>64</v>
      </c>
      <c r="Y1" s="25" t="s">
        <v>65</v>
      </c>
      <c r="Z1" s="25" t="s">
        <v>66</v>
      </c>
      <c r="AA1" s="22" t="s">
        <v>67</v>
      </c>
      <c r="AB1" s="22" t="s">
        <v>68</v>
      </c>
      <c r="AC1" s="22" t="s">
        <v>69</v>
      </c>
      <c r="AD1" s="22" t="s">
        <v>70</v>
      </c>
      <c r="AE1" s="22" t="s">
        <v>71</v>
      </c>
      <c r="AF1" s="22" t="s">
        <v>72</v>
      </c>
      <c r="AG1" s="22" t="s">
        <v>73</v>
      </c>
      <c r="AH1" s="22" t="s">
        <v>74</v>
      </c>
      <c r="AI1" s="22" t="s">
        <v>75</v>
      </c>
      <c r="AJ1" s="22" t="s">
        <v>76</v>
      </c>
      <c r="AK1" s="22" t="s">
        <v>77</v>
      </c>
      <c r="AL1" s="22" t="s">
        <v>78</v>
      </c>
      <c r="AM1" s="22" t="s">
        <v>79</v>
      </c>
      <c r="AN1" s="22" t="s">
        <v>80</v>
      </c>
      <c r="AO1" s="22" t="s">
        <v>81</v>
      </c>
      <c r="AP1" s="22" t="s">
        <v>82</v>
      </c>
      <c r="AQ1" s="22" t="s">
        <v>83</v>
      </c>
      <c r="AR1" s="22" t="s">
        <v>84</v>
      </c>
      <c r="AS1" s="22" t="s">
        <v>83</v>
      </c>
      <c r="AT1" s="22" t="s">
        <v>85</v>
      </c>
      <c r="AU1" s="22" t="s">
        <v>86</v>
      </c>
      <c r="AV1" s="22" t="s">
        <v>87</v>
      </c>
      <c r="AW1" s="22" t="s">
        <v>83</v>
      </c>
      <c r="AX1" s="26" t="s">
        <v>88</v>
      </c>
      <c r="AY1" s="22" t="s">
        <v>89</v>
      </c>
      <c r="AZ1" t="s">
        <v>90</v>
      </c>
      <c r="BA1" t="s">
        <v>91</v>
      </c>
      <c r="BB1" t="s">
        <v>92</v>
      </c>
      <c r="BC1" t="s">
        <v>93</v>
      </c>
      <c r="BD1" t="s">
        <v>94</v>
      </c>
      <c r="BE1" t="s">
        <v>95</v>
      </c>
      <c r="BF1" t="s">
        <v>96</v>
      </c>
      <c r="BG1" t="s">
        <v>97</v>
      </c>
      <c r="BH1" s="22" t="s">
        <v>98</v>
      </c>
      <c r="BI1" s="22" t="s">
        <v>99</v>
      </c>
      <c r="BJ1" s="22" t="s">
        <v>100</v>
      </c>
      <c r="BK1" s="22" t="s">
        <v>101</v>
      </c>
      <c r="BL1" s="22" t="s">
        <v>102</v>
      </c>
      <c r="BM1" s="22" t="s">
        <v>103</v>
      </c>
      <c r="BN1" s="22" t="s">
        <v>104</v>
      </c>
      <c r="BO1" s="22" t="s">
        <v>105</v>
      </c>
      <c r="BP1" s="22" t="s">
        <v>106</v>
      </c>
      <c r="BQ1" s="22" t="s">
        <v>107</v>
      </c>
      <c r="BR1" s="22" t="s">
        <v>108</v>
      </c>
      <c r="BS1" s="22" t="s">
        <v>109</v>
      </c>
      <c r="BT1" s="22" t="s">
        <v>110</v>
      </c>
      <c r="BU1" s="22" t="s">
        <v>111</v>
      </c>
      <c r="BV1" s="22" t="s">
        <v>112</v>
      </c>
      <c r="BW1" s="22" t="s">
        <v>113</v>
      </c>
      <c r="BX1" s="22" t="s">
        <v>114</v>
      </c>
      <c r="BY1" s="22" t="s">
        <v>115</v>
      </c>
      <c r="BZ1" s="22" t="s">
        <v>116</v>
      </c>
      <c r="CA1" s="22" t="s">
        <v>117</v>
      </c>
      <c r="CB1" s="22" t="s">
        <v>118</v>
      </c>
      <c r="CC1" s="22" t="s">
        <v>119</v>
      </c>
      <c r="CD1" s="22" t="s">
        <v>120</v>
      </c>
      <c r="CE1" s="22" t="s">
        <v>121</v>
      </c>
      <c r="CF1" s="22" t="s">
        <v>122</v>
      </c>
      <c r="CG1" s="22" t="s">
        <v>123</v>
      </c>
      <c r="CH1" s="22" t="s">
        <v>88</v>
      </c>
      <c r="CI1" s="22" t="s">
        <v>124</v>
      </c>
      <c r="CJ1" s="22" t="s">
        <v>125</v>
      </c>
      <c r="CK1" s="22" t="s">
        <v>126</v>
      </c>
      <c r="CL1" s="22" t="s">
        <v>127</v>
      </c>
      <c r="CM1" s="22" t="s">
        <v>128</v>
      </c>
      <c r="CN1" s="22" t="s">
        <v>129</v>
      </c>
      <c r="CO1" s="22" t="s">
        <v>83</v>
      </c>
      <c r="CP1" s="22" t="s">
        <v>130</v>
      </c>
      <c r="CQ1" s="22" t="s">
        <v>131</v>
      </c>
    </row>
    <row r="2" ht="12.75">
      <c r="A2" t="s">
        <v>132</v>
      </c>
    </row>
    <row r="4" spans="1:92" ht="12.75">
      <c r="A4" t="s">
        <v>0</v>
      </c>
      <c r="B4" s="1" t="s">
        <v>1</v>
      </c>
      <c r="C4" s="2">
        <v>17.7</v>
      </c>
      <c r="D4" s="1" t="s">
        <v>2</v>
      </c>
      <c r="E4" t="s">
        <v>3</v>
      </c>
      <c r="F4" t="s">
        <v>4</v>
      </c>
      <c r="G4" t="s">
        <v>4</v>
      </c>
      <c r="H4" t="s">
        <v>5</v>
      </c>
      <c r="I4" s="3" t="s">
        <v>5</v>
      </c>
      <c r="J4" s="3" t="s">
        <v>5</v>
      </c>
      <c r="K4" s="3" t="s">
        <v>5</v>
      </c>
      <c r="L4" s="3" t="s">
        <v>5</v>
      </c>
      <c r="M4" t="s">
        <v>5</v>
      </c>
      <c r="N4" t="s">
        <v>5</v>
      </c>
      <c r="O4" t="s">
        <v>5</v>
      </c>
      <c r="P4" s="3" t="s">
        <v>5</v>
      </c>
      <c r="Q4" s="3" t="s">
        <v>5</v>
      </c>
      <c r="R4" s="3" t="s">
        <v>6</v>
      </c>
      <c r="S4" s="3" t="s">
        <v>5</v>
      </c>
      <c r="T4" s="3" t="s">
        <v>5</v>
      </c>
      <c r="U4" s="3" t="s">
        <v>5</v>
      </c>
      <c r="V4" s="3" t="s">
        <v>5</v>
      </c>
      <c r="W4" t="s">
        <v>7</v>
      </c>
      <c r="X4" t="s">
        <v>5</v>
      </c>
      <c r="Y4" s="4">
        <v>45.94543</v>
      </c>
      <c r="Z4" s="4">
        <v>-117.45147</v>
      </c>
      <c r="AA4" t="s">
        <v>8</v>
      </c>
      <c r="AB4" t="s">
        <v>9</v>
      </c>
      <c r="AC4" t="s">
        <v>10</v>
      </c>
      <c r="AD4" t="s">
        <v>11</v>
      </c>
      <c r="AF4" s="5">
        <v>38201</v>
      </c>
      <c r="AG4" s="6">
        <v>0.41805555555555557</v>
      </c>
      <c r="AH4" t="s">
        <v>12</v>
      </c>
      <c r="AI4">
        <v>1</v>
      </c>
      <c r="AJ4">
        <v>1</v>
      </c>
      <c r="AK4">
        <v>0</v>
      </c>
      <c r="AL4">
        <v>0</v>
      </c>
      <c r="AM4">
        <v>0</v>
      </c>
      <c r="AN4" t="s">
        <v>5</v>
      </c>
      <c r="AO4" t="s">
        <v>5</v>
      </c>
      <c r="AP4" t="s">
        <v>5</v>
      </c>
      <c r="AR4" t="s">
        <v>5</v>
      </c>
      <c r="AT4" t="s">
        <v>5</v>
      </c>
      <c r="AU4" t="s">
        <v>5</v>
      </c>
      <c r="AV4" t="s">
        <v>5</v>
      </c>
      <c r="AW4" t="s">
        <v>5</v>
      </c>
      <c r="AX4" s="7" t="s">
        <v>5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 t="s">
        <v>5</v>
      </c>
      <c r="CE4" t="s">
        <v>5</v>
      </c>
      <c r="CF4" t="s">
        <v>5</v>
      </c>
      <c r="CG4" t="s">
        <v>5</v>
      </c>
      <c r="CN4" t="s">
        <v>13</v>
      </c>
    </row>
    <row r="5" spans="1:92" ht="12.75">
      <c r="A5" t="s">
        <v>14</v>
      </c>
      <c r="B5" s="1">
        <v>6206</v>
      </c>
      <c r="C5" s="2">
        <v>0.8</v>
      </c>
      <c r="D5" s="1">
        <v>6200</v>
      </c>
      <c r="E5" t="s">
        <v>15</v>
      </c>
      <c r="F5" t="s">
        <v>15</v>
      </c>
      <c r="G5" t="s">
        <v>15</v>
      </c>
      <c r="H5" t="s">
        <v>5</v>
      </c>
      <c r="I5" s="3" t="s">
        <v>5</v>
      </c>
      <c r="J5" s="3" t="s">
        <v>5</v>
      </c>
      <c r="K5" s="3" t="s">
        <v>5</v>
      </c>
      <c r="L5" s="3" t="s">
        <v>5</v>
      </c>
      <c r="M5" t="s">
        <v>5</v>
      </c>
      <c r="N5" t="s">
        <v>5</v>
      </c>
      <c r="O5" t="s">
        <v>5</v>
      </c>
      <c r="P5" s="3" t="s">
        <v>5</v>
      </c>
      <c r="Q5" s="3" t="s">
        <v>5</v>
      </c>
      <c r="R5" s="3" t="s">
        <v>6</v>
      </c>
      <c r="S5" s="3" t="s">
        <v>5</v>
      </c>
      <c r="T5" s="3" t="s">
        <v>5</v>
      </c>
      <c r="U5" s="3" t="s">
        <v>5</v>
      </c>
      <c r="V5" s="3" t="s">
        <v>5</v>
      </c>
      <c r="W5" t="s">
        <v>16</v>
      </c>
      <c r="X5" t="s">
        <v>7</v>
      </c>
      <c r="Y5" s="4">
        <v>45.9364</v>
      </c>
      <c r="Z5" s="4">
        <v>-117.52604</v>
      </c>
      <c r="AA5" t="s">
        <v>8</v>
      </c>
      <c r="AB5" t="s">
        <v>9</v>
      </c>
      <c r="AC5" t="s">
        <v>17</v>
      </c>
      <c r="AD5" t="s">
        <v>18</v>
      </c>
      <c r="AF5" s="5">
        <v>38294</v>
      </c>
      <c r="AG5" s="6">
        <v>0.6472222222222223</v>
      </c>
      <c r="AH5" t="s">
        <v>19</v>
      </c>
      <c r="AI5">
        <v>1</v>
      </c>
      <c r="AJ5">
        <v>1</v>
      </c>
      <c r="AK5">
        <v>0</v>
      </c>
      <c r="AL5">
        <v>0</v>
      </c>
      <c r="AM5">
        <v>0</v>
      </c>
      <c r="AN5" t="s">
        <v>5</v>
      </c>
      <c r="AO5" t="s">
        <v>5</v>
      </c>
      <c r="AP5" t="s">
        <v>5</v>
      </c>
      <c r="AR5" t="s">
        <v>5</v>
      </c>
      <c r="AT5" t="s">
        <v>5</v>
      </c>
      <c r="AU5" t="s">
        <v>5</v>
      </c>
      <c r="AV5" t="s">
        <v>5</v>
      </c>
      <c r="AW5" t="s">
        <v>5</v>
      </c>
      <c r="AX5" s="7" t="s">
        <v>5</v>
      </c>
      <c r="AY5" t="s">
        <v>20</v>
      </c>
      <c r="BA5">
        <v>1</v>
      </c>
      <c r="BB5">
        <v>1</v>
      </c>
      <c r="BC5">
        <v>1</v>
      </c>
      <c r="BD5">
        <v>1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 t="s">
        <v>5</v>
      </c>
      <c r="CE5" t="s">
        <v>5</v>
      </c>
      <c r="CF5" t="s">
        <v>5</v>
      </c>
      <c r="CG5" t="s">
        <v>5</v>
      </c>
      <c r="CN5" t="s">
        <v>13</v>
      </c>
    </row>
    <row r="6" spans="1:92" s="3" customFormat="1" ht="12.75">
      <c r="A6" s="3" t="s">
        <v>21</v>
      </c>
      <c r="B6" s="8">
        <v>6206</v>
      </c>
      <c r="C6" s="9">
        <v>0.1</v>
      </c>
      <c r="D6" s="8">
        <v>6200</v>
      </c>
      <c r="E6" s="3" t="s">
        <v>15</v>
      </c>
      <c r="F6" s="3" t="s">
        <v>15</v>
      </c>
      <c r="G6" s="3" t="s">
        <v>15</v>
      </c>
      <c r="H6" s="3" t="s">
        <v>5</v>
      </c>
      <c r="I6" s="3" t="s">
        <v>5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5</v>
      </c>
      <c r="O6" s="3" t="s">
        <v>5</v>
      </c>
      <c r="P6" s="3" t="s">
        <v>5</v>
      </c>
      <c r="Q6" s="3" t="s">
        <v>5</v>
      </c>
      <c r="R6" s="3" t="s">
        <v>6</v>
      </c>
      <c r="S6" s="3" t="s">
        <v>5</v>
      </c>
      <c r="T6" s="3" t="s">
        <v>5</v>
      </c>
      <c r="U6" s="3" t="s">
        <v>5</v>
      </c>
      <c r="V6" s="3" t="s">
        <v>5</v>
      </c>
      <c r="W6" s="3" t="s">
        <v>16</v>
      </c>
      <c r="X6" s="3" t="s">
        <v>7</v>
      </c>
      <c r="Y6" s="10">
        <v>45.92832</v>
      </c>
      <c r="Z6" s="10">
        <v>-117.52631</v>
      </c>
      <c r="AA6" s="3" t="s">
        <v>8</v>
      </c>
      <c r="AB6" s="3" t="s">
        <v>9</v>
      </c>
      <c r="AC6" s="3" t="s">
        <v>17</v>
      </c>
      <c r="AD6" s="3" t="s">
        <v>18</v>
      </c>
      <c r="AF6" s="11">
        <v>38294</v>
      </c>
      <c r="AG6" s="12">
        <v>0.66875</v>
      </c>
      <c r="AH6" s="3" t="s">
        <v>22</v>
      </c>
      <c r="AI6" s="3">
        <v>1</v>
      </c>
      <c r="AJ6" s="3">
        <v>1</v>
      </c>
      <c r="AK6" s="3">
        <v>0</v>
      </c>
      <c r="AL6" s="3">
        <v>0</v>
      </c>
      <c r="AM6" s="3">
        <v>0</v>
      </c>
      <c r="AN6" s="3" t="s">
        <v>23</v>
      </c>
      <c r="AO6" s="3" t="s">
        <v>5</v>
      </c>
      <c r="AP6" s="3" t="s">
        <v>5</v>
      </c>
      <c r="AQ6" s="3" t="s">
        <v>24</v>
      </c>
      <c r="AR6" s="3" t="s">
        <v>13</v>
      </c>
      <c r="AT6" s="3" t="s">
        <v>25</v>
      </c>
      <c r="AU6" s="3" t="s">
        <v>5</v>
      </c>
      <c r="AV6" s="3" t="s">
        <v>5</v>
      </c>
      <c r="AW6" s="3" t="s">
        <v>5</v>
      </c>
      <c r="AX6" s="13" t="s">
        <v>5</v>
      </c>
      <c r="AY6" s="3" t="s">
        <v>26</v>
      </c>
      <c r="BA6" s="3">
        <v>1</v>
      </c>
      <c r="BB6" s="3">
        <v>1</v>
      </c>
      <c r="BC6" s="3">
        <v>1</v>
      </c>
      <c r="BD6" s="3">
        <v>1</v>
      </c>
      <c r="BH6" s="3">
        <v>4.6</v>
      </c>
      <c r="BI6" s="3">
        <v>40.4</v>
      </c>
      <c r="BJ6" s="3">
        <v>8.2</v>
      </c>
      <c r="BK6" s="3">
        <v>9.1</v>
      </c>
      <c r="BL6" s="3">
        <v>10.4</v>
      </c>
      <c r="BM6" s="3">
        <v>11.7</v>
      </c>
      <c r="BN6" s="3">
        <v>13.2</v>
      </c>
      <c r="BO6" s="3">
        <v>6.32</v>
      </c>
      <c r="BP6" s="3" t="s">
        <v>27</v>
      </c>
      <c r="BQ6" s="3">
        <v>14.5</v>
      </c>
      <c r="BR6" s="3">
        <v>16.65</v>
      </c>
      <c r="BU6" s="3">
        <v>6.32</v>
      </c>
      <c r="BV6" s="3">
        <v>0</v>
      </c>
      <c r="BW6" s="3">
        <v>10.52</v>
      </c>
      <c r="BX6" s="3">
        <v>0.44</v>
      </c>
      <c r="CB6" s="3">
        <v>0</v>
      </c>
      <c r="CC6" s="3">
        <v>2.84</v>
      </c>
      <c r="CD6" s="3" t="s">
        <v>28</v>
      </c>
      <c r="CE6" s="3" t="s">
        <v>29</v>
      </c>
      <c r="CF6" s="3" t="s">
        <v>28</v>
      </c>
      <c r="CG6" s="3" t="s">
        <v>30</v>
      </c>
      <c r="CN6" s="3" t="s">
        <v>13</v>
      </c>
    </row>
    <row r="7" spans="1:92" s="14" customFormat="1" ht="12.75">
      <c r="A7" s="14" t="s">
        <v>31</v>
      </c>
      <c r="B7" s="15" t="s">
        <v>32</v>
      </c>
      <c r="C7" s="16">
        <v>0.3</v>
      </c>
      <c r="D7" s="15">
        <v>6200</v>
      </c>
      <c r="E7" s="14" t="s">
        <v>15</v>
      </c>
      <c r="F7" s="14" t="s">
        <v>15</v>
      </c>
      <c r="G7" s="14" t="s">
        <v>15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  <c r="M7" s="14" t="s">
        <v>5</v>
      </c>
      <c r="N7" s="14" t="s">
        <v>5</v>
      </c>
      <c r="O7" s="14" t="s">
        <v>5</v>
      </c>
      <c r="P7" s="14" t="s">
        <v>5</v>
      </c>
      <c r="Q7" s="14" t="s">
        <v>5</v>
      </c>
      <c r="R7" s="14" t="s">
        <v>6</v>
      </c>
      <c r="S7" s="14" t="s">
        <v>5</v>
      </c>
      <c r="T7" s="14" t="s">
        <v>5</v>
      </c>
      <c r="U7" s="14" t="s">
        <v>5</v>
      </c>
      <c r="V7" s="14" t="s">
        <v>5</v>
      </c>
      <c r="W7" s="14" t="s">
        <v>16</v>
      </c>
      <c r="X7" s="14" t="s">
        <v>7</v>
      </c>
      <c r="Y7" s="17">
        <v>45.93812</v>
      </c>
      <c r="Z7" s="17">
        <v>-117.53611</v>
      </c>
      <c r="AA7" s="14" t="s">
        <v>8</v>
      </c>
      <c r="AB7" s="14" t="s">
        <v>9</v>
      </c>
      <c r="AC7" s="14" t="s">
        <v>17</v>
      </c>
      <c r="AD7" s="14" t="s">
        <v>18</v>
      </c>
      <c r="AF7" s="18">
        <v>38295</v>
      </c>
      <c r="AG7" s="19">
        <v>0.5159722222222222</v>
      </c>
      <c r="AH7" s="14" t="s">
        <v>22</v>
      </c>
      <c r="AI7" s="14">
        <v>1</v>
      </c>
      <c r="AJ7" s="14">
        <v>1</v>
      </c>
      <c r="AK7" s="14">
        <v>0</v>
      </c>
      <c r="AL7" s="14">
        <v>0</v>
      </c>
      <c r="AM7" s="14">
        <v>0</v>
      </c>
      <c r="AN7" s="14" t="s">
        <v>33</v>
      </c>
      <c r="AO7" s="14" t="s">
        <v>5</v>
      </c>
      <c r="AP7" s="14" t="s">
        <v>5</v>
      </c>
      <c r="AR7" s="14" t="s">
        <v>13</v>
      </c>
      <c r="AT7" s="14" t="s">
        <v>25</v>
      </c>
      <c r="AU7" s="14" t="s">
        <v>34</v>
      </c>
      <c r="AV7" s="14" t="s">
        <v>5</v>
      </c>
      <c r="AW7" s="14" t="s">
        <v>5</v>
      </c>
      <c r="AX7" s="20" t="s">
        <v>5</v>
      </c>
      <c r="AY7" s="14" t="s">
        <v>35</v>
      </c>
      <c r="BA7" s="21" t="s">
        <v>36</v>
      </c>
      <c r="BB7" s="14">
        <v>0</v>
      </c>
      <c r="BC7" s="14">
        <v>0</v>
      </c>
      <c r="BD7" s="14">
        <v>0</v>
      </c>
      <c r="BH7" s="14">
        <v>4</v>
      </c>
      <c r="BI7" s="14">
        <v>38.3</v>
      </c>
      <c r="BJ7" s="14">
        <v>13.3</v>
      </c>
      <c r="BK7" s="14">
        <v>16.1</v>
      </c>
      <c r="BL7" s="14">
        <v>10.9</v>
      </c>
      <c r="BM7" s="14">
        <v>12.8</v>
      </c>
      <c r="BN7" s="14">
        <v>10.2</v>
      </c>
      <c r="BO7" s="14">
        <v>4.13</v>
      </c>
      <c r="BP7" s="14" t="s">
        <v>37</v>
      </c>
      <c r="BQ7" s="14">
        <v>10.73</v>
      </c>
      <c r="BR7" s="14">
        <v>12.22</v>
      </c>
      <c r="BS7" s="14">
        <v>17.14</v>
      </c>
      <c r="BT7" s="14">
        <v>13.26</v>
      </c>
      <c r="BU7" s="14">
        <v>4.14</v>
      </c>
      <c r="BV7" s="14">
        <v>0.1</v>
      </c>
      <c r="BW7" s="14">
        <v>12.66</v>
      </c>
      <c r="BX7" s="14">
        <v>0.31</v>
      </c>
      <c r="BY7" s="14">
        <v>0.32</v>
      </c>
      <c r="BZ7" s="14">
        <v>1.04</v>
      </c>
      <c r="CA7" s="14">
        <v>-2.53</v>
      </c>
      <c r="CB7" s="14">
        <v>3.88</v>
      </c>
      <c r="CC7" s="14">
        <v>3.73</v>
      </c>
      <c r="CD7" s="14" t="s">
        <v>28</v>
      </c>
      <c r="CE7" s="14" t="s">
        <v>38</v>
      </c>
      <c r="CF7" s="14" t="s">
        <v>28</v>
      </c>
      <c r="CG7" s="14" t="s">
        <v>39</v>
      </c>
      <c r="CH7" s="14" t="s">
        <v>40</v>
      </c>
      <c r="CN7" s="14" t="s">
        <v>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8"/>
  <sheetViews>
    <sheetView workbookViewId="0" topLeftCell="A1">
      <selection activeCell="B9" sqref="B9"/>
    </sheetView>
  </sheetViews>
  <sheetFormatPr defaultColWidth="9.140625" defaultRowHeight="12.75"/>
  <cols>
    <col min="1" max="1" width="17.421875" style="0" bestFit="1" customWidth="1"/>
  </cols>
  <sheetData>
    <row r="3" spans="1:2" ht="12.75">
      <c r="A3" s="42" t="s">
        <v>157</v>
      </c>
      <c r="B3" s="43"/>
    </row>
    <row r="4" spans="1:2" ht="12.75">
      <c r="A4" s="36" t="s">
        <v>152</v>
      </c>
      <c r="B4" s="39">
        <v>342.509134</v>
      </c>
    </row>
    <row r="5" spans="1:2" ht="12.75">
      <c r="A5" s="36" t="s">
        <v>153</v>
      </c>
      <c r="B5" s="39">
        <v>5.379758</v>
      </c>
    </row>
    <row r="6" spans="1:2" ht="12.75">
      <c r="A6" s="36" t="s">
        <v>154</v>
      </c>
      <c r="B6" s="39">
        <f>B4-B5</f>
        <v>337.12937600000004</v>
      </c>
    </row>
    <row r="7" spans="1:2" ht="12.75">
      <c r="A7" s="36" t="s">
        <v>155</v>
      </c>
      <c r="B7" s="40">
        <f>B5/B4</f>
        <v>0.015706903746397605</v>
      </c>
    </row>
    <row r="8" spans="1:2" ht="12.75">
      <c r="A8" s="36" t="s">
        <v>156</v>
      </c>
      <c r="B8" s="40">
        <f>B6/B4</f>
        <v>0.9842930962536024</v>
      </c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Nez Perce Tribe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2007-02-22T23:40:17Z</dcterms:created>
  <dcterms:modified xsi:type="dcterms:W3CDTF">2007-06-25T20:18:48Z</dcterms:modified>
  <cp:category/>
  <cp:version/>
  <cp:contentType/>
  <cp:contentStatus/>
</cp:coreProperties>
</file>