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C:\Users\beame\Documents\NMFS Columbia Basin\10. Quantitative goals\AA worksheets\final\"/>
    </mc:Choice>
  </mc:AlternateContent>
  <xr:revisionPtr revIDLastSave="0" documentId="8_{D5E445E3-D8A3-4CF8-BDA7-106220F54BC2}" xr6:coauthVersionLast="47" xr6:coauthVersionMax="47" xr10:uidLastSave="{00000000-0000-0000-0000-000000000000}"/>
  <bookViews>
    <workbookView xWindow="-120" yWindow="-120" windowWidth="38640" windowHeight="21240" tabRatio="656" xr2:uid="{00000000-000D-0000-FFFF-FFFF00000000}"/>
  </bookViews>
  <sheets>
    <sheet name="Summary" sheetId="1" r:id="rId1"/>
    <sheet name="Spawners" sheetId="3" r:id="rId2"/>
    <sheet name="Fishery" sheetId="4" r:id="rId3"/>
    <sheet name="Hatchery" sheetId="5" r:id="rId4"/>
    <sheet name="Run" sheetId="6" r:id="rId5"/>
    <sheet name="Conv" sheetId="9" r:id="rId6"/>
    <sheet name="Background" sheetId="2" r:id="rId7"/>
    <sheet name="EDT" sheetId="7" r:id="rId8"/>
    <sheet name="Documentation" sheetId="8" r:id="rId9"/>
  </sheets>
  <definedNames>
    <definedName name="_xlnm._FilterDatabase" localSheetId="7" hidden="1">EDT!$A$5:$AJ$90</definedName>
    <definedName name="_Ref67714019" localSheetId="7">EDT!$A$1</definedName>
    <definedName name="_Ref67714019">#REF!</definedName>
  </definedNames>
  <calcPr calcId="181029"/>
  <pivotCaches>
    <pivotCache cacheId="0" r:id="rId10"/>
    <pivotCache cacheId="1" r:id="rId11"/>
  </pivotCache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S39" i="3" l="1"/>
  <c r="X40" i="1"/>
  <c r="X34" i="1" l="1"/>
  <c r="X36" i="1"/>
  <c r="X42" i="1"/>
  <c r="X35" i="1"/>
  <c r="X37" i="1" l="1"/>
  <c r="X33" i="1"/>
  <c r="X32" i="1"/>
  <c r="W64" i="1" l="1"/>
  <c r="V64" i="1"/>
  <c r="W72" i="1"/>
  <c r="V72" i="1"/>
  <c r="W61" i="1"/>
  <c r="V61" i="1"/>
  <c r="P8" i="9" l="1"/>
  <c r="JP24" i="6" l="1"/>
  <c r="JO24" i="6"/>
  <c r="JM24" i="6"/>
  <c r="JL24" i="6"/>
  <c r="KJ56" i="6"/>
  <c r="KI56" i="6"/>
  <c r="KH56" i="6"/>
  <c r="KJ55" i="6"/>
  <c r="KJ54" i="6"/>
  <c r="KJ53" i="6"/>
  <c r="KJ52" i="6"/>
  <c r="KJ51" i="6"/>
  <c r="KJ50" i="6"/>
  <c r="KJ49" i="6"/>
  <c r="KI55" i="6"/>
  <c r="KI54" i="6"/>
  <c r="KI53" i="6"/>
  <c r="KI52" i="6"/>
  <c r="KI51" i="6"/>
  <c r="KI50" i="6"/>
  <c r="KI49" i="6"/>
  <c r="KH55" i="6"/>
  <c r="KH54" i="6"/>
  <c r="KH53" i="6"/>
  <c r="KH52" i="6"/>
  <c r="KH51" i="6"/>
  <c r="KH50" i="6"/>
  <c r="KH49" i="6"/>
  <c r="JO23" i="6"/>
  <c r="X58" i="1" s="1"/>
  <c r="JL23" i="6"/>
  <c r="X59" i="1" s="1"/>
  <c r="AC15" i="1" l="1"/>
  <c r="KK52" i="6"/>
  <c r="KK54" i="6"/>
  <c r="KK50" i="6"/>
  <c r="KK51" i="6"/>
  <c r="KK56" i="6"/>
  <c r="KK53" i="6"/>
  <c r="KK55" i="6"/>
  <c r="KK49" i="6"/>
  <c r="JM23" i="6" l="1"/>
  <c r="U59" i="1" s="1"/>
  <c r="JP23" i="6"/>
  <c r="U58" i="1" s="1"/>
  <c r="HQ16" i="6"/>
  <c r="HQ15" i="6"/>
  <c r="HQ14" i="6"/>
  <c r="HQ13" i="6"/>
  <c r="HQ12" i="6"/>
  <c r="HQ11" i="6"/>
  <c r="HQ10" i="6"/>
  <c r="HQ9" i="6"/>
  <c r="JZ20" i="6" l="1"/>
  <c r="JY20" i="6"/>
  <c r="JZ19" i="6"/>
  <c r="JY19" i="6"/>
  <c r="JZ18" i="6"/>
  <c r="JY18" i="6"/>
  <c r="JZ17" i="6"/>
  <c r="JY17" i="6"/>
  <c r="JZ16" i="6"/>
  <c r="JY16" i="6"/>
  <c r="JZ15" i="6"/>
  <c r="JY15" i="6"/>
  <c r="JZ14" i="6"/>
  <c r="JY14" i="6"/>
  <c r="JZ13" i="6"/>
  <c r="JY13" i="6"/>
  <c r="JZ12" i="6"/>
  <c r="JY12" i="6"/>
  <c r="JX21" i="6"/>
  <c r="JZ21" i="6" s="1"/>
  <c r="JY24" i="6" l="1"/>
  <c r="JZ23" i="6"/>
  <c r="JZ24" i="6"/>
  <c r="U51" i="1"/>
  <c r="JY21" i="6"/>
  <c r="NL64" i="6"/>
  <c r="AC26" i="1" s="1"/>
  <c r="JY23" i="6" l="1"/>
  <c r="U52" i="1" s="1"/>
  <c r="AF26" i="1"/>
  <c r="AE26" i="1"/>
  <c r="AD26" i="1"/>
  <c r="AC24" i="1"/>
  <c r="AC27" i="1" s="1"/>
  <c r="NV64" i="6"/>
  <c r="AD24" i="1" l="1"/>
  <c r="AD27" i="1" s="1"/>
  <c r="AF24" i="1"/>
  <c r="AF27" i="1" s="1"/>
  <c r="AE24" i="1"/>
  <c r="AE27" i="1" s="1"/>
  <c r="NW64" i="6"/>
  <c r="AC30" i="1" s="1"/>
  <c r="AD30" i="1" l="1"/>
  <c r="AE30" i="1"/>
  <c r="AE28" i="1" s="1"/>
  <c r="AE31" i="1" s="1"/>
  <c r="AF30" i="1"/>
  <c r="AF28" i="1" s="1"/>
  <c r="AF31" i="1" s="1"/>
  <c r="AC28" i="1"/>
  <c r="AC31" i="1" s="1"/>
  <c r="AD28" i="1"/>
  <c r="AD31" i="1" s="1"/>
  <c r="NU64" i="6" l="1"/>
  <c r="AC34" i="1" s="1"/>
  <c r="AE34" i="1" l="1"/>
  <c r="AF34" i="1"/>
  <c r="AD34" i="1"/>
  <c r="AD32" i="1" s="1"/>
  <c r="AD35" i="1" s="1"/>
  <c r="AE32" i="1"/>
  <c r="AE35" i="1" s="1"/>
  <c r="AC32" i="1"/>
  <c r="AC35" i="1" s="1"/>
  <c r="AF32" i="1"/>
  <c r="AF35" i="1" s="1"/>
  <c r="NZ34" i="6" l="1"/>
  <c r="NY34" i="6"/>
  <c r="NZ33" i="6"/>
  <c r="NY33" i="6"/>
  <c r="NZ32" i="6"/>
  <c r="NY32" i="6"/>
  <c r="NZ31" i="6"/>
  <c r="NY31" i="6"/>
  <c r="NZ30" i="6"/>
  <c r="NY30" i="6"/>
  <c r="NZ29" i="6"/>
  <c r="NY29" i="6"/>
  <c r="NZ28" i="6"/>
  <c r="NY28" i="6"/>
  <c r="NZ27" i="6"/>
  <c r="NY27" i="6"/>
  <c r="NZ26" i="6"/>
  <c r="NY26" i="6"/>
  <c r="NZ25" i="6"/>
  <c r="NY25" i="6"/>
  <c r="NY18" i="6"/>
  <c r="X63" i="1" s="1"/>
  <c r="Y63" i="1" s="1"/>
  <c r="NX18" i="6"/>
  <c r="X62" i="1" s="1"/>
  <c r="Y62" i="1" s="1"/>
  <c r="OB17" i="6"/>
  <c r="OB16" i="6"/>
  <c r="OB15" i="6"/>
  <c r="OB14" i="6"/>
  <c r="OB13" i="6"/>
  <c r="OB12" i="6"/>
  <c r="OB11" i="6"/>
  <c r="OB10" i="6"/>
  <c r="OB9" i="6"/>
  <c r="OB8" i="6"/>
  <c r="Y64" i="1" l="1"/>
  <c r="NY35" i="6"/>
  <c r="U62" i="1" s="1"/>
  <c r="NZ35" i="6"/>
  <c r="U63" i="1" s="1"/>
  <c r="X65" i="1"/>
  <c r="MU62" i="6"/>
  <c r="MU61" i="6"/>
  <c r="MU60" i="6"/>
  <c r="MU59" i="6"/>
  <c r="MU58" i="6"/>
  <c r="MU57" i="6"/>
  <c r="MU56" i="6"/>
  <c r="MU55" i="6"/>
  <c r="MU54" i="6"/>
  <c r="MU53" i="6"/>
  <c r="MU64" i="6" l="1"/>
  <c r="NJ64" i="6"/>
  <c r="X71" i="1" s="1"/>
  <c r="NI64" i="6"/>
  <c r="X70" i="1" s="1"/>
  <c r="NH64" i="6"/>
  <c r="X69" i="1" s="1"/>
  <c r="NG64" i="6"/>
  <c r="X68" i="1" s="1"/>
  <c r="NQ62" i="6"/>
  <c r="NP62" i="6"/>
  <c r="NO62" i="6"/>
  <c r="NN62" i="6"/>
  <c r="NQ61" i="6"/>
  <c r="NP61" i="6"/>
  <c r="NO61" i="6"/>
  <c r="NN61" i="6"/>
  <c r="NQ60" i="6"/>
  <c r="NP60" i="6"/>
  <c r="NO60" i="6"/>
  <c r="NN60" i="6"/>
  <c r="NQ59" i="6"/>
  <c r="NP59" i="6"/>
  <c r="NO59" i="6"/>
  <c r="NN59" i="6"/>
  <c r="NQ58" i="6"/>
  <c r="NP58" i="6"/>
  <c r="NO58" i="6"/>
  <c r="NN58" i="6"/>
  <c r="NQ57" i="6"/>
  <c r="NP57" i="6"/>
  <c r="NO57" i="6"/>
  <c r="NN57" i="6"/>
  <c r="NQ56" i="6"/>
  <c r="NP56" i="6"/>
  <c r="NO56" i="6"/>
  <c r="NN56" i="6"/>
  <c r="NQ55" i="6"/>
  <c r="NP55" i="6"/>
  <c r="NO55" i="6"/>
  <c r="NN55" i="6"/>
  <c r="NQ54" i="6"/>
  <c r="NP54" i="6"/>
  <c r="NO54" i="6"/>
  <c r="NN54" i="6"/>
  <c r="NQ53" i="6"/>
  <c r="NP53" i="6"/>
  <c r="NO53" i="6"/>
  <c r="NN53" i="6"/>
  <c r="Y68" i="1" l="1"/>
  <c r="AC38" i="1"/>
  <c r="NR56" i="6"/>
  <c r="NR54" i="6"/>
  <c r="NR61" i="6"/>
  <c r="NP64" i="6"/>
  <c r="U70" i="1" s="1"/>
  <c r="NR55" i="6"/>
  <c r="NQ64" i="6"/>
  <c r="U71" i="1" s="1"/>
  <c r="NN64" i="6"/>
  <c r="U68" i="1" s="1"/>
  <c r="NO64" i="6"/>
  <c r="U69" i="1" s="1"/>
  <c r="NR60" i="6"/>
  <c r="NR62" i="6"/>
  <c r="NR58" i="6"/>
  <c r="NR53" i="6"/>
  <c r="NR57" i="6"/>
  <c r="NR59" i="6"/>
  <c r="NJ42" i="6"/>
  <c r="NI42" i="6"/>
  <c r="NH42" i="6"/>
  <c r="NG42" i="6"/>
  <c r="NF42" i="6"/>
  <c r="NE42" i="6"/>
  <c r="ND42" i="6"/>
  <c r="NC42" i="6"/>
  <c r="NB42" i="6"/>
  <c r="NA42" i="6"/>
  <c r="MZ42" i="6"/>
  <c r="MY42" i="6"/>
  <c r="MX42" i="6"/>
  <c r="MW42" i="6"/>
  <c r="MV42" i="6"/>
  <c r="MU42" i="6"/>
  <c r="MT42" i="6"/>
  <c r="MS42" i="6"/>
  <c r="MR42" i="6"/>
  <c r="MQ42" i="6"/>
  <c r="AE38" i="1" l="1"/>
  <c r="AF38" i="1"/>
  <c r="AD38" i="1"/>
  <c r="AC36" i="1"/>
  <c r="AC39" i="1" s="1"/>
  <c r="NR64" i="6"/>
  <c r="MR62" i="6"/>
  <c r="MQ62" i="6"/>
  <c r="MP62" i="6"/>
  <c r="MR61" i="6"/>
  <c r="MQ61" i="6"/>
  <c r="MP61" i="6"/>
  <c r="MR60" i="6"/>
  <c r="MQ60" i="6"/>
  <c r="MP60" i="6"/>
  <c r="MR59" i="6"/>
  <c r="MQ59" i="6"/>
  <c r="MP59" i="6"/>
  <c r="MR58" i="6"/>
  <c r="MQ58" i="6"/>
  <c r="MP58" i="6"/>
  <c r="MR57" i="6"/>
  <c r="MQ57" i="6"/>
  <c r="MP57" i="6"/>
  <c r="MR56" i="6"/>
  <c r="MQ56" i="6"/>
  <c r="MP56" i="6"/>
  <c r="MR55" i="6"/>
  <c r="MQ55" i="6"/>
  <c r="MP55" i="6"/>
  <c r="MR54" i="6"/>
  <c r="MQ54" i="6"/>
  <c r="MP54" i="6"/>
  <c r="MR53" i="6"/>
  <c r="MQ53" i="6"/>
  <c r="AD36" i="1" l="1"/>
  <c r="AD39" i="1" s="1"/>
  <c r="AE36" i="1"/>
  <c r="AE39" i="1" s="1"/>
  <c r="AF36" i="1"/>
  <c r="AF39" i="1" s="1"/>
  <c r="MS60" i="6"/>
  <c r="MV60" i="6" s="1"/>
  <c r="MS55" i="6"/>
  <c r="MV55" i="6" s="1"/>
  <c r="MS59" i="6"/>
  <c r="MV59" i="6" s="1"/>
  <c r="MQ64" i="6"/>
  <c r="MR64" i="6"/>
  <c r="MS58" i="6"/>
  <c r="MV58" i="6" s="1"/>
  <c r="MS57" i="6"/>
  <c r="MV57" i="6" s="1"/>
  <c r="MS61" i="6"/>
  <c r="MV61" i="6" s="1"/>
  <c r="MS54" i="6"/>
  <c r="MV54" i="6" s="1"/>
  <c r="MS62" i="6"/>
  <c r="MV62" i="6" s="1"/>
  <c r="MS56" i="6"/>
  <c r="MV56" i="6" s="1"/>
  <c r="MP53" i="6"/>
  <c r="MP64" i="6" s="1"/>
  <c r="MZ54" i="6" l="1"/>
  <c r="MY54" i="6"/>
  <c r="MY61" i="6"/>
  <c r="MZ61" i="6"/>
  <c r="MY56" i="6"/>
  <c r="MZ56" i="6"/>
  <c r="MZ59" i="6"/>
  <c r="MY59" i="6"/>
  <c r="MZ60" i="6"/>
  <c r="MY60" i="6"/>
  <c r="MY57" i="6"/>
  <c r="MZ57" i="6"/>
  <c r="MZ58" i="6"/>
  <c r="MY58" i="6"/>
  <c r="MY62" i="6"/>
  <c r="MZ62" i="6"/>
  <c r="MZ55" i="6"/>
  <c r="MY55" i="6"/>
  <c r="MS53" i="6"/>
  <c r="NA60" i="6" l="1"/>
  <c r="NC60" i="6" s="1"/>
  <c r="NA54" i="6"/>
  <c r="NC54" i="6" s="1"/>
  <c r="NA58" i="6"/>
  <c r="NC58" i="6" s="1"/>
  <c r="NA57" i="6"/>
  <c r="NC57" i="6" s="1"/>
  <c r="NA56" i="6"/>
  <c r="NC56" i="6" s="1"/>
  <c r="NA61" i="6"/>
  <c r="NC61" i="6" s="1"/>
  <c r="NA59" i="6"/>
  <c r="NC59" i="6" s="1"/>
  <c r="NA62" i="6"/>
  <c r="NC62" i="6" s="1"/>
  <c r="NA55" i="6"/>
  <c r="NC55" i="6" s="1"/>
  <c r="MS64" i="6"/>
  <c r="MV53" i="6"/>
  <c r="MV64" i="6" s="1"/>
  <c r="MZ53" i="6" l="1"/>
  <c r="MZ64" i="6" s="1"/>
  <c r="X67" i="1" s="1"/>
  <c r="MY53" i="6"/>
  <c r="NA53" i="6" l="1"/>
  <c r="MY64" i="6"/>
  <c r="X66" i="1" s="1"/>
  <c r="Y65" i="1" s="1"/>
  <c r="NA64" i="6" l="1"/>
  <c r="NC53" i="6"/>
  <c r="MQ44" i="6" l="1"/>
  <c r="T65" i="1" s="1"/>
  <c r="ND44" i="6" l="1"/>
  <c r="T67" i="1" s="1"/>
  <c r="MT44" i="6"/>
  <c r="T66" i="1" s="1"/>
  <c r="MI33" i="6"/>
  <c r="MH33" i="6"/>
  <c r="MG33" i="6"/>
  <c r="MF33" i="6"/>
  <c r="MD33" i="6"/>
  <c r="MJ33" i="6" s="1"/>
  <c r="MI32" i="6"/>
  <c r="MH32" i="6"/>
  <c r="MG32" i="6"/>
  <c r="MF32" i="6"/>
  <c r="MD32" i="6"/>
  <c r="MJ32" i="6" s="1"/>
  <c r="MI31" i="6"/>
  <c r="MH31" i="6"/>
  <c r="MG31" i="6"/>
  <c r="MF31" i="6"/>
  <c r="MD31" i="6"/>
  <c r="MJ31" i="6" s="1"/>
  <c r="MI30" i="6"/>
  <c r="MH30" i="6"/>
  <c r="MG30" i="6"/>
  <c r="MF30" i="6"/>
  <c r="MD30" i="6"/>
  <c r="MJ30" i="6" s="1"/>
  <c r="MI29" i="6"/>
  <c r="MH29" i="6"/>
  <c r="MG29" i="6"/>
  <c r="MF29" i="6"/>
  <c r="MD29" i="6"/>
  <c r="MJ29" i="6" s="1"/>
  <c r="MI28" i="6"/>
  <c r="MH28" i="6"/>
  <c r="MG28" i="6"/>
  <c r="MF28" i="6"/>
  <c r="MD28" i="6"/>
  <c r="MJ28" i="6" s="1"/>
  <c r="MI27" i="6"/>
  <c r="MH27" i="6"/>
  <c r="MG27" i="6"/>
  <c r="MF27" i="6"/>
  <c r="MD27" i="6"/>
  <c r="MJ27" i="6" s="1"/>
  <c r="MI26" i="6"/>
  <c r="MH26" i="6"/>
  <c r="MG26" i="6"/>
  <c r="MF26" i="6"/>
  <c r="MD26" i="6"/>
  <c r="MJ26" i="6" s="1"/>
  <c r="MI25" i="6"/>
  <c r="MH25" i="6"/>
  <c r="MG25" i="6"/>
  <c r="MF25" i="6"/>
  <c r="MD25" i="6"/>
  <c r="MJ25" i="6" s="1"/>
  <c r="MI24" i="6"/>
  <c r="MH24" i="6"/>
  <c r="MG24" i="6"/>
  <c r="MF24" i="6"/>
  <c r="MD24" i="6"/>
  <c r="MJ24" i="6" s="1"/>
  <c r="ML33" i="6" l="1"/>
  <c r="ML30" i="6"/>
  <c r="ML28" i="6"/>
  <c r="ML31" i="6"/>
  <c r="ML29" i="6"/>
  <c r="ML32" i="6"/>
  <c r="MK26" i="6"/>
  <c r="ML26" i="6"/>
  <c r="ML25" i="6"/>
  <c r="MK27" i="6"/>
  <c r="ML27" i="6"/>
  <c r="ML24" i="6"/>
  <c r="MK32" i="6"/>
  <c r="MK25" i="6"/>
  <c r="MK28" i="6"/>
  <c r="MK31" i="6"/>
  <c r="MK30" i="6"/>
  <c r="MK33" i="6"/>
  <c r="MK24" i="6"/>
  <c r="MK29" i="6"/>
  <c r="MI18" i="6" l="1"/>
  <c r="MH18" i="6"/>
  <c r="MG18" i="6"/>
  <c r="MF18" i="6"/>
  <c r="MI17" i="6"/>
  <c r="MH17" i="6"/>
  <c r="MG17" i="6"/>
  <c r="MF17" i="6"/>
  <c r="MI16" i="6"/>
  <c r="MH16" i="6"/>
  <c r="MG16" i="6"/>
  <c r="MF16" i="6"/>
  <c r="MI15" i="6"/>
  <c r="MH15" i="6"/>
  <c r="MG15" i="6"/>
  <c r="MF15" i="6"/>
  <c r="MI14" i="6"/>
  <c r="MH14" i="6"/>
  <c r="MG14" i="6"/>
  <c r="MF14" i="6"/>
  <c r="MI13" i="6"/>
  <c r="MH13" i="6"/>
  <c r="MG13" i="6"/>
  <c r="MF13" i="6"/>
  <c r="MI12" i="6"/>
  <c r="MH12" i="6"/>
  <c r="MG12" i="6"/>
  <c r="MF12" i="6"/>
  <c r="MI11" i="6"/>
  <c r="MH11" i="6"/>
  <c r="MG11" i="6"/>
  <c r="MF11" i="6"/>
  <c r="MI10" i="6"/>
  <c r="MH10" i="6"/>
  <c r="MG10" i="6"/>
  <c r="MF10" i="6"/>
  <c r="MK10" i="6" s="1"/>
  <c r="MI9" i="6"/>
  <c r="MH9" i="6"/>
  <c r="MG9" i="6"/>
  <c r="MF9" i="6"/>
  <c r="MK16" i="6" l="1"/>
  <c r="MK12" i="6"/>
  <c r="MK18" i="6"/>
  <c r="MK9" i="6"/>
  <c r="MK11" i="6"/>
  <c r="MK15" i="6"/>
  <c r="MK13" i="6"/>
  <c r="MK17" i="6"/>
  <c r="MK14" i="6"/>
  <c r="MD18" i="6"/>
  <c r="MJ18" i="6" s="1"/>
  <c r="MD17" i="6"/>
  <c r="MJ17" i="6" s="1"/>
  <c r="MD16" i="6"/>
  <c r="MJ16" i="6" s="1"/>
  <c r="MD15" i="6"/>
  <c r="MJ15" i="6" s="1"/>
  <c r="MD14" i="6"/>
  <c r="MJ14" i="6" s="1"/>
  <c r="MD13" i="6"/>
  <c r="MJ13" i="6" s="1"/>
  <c r="MD12" i="6"/>
  <c r="MJ12" i="6" s="1"/>
  <c r="MD11" i="6"/>
  <c r="MJ11" i="6" s="1"/>
  <c r="MD10" i="6"/>
  <c r="MJ10" i="6" s="1"/>
  <c r="MD9" i="6"/>
  <c r="MJ9" i="6" s="1"/>
  <c r="LL41" i="6" l="1"/>
  <c r="LK41" i="6"/>
  <c r="LJ41" i="6"/>
  <c r="LI41" i="6"/>
  <c r="LH41" i="6"/>
  <c r="LG41" i="6"/>
  <c r="LF41" i="6"/>
  <c r="LE41" i="6"/>
  <c r="LD41" i="6"/>
  <c r="LC41" i="6"/>
  <c r="LB41" i="6"/>
  <c r="LA41" i="6"/>
  <c r="KZ41" i="6"/>
  <c r="KY41" i="6"/>
  <c r="KX41" i="6"/>
  <c r="KW41" i="6"/>
  <c r="KV41" i="6"/>
  <c r="KU41" i="6"/>
  <c r="KT41" i="6"/>
  <c r="KS41" i="6"/>
  <c r="KR41" i="6"/>
  <c r="KQ41" i="6"/>
  <c r="KP41" i="6"/>
  <c r="KO41" i="6"/>
  <c r="KN41" i="6"/>
  <c r="KM41" i="6"/>
  <c r="KL41" i="6"/>
  <c r="KK41" i="6"/>
  <c r="KJ41" i="6"/>
  <c r="KI41" i="6"/>
  <c r="KH60" i="6" l="1"/>
  <c r="KI60" i="6"/>
  <c r="KJ60" i="6"/>
  <c r="KI43" i="6"/>
  <c r="KV43" i="6"/>
  <c r="KL43" i="6"/>
  <c r="T50" i="1" l="1"/>
  <c r="T57" i="1"/>
  <c r="T56" i="1"/>
  <c r="T49" i="1"/>
  <c r="T48" i="1"/>
  <c r="T55" i="1"/>
  <c r="KK60" i="6"/>
  <c r="I4" i="9" s="1"/>
  <c r="F13" i="9" s="1"/>
  <c r="GJ60" i="6"/>
  <c r="HJ28" i="6" s="1"/>
  <c r="GI60" i="6"/>
  <c r="HJ15" i="6" s="1"/>
  <c r="GJ59" i="6"/>
  <c r="HJ27" i="6" s="1"/>
  <c r="GI59" i="6"/>
  <c r="HJ14" i="6" s="1"/>
  <c r="GJ58" i="6"/>
  <c r="HJ26" i="6" s="1"/>
  <c r="GI58" i="6"/>
  <c r="HJ13" i="6" s="1"/>
  <c r="GJ57" i="6"/>
  <c r="HJ25" i="6" s="1"/>
  <c r="GI57" i="6"/>
  <c r="GJ56" i="6"/>
  <c r="HJ24" i="6" s="1"/>
  <c r="GI56" i="6"/>
  <c r="HJ11" i="6" s="1"/>
  <c r="GJ55" i="6"/>
  <c r="HJ23" i="6" s="1"/>
  <c r="GI55" i="6"/>
  <c r="GJ54" i="6"/>
  <c r="HJ22" i="6" s="1"/>
  <c r="GI54" i="6"/>
  <c r="HJ9" i="6" s="1"/>
  <c r="GJ49" i="6"/>
  <c r="HI28" i="6" s="1"/>
  <c r="GJ48" i="6"/>
  <c r="HI27" i="6" s="1"/>
  <c r="GJ47" i="6"/>
  <c r="HI26" i="6" s="1"/>
  <c r="GJ46" i="6"/>
  <c r="GJ45" i="6"/>
  <c r="HI24" i="6" s="1"/>
  <c r="GJ44" i="6"/>
  <c r="HI23" i="6" s="1"/>
  <c r="GJ43" i="6"/>
  <c r="HI22" i="6" s="1"/>
  <c r="GI49" i="6"/>
  <c r="HI15" i="6" s="1"/>
  <c r="GI48" i="6"/>
  <c r="HI14" i="6" s="1"/>
  <c r="GI47" i="6"/>
  <c r="GI46" i="6"/>
  <c r="HI12" i="6" s="1"/>
  <c r="GI45" i="6"/>
  <c r="GI44" i="6"/>
  <c r="GI43" i="6"/>
  <c r="HF16" i="6"/>
  <c r="HF15" i="6"/>
  <c r="HF14" i="6"/>
  <c r="HF13" i="6"/>
  <c r="HF12" i="6"/>
  <c r="HF11" i="6"/>
  <c r="HF10" i="6"/>
  <c r="HF9" i="6"/>
  <c r="HF8" i="6"/>
  <c r="HE29" i="6"/>
  <c r="HE28" i="6"/>
  <c r="HE27" i="6"/>
  <c r="HE26" i="6"/>
  <c r="HE25" i="6"/>
  <c r="HE24" i="6"/>
  <c r="HE23" i="6"/>
  <c r="HE22" i="6"/>
  <c r="HE16" i="6"/>
  <c r="HE15" i="6"/>
  <c r="HE14" i="6"/>
  <c r="HE13" i="6"/>
  <c r="HE12" i="6"/>
  <c r="HE11" i="6"/>
  <c r="HE10" i="6"/>
  <c r="HE9" i="6"/>
  <c r="FQ26" i="6"/>
  <c r="GY29" i="6" s="1"/>
  <c r="FQ25" i="6"/>
  <c r="GY28" i="6" s="1"/>
  <c r="FQ24" i="6"/>
  <c r="GY27" i="6" s="1"/>
  <c r="FQ23" i="6"/>
  <c r="GY26" i="6" s="1"/>
  <c r="FQ22" i="6"/>
  <c r="GY25" i="6" s="1"/>
  <c r="FQ21" i="6"/>
  <c r="GY24" i="6" s="1"/>
  <c r="FQ20" i="6"/>
  <c r="GY23" i="6" s="1"/>
  <c r="FQ19" i="6"/>
  <c r="GY22" i="6" s="1"/>
  <c r="FQ18" i="6"/>
  <c r="GY21" i="6" s="1"/>
  <c r="FQ17" i="6"/>
  <c r="GY20" i="6" s="1"/>
  <c r="FQ16" i="6"/>
  <c r="FQ15" i="6"/>
  <c r="FQ14" i="6"/>
  <c r="FQ13" i="6"/>
  <c r="FQ12" i="6"/>
  <c r="FQ11" i="6"/>
  <c r="FQ10" i="6"/>
  <c r="FQ9" i="6"/>
  <c r="FQ8" i="6"/>
  <c r="FQ7" i="6"/>
  <c r="FQ6" i="6"/>
  <c r="FQ5" i="6"/>
  <c r="FP18" i="6"/>
  <c r="GY8" i="6" s="1"/>
  <c r="FP17" i="6"/>
  <c r="GY7" i="6" s="1"/>
  <c r="FP16" i="6"/>
  <c r="FP15" i="6"/>
  <c r="FP14" i="6"/>
  <c r="FP13" i="6"/>
  <c r="FP12" i="6"/>
  <c r="FP11" i="6"/>
  <c r="FP10" i="6"/>
  <c r="FP9" i="6"/>
  <c r="FP8" i="6"/>
  <c r="FP7" i="6"/>
  <c r="FP6" i="6"/>
  <c r="FP5" i="6"/>
  <c r="FP26" i="6"/>
  <c r="GY16" i="6" s="1"/>
  <c r="FP25" i="6"/>
  <c r="GY15" i="6" s="1"/>
  <c r="FP24" i="6"/>
  <c r="GY14" i="6" s="1"/>
  <c r="FP23" i="6"/>
  <c r="GY13" i="6" s="1"/>
  <c r="FP22" i="6"/>
  <c r="GY12" i="6" s="1"/>
  <c r="FP21" i="6"/>
  <c r="GY11" i="6" s="1"/>
  <c r="FP20" i="6"/>
  <c r="GY10" i="6" s="1"/>
  <c r="FP19" i="6"/>
  <c r="GY9" i="6" s="1"/>
  <c r="HC29" i="6"/>
  <c r="HC28" i="6"/>
  <c r="HC27" i="6"/>
  <c r="HC26" i="6"/>
  <c r="HC25" i="6"/>
  <c r="HC24" i="6"/>
  <c r="HC23" i="6"/>
  <c r="HC22" i="6"/>
  <c r="HC16" i="6"/>
  <c r="HC15" i="6"/>
  <c r="HC14" i="6"/>
  <c r="HC13" i="6"/>
  <c r="HC12" i="6"/>
  <c r="HC11" i="6"/>
  <c r="HC10" i="6"/>
  <c r="HC9" i="6"/>
  <c r="HB29" i="6"/>
  <c r="HB28" i="6"/>
  <c r="HB27" i="6"/>
  <c r="HB26" i="6"/>
  <c r="HB25" i="6"/>
  <c r="HB24" i="6"/>
  <c r="HB23" i="6"/>
  <c r="HB22" i="6"/>
  <c r="HB16" i="6"/>
  <c r="HB15" i="6"/>
  <c r="HB14" i="6"/>
  <c r="HB13" i="6"/>
  <c r="HB12" i="6"/>
  <c r="HB11" i="6"/>
  <c r="HB10" i="6"/>
  <c r="HB9" i="6"/>
  <c r="HA29" i="6"/>
  <c r="HA28" i="6"/>
  <c r="HA27" i="6"/>
  <c r="HA26" i="6"/>
  <c r="HA25" i="6"/>
  <c r="HA24" i="6"/>
  <c r="HA23" i="6"/>
  <c r="HA22" i="6"/>
  <c r="HA16" i="6"/>
  <c r="HA15" i="6"/>
  <c r="HA14" i="6"/>
  <c r="HA13" i="6"/>
  <c r="HA12" i="6"/>
  <c r="HA11" i="6"/>
  <c r="HA10" i="6"/>
  <c r="HA9" i="6"/>
  <c r="GZ8" i="6"/>
  <c r="GZ7" i="6"/>
  <c r="GZ29" i="6"/>
  <c r="GZ28" i="6"/>
  <c r="GZ27" i="6"/>
  <c r="GZ26" i="6"/>
  <c r="GZ25" i="6"/>
  <c r="GZ24" i="6"/>
  <c r="GZ23" i="6"/>
  <c r="GZ22" i="6"/>
  <c r="GZ16" i="6"/>
  <c r="GZ15" i="6"/>
  <c r="GZ14" i="6"/>
  <c r="GZ13" i="6"/>
  <c r="GZ12" i="6"/>
  <c r="GZ11" i="6"/>
  <c r="GZ10" i="6"/>
  <c r="GZ9" i="6"/>
  <c r="GX29" i="6"/>
  <c r="GX28" i="6"/>
  <c r="GX27" i="6"/>
  <c r="GX26" i="6"/>
  <c r="GX25" i="6"/>
  <c r="GX24" i="6"/>
  <c r="GX23" i="6"/>
  <c r="GX22" i="6"/>
  <c r="GX16" i="6"/>
  <c r="GX15" i="6"/>
  <c r="GX14" i="6"/>
  <c r="GX13" i="6"/>
  <c r="GX12" i="6"/>
  <c r="GX11" i="6"/>
  <c r="GX10" i="6"/>
  <c r="GX9" i="6"/>
  <c r="GV16" i="6"/>
  <c r="GV15" i="6"/>
  <c r="GV14" i="6"/>
  <c r="GV13" i="6"/>
  <c r="GV12" i="6"/>
  <c r="GV11" i="6"/>
  <c r="GV10" i="6"/>
  <c r="GV9" i="6"/>
  <c r="GV8" i="6"/>
  <c r="GV7" i="6"/>
  <c r="GU16" i="6"/>
  <c r="GU15" i="6"/>
  <c r="GU14" i="6"/>
  <c r="GU13" i="6"/>
  <c r="GU12" i="6"/>
  <c r="GU11" i="6"/>
  <c r="GU10" i="6"/>
  <c r="GU9" i="6"/>
  <c r="ED82" i="6"/>
  <c r="EF76" i="6" s="1"/>
  <c r="GT22" i="6" s="1"/>
  <c r="EF77" i="6"/>
  <c r="GT23" i="6" s="1"/>
  <c r="EE77" i="6"/>
  <c r="GT10" i="6" s="1"/>
  <c r="GT16" i="6"/>
  <c r="GT15" i="6"/>
  <c r="GT14" i="6"/>
  <c r="GT13" i="6"/>
  <c r="GT12" i="6"/>
  <c r="GT11" i="6"/>
  <c r="GS16" i="6"/>
  <c r="GS15" i="6"/>
  <c r="GS14" i="6"/>
  <c r="GS13" i="6"/>
  <c r="GS12" i="6"/>
  <c r="GS11" i="6"/>
  <c r="GS10" i="6"/>
  <c r="GS9" i="6"/>
  <c r="GR16" i="6"/>
  <c r="GR15" i="6"/>
  <c r="GR14" i="6"/>
  <c r="GR13" i="6"/>
  <c r="GR12" i="6"/>
  <c r="GR11" i="6"/>
  <c r="GR10" i="6"/>
  <c r="GR9" i="6"/>
  <c r="GQ16" i="6"/>
  <c r="GQ15" i="6"/>
  <c r="GQ14" i="6"/>
  <c r="GQ13" i="6"/>
  <c r="GQ12" i="6"/>
  <c r="GQ11" i="6"/>
  <c r="GQ10" i="6"/>
  <c r="GQ9" i="6"/>
  <c r="FU91" i="6"/>
  <c r="GU29" i="6" s="1"/>
  <c r="FU89" i="6"/>
  <c r="GU27" i="6" s="1"/>
  <c r="FU87" i="6"/>
  <c r="GU25" i="6" s="1"/>
  <c r="FU81" i="6"/>
  <c r="GB92" i="6"/>
  <c r="GA92" i="6"/>
  <c r="FZ92" i="6"/>
  <c r="FY92" i="6"/>
  <c r="FX92" i="6"/>
  <c r="FW92" i="6"/>
  <c r="FV92" i="6"/>
  <c r="FU92" i="6"/>
  <c r="GB91" i="6"/>
  <c r="GA91" i="6"/>
  <c r="FZ91" i="6"/>
  <c r="FY91" i="6"/>
  <c r="FX91" i="6"/>
  <c r="HF29" i="6" s="1"/>
  <c r="FW91" i="6"/>
  <c r="FV91" i="6"/>
  <c r="GV29" i="6" s="1"/>
  <c r="GB90" i="6"/>
  <c r="GA90" i="6"/>
  <c r="FZ90" i="6"/>
  <c r="FY90" i="6"/>
  <c r="FX90" i="6"/>
  <c r="HF28" i="6" s="1"/>
  <c r="FW90" i="6"/>
  <c r="FV90" i="6"/>
  <c r="GV28" i="6" s="1"/>
  <c r="FU90" i="6"/>
  <c r="GU28" i="6" s="1"/>
  <c r="GB89" i="6"/>
  <c r="GA89" i="6"/>
  <c r="FZ89" i="6"/>
  <c r="FY89" i="6"/>
  <c r="FX89" i="6"/>
  <c r="HF27" i="6" s="1"/>
  <c r="FW89" i="6"/>
  <c r="FV89" i="6"/>
  <c r="GV27" i="6" s="1"/>
  <c r="GB88" i="6"/>
  <c r="GA88" i="6"/>
  <c r="FZ88" i="6"/>
  <c r="FY88" i="6"/>
  <c r="FX88" i="6"/>
  <c r="HF26" i="6" s="1"/>
  <c r="FW88" i="6"/>
  <c r="FV88" i="6"/>
  <c r="GV26" i="6" s="1"/>
  <c r="FU88" i="6"/>
  <c r="GU26" i="6" s="1"/>
  <c r="GB87" i="6"/>
  <c r="GA87" i="6"/>
  <c r="FZ87" i="6"/>
  <c r="FY87" i="6"/>
  <c r="FX87" i="6"/>
  <c r="HF25" i="6" s="1"/>
  <c r="FW87" i="6"/>
  <c r="FV87" i="6"/>
  <c r="GV25" i="6" s="1"/>
  <c r="GB86" i="6"/>
  <c r="GA86" i="6"/>
  <c r="FZ86" i="6"/>
  <c r="FY86" i="6"/>
  <c r="FX86" i="6"/>
  <c r="HF24" i="6" s="1"/>
  <c r="FW86" i="6"/>
  <c r="FV86" i="6"/>
  <c r="GV24" i="6" s="1"/>
  <c r="FU86" i="6"/>
  <c r="GU24" i="6" s="1"/>
  <c r="GB85" i="6"/>
  <c r="GA85" i="6"/>
  <c r="FZ85" i="6"/>
  <c r="FY85" i="6"/>
  <c r="FX85" i="6"/>
  <c r="HF23" i="6" s="1"/>
  <c r="FW85" i="6"/>
  <c r="FV85" i="6"/>
  <c r="GV23" i="6" s="1"/>
  <c r="FU85" i="6"/>
  <c r="GU23" i="6" s="1"/>
  <c r="GB84" i="6"/>
  <c r="GA84" i="6"/>
  <c r="FZ84" i="6"/>
  <c r="FY84" i="6"/>
  <c r="FX84" i="6"/>
  <c r="HF22" i="6" s="1"/>
  <c r="FW84" i="6"/>
  <c r="FV84" i="6"/>
  <c r="GV22" i="6" s="1"/>
  <c r="FU84" i="6"/>
  <c r="GU22" i="6" s="1"/>
  <c r="GB83" i="6"/>
  <c r="GA83" i="6"/>
  <c r="FZ83" i="6"/>
  <c r="FY83" i="6"/>
  <c r="FX83" i="6"/>
  <c r="HF21" i="6" s="1"/>
  <c r="FW83" i="6"/>
  <c r="FV83" i="6"/>
  <c r="GV21" i="6" s="1"/>
  <c r="FU83" i="6"/>
  <c r="GB82" i="6"/>
  <c r="GA82" i="6"/>
  <c r="FZ82" i="6"/>
  <c r="FY82" i="6"/>
  <c r="FX82" i="6"/>
  <c r="FW82" i="6"/>
  <c r="FV82" i="6"/>
  <c r="GV20" i="6" s="1"/>
  <c r="FU82" i="6"/>
  <c r="GB81" i="6"/>
  <c r="GA81" i="6"/>
  <c r="FZ81" i="6"/>
  <c r="FY81" i="6"/>
  <c r="FX81" i="6"/>
  <c r="FW81" i="6"/>
  <c r="FV81" i="6"/>
  <c r="GB80" i="6"/>
  <c r="GA80" i="6"/>
  <c r="FZ80" i="6"/>
  <c r="FY80" i="6"/>
  <c r="FX80" i="6"/>
  <c r="FW80" i="6"/>
  <c r="FV80" i="6"/>
  <c r="FU80" i="6"/>
  <c r="GB79" i="6"/>
  <c r="GA79" i="6"/>
  <c r="FZ79" i="6"/>
  <c r="FY79" i="6"/>
  <c r="FX79" i="6"/>
  <c r="FW79" i="6"/>
  <c r="FV79" i="6"/>
  <c r="FU79" i="6"/>
  <c r="GB78" i="6"/>
  <c r="GA78" i="6"/>
  <c r="FZ78" i="6"/>
  <c r="FY78" i="6"/>
  <c r="FX78" i="6"/>
  <c r="FW78" i="6"/>
  <c r="FV78" i="6"/>
  <c r="FU78" i="6"/>
  <c r="GB77" i="6"/>
  <c r="GA77" i="6"/>
  <c r="FZ77" i="6"/>
  <c r="FY77" i="6"/>
  <c r="FX77" i="6"/>
  <c r="FW77" i="6"/>
  <c r="FV77" i="6"/>
  <c r="FU77" i="6"/>
  <c r="GB76" i="6"/>
  <c r="GA76" i="6"/>
  <c r="FZ76" i="6"/>
  <c r="FY76" i="6"/>
  <c r="FX76" i="6"/>
  <c r="FW76" i="6"/>
  <c r="FV76" i="6"/>
  <c r="FU76" i="6"/>
  <c r="GB75" i="6"/>
  <c r="GA75" i="6"/>
  <c r="FZ75" i="6"/>
  <c r="FY75" i="6"/>
  <c r="FX75" i="6"/>
  <c r="FW75" i="6"/>
  <c r="FV75" i="6"/>
  <c r="FU75" i="6"/>
  <c r="GB74" i="6"/>
  <c r="GA74" i="6"/>
  <c r="FZ74" i="6"/>
  <c r="FY74" i="6"/>
  <c r="FX74" i="6"/>
  <c r="FW74" i="6"/>
  <c r="FV74" i="6"/>
  <c r="FU74" i="6"/>
  <c r="GB73" i="6"/>
  <c r="GA73" i="6"/>
  <c r="FZ73" i="6"/>
  <c r="FY73" i="6"/>
  <c r="FX73" i="6"/>
  <c r="FW73" i="6"/>
  <c r="FV73" i="6"/>
  <c r="FU73" i="6"/>
  <c r="GB72" i="6"/>
  <c r="GA72" i="6"/>
  <c r="FZ72" i="6"/>
  <c r="FY72" i="6"/>
  <c r="FX72" i="6"/>
  <c r="FW72" i="6"/>
  <c r="FV72" i="6"/>
  <c r="FU72" i="6"/>
  <c r="GB71" i="6"/>
  <c r="GA71" i="6"/>
  <c r="FZ71" i="6"/>
  <c r="FY71" i="6"/>
  <c r="FX71" i="6"/>
  <c r="FW71" i="6"/>
  <c r="FV71" i="6"/>
  <c r="FU71" i="6"/>
  <c r="GB70" i="6"/>
  <c r="GA70" i="6"/>
  <c r="FZ70" i="6"/>
  <c r="FY70" i="6"/>
  <c r="FX70" i="6"/>
  <c r="FW70" i="6"/>
  <c r="FV70" i="6"/>
  <c r="FU70" i="6"/>
  <c r="GB69" i="6"/>
  <c r="GA69" i="6"/>
  <c r="FZ69" i="6"/>
  <c r="FY69" i="6"/>
  <c r="FX69" i="6"/>
  <c r="FW69" i="6"/>
  <c r="FV69" i="6"/>
  <c r="FU69" i="6"/>
  <c r="GB68" i="6"/>
  <c r="GA68" i="6"/>
  <c r="FZ68" i="6"/>
  <c r="FY68" i="6"/>
  <c r="FX68" i="6"/>
  <c r="FW68" i="6"/>
  <c r="FV68" i="6"/>
  <c r="FU68" i="6"/>
  <c r="GB67" i="6"/>
  <c r="GA67" i="6"/>
  <c r="FZ67" i="6"/>
  <c r="FY67" i="6"/>
  <c r="FX67" i="6"/>
  <c r="FW67" i="6"/>
  <c r="FV67" i="6"/>
  <c r="FU67" i="6"/>
  <c r="GB66" i="6"/>
  <c r="GA66" i="6"/>
  <c r="FZ66" i="6"/>
  <c r="FY66" i="6"/>
  <c r="FX66" i="6"/>
  <c r="FW66" i="6"/>
  <c r="FV66" i="6"/>
  <c r="FU66" i="6"/>
  <c r="FT92" i="6"/>
  <c r="FT91" i="6"/>
  <c r="GT29" i="6" s="1"/>
  <c r="FT90" i="6"/>
  <c r="GT28" i="6" s="1"/>
  <c r="FT89" i="6"/>
  <c r="GT27" i="6" s="1"/>
  <c r="FT88" i="6"/>
  <c r="GT26" i="6" s="1"/>
  <c r="FT87" i="6"/>
  <c r="GT25" i="6" s="1"/>
  <c r="FT86" i="6"/>
  <c r="GT24" i="6" s="1"/>
  <c r="FT85" i="6"/>
  <c r="FT84" i="6"/>
  <c r="FT83" i="6"/>
  <c r="FT82" i="6"/>
  <c r="FT81" i="6"/>
  <c r="FT80" i="6"/>
  <c r="FT79" i="6"/>
  <c r="FT78" i="6"/>
  <c r="FT77" i="6"/>
  <c r="FT76" i="6"/>
  <c r="FT75" i="6"/>
  <c r="FT74" i="6"/>
  <c r="FT73" i="6"/>
  <c r="FT72" i="6"/>
  <c r="FT71" i="6"/>
  <c r="FT70" i="6"/>
  <c r="FT69" i="6"/>
  <c r="FT68" i="6"/>
  <c r="FT67" i="6"/>
  <c r="FT66" i="6"/>
  <c r="GS29" i="6"/>
  <c r="GS28" i="6"/>
  <c r="GS27" i="6"/>
  <c r="GS26" i="6"/>
  <c r="GS25" i="6"/>
  <c r="GS24" i="6"/>
  <c r="GS23" i="6"/>
  <c r="GS22" i="6"/>
  <c r="GR29" i="6"/>
  <c r="GR28" i="6"/>
  <c r="GR27" i="6"/>
  <c r="GR26" i="6"/>
  <c r="GR25" i="6"/>
  <c r="GR24" i="6"/>
  <c r="GR23" i="6"/>
  <c r="GR22" i="6"/>
  <c r="GQ29" i="6"/>
  <c r="GQ28" i="6"/>
  <c r="GQ27" i="6"/>
  <c r="GQ26" i="6"/>
  <c r="GQ25" i="6"/>
  <c r="GQ24" i="6"/>
  <c r="GQ23" i="6"/>
  <c r="GQ22" i="6"/>
  <c r="AK7" i="1" l="1"/>
  <c r="T58" i="1"/>
  <c r="T59" i="1"/>
  <c r="T52" i="1"/>
  <c r="T51" i="1"/>
  <c r="GK47" i="6"/>
  <c r="GK55" i="6"/>
  <c r="GK45" i="6"/>
  <c r="GK46" i="6"/>
  <c r="HL15" i="6"/>
  <c r="IS20" i="6" s="1"/>
  <c r="HL29" i="6"/>
  <c r="HL23" i="6"/>
  <c r="HL24" i="6"/>
  <c r="GK57" i="6"/>
  <c r="HJ10" i="6"/>
  <c r="HL16" i="6"/>
  <c r="IS21" i="6" s="1"/>
  <c r="I9" i="9"/>
  <c r="G9" i="9" s="1"/>
  <c r="HL14" i="6"/>
  <c r="IS19" i="6" s="1"/>
  <c r="HL27" i="6"/>
  <c r="HL28" i="6"/>
  <c r="HL22" i="6"/>
  <c r="HL26" i="6"/>
  <c r="GK43" i="6"/>
  <c r="HJ12" i="6"/>
  <c r="HL12" i="6" s="1"/>
  <c r="IS17" i="6" s="1"/>
  <c r="I7" i="9"/>
  <c r="Q7" i="9" s="1"/>
  <c r="GK60" i="6"/>
  <c r="GK59" i="6"/>
  <c r="GK54" i="6"/>
  <c r="GK58" i="6"/>
  <c r="GK56" i="6"/>
  <c r="GK49" i="6"/>
  <c r="GK44" i="6"/>
  <c r="GK48" i="6"/>
  <c r="HI9" i="6"/>
  <c r="HI10" i="6"/>
  <c r="HI11" i="6"/>
  <c r="HL11" i="6" s="1"/>
  <c r="IS16" i="6" s="1"/>
  <c r="HI25" i="6"/>
  <c r="HL25" i="6" s="1"/>
  <c r="HI13" i="6"/>
  <c r="HL13" i="6" s="1"/>
  <c r="IS18" i="6" s="1"/>
  <c r="EE76" i="6"/>
  <c r="GT9" i="6" s="1"/>
  <c r="F18" i="9"/>
  <c r="F17" i="9"/>
  <c r="F16" i="9"/>
  <c r="I8" i="9"/>
  <c r="Q8" i="9" s="1"/>
  <c r="EZ78" i="6"/>
  <c r="EZ77" i="6"/>
  <c r="EZ76" i="6"/>
  <c r="EZ75" i="6"/>
  <c r="EZ74" i="6"/>
  <c r="EZ73" i="6"/>
  <c r="EZ72" i="6"/>
  <c r="EZ71" i="6"/>
  <c r="EZ70" i="6"/>
  <c r="EZ69" i="6"/>
  <c r="EZ68" i="6"/>
  <c r="EZ67" i="6"/>
  <c r="EZ66" i="6"/>
  <c r="EZ65" i="6"/>
  <c r="EZ64" i="6"/>
  <c r="EZ63" i="6"/>
  <c r="EZ62" i="6"/>
  <c r="EZ61" i="6"/>
  <c r="EZ60" i="6"/>
  <c r="EZ59" i="6"/>
  <c r="EZ58" i="6"/>
  <c r="EZ57" i="6"/>
  <c r="EZ56" i="6"/>
  <c r="EZ55" i="6"/>
  <c r="EZ54" i="6"/>
  <c r="EZ53" i="6"/>
  <c r="EZ52" i="6"/>
  <c r="EZ51" i="6"/>
  <c r="EZ50" i="6"/>
  <c r="EZ49" i="6"/>
  <c r="EZ48" i="6"/>
  <c r="EZ47" i="6"/>
  <c r="EZ46" i="6"/>
  <c r="EZ45" i="6"/>
  <c r="EZ44" i="6"/>
  <c r="EZ43" i="6"/>
  <c r="EZ42" i="6"/>
  <c r="EZ41" i="6"/>
  <c r="EZ40" i="6"/>
  <c r="EZ39" i="6"/>
  <c r="EZ38" i="6"/>
  <c r="EZ37" i="6"/>
  <c r="EZ36" i="6"/>
  <c r="EZ35" i="6"/>
  <c r="EZ34" i="6"/>
  <c r="EZ33" i="6"/>
  <c r="EZ32" i="6"/>
  <c r="EZ31" i="6"/>
  <c r="EZ30" i="6"/>
  <c r="EZ29" i="6"/>
  <c r="EZ28" i="6"/>
  <c r="EZ27" i="6"/>
  <c r="EZ26" i="6"/>
  <c r="EZ25" i="6"/>
  <c r="EZ24" i="6"/>
  <c r="EZ23" i="6"/>
  <c r="EZ22" i="6"/>
  <c r="EZ21" i="6"/>
  <c r="EZ20" i="6"/>
  <c r="EZ19" i="6"/>
  <c r="EZ18" i="6"/>
  <c r="EZ17" i="6"/>
  <c r="EZ16" i="6"/>
  <c r="EZ15" i="6"/>
  <c r="EZ14" i="6"/>
  <c r="EZ13" i="6"/>
  <c r="EZ12" i="6"/>
  <c r="EZ11" i="6"/>
  <c r="EZ10" i="6"/>
  <c r="EZ9" i="6"/>
  <c r="EZ8" i="6"/>
  <c r="EZ7" i="6"/>
  <c r="T71" i="1" l="1"/>
  <c r="T69" i="1"/>
  <c r="T70" i="1"/>
  <c r="T68" i="1"/>
  <c r="IQ20" i="6"/>
  <c r="IR20" i="6" s="1"/>
  <c r="HM15" i="6"/>
  <c r="IU20" i="6" s="1"/>
  <c r="JA20" i="6" s="1"/>
  <c r="HM28" i="6"/>
  <c r="IT20" i="6" s="1"/>
  <c r="IQ15" i="6"/>
  <c r="IR15" i="6" s="1"/>
  <c r="IQ19" i="6"/>
  <c r="IR19" i="6" s="1"/>
  <c r="HM14" i="6"/>
  <c r="IU19" i="6" s="1"/>
  <c r="JA19" i="6" s="1"/>
  <c r="HM27" i="6"/>
  <c r="IT19" i="6" s="1"/>
  <c r="IQ21" i="6"/>
  <c r="IR21" i="6" s="1"/>
  <c r="HM29" i="6"/>
  <c r="IT21" i="6" s="1"/>
  <c r="HM16" i="6"/>
  <c r="IU21" i="6" s="1"/>
  <c r="JA21" i="6" s="1"/>
  <c r="IQ17" i="6"/>
  <c r="IR17" i="6" s="1"/>
  <c r="HM25" i="6"/>
  <c r="IT17" i="6" s="1"/>
  <c r="HM12" i="6"/>
  <c r="IU17" i="6" s="1"/>
  <c r="JA17" i="6" s="1"/>
  <c r="IQ18" i="6"/>
  <c r="IR18" i="6" s="1"/>
  <c r="HM26" i="6"/>
  <c r="IT18" i="6" s="1"/>
  <c r="HM13" i="6"/>
  <c r="IU18" i="6" s="1"/>
  <c r="JA18" i="6" s="1"/>
  <c r="IQ14" i="6"/>
  <c r="IR14" i="6" s="1"/>
  <c r="IQ16" i="6"/>
  <c r="IR16" i="6" s="1"/>
  <c r="HM11" i="6"/>
  <c r="IU16" i="6" s="1"/>
  <c r="JA16" i="6" s="1"/>
  <c r="HM24" i="6"/>
  <c r="IT16" i="6" s="1"/>
  <c r="Q9" i="9"/>
  <c r="HL10" i="6"/>
  <c r="IS15" i="6" s="1"/>
  <c r="HL9" i="6"/>
  <c r="IS14" i="6" s="1"/>
  <c r="T72" i="1" l="1"/>
  <c r="HM22" i="6"/>
  <c r="IT14" i="6" s="1"/>
  <c r="IZ14" i="6" s="1"/>
  <c r="IZ18" i="6"/>
  <c r="JC18" i="6" s="1"/>
  <c r="JG18" i="6" s="1"/>
  <c r="IZ19" i="6"/>
  <c r="JC19" i="6" s="1"/>
  <c r="JG19" i="6" s="1"/>
  <c r="HM10" i="6"/>
  <c r="IU15" i="6" s="1"/>
  <c r="JA15" i="6" s="1"/>
  <c r="HM9" i="6"/>
  <c r="IU14" i="6" s="1"/>
  <c r="JA14" i="6" s="1"/>
  <c r="HM23" i="6"/>
  <c r="IT15" i="6" s="1"/>
  <c r="IZ15" i="6" s="1"/>
  <c r="JC15" i="6" s="1"/>
  <c r="JG15" i="6" s="1"/>
  <c r="JD19" i="6"/>
  <c r="JH19" i="6" s="1"/>
  <c r="KU55" i="6" s="1"/>
  <c r="KV55" i="6" s="1"/>
  <c r="IZ16" i="6"/>
  <c r="JC16" i="6" s="1"/>
  <c r="JG16" i="6" s="1"/>
  <c r="IZ17" i="6"/>
  <c r="JC17" i="6" s="1"/>
  <c r="JG17" i="6" s="1"/>
  <c r="IZ21" i="6"/>
  <c r="JC21" i="6" s="1"/>
  <c r="JG21" i="6" s="1"/>
  <c r="IW21" i="6" s="1"/>
  <c r="IZ20" i="6"/>
  <c r="JC20" i="6" s="1"/>
  <c r="JG20" i="6" s="1"/>
  <c r="IW20" i="6" s="1"/>
  <c r="LA55" i="6" l="1"/>
  <c r="KW55" i="6" s="1"/>
  <c r="KY55" i="6"/>
  <c r="KZ55" i="6"/>
  <c r="KX55" i="6"/>
  <c r="IW17" i="6"/>
  <c r="KM54" i="6"/>
  <c r="KN54" i="6" s="1"/>
  <c r="IW15" i="6"/>
  <c r="KM52" i="6"/>
  <c r="KN52" i="6" s="1"/>
  <c r="IW19" i="6"/>
  <c r="KM56" i="6"/>
  <c r="KN56" i="6" s="1"/>
  <c r="IW18" i="6"/>
  <c r="KM55" i="6"/>
  <c r="KN55" i="6" s="1"/>
  <c r="IW16" i="6"/>
  <c r="KM53" i="6"/>
  <c r="KN53" i="6" s="1"/>
  <c r="KB19" i="6"/>
  <c r="KC19" i="6" s="1"/>
  <c r="IX19" i="6"/>
  <c r="JD18" i="6"/>
  <c r="JH18" i="6" s="1"/>
  <c r="KU54" i="6" s="1"/>
  <c r="KV54" i="6" s="1"/>
  <c r="JD14" i="6"/>
  <c r="JH14" i="6" s="1"/>
  <c r="KU50" i="6" s="1"/>
  <c r="KV50" i="6" s="1"/>
  <c r="JD16" i="6"/>
  <c r="JH16" i="6" s="1"/>
  <c r="KU52" i="6" s="1"/>
  <c r="KV52" i="6" s="1"/>
  <c r="JD21" i="6"/>
  <c r="JH21" i="6" s="1"/>
  <c r="JD17" i="6"/>
  <c r="JH17" i="6" s="1"/>
  <c r="KU53" i="6" s="1"/>
  <c r="KV53" i="6" s="1"/>
  <c r="JC14" i="6"/>
  <c r="JG14" i="6" s="1"/>
  <c r="JD20" i="6"/>
  <c r="JH20" i="6" s="1"/>
  <c r="KU56" i="6" s="1"/>
  <c r="KV56" i="6" s="1"/>
  <c r="JD15" i="6"/>
  <c r="JH15" i="6" s="1"/>
  <c r="KU51" i="6" s="1"/>
  <c r="KV51" i="6" s="1"/>
  <c r="KQ53" i="6" l="1"/>
  <c r="KS53" i="6"/>
  <c r="KO53" i="6" s="1"/>
  <c r="KP53" i="6"/>
  <c r="KR53" i="6"/>
  <c r="KX50" i="6"/>
  <c r="KY50" i="6"/>
  <c r="KZ50" i="6"/>
  <c r="LA50" i="6"/>
  <c r="KW50" i="6" s="1"/>
  <c r="KR55" i="6"/>
  <c r="KP55" i="6"/>
  <c r="KQ55" i="6"/>
  <c r="KS55" i="6"/>
  <c r="KO55" i="6" s="1"/>
  <c r="LA53" i="6"/>
  <c r="KW53" i="6" s="1"/>
  <c r="KZ53" i="6"/>
  <c r="KY53" i="6"/>
  <c r="KX53" i="6"/>
  <c r="KX52" i="6"/>
  <c r="KY52" i="6"/>
  <c r="KZ52" i="6"/>
  <c r="LA52" i="6"/>
  <c r="KW52" i="6" s="1"/>
  <c r="KQ56" i="6"/>
  <c r="KR56" i="6"/>
  <c r="KS56" i="6"/>
  <c r="KO56" i="6" s="1"/>
  <c r="KP56" i="6"/>
  <c r="KD19" i="6"/>
  <c r="KS54" i="6"/>
  <c r="KO54" i="6" s="1"/>
  <c r="KR54" i="6"/>
  <c r="KP54" i="6"/>
  <c r="KQ54" i="6"/>
  <c r="KX54" i="6"/>
  <c r="KY54" i="6"/>
  <c r="KZ54" i="6"/>
  <c r="LA54" i="6"/>
  <c r="KW54" i="6" s="1"/>
  <c r="KZ51" i="6"/>
  <c r="KY51" i="6"/>
  <c r="LA51" i="6"/>
  <c r="KW51" i="6" s="1"/>
  <c r="KX51" i="6"/>
  <c r="KX56" i="6"/>
  <c r="KY56" i="6"/>
  <c r="KZ56" i="6"/>
  <c r="LA56" i="6"/>
  <c r="KW56" i="6" s="1"/>
  <c r="IW14" i="6"/>
  <c r="KM51" i="6"/>
  <c r="KN51" i="6" s="1"/>
  <c r="KR52" i="6"/>
  <c r="KP52" i="6"/>
  <c r="KS52" i="6"/>
  <c r="KO52" i="6" s="1"/>
  <c r="KQ52" i="6"/>
  <c r="KB14" i="6"/>
  <c r="KD14" i="6" s="1"/>
  <c r="IX14" i="6"/>
  <c r="KB16" i="6"/>
  <c r="KD16" i="6" s="1"/>
  <c r="IX16" i="6"/>
  <c r="KB15" i="6"/>
  <c r="KD15" i="6" s="1"/>
  <c r="IX15" i="6"/>
  <c r="KB20" i="6"/>
  <c r="KD20" i="6" s="1"/>
  <c r="IX20" i="6"/>
  <c r="KB21" i="6"/>
  <c r="KD21" i="6" s="1"/>
  <c r="IX21" i="6"/>
  <c r="KB18" i="6"/>
  <c r="KC18" i="6" s="1"/>
  <c r="IX18" i="6"/>
  <c r="KB17" i="6"/>
  <c r="KD17" i="6" s="1"/>
  <c r="IX17" i="6"/>
  <c r="V17" i="1"/>
  <c r="F121" i="8"/>
  <c r="F120" i="8"/>
  <c r="F118" i="8"/>
  <c r="F117" i="8"/>
  <c r="X13" i="1"/>
  <c r="KS51" i="6" l="1"/>
  <c r="KO51" i="6" s="1"/>
  <c r="KR51" i="6"/>
  <c r="KQ51" i="6"/>
  <c r="KP51" i="6"/>
  <c r="KC16" i="6"/>
  <c r="KC14" i="6"/>
  <c r="KC21" i="6"/>
  <c r="KC17" i="6"/>
  <c r="KC20" i="6"/>
  <c r="KC15" i="6"/>
  <c r="KD18" i="6"/>
  <c r="F107" i="8"/>
  <c r="F86" i="8" l="1"/>
  <c r="F84" i="8"/>
  <c r="F75" i="8" l="1"/>
  <c r="F74" i="8"/>
  <c r="F72" i="8"/>
  <c r="F71" i="8"/>
  <c r="F65" i="8"/>
  <c r="F61" i="8" l="1"/>
  <c r="F59" i="8"/>
  <c r="F52" i="8" l="1"/>
  <c r="F51" i="8" l="1"/>
  <c r="F50" i="8"/>
  <c r="F49" i="8"/>
  <c r="F47" i="8"/>
  <c r="F46" i="8"/>
  <c r="J30" i="3" l="1"/>
  <c r="U23" i="1" s="1"/>
  <c r="F48" i="8" s="1"/>
  <c r="X35" i="3"/>
  <c r="AY35" i="3"/>
  <c r="J29" i="3"/>
  <c r="U22" i="1" s="1"/>
  <c r="F45" i="8" s="1"/>
  <c r="U14" i="1"/>
  <c r="U11" i="1"/>
  <c r="F34" i="8" s="1"/>
  <c r="U10" i="1"/>
  <c r="F33" i="8" s="1"/>
  <c r="U9" i="1"/>
  <c r="F32" i="8" s="1"/>
  <c r="U8" i="1"/>
  <c r="F31" i="8" s="1"/>
  <c r="F37" i="8" l="1"/>
  <c r="F62" i="8"/>
  <c r="F25" i="8"/>
  <c r="AZ158" i="3" l="1"/>
  <c r="F22" i="8"/>
  <c r="F21" i="8"/>
  <c r="BB79" i="3"/>
  <c r="T20" i="1" s="1"/>
  <c r="F18" i="8" s="1"/>
  <c r="AE132" i="3"/>
  <c r="AE131" i="3"/>
  <c r="AE130" i="3"/>
  <c r="AE129" i="3"/>
  <c r="AE128" i="3"/>
  <c r="AE127" i="3"/>
  <c r="AE126" i="3"/>
  <c r="AE125" i="3"/>
  <c r="F16" i="8"/>
  <c r="AE133" i="3" l="1"/>
  <c r="T13" i="1" s="1"/>
  <c r="BA64" i="3"/>
  <c r="T11" i="1" s="1"/>
  <c r="AZ46" i="3"/>
  <c r="T10" i="1" s="1"/>
  <c r="BA46" i="3"/>
  <c r="BI28" i="3"/>
  <c r="T9" i="1" s="1"/>
  <c r="AY7" i="3"/>
  <c r="BB14" i="3"/>
  <c r="AZ14" i="3"/>
  <c r="T8" i="1" s="1"/>
  <c r="BB97" i="3" l="1"/>
  <c r="BC96" i="3" s="1"/>
  <c r="AX86" i="3" l="1"/>
  <c r="AY86" i="3" s="1"/>
  <c r="AX89" i="3"/>
  <c r="AY89" i="3" s="1"/>
  <c r="AX87" i="3"/>
  <c r="AY87" i="3" s="1"/>
  <c r="AX84" i="3"/>
  <c r="AY84" i="3" s="1"/>
  <c r="AX85" i="3"/>
  <c r="AY85" i="3" s="1"/>
  <c r="AX88" i="3"/>
  <c r="AY88" i="3" s="1"/>
  <c r="BC95" i="3"/>
  <c r="AZ84" i="3" l="1"/>
  <c r="BA84" i="3" s="1"/>
  <c r="BC84" i="3" s="1"/>
  <c r="AZ87" i="3"/>
  <c r="BA87" i="3" s="1"/>
  <c r="BC87" i="3" s="1"/>
  <c r="AZ85" i="3"/>
  <c r="BA85" i="3" s="1"/>
  <c r="BC85" i="3" s="1"/>
  <c r="AZ89" i="3"/>
  <c r="BA89" i="3" s="1"/>
  <c r="BC89" i="3" s="1"/>
  <c r="AZ88" i="3"/>
  <c r="BA88" i="3" s="1"/>
  <c r="BC88" i="3" s="1"/>
  <c r="AZ86" i="3"/>
  <c r="BA86" i="3" s="1"/>
  <c r="BC86" i="3" s="1"/>
  <c r="AY91" i="3"/>
  <c r="BA91" i="3" l="1"/>
  <c r="T21" i="1" s="1"/>
  <c r="F19" i="8" s="1"/>
  <c r="AY70" i="3" l="1"/>
  <c r="AY71" i="3"/>
  <c r="AY77" i="3"/>
  <c r="AY34" i="3"/>
  <c r="F11" i="8" l="1"/>
  <c r="T30" i="3"/>
  <c r="X23" i="1" s="1"/>
  <c r="F119" i="8" s="1"/>
  <c r="T29" i="3"/>
  <c r="X22" i="1" s="1"/>
  <c r="F116" i="8" s="1"/>
  <c r="O30" i="3"/>
  <c r="V23" i="1" s="1"/>
  <c r="F73" i="8" s="1"/>
  <c r="O29" i="3"/>
  <c r="V22" i="1" s="1"/>
  <c r="F70" i="8" s="1"/>
  <c r="G29" i="3"/>
  <c r="T22" i="1" s="1"/>
  <c r="F20" i="8" s="1"/>
  <c r="W22" i="1" l="1"/>
  <c r="F95" i="8" s="1"/>
  <c r="W23" i="1"/>
  <c r="F96" i="8" s="1"/>
  <c r="W48" i="1"/>
  <c r="U72" i="1" l="1"/>
  <c r="X72" i="1" l="1"/>
  <c r="AC42" i="1" s="1"/>
  <c r="AD42" i="1" l="1"/>
  <c r="AF42" i="1"/>
  <c r="AE42" i="1"/>
  <c r="AC40" i="1"/>
  <c r="AC43" i="1" s="1"/>
  <c r="X64" i="1"/>
  <c r="V105" i="4"/>
  <c r="W86" i="4"/>
  <c r="X96" i="4"/>
  <c r="X95" i="4"/>
  <c r="X104" i="4"/>
  <c r="Z104" i="4" s="1"/>
  <c r="X103" i="4"/>
  <c r="Z103" i="4" s="1"/>
  <c r="X102" i="4"/>
  <c r="Y102" i="4" s="1"/>
  <c r="X101" i="4"/>
  <c r="Z101" i="4" s="1"/>
  <c r="X100" i="4"/>
  <c r="Y100" i="4" s="1"/>
  <c r="X99" i="4"/>
  <c r="Y99" i="4" s="1"/>
  <c r="X98" i="4"/>
  <c r="Y98" i="4" s="1"/>
  <c r="X97" i="4"/>
  <c r="Z97" i="4" s="1"/>
  <c r="X85" i="4"/>
  <c r="Y85" i="4" s="1"/>
  <c r="AA85" i="4" s="1"/>
  <c r="X84" i="4"/>
  <c r="Y84" i="4" s="1"/>
  <c r="X83" i="4"/>
  <c r="Y83" i="4" s="1"/>
  <c r="X82" i="4"/>
  <c r="Y82" i="4" s="1"/>
  <c r="X81" i="4"/>
  <c r="Y81" i="4" s="1"/>
  <c r="AA81" i="4" s="1"/>
  <c r="X80" i="4"/>
  <c r="Y80" i="4" s="1"/>
  <c r="X79" i="4"/>
  <c r="Y79" i="4" s="1"/>
  <c r="X78" i="4"/>
  <c r="Y78" i="4" s="1"/>
  <c r="X77" i="4"/>
  <c r="Y77" i="4" s="1"/>
  <c r="X76" i="4"/>
  <c r="Y76" i="4" s="1"/>
  <c r="U64" i="1" l="1"/>
  <c r="Z98" i="4"/>
  <c r="AA80" i="4"/>
  <c r="Z80" i="4"/>
  <c r="AA84" i="4"/>
  <c r="Z84" i="4"/>
  <c r="AA78" i="4"/>
  <c r="Z78" i="4"/>
  <c r="AA82" i="4"/>
  <c r="Z82" i="4"/>
  <c r="AA79" i="4"/>
  <c r="Z79" i="4"/>
  <c r="AA83" i="4"/>
  <c r="Z83" i="4"/>
  <c r="Z81" i="4"/>
  <c r="Z85" i="4"/>
  <c r="Z102" i="4"/>
  <c r="Y103" i="4"/>
  <c r="Z99" i="4"/>
  <c r="Z100" i="4"/>
  <c r="Y97" i="4"/>
  <c r="Y101" i="4"/>
  <c r="Y104" i="4"/>
  <c r="Z105" i="4" l="1"/>
  <c r="Z86" i="4"/>
  <c r="AA86" i="4"/>
  <c r="Y105" i="4"/>
  <c r="AE93" i="3" l="1"/>
  <c r="AE92" i="3"/>
  <c r="AE91" i="3"/>
  <c r="AE90" i="3"/>
  <c r="AE89" i="3"/>
  <c r="AE88" i="3"/>
  <c r="AE87" i="3"/>
  <c r="AE86" i="3"/>
  <c r="AE106" i="3"/>
  <c r="AE105" i="3"/>
  <c r="AE104" i="3"/>
  <c r="AE103" i="3"/>
  <c r="AE102" i="3"/>
  <c r="AE100" i="3"/>
  <c r="AE99" i="3"/>
  <c r="AE98" i="3"/>
  <c r="AL12" i="4" l="1"/>
  <c r="AL13" i="4" l="1"/>
  <c r="AL14" i="4" l="1"/>
  <c r="AL15" i="4" l="1"/>
  <c r="AL16" i="4" l="1"/>
  <c r="AL17" i="4" l="1"/>
  <c r="AL18" i="4" l="1"/>
  <c r="AL19" i="4" l="1"/>
  <c r="AL20" i="4" l="1"/>
  <c r="AL21" i="4" l="1"/>
  <c r="Z26" i="5" l="1"/>
  <c r="AA26" i="5"/>
  <c r="F38" i="5"/>
  <c r="AA32" i="5"/>
  <c r="Z33" i="5"/>
  <c r="AA36" i="5"/>
  <c r="Z36" i="5"/>
  <c r="Z35" i="5"/>
  <c r="AA35" i="5"/>
  <c r="AA34" i="5"/>
  <c r="Z34" i="5"/>
  <c r="AA33" i="5"/>
  <c r="Z31" i="5"/>
  <c r="AA31" i="5"/>
  <c r="AA25" i="5"/>
  <c r="X30" i="1" s="1"/>
  <c r="Z25" i="5"/>
  <c r="X27" i="5"/>
  <c r="W27" i="5"/>
  <c r="S27" i="5"/>
  <c r="N6" i="5"/>
  <c r="N8" i="5"/>
  <c r="N9" i="5"/>
  <c r="N36" i="5"/>
  <c r="N35" i="5"/>
  <c r="T29" i="5" s="1"/>
  <c r="N34" i="5"/>
  <c r="T40" i="5" s="1"/>
  <c r="AA40" i="5" s="1"/>
  <c r="N33" i="5"/>
  <c r="N32" i="5"/>
  <c r="T35" i="5" s="1"/>
  <c r="N31" i="5"/>
  <c r="N30" i="5"/>
  <c r="T36" i="5" s="1"/>
  <c r="N29" i="5"/>
  <c r="N28" i="5"/>
  <c r="N27" i="5"/>
  <c r="N26" i="5"/>
  <c r="T26" i="5" s="1"/>
  <c r="N25" i="5"/>
  <c r="T41" i="5" s="1"/>
  <c r="AA41" i="5" s="1"/>
  <c r="N24" i="5"/>
  <c r="N23" i="5"/>
  <c r="N22" i="5"/>
  <c r="N21" i="5"/>
  <c r="T34" i="5" s="1"/>
  <c r="N20" i="5"/>
  <c r="T25" i="5" s="1"/>
  <c r="N19" i="5"/>
  <c r="N18" i="5"/>
  <c r="N17" i="5"/>
  <c r="N16" i="5"/>
  <c r="N15" i="5"/>
  <c r="N14" i="5"/>
  <c r="T33" i="5" s="1"/>
  <c r="N13" i="5"/>
  <c r="T32" i="5" s="1"/>
  <c r="Z32" i="5" s="1"/>
  <c r="V31" i="1" s="1"/>
  <c r="X31" i="1" s="1"/>
  <c r="N12" i="5"/>
  <c r="N11" i="5"/>
  <c r="T28" i="5" s="1"/>
  <c r="T30" i="5" s="1"/>
  <c r="N10" i="5"/>
  <c r="N7" i="5"/>
  <c r="T31" i="5" s="1"/>
  <c r="X30" i="5"/>
  <c r="AA30" i="5" s="1"/>
  <c r="X38" i="1" s="1"/>
  <c r="W30" i="5"/>
  <c r="Z30" i="5" s="1"/>
  <c r="V38" i="1" s="1"/>
  <c r="X39" i="1" l="1"/>
  <c r="X41" i="1"/>
  <c r="AA27" i="5"/>
  <c r="Z41" i="5"/>
  <c r="T27" i="5"/>
  <c r="Z40" i="5"/>
  <c r="D18" i="9" l="1"/>
  <c r="X43" i="1"/>
  <c r="V39" i="1"/>
  <c r="L67" i="1" s="1"/>
  <c r="Z27" i="5"/>
  <c r="V41" i="1"/>
  <c r="D13" i="9" l="1"/>
  <c r="V43" i="1"/>
  <c r="AY76" i="3"/>
  <c r="AY75" i="3"/>
  <c r="AY74" i="3"/>
  <c r="AY73" i="3"/>
  <c r="AY72" i="3"/>
  <c r="AY145" i="3"/>
  <c r="AY144" i="3"/>
  <c r="AY152" i="3"/>
  <c r="AY151" i="3"/>
  <c r="AY150" i="3"/>
  <c r="AY149" i="3"/>
  <c r="AY148" i="3"/>
  <c r="AY147" i="3"/>
  <c r="AY146" i="3"/>
  <c r="AY137" i="3"/>
  <c r="AY136" i="3"/>
  <c r="AY135" i="3"/>
  <c r="AY134" i="3"/>
  <c r="AY138" i="3" s="1"/>
  <c r="AY133" i="3"/>
  <c r="AY132" i="3"/>
  <c r="AY131" i="3"/>
  <c r="AY123" i="3"/>
  <c r="AY122" i="3"/>
  <c r="AY121" i="3"/>
  <c r="AY120" i="3"/>
  <c r="AY119" i="3"/>
  <c r="AY118" i="3"/>
  <c r="AY117" i="3"/>
  <c r="AY25" i="3"/>
  <c r="AY23" i="3"/>
  <c r="AY21" i="3"/>
  <c r="AY20" i="3"/>
  <c r="AY19" i="3"/>
  <c r="AY37" i="3"/>
  <c r="AY36" i="3"/>
  <c r="AY43" i="3"/>
  <c r="AY42" i="3"/>
  <c r="AY41" i="3"/>
  <c r="AY40" i="3"/>
  <c r="AY39" i="3"/>
  <c r="AY38" i="3"/>
  <c r="BA27" i="3"/>
  <c r="AY12" i="3"/>
  <c r="AY11" i="3"/>
  <c r="AY10" i="3"/>
  <c r="AY9" i="3"/>
  <c r="AY8" i="3"/>
  <c r="D16" i="9" l="1"/>
  <c r="D17" i="9" s="1"/>
  <c r="Y72" i="1"/>
  <c r="AY14" i="3"/>
  <c r="F6" i="8" s="1"/>
  <c r="AY125" i="3"/>
  <c r="E30" i="3" s="1"/>
  <c r="AY139" i="3"/>
  <c r="T24" i="1" s="1"/>
  <c r="F26" i="8" s="1"/>
  <c r="AY79" i="3"/>
  <c r="AY158" i="3"/>
  <c r="T25" i="1" s="1"/>
  <c r="F27" i="8" s="1"/>
  <c r="BC27" i="3"/>
  <c r="F7" i="8" s="1"/>
  <c r="AY45" i="3"/>
  <c r="F8" i="8" s="1"/>
  <c r="F9" i="8"/>
  <c r="AE10" i="3"/>
  <c r="AE19" i="3"/>
  <c r="AL28" i="3"/>
  <c r="AE46" i="3"/>
  <c r="T12" i="1" s="1"/>
  <c r="F10" i="8" s="1"/>
  <c r="AE55" i="3"/>
  <c r="T14" i="1" s="1"/>
  <c r="F12" i="8" s="1"/>
  <c r="AE64" i="3"/>
  <c r="T16" i="1" s="1"/>
  <c r="F14" i="8" s="1"/>
  <c r="AE73" i="3"/>
  <c r="T17" i="1" s="1"/>
  <c r="F15" i="8" s="1"/>
  <c r="AE82" i="3"/>
  <c r="T19" i="1" s="1"/>
  <c r="F17" i="8" s="1"/>
  <c r="F24" i="8" l="1"/>
  <c r="G30" i="3"/>
  <c r="T23" i="1" s="1"/>
  <c r="F23" i="8" s="1"/>
  <c r="T5" i="1"/>
  <c r="F3" i="8" s="1"/>
  <c r="T6" i="1"/>
  <c r="F4" i="8" s="1"/>
  <c r="T7" i="1"/>
  <c r="F5" i="8" s="1"/>
  <c r="X81" i="3"/>
  <c r="X80" i="3"/>
  <c r="X79" i="3"/>
  <c r="X78" i="3"/>
  <c r="X77" i="3"/>
  <c r="X76" i="3"/>
  <c r="X75" i="3"/>
  <c r="X74" i="3"/>
  <c r="X72" i="3"/>
  <c r="X71" i="3"/>
  <c r="X70" i="3"/>
  <c r="X69" i="3"/>
  <c r="X68" i="3"/>
  <c r="X67" i="3"/>
  <c r="X66" i="3"/>
  <c r="X65" i="3"/>
  <c r="X63" i="3"/>
  <c r="X62" i="3"/>
  <c r="X61" i="3"/>
  <c r="X60" i="3"/>
  <c r="X59" i="3"/>
  <c r="X58" i="3"/>
  <c r="X57" i="3"/>
  <c r="X56" i="3"/>
  <c r="X54" i="3"/>
  <c r="X53" i="3"/>
  <c r="X52" i="3"/>
  <c r="X51" i="3"/>
  <c r="X50" i="3"/>
  <c r="X49" i="3"/>
  <c r="X48" i="3"/>
  <c r="X47" i="3"/>
  <c r="X45" i="3"/>
  <c r="X44" i="3"/>
  <c r="X43" i="3"/>
  <c r="X42" i="3"/>
  <c r="X41" i="3"/>
  <c r="X40" i="3"/>
  <c r="X39" i="3"/>
  <c r="X38" i="3"/>
  <c r="X36" i="3"/>
  <c r="X34" i="3"/>
  <c r="X33" i="3"/>
  <c r="X32" i="3"/>
  <c r="X31" i="3"/>
  <c r="AE30" i="3"/>
  <c r="AE29" i="3"/>
  <c r="AB27" i="3"/>
  <c r="X26" i="3"/>
  <c r="X25" i="3"/>
  <c r="X24" i="3"/>
  <c r="X23" i="3"/>
  <c r="X22" i="3"/>
  <c r="X21" i="3"/>
  <c r="X20" i="3"/>
  <c r="X18" i="3"/>
  <c r="X17" i="3"/>
  <c r="X16" i="3"/>
  <c r="X15" i="3"/>
  <c r="X14" i="3"/>
  <c r="X13" i="3"/>
  <c r="X12" i="3"/>
  <c r="X11" i="3"/>
  <c r="X9" i="3"/>
  <c r="X8" i="3"/>
  <c r="X7" i="3"/>
  <c r="X6" i="3"/>
  <c r="X5" i="3"/>
  <c r="X4" i="3"/>
  <c r="X3" i="3"/>
  <c r="X2" i="3"/>
  <c r="AE40" i="1" l="1"/>
  <c r="AE43" i="1" s="1"/>
  <c r="AF40" i="1"/>
  <c r="AF43" i="1" s="1"/>
  <c r="AD40" i="1"/>
  <c r="AD43" i="1" s="1"/>
  <c r="AE101" i="3"/>
  <c r="AE108" i="3" s="1"/>
  <c r="AE37" i="3"/>
  <c r="T15" i="1" s="1"/>
  <c r="F13" i="8" s="1"/>
  <c r="AE95" i="3"/>
  <c r="T17" i="3" l="1"/>
  <c r="V17" i="3"/>
  <c r="U17" i="3" l="1"/>
  <c r="V23" i="3"/>
  <c r="T24" i="3"/>
  <c r="V25" i="1" s="1"/>
  <c r="F77" i="8" s="1"/>
  <c r="T20" i="3"/>
  <c r="T19" i="3"/>
  <c r="T9" i="3"/>
  <c r="T8" i="3"/>
  <c r="T7" i="3"/>
  <c r="V24" i="3"/>
  <c r="X25" i="1" s="1"/>
  <c r="F123" i="8" s="1"/>
  <c r="V20" i="3"/>
  <c r="V19" i="3"/>
  <c r="V10" i="3"/>
  <c r="V9" i="3"/>
  <c r="V8" i="3"/>
  <c r="V7" i="3"/>
  <c r="X8" i="1" s="1"/>
  <c r="F102" i="8" s="1"/>
  <c r="V22" i="3"/>
  <c r="V21" i="3"/>
  <c r="U24" i="3" l="1"/>
  <c r="W25" i="1" s="1"/>
  <c r="F98" i="8" s="1"/>
  <c r="U19" i="3"/>
  <c r="U20" i="3"/>
  <c r="U8" i="3"/>
  <c r="U9" i="3"/>
  <c r="U7" i="3"/>
  <c r="DY85" i="6" l="1"/>
  <c r="EQ85" i="6"/>
  <c r="ES71" i="6"/>
  <c r="EK85" i="6"/>
  <c r="EC85" i="6"/>
  <c r="DU85" i="6"/>
  <c r="DJ81" i="6"/>
  <c r="DJ80" i="6"/>
  <c r="DJ79" i="6"/>
  <c r="DJ78" i="6"/>
  <c r="DJ77" i="6"/>
  <c r="DJ76" i="6"/>
  <c r="DA81" i="6"/>
  <c r="DA80" i="6"/>
  <c r="DA79" i="6"/>
  <c r="DA78" i="6"/>
  <c r="DA76" i="6"/>
  <c r="DA77" i="6"/>
  <c r="CR81" i="6"/>
  <c r="CR80" i="6"/>
  <c r="CR79" i="6"/>
  <c r="CR78" i="6"/>
  <c r="CR77" i="6"/>
  <c r="CI81" i="6"/>
  <c r="CI80" i="6"/>
  <c r="CI79" i="6"/>
  <c r="CI78" i="6"/>
  <c r="CI77" i="6"/>
  <c r="CI76" i="6"/>
  <c r="CA79" i="6"/>
  <c r="CA78" i="6"/>
  <c r="CA77" i="6"/>
  <c r="CA76" i="6"/>
  <c r="CA75" i="6"/>
  <c r="CA74" i="6"/>
  <c r="CA73" i="6"/>
  <c r="CA72" i="6"/>
  <c r="CA71" i="6"/>
  <c r="CA70" i="6"/>
  <c r="CA69" i="6"/>
  <c r="CA68" i="6"/>
  <c r="CA67" i="6"/>
  <c r="BU79" i="6"/>
  <c r="BU78" i="6"/>
  <c r="BU77" i="6"/>
  <c r="BU76" i="6"/>
  <c r="BL81" i="6"/>
  <c r="BL80" i="6"/>
  <c r="BL79" i="6"/>
  <c r="BL78" i="6"/>
  <c r="BL77" i="6"/>
  <c r="BL76" i="6"/>
  <c r="BC81" i="6"/>
  <c r="BC80" i="6"/>
  <c r="BC79" i="6"/>
  <c r="BC78" i="6"/>
  <c r="BC77" i="6"/>
  <c r="BC76" i="6"/>
  <c r="AT81" i="6"/>
  <c r="AT80" i="6"/>
  <c r="AT79" i="6"/>
  <c r="AT78" i="6"/>
  <c r="AT77" i="6"/>
  <c r="AK81" i="6"/>
  <c r="AK80" i="6"/>
  <c r="AK79" i="6"/>
  <c r="AK78" i="6"/>
  <c r="AK77" i="6"/>
  <c r="AK76" i="6"/>
  <c r="AK75" i="6"/>
  <c r="AK74" i="6"/>
  <c r="U21" i="1"/>
  <c r="F44" i="8" s="1"/>
  <c r="U20" i="1"/>
  <c r="F43" i="8" s="1"/>
  <c r="R83" i="6"/>
  <c r="Q83" i="6"/>
  <c r="P83" i="6"/>
  <c r="O83" i="6"/>
  <c r="R82" i="6"/>
  <c r="Q82" i="6"/>
  <c r="P82" i="6"/>
  <c r="O82" i="6"/>
  <c r="R81" i="6"/>
  <c r="Q81" i="6"/>
  <c r="P81" i="6"/>
  <c r="O81" i="6"/>
  <c r="R80" i="6"/>
  <c r="Q80" i="6"/>
  <c r="P80" i="6"/>
  <c r="O80" i="6"/>
  <c r="R79" i="6"/>
  <c r="Q79" i="6"/>
  <c r="P79" i="6"/>
  <c r="O79" i="6"/>
  <c r="R78" i="6"/>
  <c r="Q78" i="6"/>
  <c r="P78" i="6"/>
  <c r="O78" i="6"/>
  <c r="R77" i="6"/>
  <c r="Q77" i="6"/>
  <c r="P77" i="6"/>
  <c r="O77" i="6"/>
  <c r="R76" i="6"/>
  <c r="Q76" i="6"/>
  <c r="P76" i="6"/>
  <c r="O76" i="6"/>
  <c r="R75" i="6"/>
  <c r="Q75" i="6"/>
  <c r="P75" i="6"/>
  <c r="O75" i="6"/>
  <c r="R74" i="6"/>
  <c r="Q74" i="6"/>
  <c r="P74" i="6"/>
  <c r="O74" i="6"/>
  <c r="R73" i="6"/>
  <c r="Q73" i="6"/>
  <c r="P73" i="6"/>
  <c r="O73" i="6"/>
  <c r="R72" i="6"/>
  <c r="Q72" i="6"/>
  <c r="P72" i="6"/>
  <c r="O72" i="6"/>
  <c r="R71" i="6"/>
  <c r="Q71" i="6"/>
  <c r="P71" i="6"/>
  <c r="O71" i="6"/>
  <c r="R70" i="6"/>
  <c r="Q70" i="6"/>
  <c r="P70" i="6"/>
  <c r="O70" i="6"/>
  <c r="R69" i="6"/>
  <c r="Q69" i="6"/>
  <c r="P69" i="6"/>
  <c r="O69" i="6"/>
  <c r="R68" i="6"/>
  <c r="Q68" i="6"/>
  <c r="P68" i="6"/>
  <c r="O68" i="6"/>
  <c r="R67" i="6"/>
  <c r="Q67" i="6"/>
  <c r="P67" i="6"/>
  <c r="O67" i="6"/>
  <c r="R66" i="6"/>
  <c r="Q66" i="6"/>
  <c r="P66" i="6"/>
  <c r="O66" i="6"/>
  <c r="R65" i="6"/>
  <c r="Q65" i="6"/>
  <c r="P65" i="6"/>
  <c r="O65" i="6"/>
  <c r="R64" i="6"/>
  <c r="Q64" i="6"/>
  <c r="P64" i="6"/>
  <c r="O64" i="6"/>
  <c r="R63" i="6"/>
  <c r="Q63" i="6"/>
  <c r="P63" i="6"/>
  <c r="O63" i="6"/>
  <c r="R62" i="6"/>
  <c r="Q62" i="6"/>
  <c r="P62" i="6"/>
  <c r="O62" i="6"/>
  <c r="R61" i="6"/>
  <c r="Q61" i="6"/>
  <c r="P61" i="6"/>
  <c r="O61" i="6"/>
  <c r="R60" i="6"/>
  <c r="Q60" i="6"/>
  <c r="P60" i="6"/>
  <c r="O60" i="6"/>
  <c r="R59" i="6"/>
  <c r="Q59" i="6"/>
  <c r="P59" i="6"/>
  <c r="O59" i="6"/>
  <c r="R58" i="6"/>
  <c r="Q58" i="6"/>
  <c r="P58" i="6"/>
  <c r="O58" i="6"/>
  <c r="R57" i="6"/>
  <c r="Q57" i="6"/>
  <c r="P57" i="6"/>
  <c r="O57" i="6"/>
  <c r="R56" i="6"/>
  <c r="Q56" i="6"/>
  <c r="P56" i="6"/>
  <c r="O56" i="6"/>
  <c r="R55" i="6"/>
  <c r="Q55" i="6"/>
  <c r="P55" i="6"/>
  <c r="O55" i="6"/>
  <c r="R54" i="6"/>
  <c r="Q54" i="6"/>
  <c r="P54" i="6"/>
  <c r="O54" i="6"/>
  <c r="R53" i="6"/>
  <c r="Q53" i="6"/>
  <c r="P53" i="6"/>
  <c r="O53" i="6"/>
  <c r="R52" i="6"/>
  <c r="Q52" i="6"/>
  <c r="P52" i="6"/>
  <c r="O52" i="6"/>
  <c r="R51" i="6"/>
  <c r="Q51" i="6"/>
  <c r="P51" i="6"/>
  <c r="O51" i="6"/>
  <c r="R50" i="6"/>
  <c r="Q50" i="6"/>
  <c r="P50" i="6"/>
  <c r="O50" i="6"/>
  <c r="R49" i="6"/>
  <c r="Q49" i="6"/>
  <c r="P49" i="6"/>
  <c r="O49" i="6"/>
  <c r="R48" i="6"/>
  <c r="Q48" i="6"/>
  <c r="P48" i="6"/>
  <c r="O48" i="6"/>
  <c r="R47" i="6"/>
  <c r="Q47" i="6"/>
  <c r="P47" i="6"/>
  <c r="O47" i="6"/>
  <c r="R46" i="6"/>
  <c r="Q46" i="6"/>
  <c r="P46" i="6"/>
  <c r="O46" i="6"/>
  <c r="CA85" i="6" l="1"/>
  <c r="G12" i="3" s="1"/>
  <c r="AK85" i="6"/>
  <c r="S86" i="6"/>
  <c r="S85" i="6"/>
  <c r="L46" i="4"/>
  <c r="J43" i="4"/>
  <c r="J46" i="4" s="1"/>
  <c r="K46" i="4"/>
  <c r="G4" i="3" l="1"/>
  <c r="C83" i="6" l="1"/>
  <c r="C82" i="6"/>
  <c r="C81" i="6"/>
  <c r="C80" i="6"/>
  <c r="C79" i="6"/>
  <c r="C78" i="6"/>
  <c r="C77" i="6"/>
  <c r="O58" i="5" l="1"/>
  <c r="O55" i="5"/>
  <c r="O51" i="5"/>
  <c r="O50" i="5"/>
  <c r="O49" i="5"/>
  <c r="O48" i="5"/>
  <c r="O46" i="5"/>
  <c r="O44" i="5"/>
  <c r="H46" i="4" l="1"/>
  <c r="G46" i="4"/>
  <c r="F46" i="4"/>
  <c r="E46" i="4"/>
  <c r="D46" i="4"/>
  <c r="C46" i="4"/>
  <c r="B46" i="4"/>
  <c r="A7" i="4"/>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EB85" i="6"/>
  <c r="EP85" i="6"/>
  <c r="EO85" i="6"/>
  <c r="EN85" i="6"/>
  <c r="EJ85" i="6"/>
  <c r="EH85" i="6"/>
  <c r="EU85" i="6"/>
  <c r="DX85" i="6"/>
  <c r="BX85" i="6"/>
  <c r="DT85" i="6"/>
  <c r="DR85" i="6"/>
  <c r="O36" i="5"/>
  <c r="O35" i="5"/>
  <c r="U29" i="5" s="1"/>
  <c r="O34" i="5"/>
  <c r="U40" i="5" s="1"/>
  <c r="O33" i="5"/>
  <c r="O32" i="5"/>
  <c r="U35" i="5" s="1"/>
  <c r="O31" i="5"/>
  <c r="O30" i="5"/>
  <c r="U36" i="5" s="1"/>
  <c r="O29" i="5"/>
  <c r="O28" i="5"/>
  <c r="O27" i="5"/>
  <c r="O26" i="5"/>
  <c r="U26" i="5" s="1"/>
  <c r="O25" i="5"/>
  <c r="U41" i="5" s="1"/>
  <c r="O24" i="5"/>
  <c r="O23" i="5"/>
  <c r="O22" i="5"/>
  <c r="O21" i="5"/>
  <c r="U34" i="5" s="1"/>
  <c r="O20" i="5"/>
  <c r="U25" i="5" s="1"/>
  <c r="O19" i="5"/>
  <c r="O18" i="5"/>
  <c r="O17" i="5"/>
  <c r="O16" i="5"/>
  <c r="O15" i="5"/>
  <c r="O14" i="5"/>
  <c r="U33" i="5" s="1"/>
  <c r="O13" i="5"/>
  <c r="U32" i="5" s="1"/>
  <c r="O12" i="5"/>
  <c r="O11" i="5"/>
  <c r="U28" i="5" s="1"/>
  <c r="U30" i="5" s="1"/>
  <c r="O10" i="5"/>
  <c r="O9" i="5"/>
  <c r="O8" i="5"/>
  <c r="O7" i="5"/>
  <c r="U31" i="5" s="1"/>
  <c r="O6" i="5"/>
  <c r="U27" i="5" l="1"/>
  <c r="V18" i="3" l="1"/>
  <c r="X19" i="1" s="1"/>
  <c r="F113" i="8" s="1"/>
  <c r="V16" i="3"/>
  <c r="X17" i="1" s="1"/>
  <c r="V15" i="3"/>
  <c r="X16" i="1" s="1"/>
  <c r="F110" i="8" s="1"/>
  <c r="V14" i="3"/>
  <c r="X15" i="1" s="1"/>
  <c r="F109" i="8" s="1"/>
  <c r="V13" i="3"/>
  <c r="X14" i="1" s="1"/>
  <c r="F108" i="8" s="1"/>
  <c r="V11" i="3"/>
  <c r="X12" i="1" s="1"/>
  <c r="F106" i="8" s="1"/>
  <c r="V6" i="3"/>
  <c r="X7" i="1" s="1"/>
  <c r="F101" i="8" s="1"/>
  <c r="V5" i="3"/>
  <c r="X6" i="1" s="1"/>
  <c r="F100" i="8" s="1"/>
  <c r="DN85" i="6"/>
  <c r="DM85" i="6"/>
  <c r="DF85" i="6"/>
  <c r="DE85" i="6"/>
  <c r="AY85" i="6"/>
  <c r="AX85" i="6"/>
  <c r="AO85" i="6"/>
  <c r="CV85" i="6"/>
  <c r="CM85" i="6"/>
  <c r="BP85" i="6"/>
  <c r="BH85" i="6"/>
  <c r="BG85" i="6"/>
  <c r="AF85" i="6"/>
  <c r="CD85" i="6"/>
  <c r="DG45" i="6"/>
  <c r="DG44" i="6"/>
  <c r="DG43" i="6"/>
  <c r="DO76" i="6"/>
  <c r="DP76" i="6" s="1"/>
  <c r="DO75" i="6"/>
  <c r="DP75" i="6" s="1"/>
  <c r="DO74" i="6"/>
  <c r="DP74" i="6" s="1"/>
  <c r="DO73" i="6"/>
  <c r="DP73" i="6" s="1"/>
  <c r="DO72" i="6"/>
  <c r="DP72" i="6" s="1"/>
  <c r="DO71" i="6"/>
  <c r="DP71" i="6" s="1"/>
  <c r="DO70" i="6"/>
  <c r="DP70" i="6" s="1"/>
  <c r="DO69" i="6"/>
  <c r="DP69" i="6" s="1"/>
  <c r="DO68" i="6"/>
  <c r="DP68" i="6" s="1"/>
  <c r="DO67" i="6"/>
  <c r="DP67" i="6" s="1"/>
  <c r="DO66" i="6"/>
  <c r="DP66" i="6" s="1"/>
  <c r="DO65" i="6"/>
  <c r="DP65" i="6" s="1"/>
  <c r="DO64" i="6"/>
  <c r="DP64" i="6" s="1"/>
  <c r="DO63" i="6"/>
  <c r="DP63" i="6" s="1"/>
  <c r="DO47" i="6"/>
  <c r="DO46" i="6"/>
  <c r="DG76" i="6"/>
  <c r="DG75" i="6"/>
  <c r="DG74" i="6"/>
  <c r="DG73" i="6"/>
  <c r="DJ73" i="6" s="1"/>
  <c r="DG72" i="6"/>
  <c r="DJ72" i="6" s="1"/>
  <c r="DG71" i="6"/>
  <c r="DJ71" i="6" s="1"/>
  <c r="DG70" i="6"/>
  <c r="DJ70" i="6" s="1"/>
  <c r="DG69" i="6"/>
  <c r="DJ69" i="6" s="1"/>
  <c r="DG68" i="6"/>
  <c r="DJ68" i="6" s="1"/>
  <c r="DG67" i="6"/>
  <c r="DJ67" i="6" s="1"/>
  <c r="DG66" i="6"/>
  <c r="DJ66" i="6" s="1"/>
  <c r="DG65" i="6"/>
  <c r="DJ65" i="6" s="1"/>
  <c r="DG64" i="6"/>
  <c r="DJ64" i="6" s="1"/>
  <c r="DG63" i="6"/>
  <c r="DJ63" i="6" s="1"/>
  <c r="DG62" i="6"/>
  <c r="DG61" i="6"/>
  <c r="DG60" i="6"/>
  <c r="DG47" i="6"/>
  <c r="DG46" i="6"/>
  <c r="AZ76" i="6"/>
  <c r="AZ75" i="6"/>
  <c r="GS8" i="6" s="1"/>
  <c r="AZ74" i="6"/>
  <c r="GS7" i="6" s="1"/>
  <c r="AZ73" i="6"/>
  <c r="BC73" i="6" s="1"/>
  <c r="AZ72" i="6"/>
  <c r="BC72" i="6" s="1"/>
  <c r="AZ71" i="6"/>
  <c r="BC71" i="6" s="1"/>
  <c r="AZ70" i="6"/>
  <c r="BC70" i="6" s="1"/>
  <c r="AZ69" i="6"/>
  <c r="BC69" i="6" s="1"/>
  <c r="AZ68" i="6"/>
  <c r="BC68" i="6" s="1"/>
  <c r="AZ67" i="6"/>
  <c r="BC67" i="6" s="1"/>
  <c r="AZ66" i="6"/>
  <c r="BC66" i="6" s="1"/>
  <c r="AZ65" i="6"/>
  <c r="BC65" i="6" s="1"/>
  <c r="AZ64" i="6"/>
  <c r="BC64" i="6" s="1"/>
  <c r="AZ63" i="6"/>
  <c r="BC63" i="6" s="1"/>
  <c r="AZ62" i="6"/>
  <c r="AZ61" i="6"/>
  <c r="AZ60" i="6"/>
  <c r="AZ59" i="6"/>
  <c r="AZ58" i="6"/>
  <c r="AZ57" i="6"/>
  <c r="AZ56" i="6"/>
  <c r="AZ55" i="6"/>
  <c r="AZ54" i="6"/>
  <c r="AZ53" i="6"/>
  <c r="AZ52" i="6"/>
  <c r="AZ51" i="6"/>
  <c r="AZ50" i="6"/>
  <c r="AZ49" i="6"/>
  <c r="AZ48" i="6"/>
  <c r="AZ47" i="6"/>
  <c r="AZ46" i="6"/>
  <c r="AQ76" i="6"/>
  <c r="AT76" i="6" s="1"/>
  <c r="AQ74" i="6"/>
  <c r="GR7" i="6" s="1"/>
  <c r="AQ73" i="6"/>
  <c r="AT73" i="6" s="1"/>
  <c r="AQ72" i="6"/>
  <c r="AT72" i="6" s="1"/>
  <c r="AQ71" i="6"/>
  <c r="AT71" i="6" s="1"/>
  <c r="AQ70" i="6"/>
  <c r="AT70" i="6" s="1"/>
  <c r="AQ69" i="6"/>
  <c r="AT69" i="6" s="1"/>
  <c r="AQ68" i="6"/>
  <c r="AT68" i="6" s="1"/>
  <c r="AQ67" i="6"/>
  <c r="AT67" i="6" s="1"/>
  <c r="AQ66" i="6"/>
  <c r="AT66" i="6" s="1"/>
  <c r="AQ65" i="6"/>
  <c r="AT65" i="6" s="1"/>
  <c r="AQ64" i="6"/>
  <c r="AT64" i="6" s="1"/>
  <c r="AQ63" i="6"/>
  <c r="AT63" i="6" s="1"/>
  <c r="AQ62" i="6"/>
  <c r="AT62" i="6" s="1"/>
  <c r="AQ61" i="6"/>
  <c r="AT61" i="6" s="1"/>
  <c r="AQ60" i="6"/>
  <c r="AT60" i="6" s="1"/>
  <c r="AQ59" i="6"/>
  <c r="AT59" i="6" s="1"/>
  <c r="AQ58" i="6"/>
  <c r="AT58" i="6" s="1"/>
  <c r="AQ57" i="6"/>
  <c r="AT57" i="6" s="1"/>
  <c r="AQ56" i="6"/>
  <c r="AT56" i="6" s="1"/>
  <c r="AQ55" i="6"/>
  <c r="AT55" i="6" s="1"/>
  <c r="AQ54" i="6"/>
  <c r="AT54" i="6" s="1"/>
  <c r="AQ53" i="6"/>
  <c r="AT53" i="6" s="1"/>
  <c r="AQ52" i="6"/>
  <c r="AT52" i="6" s="1"/>
  <c r="AQ51" i="6"/>
  <c r="AT51" i="6" s="1"/>
  <c r="AQ50" i="6"/>
  <c r="AT50" i="6" s="1"/>
  <c r="AQ49" i="6"/>
  <c r="AT49" i="6" s="1"/>
  <c r="AQ48" i="6"/>
  <c r="AT48" i="6" s="1"/>
  <c r="AQ47" i="6"/>
  <c r="AT47" i="6" s="1"/>
  <c r="AQ46" i="6"/>
  <c r="AT46" i="6" s="1"/>
  <c r="CX76" i="6"/>
  <c r="CX74" i="6"/>
  <c r="CX73" i="6"/>
  <c r="DA73" i="6" s="1"/>
  <c r="CX72" i="6"/>
  <c r="DA72" i="6" s="1"/>
  <c r="CX71" i="6"/>
  <c r="DA71" i="6" s="1"/>
  <c r="CX70" i="6"/>
  <c r="DA70" i="6" s="1"/>
  <c r="CX69" i="6"/>
  <c r="DA69" i="6" s="1"/>
  <c r="CX68" i="6"/>
  <c r="DA68" i="6" s="1"/>
  <c r="CX67" i="6"/>
  <c r="DA67" i="6" s="1"/>
  <c r="CX66" i="6"/>
  <c r="DA66" i="6" s="1"/>
  <c r="CX65" i="6"/>
  <c r="DA65" i="6" s="1"/>
  <c r="CX64" i="6"/>
  <c r="DA64" i="6" s="1"/>
  <c r="CX63" i="6"/>
  <c r="DA63" i="6" s="1"/>
  <c r="CX62" i="6"/>
  <c r="CX61" i="6"/>
  <c r="CX60" i="6"/>
  <c r="CX59" i="6"/>
  <c r="CX58" i="6"/>
  <c r="CX57" i="6"/>
  <c r="CX56" i="6"/>
  <c r="CX55" i="6"/>
  <c r="CX54" i="6"/>
  <c r="CX53" i="6"/>
  <c r="CX52" i="6"/>
  <c r="CX51" i="6"/>
  <c r="CX50" i="6"/>
  <c r="CX49" i="6"/>
  <c r="CX48" i="6"/>
  <c r="CX47" i="6"/>
  <c r="CX46" i="6"/>
  <c r="CX45" i="6"/>
  <c r="CX44" i="6"/>
  <c r="CX43" i="6"/>
  <c r="CO76" i="6"/>
  <c r="CR76" i="6" s="1"/>
  <c r="CO74" i="6"/>
  <c r="CO73" i="6"/>
  <c r="CR73" i="6" s="1"/>
  <c r="CO72" i="6"/>
  <c r="CR72" i="6" s="1"/>
  <c r="CO71" i="6"/>
  <c r="CR71" i="6" s="1"/>
  <c r="CO70" i="6"/>
  <c r="CR70" i="6" s="1"/>
  <c r="CO69" i="6"/>
  <c r="CR69" i="6" s="1"/>
  <c r="CO68" i="6"/>
  <c r="CR68" i="6" s="1"/>
  <c r="CO67" i="6"/>
  <c r="CR67" i="6" s="1"/>
  <c r="CO66" i="6"/>
  <c r="CR66" i="6" s="1"/>
  <c r="CO65" i="6"/>
  <c r="CR65" i="6" s="1"/>
  <c r="CO64" i="6"/>
  <c r="CR64" i="6" s="1"/>
  <c r="CO63" i="6"/>
  <c r="CR63" i="6" s="1"/>
  <c r="CO62" i="6"/>
  <c r="CO61" i="6"/>
  <c r="CO60" i="6"/>
  <c r="CO59" i="6"/>
  <c r="CO58" i="6"/>
  <c r="CO57" i="6"/>
  <c r="CO56" i="6"/>
  <c r="CO55" i="6"/>
  <c r="CO54" i="6"/>
  <c r="CO53" i="6"/>
  <c r="CO52" i="6"/>
  <c r="CO51" i="6"/>
  <c r="CO50" i="6"/>
  <c r="CO49" i="6"/>
  <c r="CO48" i="6"/>
  <c r="CO47" i="6"/>
  <c r="CO46" i="6"/>
  <c r="CO45" i="6"/>
  <c r="CO44" i="6"/>
  <c r="CO43" i="6"/>
  <c r="BR76" i="6"/>
  <c r="BR74" i="6"/>
  <c r="BR73" i="6"/>
  <c r="BU73" i="6" s="1"/>
  <c r="BR72" i="6"/>
  <c r="BU72" i="6" s="1"/>
  <c r="BR71" i="6"/>
  <c r="BU71" i="6" s="1"/>
  <c r="BR70" i="6"/>
  <c r="BU70" i="6" s="1"/>
  <c r="BR69" i="6"/>
  <c r="BU69" i="6" s="1"/>
  <c r="BR68" i="6"/>
  <c r="BU68" i="6" s="1"/>
  <c r="BR67" i="6"/>
  <c r="BU67" i="6" s="1"/>
  <c r="BR66" i="6"/>
  <c r="BU66" i="6" s="1"/>
  <c r="BR65" i="6"/>
  <c r="BU65" i="6" s="1"/>
  <c r="BR64" i="6"/>
  <c r="BU64" i="6" s="1"/>
  <c r="BR63" i="6"/>
  <c r="BU63" i="6" s="1"/>
  <c r="BR62" i="6"/>
  <c r="BR61" i="6"/>
  <c r="BR60" i="6"/>
  <c r="BR59" i="6"/>
  <c r="BR58" i="6"/>
  <c r="BR57" i="6"/>
  <c r="BR56" i="6"/>
  <c r="BR55" i="6"/>
  <c r="BR54" i="6"/>
  <c r="BR53" i="6"/>
  <c r="BR52" i="6"/>
  <c r="BR51" i="6"/>
  <c r="BR50" i="6"/>
  <c r="BR49" i="6"/>
  <c r="BR48" i="6"/>
  <c r="BR47" i="6"/>
  <c r="BR46" i="6"/>
  <c r="BR45" i="6"/>
  <c r="BR44" i="6"/>
  <c r="BR43" i="6"/>
  <c r="BI45" i="6"/>
  <c r="BI44" i="6"/>
  <c r="BI43" i="6"/>
  <c r="BI76" i="6"/>
  <c r="BI75" i="6"/>
  <c r="BI74" i="6"/>
  <c r="BI73" i="6"/>
  <c r="BL73" i="6" s="1"/>
  <c r="BI72" i="6"/>
  <c r="BL72" i="6" s="1"/>
  <c r="BI71" i="6"/>
  <c r="BL71" i="6" s="1"/>
  <c r="BI70" i="6"/>
  <c r="BL70" i="6" s="1"/>
  <c r="BI69" i="6"/>
  <c r="BL69" i="6" s="1"/>
  <c r="BI68" i="6"/>
  <c r="BL68" i="6" s="1"/>
  <c r="BI67" i="6"/>
  <c r="BL67" i="6" s="1"/>
  <c r="BI66" i="6"/>
  <c r="BL66" i="6" s="1"/>
  <c r="BI65" i="6"/>
  <c r="BL65" i="6" s="1"/>
  <c r="BI64" i="6"/>
  <c r="BL64" i="6" s="1"/>
  <c r="BI63" i="6"/>
  <c r="BL63" i="6" s="1"/>
  <c r="BI62" i="6"/>
  <c r="BI61" i="6"/>
  <c r="BI60" i="6"/>
  <c r="BI59" i="6"/>
  <c r="BI58" i="6"/>
  <c r="BI57" i="6"/>
  <c r="BI56" i="6"/>
  <c r="BI55" i="6"/>
  <c r="BI54" i="6"/>
  <c r="BI53" i="6"/>
  <c r="BI52" i="6"/>
  <c r="BI51" i="6"/>
  <c r="BI50" i="6"/>
  <c r="BI49" i="6"/>
  <c r="BI48" i="6"/>
  <c r="BI47" i="6"/>
  <c r="BI46" i="6"/>
  <c r="AH76" i="6"/>
  <c r="AH74" i="6"/>
  <c r="GQ7" i="6" s="1"/>
  <c r="AH73" i="6"/>
  <c r="AK73" i="6" s="1"/>
  <c r="AH72" i="6"/>
  <c r="AK72" i="6" s="1"/>
  <c r="AH71" i="6"/>
  <c r="AK71" i="6" s="1"/>
  <c r="AH70" i="6"/>
  <c r="AK70" i="6" s="1"/>
  <c r="AH69" i="6"/>
  <c r="AK69" i="6" s="1"/>
  <c r="AH68" i="6"/>
  <c r="AK68" i="6" s="1"/>
  <c r="AH67" i="6"/>
  <c r="AK67" i="6" s="1"/>
  <c r="AH66" i="6"/>
  <c r="AK66" i="6" s="1"/>
  <c r="AH65" i="6"/>
  <c r="AK65" i="6" s="1"/>
  <c r="AH64" i="6"/>
  <c r="AK64" i="6" s="1"/>
  <c r="AH63" i="6"/>
  <c r="AK63" i="6" s="1"/>
  <c r="AH62" i="6"/>
  <c r="AH61" i="6"/>
  <c r="AH60" i="6"/>
  <c r="AH59" i="6"/>
  <c r="AH58" i="6"/>
  <c r="AH57" i="6"/>
  <c r="AH56" i="6"/>
  <c r="AH55" i="6"/>
  <c r="AH54" i="6"/>
  <c r="AH53" i="6"/>
  <c r="AH52" i="6"/>
  <c r="AH51" i="6"/>
  <c r="AH50" i="6"/>
  <c r="AH49" i="6"/>
  <c r="AH48" i="6"/>
  <c r="AH47" i="6"/>
  <c r="AH46" i="6"/>
  <c r="AH45" i="6"/>
  <c r="AH44" i="6"/>
  <c r="AH43" i="6"/>
  <c r="CF76" i="6"/>
  <c r="CF74" i="6"/>
  <c r="CF73" i="6"/>
  <c r="CI73" i="6" s="1"/>
  <c r="CF72" i="6"/>
  <c r="CI72" i="6" s="1"/>
  <c r="CF71" i="6"/>
  <c r="CI71" i="6" s="1"/>
  <c r="CF70" i="6"/>
  <c r="CI70" i="6" s="1"/>
  <c r="CF69" i="6"/>
  <c r="CI69" i="6" s="1"/>
  <c r="CF68" i="6"/>
  <c r="CI68" i="6" s="1"/>
  <c r="CF67" i="6"/>
  <c r="CI67" i="6" s="1"/>
  <c r="CF66" i="6"/>
  <c r="CI66" i="6" s="1"/>
  <c r="CF65" i="6"/>
  <c r="CI65" i="6" s="1"/>
  <c r="CF64" i="6"/>
  <c r="CI64" i="6" s="1"/>
  <c r="CF63" i="6"/>
  <c r="CI63" i="6" s="1"/>
  <c r="CF62" i="6"/>
  <c r="CF61" i="6"/>
  <c r="CF60" i="6"/>
  <c r="CF59" i="6"/>
  <c r="CF58" i="6"/>
  <c r="CF57" i="6"/>
  <c r="CF56" i="6"/>
  <c r="CF55" i="6"/>
  <c r="CF54" i="6"/>
  <c r="CF53" i="6"/>
  <c r="CF52" i="6"/>
  <c r="CF51" i="6"/>
  <c r="CF50" i="6"/>
  <c r="CF49" i="6"/>
  <c r="CF48" i="6"/>
  <c r="CF47" i="6"/>
  <c r="CF46" i="6"/>
  <c r="CF45" i="6"/>
  <c r="CF44" i="6"/>
  <c r="CF43" i="6"/>
  <c r="AP75" i="6"/>
  <c r="AP85" i="6" s="1"/>
  <c r="CW75" i="6"/>
  <c r="CX75" i="6" s="1"/>
  <c r="CN75" i="6"/>
  <c r="CN85" i="6" s="1"/>
  <c r="BQ75" i="6"/>
  <c r="BQ85" i="6" s="1"/>
  <c r="AG75" i="6"/>
  <c r="AG85" i="6" s="1"/>
  <c r="CE75" i="6"/>
  <c r="CF75" i="6" s="1"/>
  <c r="X21" i="1"/>
  <c r="F115" i="8" s="1"/>
  <c r="W21" i="1"/>
  <c r="F94" i="8" s="1"/>
  <c r="X20" i="1"/>
  <c r="F114" i="8" s="1"/>
  <c r="W20" i="1"/>
  <c r="F93" i="8" s="1"/>
  <c r="X18" i="1"/>
  <c r="F112" i="8" s="1"/>
  <c r="W18" i="1"/>
  <c r="F91" i="8" s="1"/>
  <c r="V18" i="1"/>
  <c r="F66" i="8" s="1"/>
  <c r="X11" i="1"/>
  <c r="F105" i="8" s="1"/>
  <c r="X10" i="1"/>
  <c r="F104" i="8" s="1"/>
  <c r="W10" i="1"/>
  <c r="F83" i="8" s="1"/>
  <c r="V10" i="1"/>
  <c r="F58" i="8" s="1"/>
  <c r="X9" i="1"/>
  <c r="F103" i="8" s="1"/>
  <c r="W9" i="1"/>
  <c r="F82" i="8" s="1"/>
  <c r="W8" i="1"/>
  <c r="F81" i="8" s="1"/>
  <c r="V8" i="1"/>
  <c r="F56" i="8" s="1"/>
  <c r="T23" i="3"/>
  <c r="U23" i="3" s="1"/>
  <c r="T22" i="3"/>
  <c r="U22" i="3" s="1"/>
  <c r="T21" i="3"/>
  <c r="U21" i="3" s="1"/>
  <c r="V21" i="1"/>
  <c r="F69" i="8" s="1"/>
  <c r="V20" i="1"/>
  <c r="F68" i="8" s="1"/>
  <c r="T18" i="3"/>
  <c r="V19" i="1" s="1"/>
  <c r="F67" i="8" s="1"/>
  <c r="T16" i="3"/>
  <c r="T15" i="3"/>
  <c r="T14" i="3"/>
  <c r="V15" i="1" s="1"/>
  <c r="F63" i="8" s="1"/>
  <c r="T13" i="3"/>
  <c r="V14" i="1" s="1"/>
  <c r="T11" i="3"/>
  <c r="T10" i="3"/>
  <c r="V9" i="1"/>
  <c r="F57" i="8" s="1"/>
  <c r="T6" i="3"/>
  <c r="V7" i="1" s="1"/>
  <c r="F55" i="8" s="1"/>
  <c r="T5" i="3"/>
  <c r="V6" i="1" s="1"/>
  <c r="F54" i="8" s="1"/>
  <c r="T4" i="3"/>
  <c r="V4" i="3" s="1"/>
  <c r="X5" i="1" s="1"/>
  <c r="F99" i="8" s="1"/>
  <c r="U19" i="1"/>
  <c r="F42" i="8" s="1"/>
  <c r="U18" i="1"/>
  <c r="F41" i="8" s="1"/>
  <c r="U17" i="1"/>
  <c r="F40" i="8" s="1"/>
  <c r="U16" i="1"/>
  <c r="F39" i="8" s="1"/>
  <c r="U15" i="1"/>
  <c r="F38" i="8" s="1"/>
  <c r="U13" i="1"/>
  <c r="F36" i="8" s="1"/>
  <c r="U12" i="1"/>
  <c r="F35" i="8" s="1"/>
  <c r="U7" i="1"/>
  <c r="F30" i="8" s="1"/>
  <c r="U6" i="1"/>
  <c r="F29" i="8" s="1"/>
  <c r="U5" i="1"/>
  <c r="F28" i="8" s="1"/>
  <c r="D86" i="6"/>
  <c r="D85" i="6"/>
  <c r="E75" i="6"/>
  <c r="F75" i="6" s="1"/>
  <c r="E74" i="6"/>
  <c r="F74" i="6" s="1"/>
  <c r="E73" i="6"/>
  <c r="F73" i="6" s="1"/>
  <c r="E72" i="6"/>
  <c r="F72" i="6" s="1"/>
  <c r="E71" i="6"/>
  <c r="F71" i="6" s="1"/>
  <c r="E70" i="6"/>
  <c r="F70" i="6" s="1"/>
  <c r="E69" i="6"/>
  <c r="F69" i="6" s="1"/>
  <c r="E68" i="6"/>
  <c r="F68" i="6" s="1"/>
  <c r="E67" i="6"/>
  <c r="F67" i="6" s="1"/>
  <c r="E66" i="6"/>
  <c r="F66" i="6" s="1"/>
  <c r="E65" i="6"/>
  <c r="F65" i="6" s="1"/>
  <c r="E64" i="6"/>
  <c r="F64" i="6" s="1"/>
  <c r="E63" i="6"/>
  <c r="F63" i="6" s="1"/>
  <c r="E62" i="6"/>
  <c r="F62" i="6" s="1"/>
  <c r="E61" i="6"/>
  <c r="F61" i="6" s="1"/>
  <c r="E60" i="6"/>
  <c r="F60" i="6" s="1"/>
  <c r="E59" i="6"/>
  <c r="F59" i="6" s="1"/>
  <c r="E58" i="6"/>
  <c r="F58" i="6" s="1"/>
  <c r="E57" i="6"/>
  <c r="F57" i="6" s="1"/>
  <c r="E56" i="6"/>
  <c r="F56" i="6" s="1"/>
  <c r="E55" i="6"/>
  <c r="F55" i="6" s="1"/>
  <c r="E54" i="6"/>
  <c r="F54" i="6" s="1"/>
  <c r="E53" i="6"/>
  <c r="F53" i="6" s="1"/>
  <c r="E52" i="6"/>
  <c r="F52" i="6" s="1"/>
  <c r="E51" i="6"/>
  <c r="F51" i="6" s="1"/>
  <c r="E50" i="6"/>
  <c r="F50" i="6" s="1"/>
  <c r="E49" i="6"/>
  <c r="F49" i="6" s="1"/>
  <c r="E48" i="6"/>
  <c r="F48" i="6" s="1"/>
  <c r="E47" i="6"/>
  <c r="F47" i="6" s="1"/>
  <c r="E46" i="6"/>
  <c r="F46" i="6" s="1"/>
  <c r="E45" i="6"/>
  <c r="F45" i="6" s="1"/>
  <c r="E44" i="6"/>
  <c r="F44" i="6" s="1"/>
  <c r="E43" i="6"/>
  <c r="F43" i="6" s="1"/>
  <c r="E42" i="6"/>
  <c r="F42" i="6" s="1"/>
  <c r="E41" i="6"/>
  <c r="F41" i="6" s="1"/>
  <c r="E40" i="6"/>
  <c r="F40" i="6" s="1"/>
  <c r="E39" i="6"/>
  <c r="F39" i="6" s="1"/>
  <c r="E38" i="6"/>
  <c r="F38" i="6" s="1"/>
  <c r="E37" i="6"/>
  <c r="F37" i="6" s="1"/>
  <c r="E36" i="6"/>
  <c r="F36" i="6" s="1"/>
  <c r="E35" i="6"/>
  <c r="F35" i="6" s="1"/>
  <c r="E34" i="6"/>
  <c r="F34" i="6" s="1"/>
  <c r="E33" i="6"/>
  <c r="F33" i="6" s="1"/>
  <c r="E32" i="6"/>
  <c r="F32" i="6" s="1"/>
  <c r="E31" i="6"/>
  <c r="F31" i="6" s="1"/>
  <c r="E30" i="6"/>
  <c r="F30" i="6" s="1"/>
  <c r="E76" i="6"/>
  <c r="F76" i="6" s="1"/>
  <c r="F111" i="8" l="1"/>
  <c r="W17" i="1"/>
  <c r="F90" i="8" s="1"/>
  <c r="CI75" i="6"/>
  <c r="CJ75" i="6"/>
  <c r="HA21" i="6" s="1"/>
  <c r="HA8" i="6"/>
  <c r="CR74" i="6"/>
  <c r="HB7" i="6"/>
  <c r="CS74" i="6"/>
  <c r="HB20" i="6" s="1"/>
  <c r="DJ74" i="6"/>
  <c r="DK74" i="6"/>
  <c r="GZ20" i="6" s="1"/>
  <c r="DA74" i="6"/>
  <c r="HE7" i="6"/>
  <c r="DB74" i="6"/>
  <c r="HE20" i="6" s="1"/>
  <c r="DJ75" i="6"/>
  <c r="DK75" i="6"/>
  <c r="GZ21" i="6" s="1"/>
  <c r="DA75" i="6"/>
  <c r="DB75" i="6"/>
  <c r="HE21" i="6" s="1"/>
  <c r="HE8" i="6"/>
  <c r="BL74" i="6"/>
  <c r="BM74" i="6"/>
  <c r="HC20" i="6" s="1"/>
  <c r="HC7" i="6"/>
  <c r="CI74" i="6"/>
  <c r="HA7" i="6"/>
  <c r="CJ74" i="6"/>
  <c r="HA20" i="6" s="1"/>
  <c r="BL75" i="6"/>
  <c r="HC8" i="6"/>
  <c r="BM75" i="6"/>
  <c r="HC21" i="6" s="1"/>
  <c r="BU74" i="6"/>
  <c r="BV74" i="6"/>
  <c r="GX20" i="6" s="1"/>
  <c r="GX7" i="6"/>
  <c r="BC75" i="6"/>
  <c r="BD75" i="6"/>
  <c r="GS21" i="6" s="1"/>
  <c r="AT74" i="6"/>
  <c r="AU74" i="6"/>
  <c r="GR20" i="6" s="1"/>
  <c r="BC74" i="6"/>
  <c r="BD74" i="6"/>
  <c r="GS20" i="6" s="1"/>
  <c r="AL74" i="6"/>
  <c r="GQ20" i="6" s="1"/>
  <c r="U16" i="3"/>
  <c r="U15" i="3"/>
  <c r="W16" i="1" s="1"/>
  <c r="F89" i="8" s="1"/>
  <c r="U5" i="3"/>
  <c r="W6" i="1" s="1"/>
  <c r="F79" i="8" s="1"/>
  <c r="DP85" i="6"/>
  <c r="U4" i="3"/>
  <c r="W5" i="1" s="1"/>
  <c r="F78" i="8" s="1"/>
  <c r="V24" i="1"/>
  <c r="U10" i="3"/>
  <c r="U11" i="3"/>
  <c r="W12" i="1" s="1"/>
  <c r="F85" i="8" s="1"/>
  <c r="U13" i="3"/>
  <c r="W14" i="1" s="1"/>
  <c r="F87" i="8" s="1"/>
  <c r="U14" i="3"/>
  <c r="W15" i="1" s="1"/>
  <c r="F88" i="8" s="1"/>
  <c r="V16" i="1"/>
  <c r="F64" i="8" s="1"/>
  <c r="U18" i="3"/>
  <c r="W19" i="1" s="1"/>
  <c r="F92" i="8" s="1"/>
  <c r="V5" i="1"/>
  <c r="F53" i="8" s="1"/>
  <c r="V12" i="1"/>
  <c r="F60" i="8" s="1"/>
  <c r="U6" i="3"/>
  <c r="W7" i="1" s="1"/>
  <c r="F80" i="8" s="1"/>
  <c r="DO85" i="6"/>
  <c r="AZ85" i="6"/>
  <c r="BR75" i="6"/>
  <c r="CE85" i="6"/>
  <c r="DG85" i="6"/>
  <c r="BI85" i="6"/>
  <c r="CF85" i="6"/>
  <c r="CX85" i="6"/>
  <c r="CO75" i="6"/>
  <c r="CW85" i="6"/>
  <c r="AQ75" i="6"/>
  <c r="AH75" i="6"/>
  <c r="GQ8" i="6" s="1"/>
  <c r="F85" i="6"/>
  <c r="B77" i="6"/>
  <c r="B78" i="6" s="1"/>
  <c r="B79" i="6" s="1"/>
  <c r="B80" i="6" s="1"/>
  <c r="B81" i="6" s="1"/>
  <c r="B82" i="6" s="1"/>
  <c r="B83" i="6" s="1"/>
  <c r="T94" i="7"/>
  <c r="S94" i="7"/>
  <c r="R94" i="7"/>
  <c r="D94" i="7"/>
  <c r="C94" i="7"/>
  <c r="T93" i="7"/>
  <c r="S93" i="7"/>
  <c r="R93" i="7"/>
  <c r="D93" i="7"/>
  <c r="C93" i="7"/>
  <c r="T92" i="7"/>
  <c r="S92" i="7"/>
  <c r="R92" i="7"/>
  <c r="D92" i="7"/>
  <c r="C92" i="7"/>
  <c r="HL7" i="6" l="1"/>
  <c r="IS12" i="6" s="1"/>
  <c r="HL20" i="6"/>
  <c r="DJ85" i="6"/>
  <c r="G13" i="3" s="1"/>
  <c r="BL85" i="6"/>
  <c r="G16" i="3" s="1"/>
  <c r="DA85" i="6"/>
  <c r="G18" i="3" s="1"/>
  <c r="CI85" i="6"/>
  <c r="G14" i="3" s="1"/>
  <c r="W24" i="1"/>
  <c r="F97" i="8" s="1"/>
  <c r="F76" i="8"/>
  <c r="HB8" i="6"/>
  <c r="CS75" i="6"/>
  <c r="HB21" i="6" s="1"/>
  <c r="BV75" i="6"/>
  <c r="GX21" i="6" s="1"/>
  <c r="GX8" i="6"/>
  <c r="AU75" i="6"/>
  <c r="GR21" i="6" s="1"/>
  <c r="GR8" i="6"/>
  <c r="BC85" i="6"/>
  <c r="G6" i="3" s="1"/>
  <c r="AH85" i="6"/>
  <c r="AL75" i="6"/>
  <c r="GQ21" i="6" s="1"/>
  <c r="AQ85" i="6"/>
  <c r="AT75" i="6"/>
  <c r="AT85" i="6" s="1"/>
  <c r="BR85" i="6"/>
  <c r="BU75" i="6"/>
  <c r="BU85" i="6" s="1"/>
  <c r="CO85" i="6"/>
  <c r="CR75" i="6"/>
  <c r="CR85" i="6" s="1"/>
  <c r="V26" i="1"/>
  <c r="U26" i="1"/>
  <c r="D28" i="1" s="1"/>
  <c r="X26" i="1"/>
  <c r="HL8" i="6" l="1"/>
  <c r="IS13" i="6" s="1"/>
  <c r="IS24" i="6" s="1"/>
  <c r="IQ12" i="6"/>
  <c r="IR12" i="6" s="1"/>
  <c r="HM7" i="6"/>
  <c r="HM20" i="6"/>
  <c r="HQ7" i="6" s="1"/>
  <c r="IT12" i="6" s="1"/>
  <c r="W26" i="1"/>
  <c r="HL17" i="6"/>
  <c r="HL21" i="6"/>
  <c r="D27" i="1"/>
  <c r="D25" i="1"/>
  <c r="G11" i="3"/>
  <c r="G15" i="3"/>
  <c r="G5" i="3"/>
  <c r="IS23" i="6" l="1"/>
  <c r="AC10" i="1" s="1"/>
  <c r="D4" i="9"/>
  <c r="D26" i="1"/>
  <c r="HR7" i="6"/>
  <c r="IU12" i="6" s="1"/>
  <c r="IZ12" i="6"/>
  <c r="HM21" i="6"/>
  <c r="HQ8" i="6" s="1"/>
  <c r="IT13" i="6" s="1"/>
  <c r="IT23" i="6" s="1"/>
  <c r="HM8" i="6"/>
  <c r="HR8" i="6" s="1"/>
  <c r="IU13" i="6" s="1"/>
  <c r="JA13" i="6" s="1"/>
  <c r="HL30" i="6"/>
  <c r="IQ13" i="6"/>
  <c r="IR13" i="6" s="1"/>
  <c r="T26" i="1"/>
  <c r="IZ13" i="6" l="1"/>
  <c r="D7" i="9"/>
  <c r="AD10" i="1" s="1"/>
  <c r="D9" i="9"/>
  <c r="AF10" i="1" s="1"/>
  <c r="D8" i="9"/>
  <c r="AE10" i="1" s="1"/>
  <c r="IR24" i="6"/>
  <c r="IU24" i="6"/>
  <c r="IT24" i="6"/>
  <c r="X60" i="1"/>
  <c r="IR23" i="6"/>
  <c r="AC11" i="1" s="1"/>
  <c r="AC9" i="1" s="1"/>
  <c r="JA12" i="6"/>
  <c r="JD12" i="6" s="1"/>
  <c r="JH12" i="6" s="1"/>
  <c r="IU23" i="6"/>
  <c r="JC13" i="6"/>
  <c r="JG13" i="6" s="1"/>
  <c r="JD13" i="6"/>
  <c r="JH13" i="6" s="1"/>
  <c r="KU49" i="6" s="1"/>
  <c r="D24" i="1"/>
  <c r="X53" i="1" l="1"/>
  <c r="JC12" i="6"/>
  <c r="JG12" i="6" s="1"/>
  <c r="JG24" i="6" s="1"/>
  <c r="JH23" i="6"/>
  <c r="JH24" i="6"/>
  <c r="IW13" i="6"/>
  <c r="KM50" i="6"/>
  <c r="KN50" i="6" s="1"/>
  <c r="KU60" i="6"/>
  <c r="KV49" i="6"/>
  <c r="KB13" i="6"/>
  <c r="KD13" i="6" s="1"/>
  <c r="IX13" i="6"/>
  <c r="KB12" i="6"/>
  <c r="KD12" i="6" s="1"/>
  <c r="IX12" i="6"/>
  <c r="KM49" i="6" l="1"/>
  <c r="IW12" i="6"/>
  <c r="JG23" i="6"/>
  <c r="AC6" i="1"/>
  <c r="H4" i="9"/>
  <c r="K5" i="9" s="1"/>
  <c r="AC12" i="1"/>
  <c r="KC13" i="6"/>
  <c r="IX23" i="6"/>
  <c r="U53" i="1" s="1"/>
  <c r="T53" i="1" s="1"/>
  <c r="IX24" i="6"/>
  <c r="IW23" i="6"/>
  <c r="IW24" i="6"/>
  <c r="KD23" i="6"/>
  <c r="X51" i="1" s="1"/>
  <c r="KD24" i="6"/>
  <c r="KC12" i="6"/>
  <c r="KY49" i="6"/>
  <c r="KY60" i="6" s="1"/>
  <c r="X49" i="1" s="1"/>
  <c r="KX49" i="6"/>
  <c r="KX60" i="6" s="1"/>
  <c r="X48" i="1" s="1"/>
  <c r="LA49" i="6"/>
  <c r="LA60" i="6" s="1"/>
  <c r="KV60" i="6"/>
  <c r="KZ49" i="6"/>
  <c r="KZ60" i="6" s="1"/>
  <c r="X50" i="1" s="1"/>
  <c r="KQ50" i="6"/>
  <c r="KP50" i="6"/>
  <c r="KS50" i="6"/>
  <c r="KO50" i="6" s="1"/>
  <c r="KR50" i="6"/>
  <c r="KN49" i="6"/>
  <c r="KM60" i="6"/>
  <c r="U60" i="1" l="1"/>
  <c r="T60" i="1" s="1"/>
  <c r="T61" i="1" s="1"/>
  <c r="R14" i="9" s="1"/>
  <c r="R18" i="9" s="1"/>
  <c r="J18" i="9" s="1"/>
  <c r="J13" i="9"/>
  <c r="AC7" i="1"/>
  <c r="I13" i="9"/>
  <c r="J5" i="9"/>
  <c r="H5" i="9" s="1"/>
  <c r="T54" i="1"/>
  <c r="F67" i="1" s="1"/>
  <c r="AK10" i="1"/>
  <c r="U54" i="1"/>
  <c r="U61" i="1"/>
  <c r="KC24" i="6"/>
  <c r="KC23" i="6"/>
  <c r="KP49" i="6"/>
  <c r="KP60" i="6" s="1"/>
  <c r="X55" i="1" s="1"/>
  <c r="KR49" i="6"/>
  <c r="KR60" i="6" s="1"/>
  <c r="X57" i="1" s="1"/>
  <c r="KQ49" i="6"/>
  <c r="KQ60" i="6" s="1"/>
  <c r="X56" i="1" s="1"/>
  <c r="KN60" i="6"/>
  <c r="KS49" i="6"/>
  <c r="KS60" i="6" s="1"/>
  <c r="KW49" i="6"/>
  <c r="K14" i="9" l="1"/>
  <c r="E14" i="9"/>
  <c r="G14" i="9" s="1"/>
  <c r="H14" i="9"/>
  <c r="AC5" i="1"/>
  <c r="AC8" i="1" s="1"/>
  <c r="X52" i="1"/>
  <c r="AC14" i="1" s="1"/>
  <c r="AC13" i="1" s="1"/>
  <c r="AC16" i="1" s="1"/>
  <c r="F4" i="9"/>
  <c r="G5" i="9" s="1"/>
  <c r="S16" i="9"/>
  <c r="S17" i="9"/>
  <c r="R16" i="9"/>
  <c r="J16" i="9" s="1"/>
  <c r="R17" i="9"/>
  <c r="J17" i="9" s="1"/>
  <c r="S18" i="9"/>
  <c r="G4" i="9"/>
  <c r="X54" i="1"/>
  <c r="AC18" i="1" s="1"/>
  <c r="KO49" i="6"/>
  <c r="X61" i="1"/>
  <c r="AC19" i="1" s="1"/>
  <c r="O14" i="9" l="1"/>
  <c r="P14" i="9" s="1"/>
  <c r="I14" i="9"/>
  <c r="H18" i="9"/>
  <c r="I18" i="9" s="1"/>
  <c r="H17" i="9"/>
  <c r="I17" i="9" s="1"/>
  <c r="H16" i="9"/>
  <c r="I16" i="9" s="1"/>
  <c r="G7" i="9"/>
  <c r="G8" i="9" s="1"/>
  <c r="F5" i="9"/>
  <c r="E4" i="9"/>
  <c r="AC17" i="1"/>
  <c r="AC20" i="1" s="1"/>
  <c r="AD7" i="1" l="1"/>
  <c r="E16" i="9"/>
  <c r="G16" i="9" s="1"/>
  <c r="K16" i="9"/>
  <c r="AE7" i="1"/>
  <c r="E17" i="9"/>
  <c r="G17" i="9" s="1"/>
  <c r="K17" i="9"/>
  <c r="AF7" i="1"/>
  <c r="E18" i="9"/>
  <c r="G18" i="9" s="1"/>
  <c r="Y58" i="1" s="1"/>
  <c r="K18" i="9"/>
  <c r="E8" i="9"/>
  <c r="H8" i="9" s="1"/>
  <c r="AE6" i="1" s="1"/>
  <c r="E7" i="9"/>
  <c r="H7" i="9" s="1"/>
  <c r="AD6" i="1" s="1"/>
  <c r="E9" i="9"/>
  <c r="H9" i="9" s="1"/>
  <c r="AF6" i="1" s="1"/>
  <c r="L13" i="9"/>
  <c r="D5" i="9"/>
  <c r="M5" i="9"/>
  <c r="N5" i="9" s="1"/>
  <c r="AD15" i="1" l="1"/>
  <c r="O16" i="9"/>
  <c r="AE15" i="1"/>
  <c r="O17" i="9"/>
  <c r="O18" i="9"/>
  <c r="Y55" i="1"/>
  <c r="AF15" i="1"/>
  <c r="AF5" i="1"/>
  <c r="AF8" i="1" s="1"/>
  <c r="F9" i="9"/>
  <c r="AF14" i="1" s="1"/>
  <c r="K9" i="9"/>
  <c r="J9" i="9" s="1"/>
  <c r="Y51" i="1" s="1"/>
  <c r="K8" i="9"/>
  <c r="J8" i="9" s="1"/>
  <c r="AE5" i="1"/>
  <c r="AE8" i="1" s="1"/>
  <c r="F8" i="9"/>
  <c r="AE14" i="1" s="1"/>
  <c r="L18" i="9"/>
  <c r="M18" i="9" s="1"/>
  <c r="L17" i="9"/>
  <c r="M17" i="9" s="1"/>
  <c r="M14" i="9"/>
  <c r="L16" i="9"/>
  <c r="M16" i="9" s="1"/>
  <c r="AD5" i="1"/>
  <c r="AD8" i="1" s="1"/>
  <c r="F7" i="9"/>
  <c r="AD14" i="1" s="1"/>
  <c r="K7" i="9"/>
  <c r="J7" i="9" s="1"/>
  <c r="AD13" i="1" l="1"/>
  <c r="AD19" i="1"/>
  <c r="P16" i="9"/>
  <c r="AE19" i="1"/>
  <c r="P17" i="9"/>
  <c r="Y61" i="1"/>
  <c r="AF19" i="1"/>
  <c r="P18" i="9"/>
  <c r="AF11" i="1"/>
  <c r="AF9" i="1" s="1"/>
  <c r="AF12" i="1" s="1"/>
  <c r="AD11" i="1"/>
  <c r="AD9" i="1" s="1"/>
  <c r="AE11" i="1"/>
  <c r="AE9" i="1" s="1"/>
  <c r="AE12" i="1" s="1"/>
  <c r="Y48" i="1"/>
  <c r="M9" i="9"/>
  <c r="AF18" i="1" s="1"/>
  <c r="AF13" i="1"/>
  <c r="AF16" i="1" s="1"/>
  <c r="AD16" i="1"/>
  <c r="M7" i="9"/>
  <c r="AD18" i="1" s="1"/>
  <c r="M8" i="9"/>
  <c r="AE18" i="1" s="1"/>
  <c r="AE13" i="1"/>
  <c r="AE16" i="1" s="1"/>
  <c r="AD17" i="1" l="1"/>
  <c r="AD20" i="1" s="1"/>
  <c r="AD12" i="1"/>
  <c r="AE17" i="1"/>
  <c r="AE20" i="1" s="1"/>
  <c r="N8" i="9"/>
  <c r="Y54" i="1"/>
  <c r="N9" i="9"/>
  <c r="AF17" i="1"/>
  <c r="AF20" i="1" s="1"/>
  <c r="N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Ray Beamesderfer</author>
  </authors>
  <commentList>
    <comment ref="H2" authorId="0" shapeId="0" xr:uid="{00000000-0006-0000-0100-000001000000}">
      <text>
        <r>
          <rPr>
            <b/>
            <sz val="8"/>
            <color indexed="81"/>
            <rFont val="Tahoma"/>
            <family val="2"/>
          </rPr>
          <t>WA 2004 draft recovery plan (EDT similar to 2010)</t>
        </r>
      </text>
    </comment>
    <comment ref="I2" authorId="0" shapeId="0" xr:uid="{00000000-0006-0000-0100-000002000000}">
      <text>
        <r>
          <rPr>
            <b/>
            <sz val="8"/>
            <color indexed="81"/>
            <rFont val="Tahoma"/>
            <family val="2"/>
          </rPr>
          <t>2004 draft recovery plan (EDT similar to 2010)</t>
        </r>
      </text>
    </comment>
    <comment ref="J2" authorId="0" shapeId="0" xr:uid="{00000000-0006-0000-0100-000003000000}">
      <text>
        <r>
          <rPr>
            <b/>
            <sz val="8"/>
            <color indexed="81"/>
            <rFont val="Tahoma"/>
            <family val="2"/>
          </rPr>
          <t>2004 draft recovery plan (EDT similar to 2010)</t>
        </r>
      </text>
    </comment>
    <comment ref="U4" authorId="0" shapeId="0" xr:uid="{00000000-0006-0000-0100-000004000000}">
      <text>
        <r>
          <rPr>
            <b/>
            <sz val="8"/>
            <color indexed="81"/>
            <rFont val="Tahoma"/>
            <family val="2"/>
          </rPr>
          <t>recovery goal exceeds EDT template condition in recovery plan</t>
        </r>
      </text>
    </comment>
    <comment ref="V4" authorId="0" shapeId="0" xr:uid="{00000000-0006-0000-0100-000005000000}">
      <text>
        <r>
          <rPr>
            <b/>
            <sz val="8"/>
            <color indexed="81"/>
            <rFont val="Tahoma"/>
            <family val="2"/>
          </rPr>
          <t>recovery goal exceeds EDT template condition in recovery plan</t>
        </r>
      </text>
    </comment>
    <comment ref="E7" authorId="0" shapeId="0" xr:uid="{00000000-0006-0000-0100-000006000000}">
      <text>
        <r>
          <rPr>
            <b/>
            <sz val="8"/>
            <color indexed="81"/>
            <rFont val="Tahoma"/>
            <family val="2"/>
          </rPr>
          <t>for OR these are 100-yr modeled abundances based on model parameters</t>
        </r>
      </text>
    </comment>
    <comment ref="T12" authorId="0" shapeId="0" xr:uid="{00000000-0006-0000-0100-000007000000}">
      <text>
        <r>
          <rPr>
            <b/>
            <sz val="8"/>
            <color indexed="81"/>
            <rFont val="Tahoma"/>
            <family val="2"/>
          </rPr>
          <t xml:space="preserve">No goal identified in recovery plan for U Cowlitz, </t>
        </r>
      </text>
    </comment>
    <comment ref="U12" authorId="0" shapeId="0" xr:uid="{00000000-0006-0000-0100-000008000000}">
      <text>
        <r>
          <rPr>
            <b/>
            <sz val="8"/>
            <color indexed="81"/>
            <rFont val="Tahoma"/>
            <family val="2"/>
          </rPr>
          <t xml:space="preserve">No goal identified in recovery plan for U Cowlitz, </t>
        </r>
      </text>
    </comment>
    <comment ref="V12" authorId="0" shapeId="0" xr:uid="{00000000-0006-0000-0100-000009000000}">
      <text>
        <r>
          <rPr>
            <b/>
            <sz val="8"/>
            <color indexed="81"/>
            <rFont val="Tahoma"/>
            <family val="2"/>
          </rPr>
          <t xml:space="preserve">No goal identified in recovery plan for U Cowlitz,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Ray Beamesderfer</author>
  </authors>
  <commentList>
    <comment ref="AE3" authorId="0" shapeId="0" xr:uid="{00000000-0006-0000-0400-000001000000}">
      <text>
        <r>
          <rPr>
            <b/>
            <sz val="8"/>
            <color indexed="81"/>
            <rFont val="Tahoma"/>
            <family val="2"/>
          </rPr>
          <t xml:space="preserve">CAS
</t>
        </r>
      </text>
    </comment>
    <comment ref="AF3" authorId="0" shapeId="0" xr:uid="{00000000-0006-0000-0400-000002000000}">
      <text>
        <r>
          <rPr>
            <b/>
            <sz val="8"/>
            <color indexed="81"/>
            <rFont val="Tahoma"/>
            <family val="2"/>
          </rPr>
          <t>PFMC tule assessment</t>
        </r>
      </text>
    </comment>
    <comment ref="AG3" authorId="0" shapeId="0" xr:uid="{00000000-0006-0000-0400-000003000000}">
      <text>
        <r>
          <rPr>
            <b/>
            <sz val="8"/>
            <color indexed="81"/>
            <rFont val="Tahoma"/>
            <family val="2"/>
          </rPr>
          <t>PFMC tule assessment</t>
        </r>
      </text>
    </comment>
    <comment ref="AI3" authorId="0" shapeId="0" xr:uid="{00000000-0006-0000-0400-000004000000}">
      <text>
        <r>
          <rPr>
            <b/>
            <sz val="8"/>
            <color indexed="81"/>
            <rFont val="Tahoma"/>
            <family val="2"/>
          </rPr>
          <t>USvOR biop</t>
        </r>
      </text>
    </comment>
    <comment ref="AJ3" authorId="0" shapeId="0" xr:uid="{00000000-0006-0000-0400-000005000000}">
      <text>
        <r>
          <rPr>
            <b/>
            <sz val="8"/>
            <color indexed="81"/>
            <rFont val="Tahoma"/>
            <family val="2"/>
          </rPr>
          <t>US v OR biop</t>
        </r>
      </text>
    </comment>
    <comment ref="AN3" authorId="0" shapeId="0" xr:uid="{00000000-0006-0000-0400-000006000000}">
      <text>
        <r>
          <rPr>
            <b/>
            <sz val="8"/>
            <color indexed="81"/>
            <rFont val="Tahoma"/>
            <family val="2"/>
          </rPr>
          <t>CAS</t>
        </r>
      </text>
    </comment>
    <comment ref="AO3" authorId="0" shapeId="0" xr:uid="{00000000-0006-0000-0400-000007000000}">
      <text>
        <r>
          <rPr>
            <b/>
            <sz val="8"/>
            <color indexed="81"/>
            <rFont val="Tahoma"/>
            <family val="2"/>
          </rPr>
          <t>PFMC tule assessment</t>
        </r>
      </text>
    </comment>
    <comment ref="AP3" authorId="0" shapeId="0" xr:uid="{00000000-0006-0000-0400-000008000000}">
      <text>
        <r>
          <rPr>
            <b/>
            <sz val="8"/>
            <color indexed="81"/>
            <rFont val="Tahoma"/>
            <family val="2"/>
          </rPr>
          <t>PFMC tule assessment</t>
        </r>
      </text>
    </comment>
    <comment ref="AR3" authorId="0" shapeId="0" xr:uid="{00000000-0006-0000-0400-000009000000}">
      <text>
        <r>
          <rPr>
            <b/>
            <sz val="8"/>
            <color indexed="81"/>
            <rFont val="Tahoma"/>
            <family val="2"/>
          </rPr>
          <t>USvOR biop</t>
        </r>
      </text>
    </comment>
    <comment ref="AS3" authorId="0" shapeId="0" xr:uid="{00000000-0006-0000-0400-00000A000000}">
      <text>
        <r>
          <rPr>
            <b/>
            <sz val="8"/>
            <color indexed="81"/>
            <rFont val="Tahoma"/>
            <family val="2"/>
          </rPr>
          <t>US v OR biop</t>
        </r>
      </text>
    </comment>
    <comment ref="AW3" authorId="0" shapeId="0" xr:uid="{00000000-0006-0000-0400-00000B000000}">
      <text>
        <r>
          <rPr>
            <b/>
            <sz val="8"/>
            <color indexed="81"/>
            <rFont val="Tahoma"/>
            <family val="2"/>
          </rPr>
          <t>CAS</t>
        </r>
      </text>
    </comment>
    <comment ref="AX3" authorId="0" shapeId="0" xr:uid="{00000000-0006-0000-0400-00000C000000}">
      <text>
        <r>
          <rPr>
            <b/>
            <sz val="8"/>
            <color indexed="81"/>
            <rFont val="Tahoma"/>
            <family val="2"/>
          </rPr>
          <t>PFMC tule assessment</t>
        </r>
      </text>
    </comment>
    <comment ref="AY3" authorId="0" shapeId="0" xr:uid="{00000000-0006-0000-0400-00000D000000}">
      <text>
        <r>
          <rPr>
            <b/>
            <sz val="8"/>
            <color indexed="81"/>
            <rFont val="Tahoma"/>
            <family val="2"/>
          </rPr>
          <t>PFMC tule assessment</t>
        </r>
      </text>
    </comment>
    <comment ref="BA3" authorId="0" shapeId="0" xr:uid="{00000000-0006-0000-0400-00000E000000}">
      <text>
        <r>
          <rPr>
            <b/>
            <sz val="8"/>
            <color indexed="81"/>
            <rFont val="Tahoma"/>
            <family val="2"/>
          </rPr>
          <t>USvOR biop</t>
        </r>
      </text>
    </comment>
    <comment ref="BB3" authorId="0" shapeId="0" xr:uid="{00000000-0006-0000-0400-00000F000000}">
      <text>
        <r>
          <rPr>
            <b/>
            <sz val="8"/>
            <color indexed="81"/>
            <rFont val="Tahoma"/>
            <family val="2"/>
          </rPr>
          <t>US v OR biop</t>
        </r>
      </text>
    </comment>
    <comment ref="BF3" authorId="0" shapeId="0" xr:uid="{00000000-0006-0000-0400-000010000000}">
      <text>
        <r>
          <rPr>
            <b/>
            <sz val="8"/>
            <color indexed="81"/>
            <rFont val="Tahoma"/>
            <family val="2"/>
          </rPr>
          <t xml:space="preserve">CAS
</t>
        </r>
      </text>
    </comment>
    <comment ref="BG3" authorId="0" shapeId="0" xr:uid="{00000000-0006-0000-0400-000011000000}">
      <text>
        <r>
          <rPr>
            <b/>
            <sz val="8"/>
            <color indexed="81"/>
            <rFont val="Tahoma"/>
            <family val="2"/>
          </rPr>
          <t>PFMC tule assessment</t>
        </r>
      </text>
    </comment>
    <comment ref="BH3" authorId="0" shapeId="0" xr:uid="{00000000-0006-0000-0400-000012000000}">
      <text>
        <r>
          <rPr>
            <b/>
            <sz val="8"/>
            <color indexed="81"/>
            <rFont val="Tahoma"/>
            <family val="2"/>
          </rPr>
          <t>PFMC tule assessment</t>
        </r>
      </text>
    </comment>
    <comment ref="BJ3" authorId="0" shapeId="0" xr:uid="{00000000-0006-0000-0400-000013000000}">
      <text>
        <r>
          <rPr>
            <b/>
            <sz val="8"/>
            <color indexed="81"/>
            <rFont val="Tahoma"/>
            <family val="2"/>
          </rPr>
          <t>USvOR biop</t>
        </r>
      </text>
    </comment>
    <comment ref="BK3" authorId="0" shapeId="0" xr:uid="{00000000-0006-0000-0400-000014000000}">
      <text>
        <r>
          <rPr>
            <b/>
            <sz val="8"/>
            <color indexed="81"/>
            <rFont val="Tahoma"/>
            <family val="2"/>
          </rPr>
          <t>US v OR biop</t>
        </r>
      </text>
    </comment>
    <comment ref="BO3" authorId="0" shapeId="0" xr:uid="{00000000-0006-0000-0400-000015000000}">
      <text>
        <r>
          <rPr>
            <b/>
            <sz val="8"/>
            <color indexed="81"/>
            <rFont val="Tahoma"/>
            <family val="2"/>
          </rPr>
          <t xml:space="preserve">CAS
</t>
        </r>
      </text>
    </comment>
    <comment ref="BP3" authorId="0" shapeId="0" xr:uid="{00000000-0006-0000-0400-000016000000}">
      <text>
        <r>
          <rPr>
            <b/>
            <sz val="8"/>
            <color indexed="81"/>
            <rFont val="Tahoma"/>
            <family val="2"/>
          </rPr>
          <t>PFMC tule assessment</t>
        </r>
      </text>
    </comment>
    <comment ref="BQ3" authorId="0" shapeId="0" xr:uid="{00000000-0006-0000-0400-000017000000}">
      <text>
        <r>
          <rPr>
            <b/>
            <sz val="8"/>
            <color indexed="81"/>
            <rFont val="Tahoma"/>
            <family val="2"/>
          </rPr>
          <t>PFMC tule assessment</t>
        </r>
      </text>
    </comment>
    <comment ref="BS3" authorId="0" shapeId="0" xr:uid="{00000000-0006-0000-0400-000018000000}">
      <text>
        <r>
          <rPr>
            <b/>
            <sz val="8"/>
            <color indexed="81"/>
            <rFont val="Tahoma"/>
            <family val="2"/>
          </rPr>
          <t>USvOR biop</t>
        </r>
      </text>
    </comment>
    <comment ref="BT3" authorId="0" shapeId="0" xr:uid="{00000000-0006-0000-0400-000019000000}">
      <text>
        <r>
          <rPr>
            <b/>
            <sz val="8"/>
            <color indexed="81"/>
            <rFont val="Tahoma"/>
            <family val="2"/>
          </rPr>
          <t>US v OR biop</t>
        </r>
      </text>
    </comment>
    <comment ref="BX3" authorId="0" shapeId="0" xr:uid="{00000000-0006-0000-0400-00001A000000}">
      <text>
        <r>
          <rPr>
            <b/>
            <sz val="8"/>
            <color indexed="81"/>
            <rFont val="Tahoma"/>
            <family val="2"/>
          </rPr>
          <t>CAS</t>
        </r>
      </text>
    </comment>
    <comment ref="BY3" authorId="0" shapeId="0" xr:uid="{00000000-0006-0000-0400-00001B000000}">
      <text>
        <r>
          <rPr>
            <b/>
            <sz val="8"/>
            <color indexed="81"/>
            <rFont val="Tahoma"/>
            <family val="2"/>
          </rPr>
          <t>USvOR biop</t>
        </r>
      </text>
    </comment>
    <comment ref="BZ3" authorId="0" shapeId="0" xr:uid="{00000000-0006-0000-0400-00001C000000}">
      <text>
        <r>
          <rPr>
            <b/>
            <sz val="8"/>
            <color indexed="81"/>
            <rFont val="Tahoma"/>
            <family val="2"/>
          </rPr>
          <t>US v OR biop</t>
        </r>
      </text>
    </comment>
    <comment ref="CC3" authorId="0" shapeId="0" xr:uid="{00000000-0006-0000-0400-00001D000000}">
      <text>
        <r>
          <rPr>
            <b/>
            <sz val="8"/>
            <color indexed="81"/>
            <rFont val="Tahoma"/>
            <family val="2"/>
          </rPr>
          <t xml:space="preserve">CAS
</t>
        </r>
      </text>
    </comment>
    <comment ref="CD3" authorId="0" shapeId="0" xr:uid="{00000000-0006-0000-0400-00001E000000}">
      <text>
        <r>
          <rPr>
            <b/>
            <sz val="8"/>
            <color indexed="81"/>
            <rFont val="Tahoma"/>
            <family val="2"/>
          </rPr>
          <t>PFMC tule assessment</t>
        </r>
      </text>
    </comment>
    <comment ref="CE3" authorId="0" shapeId="0" xr:uid="{00000000-0006-0000-0400-00001F000000}">
      <text>
        <r>
          <rPr>
            <b/>
            <sz val="8"/>
            <color indexed="81"/>
            <rFont val="Tahoma"/>
            <family val="2"/>
          </rPr>
          <t>PFMC tule assessment</t>
        </r>
      </text>
    </comment>
    <comment ref="CG3" authorId="0" shapeId="0" xr:uid="{00000000-0006-0000-0400-000020000000}">
      <text>
        <r>
          <rPr>
            <b/>
            <sz val="8"/>
            <color indexed="81"/>
            <rFont val="Tahoma"/>
            <family val="2"/>
          </rPr>
          <t>USvOR biop</t>
        </r>
      </text>
    </comment>
    <comment ref="CH3" authorId="0" shapeId="0" xr:uid="{00000000-0006-0000-0400-000021000000}">
      <text>
        <r>
          <rPr>
            <b/>
            <sz val="8"/>
            <color indexed="81"/>
            <rFont val="Tahoma"/>
            <family val="2"/>
          </rPr>
          <t>US v OR biop</t>
        </r>
      </text>
    </comment>
    <comment ref="CL3" authorId="0" shapeId="0" xr:uid="{00000000-0006-0000-0400-000022000000}">
      <text>
        <r>
          <rPr>
            <b/>
            <sz val="8"/>
            <color indexed="81"/>
            <rFont val="Tahoma"/>
            <family val="2"/>
          </rPr>
          <t xml:space="preserve">CAS
</t>
        </r>
      </text>
    </comment>
    <comment ref="CM3" authorId="0" shapeId="0" xr:uid="{00000000-0006-0000-0400-000023000000}">
      <text>
        <r>
          <rPr>
            <b/>
            <sz val="8"/>
            <color indexed="81"/>
            <rFont val="Tahoma"/>
            <family val="2"/>
          </rPr>
          <t>PFMC tule assessment</t>
        </r>
      </text>
    </comment>
    <comment ref="CN3" authorId="0" shapeId="0" xr:uid="{00000000-0006-0000-0400-000024000000}">
      <text>
        <r>
          <rPr>
            <b/>
            <sz val="8"/>
            <color indexed="81"/>
            <rFont val="Tahoma"/>
            <family val="2"/>
          </rPr>
          <t>PFMC tule assessment</t>
        </r>
      </text>
    </comment>
    <comment ref="CP3" authorId="0" shapeId="0" xr:uid="{00000000-0006-0000-0400-000025000000}">
      <text>
        <r>
          <rPr>
            <b/>
            <sz val="8"/>
            <color indexed="81"/>
            <rFont val="Tahoma"/>
            <family val="2"/>
          </rPr>
          <t>USvOR biop</t>
        </r>
      </text>
    </comment>
    <comment ref="CQ3" authorId="0" shapeId="0" xr:uid="{00000000-0006-0000-0400-000026000000}">
      <text>
        <r>
          <rPr>
            <b/>
            <sz val="8"/>
            <color indexed="81"/>
            <rFont val="Tahoma"/>
            <family val="2"/>
          </rPr>
          <t>US v OR biop</t>
        </r>
      </text>
    </comment>
    <comment ref="CU3" authorId="0" shapeId="0" xr:uid="{00000000-0006-0000-0400-000027000000}">
      <text>
        <r>
          <rPr>
            <b/>
            <sz val="8"/>
            <color indexed="81"/>
            <rFont val="Tahoma"/>
            <family val="2"/>
          </rPr>
          <t xml:space="preserve">CAS
</t>
        </r>
      </text>
    </comment>
    <comment ref="CV3" authorId="0" shapeId="0" xr:uid="{00000000-0006-0000-0400-000028000000}">
      <text>
        <r>
          <rPr>
            <b/>
            <sz val="8"/>
            <color indexed="81"/>
            <rFont val="Tahoma"/>
            <family val="2"/>
          </rPr>
          <t>PFMC tule assessment</t>
        </r>
      </text>
    </comment>
    <comment ref="CW3" authorId="0" shapeId="0" xr:uid="{00000000-0006-0000-0400-000029000000}">
      <text>
        <r>
          <rPr>
            <b/>
            <sz val="8"/>
            <color indexed="81"/>
            <rFont val="Tahoma"/>
            <family val="2"/>
          </rPr>
          <t>PFMC tule assessment</t>
        </r>
      </text>
    </comment>
    <comment ref="CY3" authorId="0" shapeId="0" xr:uid="{00000000-0006-0000-0400-00002A000000}">
      <text>
        <r>
          <rPr>
            <b/>
            <sz val="8"/>
            <color indexed="81"/>
            <rFont val="Tahoma"/>
            <family val="2"/>
          </rPr>
          <t>USvOR biop</t>
        </r>
      </text>
    </comment>
    <comment ref="CZ3" authorId="0" shapeId="0" xr:uid="{00000000-0006-0000-0400-00002B000000}">
      <text>
        <r>
          <rPr>
            <b/>
            <sz val="8"/>
            <color indexed="81"/>
            <rFont val="Tahoma"/>
            <family val="2"/>
          </rPr>
          <t>US v OR biop</t>
        </r>
      </text>
    </comment>
    <comment ref="DD3" authorId="0" shapeId="0" xr:uid="{00000000-0006-0000-0400-00002C000000}">
      <text>
        <r>
          <rPr>
            <b/>
            <sz val="8"/>
            <color indexed="81"/>
            <rFont val="Tahoma"/>
            <family val="2"/>
          </rPr>
          <t>CAS</t>
        </r>
      </text>
    </comment>
    <comment ref="DH3" authorId="0" shapeId="0" xr:uid="{00000000-0006-0000-0400-00002D000000}">
      <text>
        <r>
          <rPr>
            <b/>
            <sz val="8"/>
            <color indexed="81"/>
            <rFont val="Tahoma"/>
            <family val="2"/>
          </rPr>
          <t>USvOR biop</t>
        </r>
      </text>
    </comment>
    <comment ref="DI3" authorId="0" shapeId="0" xr:uid="{00000000-0006-0000-0400-00002E000000}">
      <text>
        <r>
          <rPr>
            <b/>
            <sz val="8"/>
            <color indexed="81"/>
            <rFont val="Tahoma"/>
            <family val="2"/>
          </rPr>
          <t>US v OR biop</t>
        </r>
      </text>
    </comment>
    <comment ref="DR3" authorId="0" shapeId="0" xr:uid="{00000000-0006-0000-0400-00002F000000}">
      <text>
        <r>
          <rPr>
            <b/>
            <sz val="8"/>
            <color indexed="81"/>
            <rFont val="Tahoma"/>
            <family val="2"/>
          </rPr>
          <t>CAS</t>
        </r>
      </text>
    </comment>
    <comment ref="DT3" authorId="0" shapeId="0" xr:uid="{00000000-0006-0000-0400-000030000000}">
      <text>
        <r>
          <rPr>
            <b/>
            <sz val="8"/>
            <color indexed="81"/>
            <rFont val="Tahoma"/>
            <family val="2"/>
          </rPr>
          <t>CAS</t>
        </r>
      </text>
    </comment>
    <comment ref="DU3" authorId="0" shapeId="0" xr:uid="{00000000-0006-0000-0400-000031000000}">
      <text>
        <r>
          <rPr>
            <b/>
            <sz val="8"/>
            <color indexed="81"/>
            <rFont val="Tahoma"/>
            <family val="2"/>
          </rPr>
          <t>USvOR biop</t>
        </r>
      </text>
    </comment>
    <comment ref="DV3" authorId="0" shapeId="0" xr:uid="{00000000-0006-0000-0400-000032000000}">
      <text>
        <r>
          <rPr>
            <b/>
            <sz val="8"/>
            <color indexed="81"/>
            <rFont val="Tahoma"/>
            <family val="2"/>
          </rPr>
          <t>US v OR biop</t>
        </r>
      </text>
    </comment>
    <comment ref="DX3" authorId="0" shapeId="0" xr:uid="{00000000-0006-0000-0400-000033000000}">
      <text>
        <r>
          <rPr>
            <b/>
            <sz val="8"/>
            <color indexed="81"/>
            <rFont val="Tahoma"/>
            <family val="2"/>
          </rPr>
          <t>CAS</t>
        </r>
      </text>
    </comment>
    <comment ref="DY3" authorId="0" shapeId="0" xr:uid="{00000000-0006-0000-0400-000034000000}">
      <text>
        <r>
          <rPr>
            <b/>
            <sz val="8"/>
            <color indexed="81"/>
            <rFont val="Tahoma"/>
            <family val="2"/>
          </rPr>
          <t>USvOR biop</t>
        </r>
      </text>
    </comment>
    <comment ref="DZ3" authorId="0" shapeId="0" xr:uid="{00000000-0006-0000-0400-000035000000}">
      <text>
        <r>
          <rPr>
            <b/>
            <sz val="8"/>
            <color indexed="81"/>
            <rFont val="Tahoma"/>
            <family val="2"/>
          </rPr>
          <t>US v OR biop</t>
        </r>
      </text>
    </comment>
    <comment ref="EB3" authorId="0" shapeId="0" xr:uid="{00000000-0006-0000-0400-000036000000}">
      <text>
        <r>
          <rPr>
            <b/>
            <sz val="8"/>
            <color indexed="81"/>
            <rFont val="Tahoma"/>
            <family val="2"/>
          </rPr>
          <t>CAS database</t>
        </r>
      </text>
    </comment>
    <comment ref="EC3" authorId="0" shapeId="0" xr:uid="{00000000-0006-0000-0400-000037000000}">
      <text>
        <r>
          <rPr>
            <b/>
            <sz val="8"/>
            <color indexed="81"/>
            <rFont val="Tahoma"/>
            <family val="2"/>
          </rPr>
          <t>US v OR biop</t>
        </r>
      </text>
    </comment>
    <comment ref="ED3" authorId="0" shapeId="0" xr:uid="{00000000-0006-0000-0400-000038000000}">
      <text>
        <r>
          <rPr>
            <b/>
            <sz val="8"/>
            <color indexed="81"/>
            <rFont val="Tahoma"/>
            <family val="2"/>
          </rPr>
          <t>US v OR biop</t>
        </r>
      </text>
    </comment>
    <comment ref="EH3" authorId="0" shapeId="0" xr:uid="{00000000-0006-0000-0400-000039000000}">
      <text>
        <r>
          <rPr>
            <b/>
            <sz val="8"/>
            <color indexed="81"/>
            <rFont val="Tahoma"/>
            <family val="2"/>
          </rPr>
          <t>CAS database</t>
        </r>
      </text>
    </comment>
    <comment ref="EJ3" authorId="0" shapeId="0" xr:uid="{00000000-0006-0000-0400-00003A000000}">
      <text>
        <r>
          <rPr>
            <b/>
            <sz val="8"/>
            <color indexed="81"/>
            <rFont val="Tahoma"/>
            <family val="2"/>
          </rPr>
          <t>CAS database</t>
        </r>
      </text>
    </comment>
    <comment ref="EK3" authorId="0" shapeId="0" xr:uid="{00000000-0006-0000-0400-00003B000000}">
      <text>
        <r>
          <rPr>
            <b/>
            <sz val="8"/>
            <color indexed="81"/>
            <rFont val="Tahoma"/>
            <family val="2"/>
          </rPr>
          <t>US v OR biop</t>
        </r>
      </text>
    </comment>
    <comment ref="EL3" authorId="0" shapeId="0" xr:uid="{00000000-0006-0000-0400-00003C000000}">
      <text>
        <r>
          <rPr>
            <b/>
            <sz val="8"/>
            <color indexed="81"/>
            <rFont val="Tahoma"/>
            <family val="2"/>
          </rPr>
          <t>US v OR biop</t>
        </r>
      </text>
    </comment>
    <comment ref="EQ3" authorId="0" shapeId="0" xr:uid="{00000000-0006-0000-0400-00003D000000}">
      <text>
        <r>
          <rPr>
            <b/>
            <sz val="8"/>
            <color indexed="81"/>
            <rFont val="Tahoma"/>
            <family val="2"/>
          </rPr>
          <t>US v OR biop</t>
        </r>
      </text>
    </comment>
    <comment ref="ER3" authorId="0" shapeId="0" xr:uid="{00000000-0006-0000-0400-00003E000000}">
      <text>
        <r>
          <rPr>
            <b/>
            <sz val="8"/>
            <color indexed="81"/>
            <rFont val="Tahoma"/>
            <family val="2"/>
          </rPr>
          <t>US v OR biop</t>
        </r>
      </text>
    </comment>
    <comment ref="EU3" authorId="0" shapeId="0" xr:uid="{00000000-0006-0000-0400-00003F000000}">
      <text>
        <r>
          <rPr>
            <b/>
            <sz val="8"/>
            <color indexed="81"/>
            <rFont val="Tahoma"/>
            <family val="2"/>
          </rPr>
          <t>CAS database</t>
        </r>
      </text>
    </comment>
    <comment ref="H46" authorId="0" shapeId="0" xr:uid="{00000000-0006-0000-0400-000040000000}">
      <text>
        <r>
          <rPr>
            <b/>
            <sz val="8"/>
            <color indexed="81"/>
            <rFont val="Tahoma"/>
            <family val="2"/>
          </rPr>
          <t>JS status report tables</t>
        </r>
      </text>
    </comment>
    <comment ref="CD60" authorId="0" shapeId="0" xr:uid="{00000000-0006-0000-0400-000041000000}">
      <text>
        <r>
          <rPr>
            <b/>
            <sz val="8"/>
            <color indexed="81"/>
            <rFont val="Tahoma"/>
            <family val="2"/>
          </rPr>
          <t>adults only</t>
        </r>
      </text>
    </comment>
    <comment ref="DU71" authorId="0" shapeId="0" xr:uid="{00000000-0006-0000-0400-000042000000}">
      <text>
        <r>
          <rPr>
            <b/>
            <sz val="8"/>
            <color indexed="81"/>
            <rFont val="Tahoma"/>
            <family val="2"/>
          </rPr>
          <t>WA only</t>
        </r>
      </text>
    </comment>
    <comment ref="DS85" authorId="0" shapeId="0" xr:uid="{00000000-0006-0000-0400-000043000000}">
      <text>
        <r>
          <rPr>
            <b/>
            <sz val="8"/>
            <color indexed="81"/>
            <rFont val="Tahoma"/>
            <family val="2"/>
          </rPr>
          <t>placeholder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P3" authorId="0" shapeId="0" xr:uid="{D7F775E4-FF22-4FF2-B83A-20E35BE2DE87}">
      <text>
        <r>
          <rPr>
            <b/>
            <sz val="9"/>
            <color indexed="81"/>
            <rFont val="Tahoma"/>
            <family val="2"/>
          </rPr>
          <t>from goal summary table</t>
        </r>
      </text>
    </comment>
    <comment ref="E4" authorId="0" shapeId="0" xr:uid="{DAF6FCCC-E50A-482A-BBE1-9C6D51102557}">
      <text>
        <r>
          <rPr>
            <b/>
            <sz val="9"/>
            <color indexed="81"/>
            <rFont val="Tahoma"/>
            <family val="2"/>
          </rPr>
          <t>For this example solved to force match to number of spawners (because averages don't always align perfectly)</t>
        </r>
      </text>
    </comment>
    <comment ref="Q7" authorId="0" shapeId="0" xr:uid="{01F28D01-B2AF-4BCB-98CF-75CB0C17D334}">
      <text>
        <r>
          <rPr>
            <b/>
            <sz val="9"/>
            <color indexed="81"/>
            <rFont val="Tahoma"/>
            <family val="2"/>
          </rPr>
          <t>need to select this so that total matches target (col N = col P)</t>
        </r>
      </text>
    </comment>
    <comment ref="Q8" authorId="0" shapeId="0" xr:uid="{3C64DB06-ECBC-4ED4-B705-74FA017835C2}">
      <text>
        <r>
          <rPr>
            <b/>
            <sz val="9"/>
            <color indexed="81"/>
            <rFont val="Tahoma"/>
            <family val="2"/>
          </rPr>
          <t>need to select this so that total matches target (col N = col P)</t>
        </r>
      </text>
    </comment>
    <comment ref="G9" authorId="0" shapeId="0" xr:uid="{C3AA1EAA-6638-4687-B991-E22F06068B8F}">
      <text>
        <r>
          <rPr>
            <b/>
            <sz val="9"/>
            <color indexed="81"/>
            <rFont val="Tahoma"/>
            <family val="2"/>
          </rPr>
          <t>need to select this so that total matches target (col N = col P)</t>
        </r>
      </text>
    </comment>
    <comment ref="Q9" authorId="0" shapeId="0" xr:uid="{6EFA4E03-F7B8-4298-A709-A8F69BC9F25E}">
      <text>
        <r>
          <rPr>
            <b/>
            <sz val="9"/>
            <color indexed="81"/>
            <rFont val="Tahoma"/>
            <family val="2"/>
          </rPr>
          <t>need to select this so that total matches target (col N = col P)</t>
        </r>
      </text>
    </comment>
    <comment ref="M12" authorId="0" shapeId="0" xr:uid="{46501B51-424C-465B-B823-409611B6BE58}">
      <text>
        <r>
          <rPr>
            <b/>
            <sz val="9"/>
            <color indexed="81"/>
            <rFont val="Tahoma"/>
            <family val="2"/>
          </rPr>
          <t>this ideally should include hatchery rack returns &amp; strays into natural spawning grounds</t>
        </r>
      </text>
    </comment>
    <comment ref="R12" authorId="0" shapeId="0" xr:uid="{EA50148F-F557-4EA5-92A3-505778896C0A}">
      <text>
        <r>
          <rPr>
            <b/>
            <sz val="9"/>
            <color indexed="81"/>
            <rFont val="Tahoma"/>
            <family val="2"/>
          </rPr>
          <t>from goal summary table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xxx</author>
  </authors>
  <commentList>
    <comment ref="D2" authorId="0" shapeId="0" xr:uid="{53B76B11-E384-4A5C-807F-9E1410791816}">
      <text>
        <r>
          <rPr>
            <b/>
            <u/>
            <sz val="9"/>
            <color indexed="81"/>
            <rFont val="Tahoma"/>
            <family val="2"/>
          </rPr>
          <t>Subject</t>
        </r>
        <r>
          <rPr>
            <b/>
            <sz val="9"/>
            <color indexed="81"/>
            <rFont val="Tahoma"/>
            <family val="2"/>
          </rPr>
          <t xml:space="preserve">
Population
Fishery
Hatchery</t>
        </r>
      </text>
    </comment>
    <comment ref="F2" authorId="0" shapeId="0" xr:uid="{CD384AB0-32BC-404D-A79B-D2E5C03DE990}">
      <text>
        <r>
          <rPr>
            <b/>
            <sz val="9"/>
            <color indexed="81"/>
            <rFont val="Tahoma"/>
            <family val="2"/>
          </rPr>
          <t>fill these in when final</t>
        </r>
      </text>
    </comment>
    <comment ref="I2" authorId="0" shapeId="0" xr:uid="{DAA5A857-D40A-435A-B64B-EC6D9A9386C5}">
      <text>
        <r>
          <rPr>
            <b/>
            <u/>
            <sz val="9"/>
            <color indexed="81"/>
            <rFont val="Tahoma"/>
            <family val="2"/>
          </rPr>
          <t>Natural Production (eg)</t>
        </r>
        <r>
          <rPr>
            <b/>
            <sz val="9"/>
            <color indexed="81"/>
            <rFont val="Tahoma"/>
            <family val="2"/>
          </rPr>
          <t xml:space="preserve">
(current)
spawning ground survey 
dam count
weir count
EDT model (patient)
expert judgement
(historical)
Reference period estimate
EDT model (template)
Other model
Harvest expansion
???
(goals)
</t>
        </r>
        <r>
          <rPr>
            <b/>
            <u/>
            <sz val="9"/>
            <color indexed="81"/>
            <rFont val="Tahoma"/>
            <family val="2"/>
          </rPr>
          <t>Hatchery</t>
        </r>
        <r>
          <rPr>
            <b/>
            <sz val="9"/>
            <color indexed="81"/>
            <rFont val="Tahoma"/>
            <family val="2"/>
          </rPr>
          <t xml:space="preserve">
release
adult return</t>
        </r>
      </text>
    </comment>
    <comment ref="J2" authorId="0" shapeId="0" xr:uid="{6B578EEB-36B2-45D7-B562-52BD11598008}">
      <text>
        <r>
          <rPr>
            <b/>
            <sz val="9"/>
            <color indexed="81"/>
            <rFont val="Tahoma"/>
            <family val="2"/>
          </rPr>
          <t>if applicable</t>
        </r>
      </text>
    </comment>
    <comment ref="L2" authorId="0" shapeId="0" xr:uid="{B11D2A43-08CF-4159-A70F-7924CBA729F4}">
      <text>
        <r>
          <rPr>
            <b/>
            <u/>
            <sz val="9"/>
            <color indexed="81"/>
            <rFont val="Tahoma"/>
            <family val="2"/>
          </rPr>
          <t>Reference (short form)</t>
        </r>
        <r>
          <rPr>
            <b/>
            <sz val="9"/>
            <color indexed="81"/>
            <rFont val="Tahoma"/>
            <family val="2"/>
          </rPr>
          <t xml:space="preserve">
Recovery plan
Subbasin plan
Technical report
Website
Agency unpublished
etc.</t>
        </r>
      </text>
    </comment>
  </commentList>
</comments>
</file>

<file path=xl/sharedStrings.xml><?xml version="1.0" encoding="utf-8"?>
<sst xmlns="http://schemas.openxmlformats.org/spreadsheetml/2006/main" count="4922" uniqueCount="737">
  <si>
    <t>Total</t>
  </si>
  <si>
    <t>Hatchery</t>
  </si>
  <si>
    <t>@ Columbia R Mouth</t>
  </si>
  <si>
    <t>ESA: Threatened</t>
  </si>
  <si>
    <t>Lower Columbia Fall Chinook (Tules)</t>
  </si>
  <si>
    <t>Natural Production</t>
  </si>
  <si>
    <t>Abundance</t>
  </si>
  <si>
    <t>Potential Goal Range</t>
  </si>
  <si>
    <t>MPG</t>
  </si>
  <si>
    <t>Population</t>
  </si>
  <si>
    <t>Historical</t>
  </si>
  <si>
    <t>Low</t>
  </si>
  <si>
    <t>Med</t>
  </si>
  <si>
    <t>High</t>
  </si>
  <si>
    <t>--</t>
  </si>
  <si>
    <t>Totals</t>
  </si>
  <si>
    <t>Current Production</t>
  </si>
  <si>
    <t>Location (Program)</t>
  </si>
  <si>
    <t>Brood</t>
  </si>
  <si>
    <t>Fry</t>
  </si>
  <si>
    <t>Current</t>
  </si>
  <si>
    <t>Goal</t>
  </si>
  <si>
    <t>production</t>
  </si>
  <si>
    <t>?</t>
  </si>
  <si>
    <t>Harvest</t>
  </si>
  <si>
    <t>Location</t>
  </si>
  <si>
    <t>Ocean</t>
  </si>
  <si>
    <t>@ Goals</t>
  </si>
  <si>
    <t>% hatchery</t>
  </si>
  <si>
    <t>Coast Fall</t>
  </si>
  <si>
    <t>Cascade Fall</t>
  </si>
  <si>
    <t>Grays/Chinook</t>
  </si>
  <si>
    <t>Elochoman/Skamokawa</t>
  </si>
  <si>
    <t>Mill/Abernathy/Germany</t>
  </si>
  <si>
    <t>Youngs Bay</t>
  </si>
  <si>
    <t>Big Creek</t>
  </si>
  <si>
    <t>Clatskanie</t>
  </si>
  <si>
    <t>Scappoose</t>
  </si>
  <si>
    <t>Lower Cowlitz</t>
  </si>
  <si>
    <t>Upper Cowlitz</t>
  </si>
  <si>
    <t>Toutle</t>
  </si>
  <si>
    <t>Coweeman</t>
  </si>
  <si>
    <t>Kalama</t>
  </si>
  <si>
    <t>Lewis</t>
  </si>
  <si>
    <t>Salmon</t>
  </si>
  <si>
    <t>Washougal</t>
  </si>
  <si>
    <t>Clackamas</t>
  </si>
  <si>
    <t>Sandy</t>
  </si>
  <si>
    <t>Gorge Fall</t>
  </si>
  <si>
    <t>Lower Gorge</t>
  </si>
  <si>
    <t>Upper Gorge</t>
  </si>
  <si>
    <t>White Salmon</t>
  </si>
  <si>
    <t>Hood</t>
  </si>
  <si>
    <r>
      <t xml:space="preserve">	Population productivity, abundance, and diversity (of both smolts and adults) based on EDT analysis of current (P or patient) and historical (T or template)</t>
    </r>
    <r>
      <rPr>
        <vertAlign val="superscript"/>
        <sz val="12"/>
        <color theme="1"/>
        <rFont val="Times New Roman"/>
        <family val="1"/>
      </rPr>
      <t>1</t>
    </r>
    <r>
      <rPr>
        <sz val="12"/>
        <color theme="1"/>
        <rFont val="Times New Roman"/>
        <family val="1"/>
      </rPr>
      <t xml:space="preserve"> habitat conditions.</t>
    </r>
  </si>
  <si>
    <r>
      <t>1</t>
    </r>
    <r>
      <rPr>
        <sz val="8"/>
        <color theme="1"/>
        <rFont val="Calibri"/>
        <family val="2"/>
        <scheme val="minor"/>
      </rPr>
      <t xml:space="preserve"> Estimate represents historical conditions in the subbasin and current conditions in the mainstem and estuary.</t>
    </r>
  </si>
  <si>
    <t>2010 Recovery Plan</t>
  </si>
  <si>
    <t>2004 draft Recovery Plan</t>
  </si>
  <si>
    <t> </t>
  </si>
  <si>
    <t>Adult Abundance</t>
  </si>
  <si>
    <t>Adult Productivity</t>
  </si>
  <si>
    <t>Diversity Index</t>
  </si>
  <si>
    <t>Smolt Abundance</t>
  </si>
  <si>
    <t>Smolt Productivity</t>
  </si>
  <si>
    <t>Species</t>
  </si>
  <si>
    <t>P</t>
  </si>
  <si>
    <t>T</t>
  </si>
  <si>
    <t>PFC</t>
  </si>
  <si>
    <t>Grays</t>
  </si>
  <si>
    <t>Fall Chinook</t>
  </si>
  <si>
    <t>Chum</t>
  </si>
  <si>
    <t>Coho</t>
  </si>
  <si>
    <t>Winter Steelhead</t>
  </si>
  <si>
    <t>Elochoman</t>
  </si>
  <si>
    <t>Skamokawa</t>
  </si>
  <si>
    <t>Mill</t>
  </si>
  <si>
    <t>Abernathy</t>
  </si>
  <si>
    <t>Germany</t>
  </si>
  <si>
    <t>Cowlitz upper</t>
  </si>
  <si>
    <t>Spring Chinook</t>
  </si>
  <si>
    <t>Cispus</t>
  </si>
  <si>
    <t>Tilton</t>
  </si>
  <si>
    <t>Cowlitz lower</t>
  </si>
  <si>
    <t>-</t>
  </si>
  <si>
    <t>Summer Steelhead</t>
  </si>
  <si>
    <t>Lewis NF (lower)</t>
  </si>
  <si>
    <t>Lewis NF (upper)</t>
  </si>
  <si>
    <t>Lewis EF</t>
  </si>
  <si>
    <t>Salmon Cr</t>
  </si>
  <si>
    <t>L Gorge tribs</t>
  </si>
  <si>
    <t>Wind</t>
  </si>
  <si>
    <t>sorted</t>
  </si>
  <si>
    <t>intermediate</t>
  </si>
  <si>
    <t>large</t>
  </si>
  <si>
    <t>very large</t>
  </si>
  <si>
    <t>MAG</t>
  </si>
  <si>
    <t>Eloch/Skam</t>
  </si>
  <si>
    <t>Lewis NF</t>
  </si>
  <si>
    <t>EDT</t>
  </si>
  <si>
    <t>patient</t>
  </si>
  <si>
    <t>template</t>
  </si>
  <si>
    <t>PFC+</t>
  </si>
  <si>
    <t>Baseline</t>
  </si>
  <si>
    <t>recov pln</t>
  </si>
  <si>
    <t>goal</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</si>
  <si>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</si>
  <si>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</si>
  <si>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</si>
  <si>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</si>
  <si>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</si>
  <si>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</si>
  <si>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</si>
  <si>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</si>
  <si>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</si>
  <si>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</si>
  <si>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</si>
  <si>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</si>
  <si>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</si>
  <si>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</si>
  <si>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</si>
  <si>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</si>
  <si>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</si>
  <si>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</si>
  <si>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</si>
  <si>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</si>
  <si>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</si>
  <si>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</si>
  <si>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</si>
  <si>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</si>
  <si>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</si>
  <si>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</si>
  <si>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</si>
  <si>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</si>
  <si>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</si>
  <si>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</si>
  <si>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</si>
  <si>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</si>
  <si>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</si>
  <si>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</si>
  <si>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</si>
  <si>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</si>
  <si>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</si>
  <si>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</si>
  <si>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</si>
  <si>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</si>
  <si>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</si>
  <si>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</si>
  <si>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total</t>
  </si>
  <si>
    <t>adults</t>
  </si>
  <si>
    <t>CR rtn</t>
  </si>
  <si>
    <t>LRH</t>
  </si>
  <si>
    <t>jacks</t>
  </si>
  <si>
    <t>% jcks</t>
  </si>
  <si>
    <t>VL risk</t>
  </si>
  <si>
    <t>Low risk</t>
  </si>
  <si>
    <t>mod risk</t>
  </si>
  <si>
    <t>high risk</t>
  </si>
  <si>
    <t>VH risk</t>
  </si>
  <si>
    <t>LCR TRT 2007</t>
  </si>
  <si>
    <t>Goals</t>
  </si>
  <si>
    <t>use</t>
  </si>
  <si>
    <t>Year</t>
  </si>
  <si>
    <t>Cowlitz</t>
  </si>
  <si>
    <t>Ge/Ab/Mi</t>
  </si>
  <si>
    <t>Cedar Creek 1/</t>
  </si>
  <si>
    <t>% wild</t>
  </si>
  <si>
    <t>NA</t>
  </si>
  <si>
    <t># wild</t>
  </si>
  <si>
    <t># total</t>
  </si>
  <si>
    <t>10-yr avg</t>
  </si>
  <si>
    <t>Ocean (AK)</t>
  </si>
  <si>
    <t>Ocean (Can)</t>
  </si>
  <si>
    <t>Ocean (WA/OR)</t>
  </si>
  <si>
    <t>Col sport</t>
  </si>
  <si>
    <t>Col commercial</t>
  </si>
  <si>
    <t>Col treaty</t>
  </si>
  <si>
    <t>Clack</t>
  </si>
  <si>
    <t>TSAEJ</t>
  </si>
  <si>
    <t>Big crk</t>
  </si>
  <si>
    <t>clatskanie</t>
  </si>
  <si>
    <t># total ad&amp;jk</t>
  </si>
  <si>
    <t># ad&amp; jk</t>
  </si>
  <si>
    <t>NOSAIJ</t>
  </si>
  <si>
    <t>PHOSIJ</t>
  </si>
  <si>
    <t>TSAIJ</t>
  </si>
  <si>
    <t>L gorge tribs</t>
  </si>
  <si>
    <t/>
  </si>
  <si>
    <t>U cowlitz?</t>
  </si>
  <si>
    <t>U gorge tribs</t>
  </si>
  <si>
    <t>Spawning escapements (source is PFMC tule report unless otherwise specified)</t>
  </si>
  <si>
    <t>Wh salmon</t>
  </si>
  <si>
    <t>Youngs</t>
  </si>
  <si>
    <t>LCR Natural origin tule fall Chinook</t>
  </si>
  <si>
    <t>loitation rate</t>
  </si>
  <si>
    <t>Columbia River Exp Rate</t>
  </si>
  <si>
    <t>Alaska</t>
  </si>
  <si>
    <t>Canada</t>
  </si>
  <si>
    <t>PFMC Exp. Rate</t>
  </si>
  <si>
    <t>Puget Sound</t>
  </si>
  <si>
    <t>Non- Indian</t>
  </si>
  <si>
    <t>Indian</t>
  </si>
  <si>
    <t>From Fall Chk biop</t>
  </si>
  <si>
    <t>Joint staff report</t>
  </si>
  <si>
    <t>Allowable</t>
  </si>
  <si>
    <t xml:space="preserve"> </t>
  </si>
  <si>
    <t># of</t>
  </si>
  <si>
    <t>Ages</t>
  </si>
  <si>
    <t>SEAK</t>
  </si>
  <si>
    <t>NBC</t>
  </si>
  <si>
    <t>WCVI</t>
  </si>
  <si>
    <t>N Falcon</t>
  </si>
  <si>
    <t>S Falcon</t>
  </si>
  <si>
    <t>Sport</t>
  </si>
  <si>
    <t>2,3,4,5</t>
  </si>
  <si>
    <t>(Multiple Items)</t>
  </si>
  <si>
    <t>Sum of NumReleased</t>
  </si>
  <si>
    <t>Column Labels</t>
  </si>
  <si>
    <t>Row Labels</t>
  </si>
  <si>
    <t>Grand Total</t>
  </si>
  <si>
    <t>Big Creek Hatchery</t>
  </si>
  <si>
    <t>Chinook River</t>
  </si>
  <si>
    <t>COOP</t>
  </si>
  <si>
    <t>Col R Bel. Bon Dam</t>
  </si>
  <si>
    <t>Enhancement Program</t>
  </si>
  <si>
    <t>Cowlitz River</t>
  </si>
  <si>
    <t>Cowlitz Salmon</t>
  </si>
  <si>
    <t>North Toutle Hatchery</t>
  </si>
  <si>
    <t>Elochoman River</t>
  </si>
  <si>
    <t>Elochoman Hatchery</t>
  </si>
  <si>
    <t>Grays River</t>
  </si>
  <si>
    <t>Kalama Falls Hatchery</t>
  </si>
  <si>
    <t>Washougal Hatchery</t>
  </si>
  <si>
    <t>Kalama River</t>
  </si>
  <si>
    <t>Fallert Creek Hatchery</t>
  </si>
  <si>
    <t>Klaskanine River</t>
  </si>
  <si>
    <t>Clatsop County Fisheries</t>
  </si>
  <si>
    <t>Klaskanine Hatchery</t>
  </si>
  <si>
    <t>Sandy River</t>
  </si>
  <si>
    <t>Sandy Hatchery</t>
  </si>
  <si>
    <t>Tanner Creek</t>
  </si>
  <si>
    <t>Bonneville Hatchery</t>
  </si>
  <si>
    <t>Washougal River</t>
  </si>
  <si>
    <t>Youngs River</t>
  </si>
  <si>
    <t>FPC database</t>
  </si>
  <si>
    <t>Cowlitz (Cowlitz Salmon H)</t>
  </si>
  <si>
    <t>Kalama (Fallert, Kalama Falls)</t>
  </si>
  <si>
    <t>Klaskanine</t>
  </si>
  <si>
    <t>Youngs R</t>
  </si>
  <si>
    <t>Toutle ( N Toutle H)</t>
  </si>
  <si>
    <t>Col R</t>
  </si>
  <si>
    <t>Catch</t>
  </si>
  <si>
    <t>NBC &amp; CBC</t>
  </si>
  <si>
    <t>Southern BC</t>
  </si>
  <si>
    <t>WAC</t>
  </si>
  <si>
    <t>Puget Sd</t>
  </si>
  <si>
    <t>Southern US</t>
  </si>
  <si>
    <t>Stray</t>
  </si>
  <si>
    <t>CWT</t>
  </si>
  <si>
    <t>N</t>
  </si>
  <si>
    <t>S</t>
  </si>
  <si>
    <t>79–84</t>
  </si>
  <si>
    <t>AABM Fishery</t>
  </si>
  <si>
    <t>ISBM Fishery</t>
  </si>
  <si>
    <t>Terminal Fishery</t>
  </si>
  <si>
    <t>PFMC report</t>
  </si>
  <si>
    <t>actual</t>
  </si>
  <si>
    <t>na</t>
  </si>
  <si>
    <t>30-41%</t>
  </si>
  <si>
    <t>Fry Total</t>
  </si>
  <si>
    <t>Presmolt</t>
  </si>
  <si>
    <t>Presmolt Total</t>
  </si>
  <si>
    <t>Smolt</t>
  </si>
  <si>
    <t>Smolt Total</t>
  </si>
  <si>
    <t>Bonneville Pool</t>
  </si>
  <si>
    <t>Spring Creek NFH</t>
  </si>
  <si>
    <t>Klickitat River</t>
  </si>
  <si>
    <t>Klickitat Hatchery</t>
  </si>
  <si>
    <t>Little White Salmon River</t>
  </si>
  <si>
    <t>Little White Salmon NFH</t>
  </si>
  <si>
    <t>Willard Hatchery</t>
  </si>
  <si>
    <t>McNary Pool</t>
  </si>
  <si>
    <t>Priest Rapids Hatchery</t>
  </si>
  <si>
    <t>Ringold Springs Hatchery</t>
  </si>
  <si>
    <t>Umatilla River</t>
  </si>
  <si>
    <t>Umatilla Hatchery</t>
  </si>
  <si>
    <t>Yakima River</t>
  </si>
  <si>
    <t>Marion Drain Hatchery</t>
  </si>
  <si>
    <t>Prosser Acclim. Pond</t>
  </si>
  <si>
    <t>Wells Hatchery</t>
  </si>
  <si>
    <t>BPH</t>
  </si>
  <si>
    <t>Stock</t>
  </si>
  <si>
    <t>Bonneville Dam</t>
  </si>
  <si>
    <t>Comm</t>
  </si>
  <si>
    <t>Zn 1-5</t>
  </si>
  <si>
    <t>Zn 6</t>
  </si>
  <si>
    <t>Comm/Trty</t>
  </si>
  <si>
    <t>Trib</t>
  </si>
  <si>
    <t>Escape</t>
  </si>
  <si>
    <t>Hat &amp; Nat</t>
  </si>
  <si>
    <t>Nat spnrs</t>
  </si>
  <si>
    <t>pHOS</t>
  </si>
  <si>
    <t>(Efk)</t>
  </si>
  <si>
    <t>BON #</t>
  </si>
  <si>
    <t>CHF all</t>
  </si>
  <si>
    <t>spt</t>
  </si>
  <si>
    <t>trib</t>
  </si>
  <si>
    <t>Expl rate (v CR)</t>
  </si>
  <si>
    <t>OR recov plan</t>
  </si>
  <si>
    <t>No.</t>
  </si>
  <si>
    <t>broad sense scenario</t>
  </si>
  <si>
    <t>OR recovery plan</t>
  </si>
  <si>
    <t>NMFS</t>
  </si>
  <si>
    <t>Est</t>
  </si>
  <si>
    <t>Escapement</t>
  </si>
  <si>
    <r>
      <t>Table 36. Lower Columbia River (LCR) Tule Fall Chinook Ocean and In-River Exploitation Rate</t>
    </r>
    <r>
      <rPr>
        <b/>
        <i/>
        <vertAlign val="superscript"/>
        <sz val="10"/>
        <color rgb="FF000000"/>
        <rFont val="Arial"/>
        <family val="2"/>
      </rPr>
      <t>1</t>
    </r>
    <r>
      <rPr>
        <b/>
        <i/>
        <sz val="6.5"/>
        <color rgb="FF000000"/>
        <rFont val="Arial"/>
        <family val="2"/>
      </rPr>
      <t xml:space="preserve"> </t>
    </r>
  </si>
  <si>
    <r>
      <t>In-River</t>
    </r>
    <r>
      <rPr>
        <b/>
        <vertAlign val="superscript"/>
        <sz val="10"/>
        <color rgb="FF000000"/>
        <rFont val="Arial"/>
        <family val="2"/>
      </rPr>
      <t>a</t>
    </r>
    <r>
      <rPr>
        <b/>
        <sz val="6.5"/>
        <color rgb="FF000000"/>
        <rFont val="Arial"/>
        <family val="2"/>
      </rPr>
      <t xml:space="preserve"> </t>
    </r>
  </si>
  <si>
    <t>Hatchery Production</t>
  </si>
  <si>
    <t>Bonneville Pool H (Spring Crk)</t>
  </si>
  <si>
    <t>Life History: Fall, Ocean-type rearing</t>
  </si>
  <si>
    <t>SAB</t>
  </si>
  <si>
    <t>Trib Sport</t>
  </si>
  <si>
    <t>Col Sport</t>
  </si>
  <si>
    <t>Col Comm</t>
  </si>
  <si>
    <t>Treaty</t>
  </si>
  <si>
    <t>Spp-Pop</t>
  </si>
  <si>
    <t>Strata</t>
  </si>
  <si>
    <t>Designation</t>
  </si>
  <si>
    <t>NOR_MinViabilityGoal</t>
  </si>
  <si>
    <t>NOR_Abu</t>
  </si>
  <si>
    <t>fall Chinook</t>
  </si>
  <si>
    <t>L Cowlitz</t>
  </si>
  <si>
    <t>Geomean</t>
  </si>
  <si>
    <t xml:space="preserve">Number </t>
  </si>
  <si>
    <t>Proportion</t>
  </si>
  <si>
    <t>Wild</t>
  </si>
  <si>
    <t>Number</t>
  </si>
  <si>
    <t>Mitchell Act</t>
  </si>
  <si>
    <t>2015-2016</t>
  </si>
  <si>
    <t>by 2022</t>
  </si>
  <si>
    <t>OR STEP</t>
  </si>
  <si>
    <t>Big Cr</t>
  </si>
  <si>
    <t>NF Toutle</t>
  </si>
  <si>
    <t>Bonneville</t>
  </si>
  <si>
    <t>Klickitat</t>
  </si>
  <si>
    <t>Hatchery Program</t>
  </si>
  <si>
    <t>Previous</t>
  </si>
  <si>
    <t>Version</t>
  </si>
  <si>
    <t>CSFP</t>
  </si>
  <si>
    <t>Litte White Salmon (LWSNFH)</t>
  </si>
  <si>
    <t>Litte White Salmon (Willard)</t>
  </si>
  <si>
    <t>BPH (Spring Creek)</t>
  </si>
  <si>
    <t>Brights</t>
  </si>
  <si>
    <t>Yakima</t>
  </si>
  <si>
    <t>13-17 avg</t>
  </si>
  <si>
    <t>14-17 avg</t>
  </si>
  <si>
    <t>FPC Database</t>
  </si>
  <si>
    <t>2014-2017</t>
  </si>
  <si>
    <t>2013-2017</t>
  </si>
  <si>
    <t>Klaskanine (ODFW)</t>
  </si>
  <si>
    <t>Klaskanine (CEDC)</t>
  </si>
  <si>
    <t>Youngs Bay (CEDC)</t>
  </si>
  <si>
    <t>WA SAFE</t>
  </si>
  <si>
    <t>OR SAFE</t>
  </si>
  <si>
    <t>MA plus FPC</t>
  </si>
  <si>
    <t>Oregon STEP</t>
  </si>
  <si>
    <t>US v Ore</t>
  </si>
  <si>
    <t>Deep River</t>
  </si>
  <si>
    <t>Klaskanine R</t>
  </si>
  <si>
    <t>Natural</t>
  </si>
  <si>
    <t>Harvest data from Big Sheets provided by Cindy LeFleur------------&gt;</t>
  </si>
  <si>
    <t>fall Chinook-all basins</t>
  </si>
  <si>
    <t>fall Chinook-Grays/Chinook</t>
  </si>
  <si>
    <t>fall Chinook-Eloch/Skam</t>
  </si>
  <si>
    <t>fall Chinook-MAG</t>
  </si>
  <si>
    <t>fall Chinook-Coweeman</t>
  </si>
  <si>
    <t>fall Chinook-L Cowlitz</t>
  </si>
  <si>
    <t>fall Chinook-Toutle</t>
  </si>
  <si>
    <t>fall Chinook-Kalama</t>
  </si>
  <si>
    <t>fall Chinook-Lewis</t>
  </si>
  <si>
    <t>fall Chinook-Washougal</t>
  </si>
  <si>
    <t>Average</t>
  </si>
  <si>
    <t>average</t>
  </si>
  <si>
    <t>Exploitation Rate</t>
  </si>
  <si>
    <t>Abund.</t>
  </si>
  <si>
    <t>** Ocean E.R. from Table 35 above</t>
  </si>
  <si>
    <t>E.R **</t>
  </si>
  <si>
    <t>H.R. *</t>
  </si>
  <si>
    <t>* Col R H.R. from Table 35 above</t>
  </si>
  <si>
    <t>Mark Rate for LRH stock</t>
  </si>
  <si>
    <t>*** Hatchery and Natural harvest estimated using Mark Rates from Table above</t>
  </si>
  <si>
    <t>Run *</t>
  </si>
  <si>
    <t>* Col R Run from Big Sheets</t>
  </si>
  <si>
    <t>Ocean Harvest ***</t>
  </si>
  <si>
    <t>Columbia River Harvest **</t>
  </si>
  <si>
    <t>** Hatchery and Natural harvest estimated using Mark Rates from Table above</t>
  </si>
  <si>
    <r>
      <rPr>
        <b/>
        <sz val="11"/>
        <color rgb="FFFF0000"/>
        <rFont val="Calibri"/>
        <family val="2"/>
        <scheme val="minor"/>
      </rPr>
      <t>Columbia River</t>
    </r>
    <r>
      <rPr>
        <sz val="11"/>
        <color theme="1"/>
        <rFont val="Calibri"/>
        <family val="2"/>
        <scheme val="minor"/>
      </rPr>
      <t xml:space="preserve"> Harvest Estimates for </t>
    </r>
    <r>
      <rPr>
        <b/>
        <sz val="11"/>
        <color rgb="FFFF0000"/>
        <rFont val="Calibri"/>
        <family val="2"/>
        <scheme val="minor"/>
      </rPr>
      <t>LRH</t>
    </r>
    <r>
      <rPr>
        <sz val="11"/>
        <color theme="1"/>
        <rFont val="Calibri"/>
        <family val="2"/>
        <scheme val="minor"/>
      </rPr>
      <t xml:space="preserve"> stock by Hatchery and Natural for </t>
    </r>
  </si>
  <si>
    <r>
      <rPr>
        <b/>
        <sz val="11"/>
        <color rgb="FFFF0000"/>
        <rFont val="Calibri"/>
        <family val="2"/>
        <scheme val="minor"/>
      </rPr>
      <t>Ocean</t>
    </r>
    <r>
      <rPr>
        <sz val="11"/>
        <color theme="1"/>
        <rFont val="Calibri"/>
        <family val="2"/>
        <scheme val="minor"/>
      </rPr>
      <t xml:space="preserve"> Harvest Estimates for </t>
    </r>
    <r>
      <rPr>
        <b/>
        <sz val="11"/>
        <color rgb="FFFF0000"/>
        <rFont val="Calibri"/>
        <family val="2"/>
        <scheme val="minor"/>
      </rPr>
      <t>LRH</t>
    </r>
    <r>
      <rPr>
        <sz val="11"/>
        <color theme="1"/>
        <rFont val="Calibri"/>
        <family val="2"/>
        <scheme val="minor"/>
      </rPr>
      <t xml:space="preserve"> stock by Hatchery and Natural </t>
    </r>
  </si>
  <si>
    <t>Run</t>
  </si>
  <si>
    <t>Col R H.R.</t>
  </si>
  <si>
    <t>Ocean E.R. (%)</t>
  </si>
  <si>
    <t>Ocean Harvest (#)</t>
  </si>
  <si>
    <t>Coast</t>
  </si>
  <si>
    <t>Contributing</t>
  </si>
  <si>
    <t>Primary</t>
  </si>
  <si>
    <t>Cascade</t>
  </si>
  <si>
    <t>Low goal</t>
  </si>
  <si>
    <t>Med goal</t>
  </si>
  <si>
    <t>High goal</t>
  </si>
  <si>
    <t>Anticipated</t>
  </si>
  <si>
    <t>Recent</t>
  </si>
  <si>
    <t>Fisheries / Harvest</t>
  </si>
  <si>
    <t>Bonneville Pool Hatchery</t>
  </si>
  <si>
    <t>Select brights</t>
  </si>
  <si>
    <t>Hatchery tules (LRH)</t>
  </si>
  <si>
    <t>Limits</t>
  </si>
  <si>
    <t>Potential</t>
  </si>
  <si>
    <t>Delisting Goal (CBP Low)</t>
  </si>
  <si>
    <t>Broad Sense Goal (CBP High)</t>
  </si>
  <si>
    <t>Current Abundance</t>
  </si>
  <si>
    <t>Recovery</t>
  </si>
  <si>
    <t>Tracker</t>
  </si>
  <si>
    <t>Table 5</t>
  </si>
  <si>
    <t>Table 6</t>
  </si>
  <si>
    <t>No Data</t>
  </si>
  <si>
    <t>Wild  Num</t>
  </si>
  <si>
    <t>&amp; Gorge</t>
  </si>
  <si>
    <t>Table 7</t>
  </si>
  <si>
    <t>Survey Summaries</t>
  </si>
  <si>
    <t>Math</t>
  </si>
  <si>
    <t>Total 1/</t>
  </si>
  <si>
    <t>Lates 2/</t>
  </si>
  <si>
    <t>Lates</t>
  </si>
  <si>
    <t>Tules 2/</t>
  </si>
  <si>
    <t>Tules</t>
  </si>
  <si>
    <t>Check</t>
  </si>
  <si>
    <t>geomean</t>
  </si>
  <si>
    <t>1/ Source: ODFW annual reports (https://odfw.forestry.oregonstate.edu/spawn/reports.htm)</t>
  </si>
  <si>
    <t>2/ Source: Table 6-3 or Table 6-36 of Recovery Plan</t>
  </si>
  <si>
    <t>Record type</t>
  </si>
  <si>
    <t>Subject</t>
  </si>
  <si>
    <t>Variable</t>
  </si>
  <si>
    <t>Value</t>
  </si>
  <si>
    <t>Metric</t>
  </si>
  <si>
    <t>Units</t>
  </si>
  <si>
    <t>Method</t>
  </si>
  <si>
    <t>Years</t>
  </si>
  <si>
    <t>Quantitative Goal Rules</t>
  </si>
  <si>
    <t>Reference</t>
  </si>
  <si>
    <t>Reference Link</t>
  </si>
  <si>
    <t>Notes</t>
  </si>
  <si>
    <t>natural origin spawners adults</t>
  </si>
  <si>
    <t>spawning ground surveys (GRTS methodology)</t>
  </si>
  <si>
    <t>2010-2017</t>
  </si>
  <si>
    <t>no rules apply</t>
  </si>
  <si>
    <t>LCFRB database</t>
  </si>
  <si>
    <t>LCFRB/WDFW Conservation and Sustainable Fishery Plan Annual Report (Draft in progress)</t>
  </si>
  <si>
    <t>Beginning in 2010 all adult hatchery returns were marked (ad clip).  Since 2010 WDFW has implemented a comprehensive monitoring program of lower Columbia fall Chinook to estimate natural origin spawners.</t>
  </si>
  <si>
    <t>Elochoman/Skamakawa</t>
  </si>
  <si>
    <t>spawning ground surveys (GRTS methodology) with AUC estimates</t>
  </si>
  <si>
    <t>2012-2017</t>
  </si>
  <si>
    <t>ODFW Recovery Tracker Database</t>
  </si>
  <si>
    <t>http://www.odfwrecoverytracker.org</t>
  </si>
  <si>
    <t>Summary of Fall Chinook Monitoring in the Lower Columbia</t>
  </si>
  <si>
    <t>https://odfw.forestry.oregonstate.edu/spawn/reports.htm</t>
  </si>
  <si>
    <t>Average (2012-2017)</t>
  </si>
  <si>
    <t>metric for natural origin spawners is average instead of geomean because data set includes a 0</t>
  </si>
  <si>
    <t>dam count</t>
  </si>
  <si>
    <t>1. Tilton River Fall (Tule) Chinook: Natural-Origin Escapement</t>
  </si>
  <si>
    <t>2. Tilton River Fall (Tule) Chinook: Hatchery-Origin Escapement</t>
  </si>
  <si>
    <t>3. Tilton River Fall (Tule) Chinook: Total Natural Escapement</t>
  </si>
  <si>
    <t>4. Upper Cowlitz and Cispus Rivers Fall (Tule) Chinook: Natural-Origin Escapement</t>
  </si>
  <si>
    <t>5. Upper Cowlitz and Cispus Rivers Fall (Tule) Chinook: Hatchery-Origin Escapement</t>
  </si>
  <si>
    <t>6. Upper Cowlitz and Cispus Rivers Fall (Tule) Chinook: Total Natural Escapement</t>
  </si>
  <si>
    <t>WDFW Salmon Conservation Reporting Engine (SCoRE) database</t>
  </si>
  <si>
    <t>https://fortress.wa.gov/dfw/score/score</t>
  </si>
  <si>
    <t>not applicable</t>
  </si>
  <si>
    <t>information regarding current abundance of natural origin spawners is not available</t>
  </si>
  <si>
    <t>includes Upper Cowlitz, Cispus and Tilton Rivers</t>
  </si>
  <si>
    <t>estimates for total abundance only, proportion tule stock calculated using current abunance estimates presented in the Lower Columbia Recovery Plan (Table 6-3 or Table 6-36)</t>
  </si>
  <si>
    <t>professional judgement and knowledge of Recovery Plan Project Team in consultation with LCFRB</t>
  </si>
  <si>
    <t>Ore 1/</t>
  </si>
  <si>
    <t>Was 2/</t>
  </si>
  <si>
    <t>Ore 3/</t>
  </si>
  <si>
    <t>Was 4/</t>
  </si>
  <si>
    <t>Ore 5/</t>
  </si>
  <si>
    <t>Was 6/</t>
  </si>
  <si>
    <t>Conservation Assessment Tool for Anadromous Salmonids (CATAS) population viability model</t>
  </si>
  <si>
    <t>https://www.dfw.state.or.us/fish/crp/conservation_recovery_plans.asp</t>
  </si>
  <si>
    <t>Data used to estimate abundance for current abundance, low goal and high goal for both Lower and Upper Gorge stocks</t>
  </si>
  <si>
    <t>2010-2016</t>
  </si>
  <si>
    <t>Three Year Review of the Lower Columbia River tule fall Chinook Abundance-based Harvest Matrix</t>
  </si>
  <si>
    <t>https://www.pcouncil.org/wp-content/uploads/2018/10/D1a_NMFS_Rpt2_LCR_Tule_NOV2018BB.pdf</t>
  </si>
  <si>
    <t>spawning ground surveys</t>
  </si>
  <si>
    <t>2001-2009</t>
  </si>
  <si>
    <t>habitat based analysis (EDT)</t>
  </si>
  <si>
    <t>habitat based analysis (HPVA)</t>
  </si>
  <si>
    <t>Historic Abundance</t>
  </si>
  <si>
    <t>3/ Historic abundance estimate from Oregon Recovery Plan (Table 6-3)</t>
  </si>
  <si>
    <t>5/ Delisting Scenario abundance estimate from Oregon Recovery Plan (Table 6-36)</t>
  </si>
  <si>
    <t>Ore 7/</t>
  </si>
  <si>
    <t>Was 8/</t>
  </si>
  <si>
    <t>2/ Baseline abundance estimates from 2010 Washington Recovery Plan (Table 6-1)</t>
  </si>
  <si>
    <t>6/ Abundance Targets from 2010 Washington Recovery Plan (Table 6-1)</t>
  </si>
  <si>
    <t>7/ Broad Sense Scenario abundance estimates from Oregon Recovery Plan (Table 10-1)</t>
  </si>
  <si>
    <t>https://www.westcoast.fisheries.noaa.gov/protected_species/salmon_steelhead/recovery_planning_and_implementation/recovery_plans_supporting_documents.html</t>
  </si>
  <si>
    <t>Population Viability Analysis (PVA) using a Stochastic Stock Recruitment Model (Popcycle)</t>
  </si>
  <si>
    <t>1 - delisting abundance goal (desired status) - maintain current abundance</t>
  </si>
  <si>
    <t>1 - delisting abundance goal (desired status)</t>
  </si>
  <si>
    <t>set goal equal to baseline abundance estimate from Recovery Plan</t>
  </si>
  <si>
    <t>set goal equal to recent abundance estimate</t>
  </si>
  <si>
    <t>Stabilizing population - recovery scenario requires population maintain current status - goal set to maintain recent abundance - no abundance estimates available at time of completion of Recovery Plan - number of natural origin fish transported to upper Cowlitz provide estimate of recent abundance that is more accurate than baseline estimate in Recovery Plan  - used recent abundance estimate as low goal.</t>
  </si>
  <si>
    <t>2 - mid-way between low- and high-range goals</t>
  </si>
  <si>
    <t>CBP Recommendations Report</t>
  </si>
  <si>
    <t>https://www.westcoast.fisheries.noaa.gov/columbia_river/index.html</t>
  </si>
  <si>
    <t>midpoint between low and high goals</t>
  </si>
  <si>
    <t>Low goal exceeds historic abundance estimate; therefore, set med goal equal to both low and high goals, which are the same</t>
  </si>
  <si>
    <t>set equal low and high goals</t>
  </si>
  <si>
    <t>set equal to low and med goals</t>
  </si>
  <si>
    <t>Low goal exceeds historic abundance estimate; therefore, set high goal equal to both low and med goals, which are the same</t>
  </si>
  <si>
    <t>2004 Washington Recovery Plan - Volume II - Chapter 14 - Table 14-2</t>
  </si>
  <si>
    <t>2004 Washington Recovery Plan - Volume II - Chapter 14 - Table 14-1</t>
  </si>
  <si>
    <t>Oregon Recovery Plan - Chapter 6 - Table 6-36</t>
  </si>
  <si>
    <t>Oregon Recovery Plan - Chapter 6 - Table 6-3</t>
  </si>
  <si>
    <t>2010 Washington Recovery Plan - Volume 1 - Chapter 6 - Table 6-1</t>
  </si>
  <si>
    <t>EDT - based on PFC+ potential</t>
  </si>
  <si>
    <t>3 - habitat model inferences with feasible habitat restoration</t>
  </si>
  <si>
    <t>4 - Default value, same as low- and high-range values</t>
  </si>
  <si>
    <t>2004 Washington Recovery Plan - Volume II - Chapter 5 - Tables 5-1 &amp; 5-2</t>
  </si>
  <si>
    <t>https://www.nwcouncil.org/sites/default/files/TechFoundationVolumeII.pdf</t>
  </si>
  <si>
    <t>2004 Washington Recovery Plan - Volume II - Chapter 5 - Tables 5-3, 5-4 &amp; 5-5</t>
  </si>
  <si>
    <t>1 - broad sense goal identified in existing plan</t>
  </si>
  <si>
    <t>Oregon Recovery Plan - Chapter 10  - Table 10.1</t>
  </si>
  <si>
    <t>2004 Washington Recovery Plan - Volume II - Chapter 8 - Table 8-1</t>
  </si>
  <si>
    <t>calculated - 3 times delisting goal</t>
  </si>
  <si>
    <t>2004 Washington Recovery Plan - Volume II - Chapter 7 - Table 7-1</t>
  </si>
  <si>
    <t>2004 Washington Recovery Plan - Volume II - Chapter 6 - Table 6.1</t>
  </si>
  <si>
    <t>2004 Washington Recovery Plan - Volume II - Chapter 10 - Table 10-1</t>
  </si>
  <si>
    <t>2004 Washington Recovery Plan - Volume II - Chapter 9 - Tables 9-1, 9-2 &amp; 9-3</t>
  </si>
  <si>
    <t>2004 Washington Recovery Plan - Volume II - Chapter 13 - Table 13-1</t>
  </si>
  <si>
    <t>2004 Washington Recovery Plan - Volume II - Chapter 15 - Table 15-1</t>
  </si>
  <si>
    <t>1 - broad sense goal identified in existing plan (OR) and 4 - default value, 3 times low-range value (WA)</t>
  </si>
  <si>
    <t xml:space="preserve"> 4 - default value, 3 times low-range value</t>
  </si>
  <si>
    <t>current abundance estimate includes fall Chinook (Tules) spawning in the lower North Fork Lewis, East Fork Lewis and Cedar Creek</t>
  </si>
  <si>
    <t>low goal based on EDT PFC+ Patient estimate for East Fork Lewis.  No PFC+ Patient estimate is available for fall Chinook (Tules) in the North Fork Lewis.</t>
  </si>
  <si>
    <t>ESA Recovery Plan for the White Salmon River Watershed - Chapter 2 - Pages 2-1 &amp; 2-2</t>
  </si>
  <si>
    <t>ESA Recovery Plan for the White Salmon River Watershed - Appendix I - Page Ai-3</t>
  </si>
  <si>
    <t>8/ For lower gorge: no high goal presented in either (2004 or 2010) Washington Recovery Plan, used default rule of 3 time low goal</t>
  </si>
  <si>
    <t>8/ For upper gorge: used information for Wind River Subbbasin Chapter of 2004 Washington Recovery Plan (Table 16-1)</t>
  </si>
  <si>
    <t>1/ Current abundance estimates from Oregon Recovery Plan (Table 6-36) for Lower Gorge and spawning ground survery data (Table 7) for Upper Gorge</t>
  </si>
  <si>
    <t>4/ Historic abundance estimate from 2004 Washington Recovery Plan for Lower Gorge (Table 14-2) and for Lower Gorge and (Table 16-1) for Upper Gorge</t>
  </si>
  <si>
    <t>2004 Washington Recovery Plan - Volume II - Chapter 16 - Table 16-1</t>
  </si>
  <si>
    <t>Abundance estimate for Oregon portion of Lower Gorge population.  Recent abundance estimates are not available.</t>
  </si>
  <si>
    <t xml:space="preserve">Abundance estimate for Washington portion of Lower Gorge population.  Lower Gorge not part of WDFW spawning ground survey program so no recent abundance estimates are available.  </t>
  </si>
  <si>
    <t>Abundance estimate for Oregon portion of Upper Gorge population.</t>
  </si>
  <si>
    <t xml:space="preserve">Abundance estimate for Washington portion of Upper Gorge population.  Upper Gorge is not part of WDFW spawning ground survey program so no recent abundance estimates are available.  </t>
  </si>
  <si>
    <t>links to references provided with entries for Lower Gorge (OR) and Lower Gorge (WA)</t>
  </si>
  <si>
    <t>links references provided with entries for Upper Gorge (OR) and Upper Gorge (WA)</t>
  </si>
  <si>
    <t>Low goal for Oregon portion of Lower Gorge stock.</t>
  </si>
  <si>
    <t>Low goal for Washington portion of Lower Gorge stock.</t>
  </si>
  <si>
    <t>Low goal for Oregon portion of Upper Gorge stock.</t>
  </si>
  <si>
    <t>Low goal for Washington portion of Upper Gorge stock.</t>
  </si>
  <si>
    <t>High goal for Oregon portion of Lower Gorge stock.</t>
  </si>
  <si>
    <t>High goal for Washington portion of Lower Gorge stock.</t>
  </si>
  <si>
    <t>High goal for Washington portion of Upper Gorge stock.</t>
  </si>
  <si>
    <t>High goal for Oregon portion of Upper Gorge stock.</t>
  </si>
  <si>
    <t>Upper Gorge (WA)</t>
  </si>
  <si>
    <t>Upper Gorge (OR)</t>
  </si>
  <si>
    <t>Lower Gorge (WA)</t>
  </si>
  <si>
    <t>Lower Gorge (OR)</t>
  </si>
  <si>
    <t>sum of Lower Gorge (OR) and Lower Gorge (WA), methodology differs between Oregon and Washington, refer to Lower Gorge (OR) and Lower Gorge (WA) for descriptions of methodology</t>
  </si>
  <si>
    <t>references differ between Oregon and Washington, see references identified in entries for Lower Gorge (OR) and Lower Gorge (WA)</t>
  </si>
  <si>
    <t>Population includes both Oregon and Washington.  Each state provided estimates for their state and these individual estimates were combined to produce an abundance estimate for the entire population.  Documentation specific for the estimates provided by each state is provided in entries titled Lower Gorge (OR) and Lower Gorge (WA).</t>
  </si>
  <si>
    <t>sum of Upper Gorge and Upper Gorge (WA), methodology differs between Oregon and Washington, refer to Upper Gorge (OR) and Upper Gorge (WA) for descripitons of methodology</t>
  </si>
  <si>
    <t>references differ between Oregon and Washington, see references identified in entries for Upper Gorge (OR) and Upper Gorge (WA)</t>
  </si>
  <si>
    <t>Population includes both Oregon and Washington.  Each state provided estimates for their state and these individual estimates were combined to produce an abundance estimate for the entire population.  Documentation specific for the estimates provided by each state is provided in entries titled Upper Gorge (OR) and Upper Gorge (WA).</t>
  </si>
  <si>
    <t>sum of Upper Gorge (OR) and Upper Gorge (WA), methodology differs between Oregon and Washington, refer to Upper Gorge (OR) and Upper Gorge (WA) for descripitons of methodology</t>
  </si>
  <si>
    <t>Stabilizing population - recovery scenario requires population maintain current status - goal set to maintain baseline abundance estimate - no current abundance estimates available at time of completion of Recovery Plan - estimates of recent abundance are not available  - used baseline abundance estimate as low goal.</t>
  </si>
  <si>
    <t>https://www.lcfrb.gen.wa.us/librarysalmonrecovery</t>
  </si>
  <si>
    <t>Abundance estimate for Washington portion of Upper Gorge population.  Upper Gorge is not part of WDFW spawning ground survey program so no recent abundance estimate are available.  Used baseline abundance estimates from Recovery Plan as current estimate.</t>
  </si>
  <si>
    <t>Abundance estimate for Washington portion of Lower Gorge population.  Lower Gorge not part of WDFW spawning ground survey program so no recent abundance estimates are available.  Used baseline abundance estimate from Recovery Plan as current estimate.</t>
  </si>
  <si>
    <t>EDT model provided separate estimates for Elochoman and Skamokawa basins, high goal includes both basins</t>
  </si>
  <si>
    <t>EDT model provided separate estimates for Mill, Abernathy and Germany creek basins, high goal includes all three basins</t>
  </si>
  <si>
    <t>EDT model provided separate estimates for Upper Cowlitz, Cispus and Tilton basins, high goal includes all three basins</t>
  </si>
  <si>
    <t>Used EDT PFC+ Template estimate for East Fork Lewis only.  No EDT PFC+ Template estimate is available for North Fork Lewis.</t>
  </si>
  <si>
    <t>HOR_Abu</t>
  </si>
  <si>
    <t>Data from WDFW Spawning Ground Surveys database.  Data provided by Amelia Johnson with LCFRB.</t>
  </si>
  <si>
    <t>blue shaded cells are user inputs (should link to values identified elsewhere in workbook)</t>
  </si>
  <si>
    <t>No. of spawners</t>
  </si>
  <si>
    <t>Natl loss rate convertion to escape</t>
  </si>
  <si>
    <t>Freshwater fishery harvest</t>
  </si>
  <si>
    <t>Freshwater fishery impact rate (v Col R)</t>
  </si>
  <si>
    <t>Columia River run</t>
  </si>
  <si>
    <t>Ocean fishery impact rate (v ocn)</t>
  </si>
  <si>
    <t>Ocean harvest</t>
  </si>
  <si>
    <t>Ocean abundance</t>
  </si>
  <si>
    <t>Total harvest</t>
  </si>
  <si>
    <t>Total explitation rate (v ocn)</t>
  </si>
  <si>
    <t>target exploitation rate (v ocn)</t>
  </si>
  <si>
    <t>target freshwater exploitation rate (v col R)</t>
  </si>
  <si>
    <t>Current (inputs)</t>
  </si>
  <si>
    <t>Current (derived)</t>
  </si>
  <si>
    <t>Medium goal</t>
  </si>
  <si>
    <t>Hatchery releases</t>
  </si>
  <si>
    <t>SAR (to Col R)</t>
  </si>
  <si>
    <t>No. escaping</t>
  </si>
  <si>
    <t># Hatchery</t>
  </si>
  <si>
    <t>Hood River</t>
  </si>
  <si>
    <t>Return Year</t>
  </si>
  <si>
    <t>Nat. Origin Spawners</t>
  </si>
  <si>
    <t>Proportion Hatchery</t>
  </si>
  <si>
    <t>Number Hatchery</t>
  </si>
  <si>
    <t>Data from ODFW Recovery Tracker Database</t>
  </si>
  <si>
    <t># Natural</t>
  </si>
  <si>
    <t>Blanks indicate that not estimates were available for that year and population</t>
  </si>
  <si>
    <t>Natural Origin Escapement to Spawning Grounds</t>
  </si>
  <si>
    <t>Hatchery Origin Escapement to Spawning Grounds</t>
  </si>
  <si>
    <t># hatchery</t>
  </si>
  <si>
    <t>Data from WDFW SCoRE database</t>
  </si>
  <si>
    <t>Upper Cowlitz, Cispus &amp; Tilton Natural Origin</t>
  </si>
  <si>
    <t>Upper Cowlitz, Cispus &amp; Tilton Htchery Origin</t>
  </si>
  <si>
    <t>Grays/ Chinook</t>
  </si>
  <si>
    <t>Upper Gorge Calculations</t>
  </si>
  <si>
    <t>% Natural</t>
  </si>
  <si>
    <t>White Salmon Calculations</t>
  </si>
  <si>
    <t>avg.</t>
  </si>
  <si>
    <t>Data sources for population specific escapement estimates include: WDFW Spawner database via LCFRB, WDFW SCoRE database, ODFW Recovery Tracker database, PFMC Tule Report &amp; NMFS 3-Year Review</t>
  </si>
  <si>
    <t>Avg (v ocn)</t>
  </si>
  <si>
    <t>Avg (v CR)</t>
  </si>
  <si>
    <t>Esc</t>
  </si>
  <si>
    <t>2006-2015 avg</t>
  </si>
  <si>
    <t>US</t>
  </si>
  <si>
    <t>Source of Data is PSC Chinook Technical Committee Report</t>
  </si>
  <si>
    <t>Calculations of freshwater harvest rates</t>
  </si>
  <si>
    <t>Source of data is WDFW Big Sheets provided by Cindy LeFleur</t>
  </si>
  <si>
    <t>LRH Harvest</t>
  </si>
  <si>
    <t>LRH Harvest Rates</t>
  </si>
  <si>
    <t>Z1-5 Comm</t>
  </si>
  <si>
    <t>(no SAFE)</t>
  </si>
  <si>
    <t>Return</t>
  </si>
  <si>
    <t>to Mouth</t>
  </si>
  <si>
    <t>(with SAFE)</t>
  </si>
  <si>
    <t>(no Tribs)</t>
  </si>
  <si>
    <t>(with Tribs)</t>
  </si>
  <si>
    <t>Total no</t>
  </si>
  <si>
    <t>(tribs &amp; Z6)</t>
  </si>
  <si>
    <r>
      <t xml:space="preserve">Calculations to estimate ocean harvest rates for </t>
    </r>
    <r>
      <rPr>
        <b/>
        <sz val="11"/>
        <color theme="1"/>
        <rFont val="Calibri"/>
        <family val="2"/>
        <scheme val="minor"/>
      </rPr>
      <t>LRH</t>
    </r>
  </si>
  <si>
    <r>
      <t xml:space="preserve">Calculations to estimate ocean harvest rates for </t>
    </r>
    <r>
      <rPr>
        <b/>
        <sz val="11"/>
        <color theme="1"/>
        <rFont val="Calibri"/>
        <family val="2"/>
        <scheme val="minor"/>
      </rPr>
      <t>BPH</t>
    </r>
  </si>
  <si>
    <t>Source of harvest data is PSC Chinook Technical Committee Report</t>
  </si>
  <si>
    <t>Source of data is PSC Chinook Technical Committee Report</t>
  </si>
  <si>
    <t>Source of Columbia River run size is WDFW Big Sheets</t>
  </si>
  <si>
    <t>Ocean abundance and harvest are calculated using data in this table</t>
  </si>
  <si>
    <t>Wa/Or</t>
  </si>
  <si>
    <t>Col</t>
  </si>
  <si>
    <t>Z6</t>
  </si>
  <si>
    <t>Columbia River Harvest</t>
  </si>
  <si>
    <t>Columbia River Harvest Rates</t>
  </si>
  <si>
    <r>
      <t xml:space="preserve">Calculations to estimate Columbia River harvest rates and numbers for </t>
    </r>
    <r>
      <rPr>
        <b/>
        <sz val="11"/>
        <color theme="1"/>
        <rFont val="Calibri"/>
        <family val="2"/>
        <scheme val="minor"/>
      </rPr>
      <t>BPH</t>
    </r>
  </si>
  <si>
    <r>
      <t xml:space="preserve">Calculations to estimate Ocean harvest rates for </t>
    </r>
    <r>
      <rPr>
        <b/>
        <sz val="11"/>
        <color theme="1"/>
        <rFont val="Calibri"/>
        <family val="2"/>
        <scheme val="minor"/>
      </rPr>
      <t>BPH</t>
    </r>
  </si>
  <si>
    <t>Col R.</t>
  </si>
  <si>
    <t>Col.</t>
  </si>
  <si>
    <t>River</t>
  </si>
  <si>
    <r>
      <t xml:space="preserve">Calculations to estimate ocean harvest rates for </t>
    </r>
    <r>
      <rPr>
        <b/>
        <sz val="11"/>
        <color theme="1"/>
        <rFont val="Calibri"/>
        <family val="2"/>
        <scheme val="minor"/>
      </rPr>
      <t>SAB</t>
    </r>
  </si>
  <si>
    <r>
      <t xml:space="preserve">Columbia River Harvest Rate Estimates for </t>
    </r>
    <r>
      <rPr>
        <b/>
        <sz val="11"/>
        <rFont val="Calibri"/>
        <family val="2"/>
        <scheme val="minor"/>
      </rPr>
      <t>SAB</t>
    </r>
    <r>
      <rPr>
        <sz val="11"/>
        <rFont val="Calibri"/>
        <family val="2"/>
        <scheme val="minor"/>
      </rPr>
      <t xml:space="preserve"> stock</t>
    </r>
  </si>
  <si>
    <t>Source of harvest and run size data is WDFW Big Sheets</t>
  </si>
  <si>
    <t>Source is WDFW Big Sheets</t>
  </si>
  <si>
    <t>Total Return (LRH)</t>
  </si>
  <si>
    <t>Total Return (BPH)</t>
  </si>
  <si>
    <t>Harvest (Total)</t>
  </si>
  <si>
    <t>Dam Count</t>
  </si>
  <si>
    <t>Missing Fish</t>
  </si>
  <si>
    <r>
      <t xml:space="preserve">Estimates of Escapment, Missing Fish and Bonneville Dam Counts for </t>
    </r>
    <r>
      <rPr>
        <b/>
        <sz val="11"/>
        <color theme="1"/>
        <rFont val="Calibri"/>
        <family val="2"/>
        <scheme val="minor"/>
      </rPr>
      <t>BPH</t>
    </r>
  </si>
  <si>
    <t>Escapment</t>
  </si>
  <si>
    <t>Plus</t>
  </si>
  <si>
    <t>Harvest rates calculated using harvest and run size from WDFW Big Sheets</t>
  </si>
  <si>
    <t xml:space="preserve">Natural </t>
  </si>
  <si>
    <t>Spawn</t>
  </si>
  <si>
    <t>Origin</t>
  </si>
  <si>
    <t>Spawners</t>
  </si>
  <si>
    <t>Tributary Run Size</t>
  </si>
  <si>
    <t>Columbia River Mouth Returns</t>
  </si>
  <si>
    <t xml:space="preserve"> Tributary Escapement Estimates</t>
  </si>
  <si>
    <t>Tributary Harvest</t>
  </si>
  <si>
    <t>Returns 1/</t>
  </si>
  <si>
    <t>Data Sources:</t>
  </si>
  <si>
    <t>Hatchery Returns - WDFW Big Sheets</t>
  </si>
  <si>
    <t>Tributary Sport Harvest</t>
  </si>
  <si>
    <t>2010-2017 Assumptions</t>
  </si>
  <si>
    <t>Mark Selective Fisheries in effect</t>
  </si>
  <si>
    <t>Harvest 100% hatchery</t>
  </si>
  <si>
    <t>Calculations of annual escapement estimates for  natural origin tule fall Chinook</t>
  </si>
  <si>
    <t>Hatchery Natural Spawn and Natural origin spawners: WDFW Spawner database via LCFRB, WDFW SCoRE database, ODFW Recovery Tracker database, PFMC Tule Report &amp; NMFS 3-Year Review</t>
  </si>
  <si>
    <t>No estimate of release mortality for natural</t>
  </si>
  <si>
    <t>2008-2009 Assumptions</t>
  </si>
  <si>
    <t>Equal Harvest Rate for hatchery and natural</t>
  </si>
  <si>
    <t>Tributary Harvest - Total catch from WDFW Big Sheets apportioned using escapement estimates for hatchery and natural</t>
  </si>
  <si>
    <t>Tributary Run Size - Sum of Tributary Escapement and Tributary Harvest</t>
  </si>
  <si>
    <t>Columbia River Mouth Returns - HRATES spreadsheet provided by Cindy LeFleur with WDFW</t>
  </si>
  <si>
    <t>Tributary Run Size Reconstruction for hatchery and natural fish</t>
  </si>
  <si>
    <t>Harvest Rate</t>
  </si>
  <si>
    <t>Commercial</t>
  </si>
  <si>
    <t>SAFE</t>
  </si>
  <si>
    <t>Col. R.</t>
  </si>
  <si>
    <t xml:space="preserve">Harvest </t>
  </si>
  <si>
    <t>Rate</t>
  </si>
  <si>
    <t>Columbia River Harvest Proportions</t>
  </si>
  <si>
    <t>Grand Totals</t>
  </si>
  <si>
    <t>Hatchery Harvest and Harvest RAtes - HRATES spreadsheet provided by Cindy LeFleur with WDFW</t>
  </si>
  <si>
    <t>Tributary Harvest Rates</t>
  </si>
  <si>
    <t>Columbia River Hatchery Harvest and Harvest Rates</t>
  </si>
  <si>
    <t>Columbia River Natural Harvest and Harvest Rates</t>
  </si>
  <si>
    <t>Columbia River Natural Harvest Rates (total) - HRATES spreadsheet provided by Cindy LeFleur with WDFW (2009-2016) and average of 2009-2016 from HRATES (2017)</t>
  </si>
  <si>
    <t>Columbia River Natural Harvest Rates (comm &amp; sport) - Total natural origin harvest rates apportioned using proportions commerical and sport from hatchery harvest data</t>
  </si>
  <si>
    <t>Columbia River Natural Harvest (total) - Columbia River Natural Harvest Rates applied to Columbia River Natural Returns</t>
  </si>
  <si>
    <t>Columbia River Natural Harvest (comm &amp; sport) - Total natural origin harvest rates apportioned using proportions commerical and sport from hatchery harvest data</t>
  </si>
  <si>
    <t>Ak</t>
  </si>
  <si>
    <t>Can</t>
  </si>
  <si>
    <t>Tot</t>
  </si>
  <si>
    <t>Harvest Rates</t>
  </si>
  <si>
    <t>AK</t>
  </si>
  <si>
    <t>2008-2017 avg.</t>
  </si>
  <si>
    <t>2008-2015 avg.</t>
  </si>
  <si>
    <t>avg (2008-2015)</t>
  </si>
  <si>
    <t>Natural Tules (LRH)</t>
  </si>
  <si>
    <t>Harvest (Col basin)</t>
  </si>
  <si>
    <t>30-80%</t>
  </si>
  <si>
    <t>million</t>
  </si>
  <si>
    <t>WA tules</t>
  </si>
  <si>
    <t>OR tules</t>
  </si>
  <si>
    <t>≤75%</t>
  </si>
  <si>
    <t>(2008-2017)</t>
  </si>
  <si>
    <t>Recent avg.</t>
  </si>
  <si>
    <r>
      <rPr>
        <sz val="11"/>
        <color theme="1"/>
        <rFont val="Calibri"/>
        <family val="2"/>
        <scheme val="minor"/>
      </rPr>
      <t>≤75%</t>
    </r>
  </si>
  <si>
    <t xml:space="preserve">Bonneville  </t>
  </si>
  <si>
    <t>avg</t>
  </si>
  <si>
    <t>Subtotal</t>
  </si>
  <si>
    <t>*Non-ESU hatchery production of fall Chinook in the lower Columbia region.</t>
  </si>
  <si>
    <t>Brights*</t>
  </si>
  <si>
    <t>https://www.pcouncil.org/documents/2019/03/agenda-item-d-1-a-supplemental-nmfs-report-3-final-three-year-review-of-the-lower-columbia-river-tule-fall-chinook-abundance-based-harvest-matrix-march-7-2019.pdf/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</si>
</sst>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0.0%"/>
    <numFmt numFmtId="165" formatCode="0.0"/>
    <numFmt numFmtId="166" formatCode="0.0000"/>
    <numFmt numFmtId="167" formatCode="0.000"/>
    <numFmt numFmtId="168" formatCode="_(* #,##0_);_(* \(#,##0\);_(* &quot;-&quot;??_);_(@_)"/>
    <numFmt numFmtId="169" formatCode="_(* #,##0.000_);_(* \(#,##0.000\);_(* &quot;-&quot;??_);_(@_)"/>
    <numFmt numFmtId="170" formatCode="0.000_);\(0.000\)"/>
    <numFmt numFmtId="171" formatCode="#,##0.000"/>
    <numFmt numFmtId="172" formatCode="#,##0.0000"/>
    <numFmt numFmtId="173" formatCode="#,##0.0"/>
  </numFmts>
  <fonts count="6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4"/>
      <color theme="0"/>
      <name val="Calibri"/>
      <family val="2"/>
      <scheme val="minor"/>
    </font>
    <font>
      <b/>
      <u/>
      <sz val="11"/>
      <color theme="1"/>
      <name val="Calibri"/>
      <family val="2"/>
      <scheme val="minor"/>
    </font>
    <font>
      <b/>
      <sz val="10"/>
      <color theme="1"/>
      <name val="Calibri"/>
      <family val="2"/>
      <scheme val="minor"/>
    </font>
    <font>
      <u/>
      <sz val="11"/>
      <color theme="1"/>
      <name val="Calibri"/>
      <family val="2"/>
      <scheme val="minor"/>
    </font>
    <font>
      <b/>
      <sz val="9"/>
      <color indexed="81"/>
      <name val="Tahoma"/>
      <family val="2"/>
    </font>
    <font>
      <b/>
      <sz val="8"/>
      <color indexed="81"/>
      <name val="Tahoma"/>
      <family val="2"/>
    </font>
    <font>
      <b/>
      <i/>
      <sz val="11"/>
      <color theme="1"/>
      <name val="Calibri"/>
      <family val="2"/>
      <scheme val="minor"/>
    </font>
    <font>
      <sz val="11"/>
      <color theme="1"/>
      <name val="Calibri"/>
      <family val="2"/>
    </font>
    <font>
      <sz val="12"/>
      <color theme="1"/>
      <name val="Times New Roman"/>
      <family val="1"/>
    </font>
    <font>
      <vertAlign val="superscript"/>
      <sz val="12"/>
      <color theme="1"/>
      <name val="Times New Roman"/>
      <family val="1"/>
    </font>
    <font>
      <sz val="10"/>
      <color theme="1"/>
      <name val="Calibri"/>
      <family val="2"/>
      <scheme val="minor"/>
    </font>
    <font>
      <vertAlign val="superscript"/>
      <sz val="8"/>
      <color theme="1"/>
      <name val="Calibri"/>
      <family val="2"/>
      <scheme val="minor"/>
    </font>
    <font>
      <sz val="8"/>
      <color theme="1"/>
      <name val="Calibri"/>
      <family val="2"/>
      <scheme val="minor"/>
    </font>
    <font>
      <b/>
      <sz val="11"/>
      <color rgb="FFFF0000"/>
      <name val="Calibri"/>
      <family val="2"/>
      <scheme val="minor"/>
    </font>
    <font>
      <b/>
      <sz val="10"/>
      <color rgb="FFFF0000"/>
      <name val="Calibri"/>
      <family val="2"/>
      <scheme val="minor"/>
    </font>
    <font>
      <b/>
      <sz val="10"/>
      <name val="Calibri"/>
      <family val="2"/>
      <scheme val="minor"/>
    </font>
    <font>
      <sz val="10"/>
      <color theme="1"/>
      <name val="Times New Roman"/>
      <family val="1"/>
    </font>
    <font>
      <sz val="10"/>
      <name val="Times New Roman"/>
      <family val="1"/>
    </font>
    <font>
      <sz val="10"/>
      <color theme="1"/>
      <name val="Arial"/>
      <family val="2"/>
    </font>
    <font>
      <sz val="10"/>
      <color rgb="FFFF0000"/>
      <name val="Times New Roman"/>
      <family val="1"/>
    </font>
    <font>
      <b/>
      <sz val="10"/>
      <name val="Arial"/>
      <family val="2"/>
    </font>
    <font>
      <sz val="9"/>
      <name val="Times New Roman"/>
      <family val="1"/>
    </font>
    <font>
      <sz val="11"/>
      <name val="Calibri"/>
      <family val="2"/>
      <scheme val="minor"/>
    </font>
    <font>
      <b/>
      <sz val="10"/>
      <color indexed="63"/>
      <name val="Arial"/>
      <family val="2"/>
    </font>
    <font>
      <sz val="10"/>
      <color indexed="63"/>
      <name val="Arial"/>
      <family val="2"/>
    </font>
    <font>
      <sz val="11"/>
      <color rgb="FF000000"/>
      <name val="Calibri"/>
      <family val="2"/>
    </font>
    <font>
      <sz val="11"/>
      <color theme="0"/>
      <name val="Calibri"/>
      <family val="2"/>
      <scheme val="minor"/>
    </font>
    <font>
      <b/>
      <sz val="11"/>
      <name val="Arial"/>
      <family val="2"/>
    </font>
    <font>
      <sz val="11"/>
      <name val="Times New Roman"/>
      <family val="1"/>
    </font>
    <font>
      <b/>
      <sz val="10"/>
      <color rgb="FFFF0000"/>
      <name val="Arial"/>
      <family val="2"/>
    </font>
    <font>
      <sz val="9"/>
      <color rgb="FFFF0000"/>
      <name val="Times New Roman"/>
      <family val="1"/>
    </font>
    <font>
      <sz val="11"/>
      <color rgb="FFFF0000"/>
      <name val="Calibri"/>
      <family val="2"/>
    </font>
    <font>
      <sz val="11"/>
      <color theme="1"/>
      <name val="Arial"/>
      <family val="2"/>
    </font>
    <font>
      <sz val="11"/>
      <color rgb="FF000000"/>
      <name val="Arial"/>
      <family val="2"/>
    </font>
    <font>
      <b/>
      <i/>
      <sz val="10"/>
      <color rgb="FF000000"/>
      <name val="Arial"/>
      <family val="2"/>
    </font>
    <font>
      <b/>
      <i/>
      <vertAlign val="superscript"/>
      <sz val="10"/>
      <color rgb="FF000000"/>
      <name val="Arial"/>
      <family val="2"/>
    </font>
    <font>
      <b/>
      <i/>
      <sz val="6.5"/>
      <color rgb="FF000000"/>
      <name val="Arial"/>
      <family val="2"/>
    </font>
    <font>
      <b/>
      <sz val="10"/>
      <color rgb="FF000000"/>
      <name val="Arial"/>
      <family val="2"/>
    </font>
    <font>
      <b/>
      <vertAlign val="superscript"/>
      <sz val="10"/>
      <color rgb="FF000000"/>
      <name val="Arial"/>
      <family val="2"/>
    </font>
    <font>
      <b/>
      <sz val="6.5"/>
      <color rgb="FF000000"/>
      <name val="Arial"/>
      <family val="2"/>
    </font>
    <font>
      <sz val="10"/>
      <color rgb="FF000000"/>
      <name val="Arial"/>
      <family val="2"/>
    </font>
    <font>
      <b/>
      <sz val="12"/>
      <color theme="1"/>
      <name val="Calibri"/>
      <family val="2"/>
      <scheme val="minor"/>
    </font>
    <font>
      <i/>
      <sz val="11"/>
      <color theme="1"/>
      <name val="Calibri"/>
      <family val="2"/>
      <scheme val="minor"/>
    </font>
    <font>
      <b/>
      <sz val="11"/>
      <name val="Calibri"/>
      <family val="2"/>
      <scheme val="minor"/>
    </font>
    <font>
      <sz val="12"/>
      <name val="Calibri"/>
      <family val="2"/>
      <scheme val="minor"/>
    </font>
    <font>
      <b/>
      <u/>
      <sz val="9"/>
      <color indexed="81"/>
      <name val="Tahoma"/>
      <family val="2"/>
    </font>
    <font>
      <u/>
      <sz val="11"/>
      <color theme="10"/>
      <name val="Calibri"/>
      <family val="2"/>
      <scheme val="minor"/>
    </font>
    <font>
      <b/>
      <sz val="8.25"/>
      <color rgb="FF000000"/>
      <name val="Verdana"/>
      <family val="2"/>
    </font>
    <font>
      <sz val="8.25"/>
      <color rgb="FF000000"/>
      <name val="Verdana"/>
      <family val="2"/>
    </font>
    <font>
      <sz val="11"/>
      <color indexed="8"/>
      <name val="Calibri"/>
      <family val="2"/>
      <scheme val="minor"/>
    </font>
    <font>
      <sz val="12"/>
      <color theme="1"/>
      <name val="Calibri"/>
      <family val="2"/>
      <scheme val="minor"/>
    </font>
    <font>
      <sz val="12"/>
      <name val="Arial"/>
      <family val="2"/>
    </font>
    <font>
      <b/>
      <sz val="14"/>
      <color theme="9" tint="-0.499984740745262"/>
      <name val="Calibri"/>
      <family val="2"/>
      <scheme val="minor"/>
    </font>
    <font>
      <sz val="11"/>
      <color theme="0"/>
      <name val="HelveticaNeueLT Pro 65 Md"/>
      <family val="2"/>
    </font>
    <font>
      <sz val="11"/>
      <color theme="1"/>
      <name val="HelveticaNeueLT Pro 65 Md"/>
      <family val="2"/>
    </font>
    <font>
      <b/>
      <sz val="11"/>
      <color theme="1"/>
      <name val="HelveticaNeueLT Pro 65 Md"/>
      <family val="2"/>
    </font>
    <font>
      <b/>
      <sz val="14"/>
      <color theme="9" tint="-0.499984740745262"/>
      <name val="HelveticaNeueLT Pro 65 Md"/>
      <family val="2"/>
    </font>
    <font>
      <b/>
      <i/>
      <sz val="11"/>
      <name val="Calibri"/>
      <family val="2"/>
      <scheme val="minor"/>
    </font>
    <font>
      <b/>
      <sz val="14"/>
      <color theme="1"/>
      <name val="Calibri"/>
      <family val="2"/>
      <scheme val="minor"/>
    </font>
    <font>
      <sz val="14"/>
      <color theme="1"/>
      <name val="Calibri"/>
      <family val="2"/>
      <scheme val="minor"/>
    </font>
  </fonts>
  <fills count="2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indexed="55"/>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DCDDDE"/>
        <bgColor indexed="64"/>
      </patternFill>
    </fill>
    <fill>
      <patternFill patternType="solid">
        <fgColor theme="9" tint="0.59999389629810485"/>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5" tint="0.59999389629810485"/>
        <bgColor indexed="64"/>
      </patternFill>
    </fill>
    <fill>
      <patternFill patternType="solid">
        <fgColor rgb="FFBEC195"/>
        <bgColor indexed="64"/>
      </patternFill>
    </fill>
    <fill>
      <patternFill patternType="solid">
        <fgColor rgb="FFE2E4FF"/>
        <bgColor indexed="64"/>
      </patternFill>
    </fill>
    <fill>
      <patternFill patternType="solid">
        <fgColor rgb="FFFFFFFF"/>
        <bgColor indexed="64"/>
      </patternFill>
    </fill>
    <fill>
      <patternFill patternType="solid">
        <fgColor rgb="FFFFC000"/>
        <bgColor indexed="64"/>
      </patternFill>
    </fill>
    <fill>
      <patternFill patternType="solid">
        <fgColor rgb="FF92D050"/>
        <bgColor indexed="64"/>
      </patternFill>
    </fill>
    <fill>
      <patternFill patternType="solid">
        <fgColor theme="8"/>
        <bgColor indexed="64"/>
      </patternFill>
    </fill>
    <fill>
      <patternFill patternType="solid">
        <fgColor rgb="FFC3D17D"/>
        <bgColor indexed="64"/>
      </patternFill>
    </fill>
    <fill>
      <patternFill patternType="solid">
        <fgColor rgb="FFDAE3AF"/>
        <bgColor indexed="64"/>
      </patternFill>
    </fill>
    <fill>
      <patternFill patternType="solid">
        <fgColor theme="9" tint="0.79998168889431442"/>
        <bgColor indexed="64"/>
      </patternFill>
    </fill>
  </fills>
  <borders count="4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top/>
      <bottom/>
      <diagonal/>
    </border>
    <border>
      <left style="thin">
        <color rgb="FF000000"/>
      </left>
      <right/>
      <top/>
      <bottom style="thin">
        <color indexed="64"/>
      </bottom>
      <diagonal/>
    </border>
    <border>
      <left style="thin">
        <color rgb="FF231F20"/>
      </left>
      <right style="thin">
        <color rgb="FF231F20"/>
      </right>
      <top/>
      <bottom/>
      <diagonal/>
    </border>
    <border>
      <left style="thin">
        <color rgb="FF231F20"/>
      </left>
      <right/>
      <top/>
      <bottom style="thin">
        <color rgb="FF231F20"/>
      </bottom>
      <diagonal/>
    </border>
    <border>
      <left/>
      <right/>
      <top/>
      <bottom style="thin">
        <color rgb="FF231F20"/>
      </bottom>
      <diagonal/>
    </border>
    <border>
      <left/>
      <right style="thin">
        <color rgb="FF231F20"/>
      </right>
      <top/>
      <bottom style="thin">
        <color rgb="FF231F20"/>
      </bottom>
      <diagonal/>
    </border>
    <border>
      <left style="thin">
        <color rgb="FF231F20"/>
      </left>
      <right/>
      <top/>
      <bottom/>
      <diagonal/>
    </border>
    <border>
      <left style="thin">
        <color rgb="FF231F20"/>
      </left>
      <right style="thin">
        <color rgb="FF231F20"/>
      </right>
      <top style="thin">
        <color rgb="FF231F20"/>
      </top>
      <bottom/>
      <diagonal/>
    </border>
    <border>
      <left style="thin">
        <color rgb="FF231F20"/>
      </left>
      <right/>
      <top style="thin">
        <color rgb="FF231F20"/>
      </top>
      <bottom style="thin">
        <color rgb="FF231F20"/>
      </bottom>
      <diagonal/>
    </border>
    <border>
      <left/>
      <right style="thin">
        <color rgb="FF231F20"/>
      </right>
      <top style="thin">
        <color rgb="FF231F20"/>
      </top>
      <bottom style="thin">
        <color rgb="FF231F20"/>
      </bottom>
      <diagonal/>
    </border>
    <border>
      <left style="thin">
        <color rgb="FF231F20"/>
      </left>
      <right style="thin">
        <color rgb="FF231F20"/>
      </right>
      <top/>
      <bottom style="thin">
        <color rgb="FF231F20"/>
      </bottom>
      <diagonal/>
    </border>
    <border>
      <left style="thin">
        <color rgb="FF231F20"/>
      </left>
      <right style="thin">
        <color rgb="FF231F20"/>
      </right>
      <top style="thin">
        <color rgb="FF231F20"/>
      </top>
      <bottom style="thin">
        <color rgb="FF231F20"/>
      </bottom>
      <diagonal/>
    </border>
    <border>
      <left/>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top/>
      <bottom style="medium">
        <color rgb="FF000000"/>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right/>
      <top/>
      <bottom style="thick">
        <color rgb="FF006600"/>
      </bottom>
      <diagonal/>
    </border>
  </borders>
  <cellStyleXfs count="4">
    <xf numFmtId="0" fontId="0" fillId="0" borderId="0"/>
    <xf numFmtId="9" fontId="1" fillId="0" borderId="0" applyFont="0" applyFill="0" applyBorder="0" applyAlignment="0" applyProtection="0"/>
    <xf numFmtId="0" fontId="50" fillId="0" borderId="0" applyNumberFormat="0" applyFill="0" applyBorder="0" applyAlignment="0" applyProtection="0"/>
    <xf numFmtId="43" fontId="1" fillId="0" borderId="0" applyFont="0" applyFill="0" applyBorder="0" applyAlignment="0" applyProtection="0"/>
  </cellStyleXfs>
  <cellXfs count="540">
    <xf numFmtId="0" fontId="0" fillId="0" borderId="0" xfId="0"/>
    <xf numFmtId="0" fontId="0" fillId="0" borderId="13" xfId="0" applyBorder="1"/>
    <xf numFmtId="0" fontId="0" fillId="0" borderId="14" xfId="0" applyBorder="1"/>
    <xf numFmtId="3" fontId="0" fillId="0" borderId="0" xfId="0" applyNumberFormat="1"/>
    <xf numFmtId="0" fontId="0" fillId="0" borderId="15" xfId="0" applyBorder="1"/>
    <xf numFmtId="0" fontId="0" fillId="0" borderId="4" xfId="0" applyBorder="1"/>
    <xf numFmtId="0" fontId="0" fillId="0" borderId="6" xfId="0" applyBorder="1"/>
    <xf numFmtId="3" fontId="0" fillId="0" borderId="7" xfId="0" applyNumberFormat="1" applyBorder="1"/>
    <xf numFmtId="0" fontId="0" fillId="3" borderId="0" xfId="0" applyFill="1"/>
    <xf numFmtId="0" fontId="2" fillId="0" borderId="0" xfId="0" applyFont="1" applyAlignment="1">
      <alignment horizontal="center"/>
    </xf>
    <xf numFmtId="0" fontId="0" fillId="0" borderId="7" xfId="0" applyBorder="1"/>
    <xf numFmtId="9" fontId="0" fillId="0" borderId="0" xfId="1" applyFont="1" applyAlignment="1">
      <alignment horizontal="center"/>
    </xf>
    <xf numFmtId="0" fontId="0" fillId="0" borderId="0" xfId="0" applyAlignment="1">
      <alignment horizontal="center"/>
    </xf>
    <xf numFmtId="0" fontId="12" fillId="0" borderId="0" xfId="0" applyFont="1"/>
    <xf numFmtId="0" fontId="14" fillId="0" borderId="0" xfId="0" applyFont="1"/>
    <xf numFmtId="0" fontId="2" fillId="0" borderId="0" xfId="0" applyFont="1"/>
    <xf numFmtId="0" fontId="6" fillId="0" borderId="0" xfId="0" applyFont="1"/>
    <xf numFmtId="0" fontId="6" fillId="0" borderId="0" xfId="0" applyFont="1" applyAlignment="1">
      <alignment wrapText="1"/>
    </xf>
    <xf numFmtId="0" fontId="6" fillId="0" borderId="0" xfId="0" applyFont="1" applyAlignment="1">
      <alignment horizontal="center" wrapText="1"/>
    </xf>
    <xf numFmtId="0" fontId="14" fillId="0" borderId="16" xfId="0" applyFont="1" applyBorder="1"/>
    <xf numFmtId="0" fontId="14" fillId="0" borderId="0" xfId="0" applyFont="1" applyAlignment="1">
      <alignment wrapText="1"/>
    </xf>
    <xf numFmtId="0" fontId="20" fillId="0" borderId="0" xfId="0" applyFont="1" applyAlignment="1">
      <alignment wrapText="1"/>
    </xf>
    <xf numFmtId="3" fontId="14" fillId="0" borderId="0" xfId="0" applyNumberFormat="1" applyFont="1" applyAlignment="1">
      <alignment wrapText="1"/>
    </xf>
    <xf numFmtId="0" fontId="20" fillId="0" borderId="10" xfId="0" applyFont="1" applyBorder="1" applyAlignment="1">
      <alignment wrapText="1"/>
    </xf>
    <xf numFmtId="3" fontId="20" fillId="0" borderId="10" xfId="0" applyNumberFormat="1" applyFont="1" applyBorder="1" applyAlignment="1">
      <alignment wrapText="1"/>
    </xf>
    <xf numFmtId="3" fontId="20" fillId="0" borderId="0" xfId="0" applyNumberFormat="1" applyFont="1" applyAlignment="1">
      <alignment wrapText="1"/>
    </xf>
    <xf numFmtId="3" fontId="21" fillId="0" borderId="0" xfId="0" applyNumberFormat="1" applyFont="1" applyAlignment="1">
      <alignment wrapText="1"/>
    </xf>
    <xf numFmtId="0" fontId="14" fillId="0" borderId="7" xfId="0" applyFont="1" applyBorder="1" applyAlignment="1">
      <alignment wrapText="1"/>
    </xf>
    <xf numFmtId="3" fontId="14" fillId="0" borderId="7" xfId="0" applyNumberFormat="1" applyFont="1" applyBorder="1" applyAlignment="1">
      <alignment wrapText="1"/>
    </xf>
    <xf numFmtId="3" fontId="20" fillId="0" borderId="7" xfId="0" applyNumberFormat="1" applyFont="1" applyBorder="1" applyAlignment="1">
      <alignment wrapText="1"/>
    </xf>
    <xf numFmtId="0" fontId="20" fillId="0" borderId="7" xfId="0" applyFont="1" applyBorder="1" applyAlignment="1">
      <alignment wrapText="1"/>
    </xf>
    <xf numFmtId="0" fontId="14" fillId="0" borderId="16" xfId="0" applyFont="1" applyBorder="1" applyAlignment="1">
      <alignment wrapText="1"/>
    </xf>
    <xf numFmtId="0" fontId="14" fillId="0" borderId="17" xfId="0" applyFont="1" applyBorder="1" applyAlignment="1">
      <alignment wrapText="1"/>
    </xf>
    <xf numFmtId="0" fontId="21" fillId="0" borderId="0" xfId="0" applyFont="1" applyAlignment="1">
      <alignment wrapText="1"/>
    </xf>
    <xf numFmtId="0" fontId="14" fillId="0" borderId="0" xfId="0" quotePrefix="1" applyFont="1" applyAlignment="1">
      <alignment wrapText="1"/>
    </xf>
    <xf numFmtId="0" fontId="22" fillId="0" borderId="0" xfId="0" applyFont="1" applyAlignment="1">
      <alignment wrapText="1"/>
    </xf>
    <xf numFmtId="3" fontId="22" fillId="0" borderId="0" xfId="0" applyNumberFormat="1" applyFont="1" applyAlignment="1">
      <alignment wrapText="1"/>
    </xf>
    <xf numFmtId="0" fontId="22" fillId="0" borderId="7" xfId="0" applyFont="1" applyBorder="1" applyAlignment="1">
      <alignment wrapText="1"/>
    </xf>
    <xf numFmtId="0" fontId="23" fillId="0" borderId="0" xfId="0" applyFont="1" applyAlignment="1">
      <alignment wrapText="1"/>
    </xf>
    <xf numFmtId="3" fontId="2" fillId="0" borderId="0" xfId="0" applyNumberFormat="1" applyFont="1"/>
    <xf numFmtId="0" fontId="14" fillId="0" borderId="7" xfId="0" applyFont="1" applyBorder="1"/>
    <xf numFmtId="0" fontId="0" fillId="0" borderId="0" xfId="0" applyAlignment="1">
      <alignment wrapText="1"/>
    </xf>
    <xf numFmtId="3" fontId="0" fillId="0" borderId="0" xfId="0" applyNumberFormat="1" applyAlignment="1">
      <alignment wrapText="1"/>
    </xf>
    <xf numFmtId="165" fontId="0" fillId="0" borderId="0" xfId="0" applyNumberFormat="1" applyAlignment="1">
      <alignment horizontal="center"/>
    </xf>
    <xf numFmtId="1" fontId="0" fillId="0" borderId="0" xfId="0" applyNumberFormat="1" applyAlignment="1">
      <alignment horizontal="center"/>
    </xf>
    <xf numFmtId="1" fontId="0" fillId="0" borderId="0" xfId="0" applyNumberFormat="1"/>
    <xf numFmtId="9" fontId="0" fillId="0" borderId="0" xfId="1" applyFont="1"/>
    <xf numFmtId="9" fontId="0" fillId="0" borderId="0" xfId="0" applyNumberFormat="1" applyAlignment="1">
      <alignment horizontal="center"/>
    </xf>
    <xf numFmtId="0" fontId="25" fillId="0" borderId="0" xfId="0" applyFont="1" applyAlignment="1">
      <alignment horizontal="center"/>
    </xf>
    <xf numFmtId="164" fontId="25" fillId="0" borderId="0" xfId="1" applyNumberFormat="1" applyFont="1" applyAlignment="1">
      <alignment horizontal="center"/>
    </xf>
    <xf numFmtId="3" fontId="25" fillId="0" borderId="0" xfId="0" applyNumberFormat="1" applyFont="1" applyAlignment="1">
      <alignment horizontal="center"/>
    </xf>
    <xf numFmtId="0" fontId="24" fillId="8" borderId="0" xfId="0" applyFont="1" applyFill="1" applyAlignment="1">
      <alignment horizontal="center"/>
    </xf>
    <xf numFmtId="0" fontId="21" fillId="9" borderId="0" xfId="0" applyFont="1" applyFill="1" applyAlignment="1">
      <alignment horizontal="center"/>
    </xf>
    <xf numFmtId="0" fontId="21" fillId="9" borderId="2" xfId="0" applyFont="1" applyFill="1" applyBorder="1" applyAlignment="1">
      <alignment horizontal="center"/>
    </xf>
    <xf numFmtId="0" fontId="21" fillId="9" borderId="3" xfId="0" applyFont="1" applyFill="1" applyBorder="1" applyAlignment="1">
      <alignment horizontal="center"/>
    </xf>
    <xf numFmtId="1" fontId="25" fillId="0" borderId="0" xfId="1" applyNumberFormat="1" applyFont="1" applyAlignment="1">
      <alignment horizontal="center"/>
    </xf>
    <xf numFmtId="0" fontId="0" fillId="11" borderId="0" xfId="0" applyFill="1"/>
    <xf numFmtId="0" fontId="0" fillId="10" borderId="0" xfId="0" applyFill="1"/>
    <xf numFmtId="0" fontId="24" fillId="0" borderId="0" xfId="0" applyFont="1" applyAlignment="1">
      <alignment horizontal="center"/>
    </xf>
    <xf numFmtId="0" fontId="21" fillId="0" borderId="0" xfId="0" applyFont="1" applyAlignment="1">
      <alignment horizontal="center"/>
    </xf>
    <xf numFmtId="0" fontId="27" fillId="12" borderId="27" xfId="0" applyFont="1" applyFill="1" applyBorder="1" applyAlignment="1">
      <alignment horizontal="left" vertical="top" wrapText="1" indent="2"/>
    </xf>
    <xf numFmtId="0" fontId="27" fillId="12" borderId="27" xfId="0" applyFont="1" applyFill="1" applyBorder="1" applyAlignment="1">
      <alignment horizontal="center" vertical="top" wrapText="1"/>
    </xf>
    <xf numFmtId="0" fontId="0" fillId="0" borderId="0" xfId="0" applyAlignment="1">
      <alignment horizontal="left"/>
    </xf>
    <xf numFmtId="0" fontId="0" fillId="0" borderId="0" xfId="0" applyAlignment="1">
      <alignment horizontal="left" indent="1"/>
    </xf>
    <xf numFmtId="0" fontId="0" fillId="0" borderId="0" xfId="0" pivotButton="1"/>
    <xf numFmtId="1" fontId="0" fillId="0" borderId="0" xfId="0" pivotButton="1" applyNumberFormat="1"/>
    <xf numFmtId="9" fontId="28" fillId="0" borderId="0" xfId="0" applyNumberFormat="1" applyFont="1" applyAlignment="1">
      <alignment horizontal="center" vertical="top" wrapText="1"/>
    </xf>
    <xf numFmtId="9" fontId="28" fillId="0" borderId="0" xfId="0" applyNumberFormat="1" applyFont="1" applyAlignment="1">
      <alignment horizontal="right" vertical="top" wrapText="1" indent="2"/>
    </xf>
    <xf numFmtId="9" fontId="28" fillId="0" borderId="0" xfId="0" applyNumberFormat="1" applyFont="1" applyAlignment="1">
      <alignment horizontal="right" vertical="top" wrapText="1" indent="3"/>
    </xf>
    <xf numFmtId="9" fontId="0" fillId="0" borderId="0" xfId="0" applyNumberFormat="1"/>
    <xf numFmtId="165" fontId="0" fillId="0" borderId="0" xfId="0" applyNumberFormat="1"/>
    <xf numFmtId="0" fontId="0" fillId="0" borderId="1" xfId="0" applyBorder="1"/>
    <xf numFmtId="165" fontId="0" fillId="0" borderId="3" xfId="0" applyNumberFormat="1" applyBorder="1"/>
    <xf numFmtId="0" fontId="0" fillId="0" borderId="0" xfId="0" applyAlignment="1">
      <alignment horizontal="right"/>
    </xf>
    <xf numFmtId="3" fontId="11" fillId="0" borderId="0" xfId="0" applyNumberFormat="1" applyFont="1" applyAlignment="1">
      <alignment horizontal="center" vertical="center" wrapText="1"/>
    </xf>
    <xf numFmtId="9" fontId="11" fillId="0" borderId="0" xfId="0" applyNumberFormat="1" applyFont="1" applyAlignment="1">
      <alignment horizontal="center" vertical="center" wrapText="1"/>
    </xf>
    <xf numFmtId="0" fontId="11" fillId="0" borderId="0" xfId="0" applyFont="1" applyAlignment="1">
      <alignment horizontal="center" vertical="center" wrapText="1"/>
    </xf>
    <xf numFmtId="0" fontId="30" fillId="0" borderId="0" xfId="0" applyFont="1"/>
    <xf numFmtId="0" fontId="30" fillId="3" borderId="0" xfId="0" applyFont="1" applyFill="1"/>
    <xf numFmtId="3" fontId="0" fillId="0" borderId="0" xfId="0" applyNumberFormat="1" applyAlignment="1">
      <alignment horizontal="center"/>
    </xf>
    <xf numFmtId="3" fontId="0" fillId="0" borderId="0" xfId="1" applyNumberFormat="1" applyFont="1" applyAlignment="1">
      <alignment horizontal="right"/>
    </xf>
    <xf numFmtId="9" fontId="29" fillId="0" borderId="0" xfId="0" applyNumberFormat="1" applyFont="1" applyAlignment="1">
      <alignment horizontal="center" vertical="center" wrapText="1"/>
    </xf>
    <xf numFmtId="1" fontId="29" fillId="0" borderId="0" xfId="0" applyNumberFormat="1" applyFont="1" applyAlignment="1">
      <alignment horizontal="center" vertical="center" wrapText="1"/>
    </xf>
    <xf numFmtId="2" fontId="29" fillId="0" borderId="0" xfId="1" applyNumberFormat="1" applyFont="1" applyAlignment="1">
      <alignment horizontal="center" vertical="center" wrapText="1"/>
    </xf>
    <xf numFmtId="2" fontId="29" fillId="0" borderId="0" xfId="0" applyNumberFormat="1" applyFont="1" applyAlignment="1">
      <alignment horizontal="center" vertical="center" wrapText="1"/>
    </xf>
    <xf numFmtId="0" fontId="29" fillId="0" borderId="0" xfId="0" applyFont="1" applyAlignment="1">
      <alignment horizontal="center" vertical="center" wrapText="1"/>
    </xf>
    <xf numFmtId="0" fontId="31" fillId="8" borderId="0" xfId="0" applyFont="1" applyFill="1" applyAlignment="1">
      <alignment horizontal="center"/>
    </xf>
    <xf numFmtId="0" fontId="32" fillId="9" borderId="0" xfId="0" applyFont="1" applyFill="1" applyAlignment="1">
      <alignment horizontal="center"/>
    </xf>
    <xf numFmtId="0" fontId="32" fillId="0" borderId="0" xfId="0" applyFont="1" applyAlignment="1">
      <alignment horizontal="center"/>
    </xf>
    <xf numFmtId="1" fontId="32" fillId="0" borderId="0" xfId="1" applyNumberFormat="1" applyFont="1" applyAlignment="1">
      <alignment horizontal="center"/>
    </xf>
    <xf numFmtId="3" fontId="29" fillId="0" borderId="0" xfId="0" applyNumberFormat="1" applyFont="1" applyAlignment="1">
      <alignment horizontal="center" vertical="center" wrapText="1"/>
    </xf>
    <xf numFmtId="0" fontId="21" fillId="0" borderId="2" xfId="0" applyFont="1" applyBorder="1" applyAlignment="1">
      <alignment horizontal="center"/>
    </xf>
    <xf numFmtId="9" fontId="0" fillId="7" borderId="0" xfId="1" applyFont="1" applyFill="1" applyAlignment="1">
      <alignment horizontal="center"/>
    </xf>
    <xf numFmtId="3" fontId="0" fillId="7" borderId="0" xfId="1" applyNumberFormat="1" applyFont="1" applyFill="1" applyAlignment="1">
      <alignment horizontal="right"/>
    </xf>
    <xf numFmtId="3" fontId="0" fillId="7" borderId="0" xfId="0" applyNumberFormat="1" applyFill="1"/>
    <xf numFmtId="0" fontId="0" fillId="7" borderId="0" xfId="0" applyFill="1"/>
    <xf numFmtId="0" fontId="33" fillId="8" borderId="0" xfId="0" applyFont="1" applyFill="1" applyAlignment="1">
      <alignment horizontal="center"/>
    </xf>
    <xf numFmtId="0" fontId="23" fillId="9" borderId="0" xfId="0" applyFont="1" applyFill="1" applyAlignment="1">
      <alignment horizontal="center"/>
    </xf>
    <xf numFmtId="0" fontId="23" fillId="0" borderId="0" xfId="0" applyFont="1" applyAlignment="1">
      <alignment horizontal="center"/>
    </xf>
    <xf numFmtId="1" fontId="34" fillId="0" borderId="0" xfId="1" applyNumberFormat="1" applyFont="1" applyAlignment="1">
      <alignment horizontal="center"/>
    </xf>
    <xf numFmtId="1" fontId="35" fillId="0" borderId="0" xfId="0" applyNumberFormat="1" applyFont="1" applyAlignment="1">
      <alignment horizontal="center" vertical="center" wrapText="1"/>
    </xf>
    <xf numFmtId="9" fontId="35" fillId="0" borderId="0" xfId="0" applyNumberFormat="1" applyFont="1" applyAlignment="1">
      <alignment horizontal="center" vertical="center" wrapText="1"/>
    </xf>
    <xf numFmtId="3" fontId="2" fillId="0" borderId="0" xfId="0" applyNumberFormat="1" applyFont="1" applyAlignment="1">
      <alignment horizontal="center"/>
    </xf>
    <xf numFmtId="164" fontId="34" fillId="0" borderId="0" xfId="1" applyNumberFormat="1" applyFont="1" applyAlignment="1">
      <alignment horizontal="center"/>
    </xf>
    <xf numFmtId="0" fontId="33" fillId="0" borderId="0" xfId="0" applyFont="1" applyAlignment="1">
      <alignment horizontal="center"/>
    </xf>
    <xf numFmtId="0" fontId="23" fillId="9" borderId="2" xfId="0" applyFont="1" applyFill="1" applyBorder="1" applyAlignment="1">
      <alignment horizontal="center"/>
    </xf>
    <xf numFmtId="1" fontId="11" fillId="0" borderId="0" xfId="0" applyNumberFormat="1" applyFont="1" applyAlignment="1">
      <alignment horizontal="center" vertical="center" wrapText="1"/>
    </xf>
    <xf numFmtId="3" fontId="0" fillId="0" borderId="0" xfId="0" applyNumberFormat="1" applyAlignment="1">
      <alignment horizontal="right"/>
    </xf>
    <xf numFmtId="3" fontId="2" fillId="0" borderId="0" xfId="0" quotePrefix="1" applyNumberFormat="1" applyFont="1" applyAlignment="1">
      <alignment horizontal="center"/>
    </xf>
    <xf numFmtId="0" fontId="14" fillId="13" borderId="0" xfId="0" applyFont="1" applyFill="1"/>
    <xf numFmtId="0" fontId="6" fillId="13" borderId="0" xfId="0" applyFont="1" applyFill="1"/>
    <xf numFmtId="0" fontId="6" fillId="13" borderId="0" xfId="0" applyFont="1" applyFill="1" applyAlignment="1">
      <alignment wrapText="1"/>
    </xf>
    <xf numFmtId="0" fontId="14" fillId="13" borderId="0" xfId="0" applyFont="1" applyFill="1" applyAlignment="1">
      <alignment wrapText="1"/>
    </xf>
    <xf numFmtId="3" fontId="14" fillId="13" borderId="0" xfId="0" applyNumberFormat="1" applyFont="1" applyFill="1" applyAlignment="1">
      <alignment wrapText="1"/>
    </xf>
    <xf numFmtId="3" fontId="2" fillId="13" borderId="0" xfId="0" applyNumberFormat="1" applyFont="1" applyFill="1"/>
    <xf numFmtId="0" fontId="2" fillId="13" borderId="0" xfId="0" applyFont="1" applyFill="1"/>
    <xf numFmtId="0" fontId="17" fillId="13" borderId="0" xfId="0" applyFont="1" applyFill="1"/>
    <xf numFmtId="0" fontId="19" fillId="13" borderId="0" xfId="0" applyFont="1" applyFill="1" applyAlignment="1">
      <alignment horizontal="center" wrapText="1"/>
    </xf>
    <xf numFmtId="3" fontId="20" fillId="13" borderId="0" xfId="0" applyNumberFormat="1" applyFont="1" applyFill="1" applyAlignment="1">
      <alignment wrapText="1"/>
    </xf>
    <xf numFmtId="0" fontId="20" fillId="13" borderId="0" xfId="0" applyFont="1" applyFill="1" applyAlignment="1">
      <alignment wrapText="1"/>
    </xf>
    <xf numFmtId="3" fontId="21" fillId="13" borderId="7" xfId="0" applyNumberFormat="1" applyFont="1" applyFill="1" applyBorder="1" applyAlignment="1">
      <alignment wrapText="1"/>
    </xf>
    <xf numFmtId="3" fontId="21" fillId="13" borderId="0" xfId="0" applyNumberFormat="1" applyFont="1" applyFill="1" applyAlignment="1">
      <alignment wrapText="1"/>
    </xf>
    <xf numFmtId="0" fontId="21" fillId="13" borderId="0" xfId="0" applyFont="1" applyFill="1" applyAlignment="1">
      <alignment wrapText="1"/>
    </xf>
    <xf numFmtId="3" fontId="0" fillId="13" borderId="0" xfId="0" applyNumberFormat="1" applyFill="1"/>
    <xf numFmtId="0" fontId="3" fillId="0" borderId="0" xfId="0" applyFont="1"/>
    <xf numFmtId="3" fontId="0" fillId="0" borderId="0" xfId="0" quotePrefix="1" applyNumberFormat="1" applyAlignment="1">
      <alignment horizontal="right"/>
    </xf>
    <xf numFmtId="0" fontId="36" fillId="0" borderId="0" xfId="0" applyFont="1"/>
    <xf numFmtId="0" fontId="36" fillId="0" borderId="0" xfId="0" applyFont="1" applyAlignment="1">
      <alignment horizontal="center"/>
    </xf>
    <xf numFmtId="0" fontId="38" fillId="0" borderId="0" xfId="0" applyFont="1"/>
    <xf numFmtId="0" fontId="41" fillId="0" borderId="0" xfId="0" applyFont="1" applyAlignment="1">
      <alignment horizontal="right" vertical="center" wrapText="1"/>
    </xf>
    <xf numFmtId="0" fontId="36" fillId="0" borderId="0" xfId="0" applyFont="1" applyAlignment="1">
      <alignment horizontal="center" wrapText="1"/>
    </xf>
    <xf numFmtId="9" fontId="36" fillId="0" borderId="0" xfId="1" applyFont="1" applyAlignment="1">
      <alignment horizontal="center"/>
    </xf>
    <xf numFmtId="9" fontId="44" fillId="0" borderId="0" xfId="0" applyNumberFormat="1" applyFont="1" applyAlignment="1">
      <alignment horizontal="right" vertical="center" wrapText="1"/>
    </xf>
    <xf numFmtId="9" fontId="36" fillId="0" borderId="0" xfId="0" applyNumberFormat="1" applyFont="1"/>
    <xf numFmtId="9" fontId="36" fillId="0" borderId="0" xfId="0" applyNumberFormat="1" applyFont="1" applyAlignment="1">
      <alignment horizontal="right"/>
    </xf>
    <xf numFmtId="0" fontId="37" fillId="0" borderId="0" xfId="0" applyFont="1" applyAlignment="1">
      <alignment vertical="center" wrapText="1"/>
    </xf>
    <xf numFmtId="9" fontId="37" fillId="0" borderId="0" xfId="0" applyNumberFormat="1" applyFont="1" applyAlignment="1">
      <alignment horizontal="right" vertical="center" wrapText="1"/>
    </xf>
    <xf numFmtId="9" fontId="37" fillId="0" borderId="0" xfId="0" applyNumberFormat="1" applyFont="1" applyAlignment="1">
      <alignment horizontal="center" vertical="center" wrapText="1"/>
    </xf>
    <xf numFmtId="0" fontId="45" fillId="0" borderId="0" xfId="0" applyFont="1"/>
    <xf numFmtId="0" fontId="3" fillId="0" borderId="0" xfId="0" applyFont="1" applyAlignment="1">
      <alignment horizontal="center"/>
    </xf>
    <xf numFmtId="0" fontId="0" fillId="0" borderId="7" xfId="0" applyBorder="1" applyAlignment="1">
      <alignment horizontal="center"/>
    </xf>
    <xf numFmtId="0" fontId="10" fillId="10" borderId="0" xfId="0" applyFont="1" applyFill="1"/>
    <xf numFmtId="0" fontId="3" fillId="10" borderId="0" xfId="0" applyFont="1" applyFill="1" applyAlignment="1">
      <alignment horizontal="left"/>
    </xf>
    <xf numFmtId="0" fontId="3" fillId="0" borderId="0" xfId="0" applyFont="1" applyAlignment="1">
      <alignment horizontal="left"/>
    </xf>
    <xf numFmtId="0" fontId="46" fillId="10" borderId="0" xfId="0" applyFont="1" applyFill="1" applyAlignment="1">
      <alignment horizontal="left"/>
    </xf>
    <xf numFmtId="0" fontId="0" fillId="10" borderId="0" xfId="0" applyFill="1" applyAlignment="1">
      <alignment horizontal="left"/>
    </xf>
    <xf numFmtId="3" fontId="3" fillId="0" borderId="0" xfId="0" applyNumberFormat="1" applyFont="1" applyAlignment="1">
      <alignment horizontal="left"/>
    </xf>
    <xf numFmtId="3" fontId="3" fillId="0" borderId="0" xfId="0" applyNumberFormat="1" applyFont="1"/>
    <xf numFmtId="3" fontId="26" fillId="0" borderId="0" xfId="0" applyNumberFormat="1" applyFont="1"/>
    <xf numFmtId="3" fontId="0" fillId="0" borderId="0" xfId="0" applyNumberFormat="1" applyAlignment="1">
      <alignment vertical="center"/>
    </xf>
    <xf numFmtId="0" fontId="0" fillId="0" borderId="7" xfId="0" applyBorder="1" applyAlignment="1">
      <alignment horizontal="right"/>
    </xf>
    <xf numFmtId="3" fontId="0" fillId="14" borderId="0" xfId="0" applyNumberFormat="1" applyFill="1"/>
    <xf numFmtId="3" fontId="0" fillId="14" borderId="0" xfId="0" applyNumberFormat="1" applyFill="1" applyAlignment="1">
      <alignment vertical="center"/>
    </xf>
    <xf numFmtId="0" fontId="45" fillId="0" borderId="7" xfId="0" applyFont="1" applyBorder="1" applyAlignment="1">
      <alignment horizontal="center"/>
    </xf>
    <xf numFmtId="1" fontId="48" fillId="0" borderId="0" xfId="0" applyNumberFormat="1" applyFont="1" applyProtection="1">
      <protection locked="0"/>
    </xf>
    <xf numFmtId="3" fontId="26" fillId="0" borderId="0" xfId="0" applyNumberFormat="1" applyFont="1" applyAlignment="1" applyProtection="1">
      <alignment horizontal="right"/>
      <protection locked="0"/>
    </xf>
    <xf numFmtId="0" fontId="0" fillId="10" borderId="0" xfId="0" applyFill="1" applyAlignment="1">
      <alignment horizontal="left" wrapText="1"/>
    </xf>
    <xf numFmtId="0" fontId="46" fillId="10" borderId="0" xfId="0" applyFont="1" applyFill="1" applyAlignment="1">
      <alignment horizontal="left" vertical="center"/>
    </xf>
    <xf numFmtId="0" fontId="0" fillId="0" borderId="0" xfId="0" applyAlignment="1">
      <alignment horizontal="left" vertical="center" wrapText="1"/>
    </xf>
    <xf numFmtId="9" fontId="3" fillId="0" borderId="0" xfId="0" applyNumberFormat="1" applyFont="1"/>
    <xf numFmtId="164" fontId="3" fillId="0" borderId="0" xfId="0" applyNumberFormat="1" applyFont="1"/>
    <xf numFmtId="164" fontId="0" fillId="0" borderId="0" xfId="0" applyNumberFormat="1"/>
    <xf numFmtId="0" fontId="0" fillId="15" borderId="32" xfId="0" applyFill="1" applyBorder="1"/>
    <xf numFmtId="0" fontId="0" fillId="15" borderId="33" xfId="0" applyFill="1" applyBorder="1"/>
    <xf numFmtId="0" fontId="0" fillId="0" borderId="32" xfId="0" applyBorder="1"/>
    <xf numFmtId="0" fontId="0" fillId="0" borderId="33" xfId="0" applyBorder="1"/>
    <xf numFmtId="166" fontId="0" fillId="15" borderId="34" xfId="0" applyNumberFormat="1" applyFill="1" applyBorder="1"/>
    <xf numFmtId="166" fontId="0" fillId="0" borderId="34" xfId="0" applyNumberFormat="1" applyBorder="1"/>
    <xf numFmtId="3" fontId="3" fillId="0" borderId="0" xfId="0" applyNumberFormat="1" applyFont="1" applyAlignment="1">
      <alignment horizontal="right"/>
    </xf>
    <xf numFmtId="3" fontId="0" fillId="3" borderId="0" xfId="0" applyNumberFormat="1" applyFill="1"/>
    <xf numFmtId="0" fontId="4" fillId="3" borderId="0" xfId="0" applyFont="1" applyFill="1"/>
    <xf numFmtId="0" fontId="0" fillId="0" borderId="0" xfId="0" quotePrefix="1" applyAlignment="1">
      <alignment horizontal="right"/>
    </xf>
    <xf numFmtId="0" fontId="3" fillId="16" borderId="0" xfId="0" applyFont="1" applyFill="1"/>
    <xf numFmtId="0" fontId="3" fillId="16" borderId="0" xfId="0" applyFont="1" applyFill="1" applyAlignment="1">
      <alignment horizontal="center"/>
    </xf>
    <xf numFmtId="0" fontId="3" fillId="16" borderId="0" xfId="0" applyFont="1" applyFill="1" applyAlignment="1">
      <alignment wrapText="1"/>
    </xf>
    <xf numFmtId="0" fontId="50" fillId="0" borderId="0" xfId="2"/>
    <xf numFmtId="0" fontId="51" fillId="17" borderId="35" xfId="0" applyFont="1" applyFill="1" applyBorder="1" applyAlignment="1">
      <alignment horizontal="left" vertical="top" wrapText="1" indent="1"/>
    </xf>
    <xf numFmtId="0" fontId="51" fillId="17" borderId="36" xfId="0" applyFont="1" applyFill="1" applyBorder="1" applyAlignment="1">
      <alignment horizontal="left" vertical="top" wrapText="1" indent="1"/>
    </xf>
    <xf numFmtId="0" fontId="52" fillId="18" borderId="29" xfId="0" applyFont="1" applyFill="1" applyBorder="1" applyAlignment="1">
      <alignment horizontal="left" vertical="center" wrapText="1" indent="1"/>
    </xf>
    <xf numFmtId="0" fontId="52" fillId="18" borderId="30" xfId="0" applyFont="1" applyFill="1" applyBorder="1" applyAlignment="1">
      <alignment horizontal="center" vertical="center" wrapText="1"/>
    </xf>
    <xf numFmtId="0" fontId="52" fillId="19" borderId="29" xfId="0" applyFont="1" applyFill="1" applyBorder="1" applyAlignment="1">
      <alignment horizontal="left" vertical="center" wrapText="1" indent="1"/>
    </xf>
    <xf numFmtId="0" fontId="52" fillId="19" borderId="30" xfId="0" applyFont="1" applyFill="1" applyBorder="1" applyAlignment="1">
      <alignment horizontal="center" vertical="center" wrapText="1"/>
    </xf>
    <xf numFmtId="3" fontId="52" fillId="19" borderId="30" xfId="0" applyNumberFormat="1" applyFont="1" applyFill="1" applyBorder="1" applyAlignment="1">
      <alignment horizontal="center" vertical="center" wrapText="1"/>
    </xf>
    <xf numFmtId="3" fontId="52" fillId="18" borderId="30" xfId="0" applyNumberFormat="1" applyFont="1" applyFill="1" applyBorder="1" applyAlignment="1">
      <alignment horizontal="center" vertical="center" wrapText="1"/>
    </xf>
    <xf numFmtId="0" fontId="52" fillId="19" borderId="35" xfId="0" applyFont="1" applyFill="1" applyBorder="1" applyAlignment="1">
      <alignment horizontal="left" vertical="center" wrapText="1" indent="1"/>
    </xf>
    <xf numFmtId="3" fontId="52" fillId="19" borderId="36" xfId="0" applyNumberFormat="1" applyFont="1" applyFill="1" applyBorder="1" applyAlignment="1">
      <alignment horizontal="center" vertical="center" wrapText="1"/>
    </xf>
    <xf numFmtId="0" fontId="52" fillId="19" borderId="36" xfId="0" applyFont="1" applyFill="1" applyBorder="1" applyAlignment="1">
      <alignment horizontal="center" vertical="center" wrapText="1"/>
    </xf>
    <xf numFmtId="0" fontId="0" fillId="19" borderId="31" xfId="0" applyFill="1" applyBorder="1"/>
    <xf numFmtId="0" fontId="7" fillId="0" borderId="0" xfId="0" applyFont="1" applyAlignment="1">
      <alignment horizontal="center"/>
    </xf>
    <xf numFmtId="0" fontId="29" fillId="0" borderId="0" xfId="0" applyFont="1" applyAlignment="1">
      <alignment horizontal="left" wrapText="1"/>
    </xf>
    <xf numFmtId="1" fontId="0" fillId="0" borderId="7" xfId="0" applyNumberFormat="1" applyBorder="1"/>
    <xf numFmtId="0" fontId="7" fillId="0" borderId="0" xfId="0" applyFont="1"/>
    <xf numFmtId="0" fontId="50" fillId="0" borderId="0" xfId="2" applyAlignment="1">
      <alignment vertical="center"/>
    </xf>
    <xf numFmtId="0" fontId="0" fillId="0" borderId="0" xfId="0" applyAlignment="1">
      <alignment horizontal="center" vertical="center" textRotation="90" wrapText="1"/>
    </xf>
    <xf numFmtId="167" fontId="0" fillId="0" borderId="0" xfId="0" applyNumberFormat="1" applyAlignment="1">
      <alignment horizontal="center"/>
    </xf>
    <xf numFmtId="0" fontId="0" fillId="2" borderId="0" xfId="0" applyFill="1"/>
    <xf numFmtId="167" fontId="0" fillId="0" borderId="0" xfId="1" applyNumberFormat="1" applyFont="1" applyAlignment="1">
      <alignment horizontal="center"/>
    </xf>
    <xf numFmtId="0" fontId="0" fillId="0" borderId="0" xfId="0" applyAlignment="1">
      <alignment horizontal="center" vertical="center" textRotation="90"/>
    </xf>
    <xf numFmtId="167" fontId="0" fillId="0" borderId="0" xfId="0" applyNumberFormat="1"/>
    <xf numFmtId="167" fontId="0" fillId="0" borderId="0" xfId="0" applyNumberFormat="1" applyAlignment="1">
      <alignment horizontal="right"/>
    </xf>
    <xf numFmtId="0" fontId="0" fillId="0" borderId="0" xfId="0" applyAlignment="1">
      <alignment vertical="center"/>
    </xf>
    <xf numFmtId="0" fontId="35" fillId="0" borderId="0" xfId="0" applyFont="1" applyAlignment="1">
      <alignment horizontal="center" vertical="center" wrapText="1"/>
    </xf>
    <xf numFmtId="0" fontId="0" fillId="0" borderId="0" xfId="0" applyAlignment="1">
      <alignment horizontal="left" vertical="center"/>
    </xf>
    <xf numFmtId="0" fontId="51" fillId="17" borderId="0" xfId="0" applyFont="1" applyFill="1" applyAlignment="1">
      <alignment horizontal="left" vertical="top" wrapText="1" indent="1"/>
    </xf>
    <xf numFmtId="0" fontId="52" fillId="18" borderId="0" xfId="0" applyFont="1" applyFill="1" applyAlignment="1">
      <alignment horizontal="center" vertical="center" wrapText="1"/>
    </xf>
    <xf numFmtId="168" fontId="0" fillId="0" borderId="0" xfId="3" applyNumberFormat="1" applyFont="1"/>
    <xf numFmtId="168" fontId="0" fillId="0" borderId="0" xfId="0" applyNumberFormat="1"/>
    <xf numFmtId="168" fontId="3" fillId="0" borderId="0" xfId="0" applyNumberFormat="1" applyFont="1"/>
    <xf numFmtId="0" fontId="3" fillId="0" borderId="0" xfId="0" applyFont="1" applyAlignment="1">
      <alignment horizontal="right"/>
    </xf>
    <xf numFmtId="0" fontId="3" fillId="0" borderId="0" xfId="0" applyFont="1" applyAlignment="1">
      <alignment horizontal="right" wrapText="1"/>
    </xf>
    <xf numFmtId="0" fontId="0" fillId="0" borderId="0" xfId="0" applyAlignment="1">
      <alignment horizontal="right" wrapText="1"/>
    </xf>
    <xf numFmtId="0" fontId="26" fillId="0" borderId="0" xfId="0" applyFont="1" applyAlignment="1">
      <alignment horizontal="left" vertical="top" wrapText="1"/>
    </xf>
    <xf numFmtId="0" fontId="53" fillId="0" borderId="0" xfId="0" applyFont="1" applyAlignment="1">
      <alignment horizontal="right" vertical="top" wrapText="1"/>
    </xf>
    <xf numFmtId="0" fontId="53" fillId="0" borderId="0" xfId="0" applyFont="1" applyAlignment="1">
      <alignment horizontal="center" vertical="top" wrapText="1"/>
    </xf>
    <xf numFmtId="0" fontId="53" fillId="0" borderId="0" xfId="0" applyFont="1" applyAlignment="1">
      <alignment horizontal="right" vertical="top" wrapText="1" indent="1"/>
    </xf>
    <xf numFmtId="0" fontId="0" fillId="0" borderId="1" xfId="0" applyBorder="1" applyAlignment="1">
      <alignment horizontal="right" wrapText="1"/>
    </xf>
    <xf numFmtId="0" fontId="0" fillId="0" borderId="2" xfId="0" applyBorder="1" applyAlignment="1">
      <alignment horizontal="right" wrapText="1"/>
    </xf>
    <xf numFmtId="0" fontId="0" fillId="0" borderId="3" xfId="0" applyBorder="1" applyAlignment="1">
      <alignment horizontal="right" wrapText="1"/>
    </xf>
    <xf numFmtId="0" fontId="0" fillId="0" borderId="12" xfId="0" applyBorder="1" applyAlignment="1">
      <alignment horizontal="center" wrapText="1"/>
    </xf>
    <xf numFmtId="0" fontId="0" fillId="0" borderId="12" xfId="0" applyBorder="1" applyAlignment="1">
      <alignment horizontal="right" wrapText="1"/>
    </xf>
    <xf numFmtId="0" fontId="0" fillId="0" borderId="9" xfId="0" applyBorder="1" applyAlignment="1">
      <alignment wrapText="1"/>
    </xf>
    <xf numFmtId="0" fontId="0" fillId="0" borderId="11" xfId="0" applyBorder="1" applyAlignment="1">
      <alignment wrapText="1"/>
    </xf>
    <xf numFmtId="0" fontId="0" fillId="0" borderId="6" xfId="0" applyBorder="1" applyAlignment="1">
      <alignment horizontal="right" wrapText="1"/>
    </xf>
    <xf numFmtId="0" fontId="0" fillId="0" borderId="8" xfId="0" applyBorder="1" applyAlignment="1">
      <alignment horizontal="right" wrapText="1"/>
    </xf>
    <xf numFmtId="165" fontId="0" fillId="0" borderId="1" xfId="0" applyNumberFormat="1" applyBorder="1"/>
    <xf numFmtId="165" fontId="0" fillId="0" borderId="2" xfId="0" applyNumberFormat="1" applyBorder="1"/>
    <xf numFmtId="0" fontId="0" fillId="20" borderId="12" xfId="0" applyFill="1" applyBorder="1"/>
    <xf numFmtId="0" fontId="0" fillId="21" borderId="12" xfId="0" applyFill="1" applyBorder="1"/>
    <xf numFmtId="165" fontId="0" fillId="0" borderId="9" xfId="0" applyNumberFormat="1" applyBorder="1"/>
    <xf numFmtId="165" fontId="0" fillId="0" borderId="10" xfId="0" applyNumberFormat="1" applyBorder="1"/>
    <xf numFmtId="165" fontId="0" fillId="0" borderId="11" xfId="0" applyNumberFormat="1" applyBorder="1"/>
    <xf numFmtId="165" fontId="0" fillId="0" borderId="4" xfId="0" applyNumberFormat="1" applyBorder="1"/>
    <xf numFmtId="165" fontId="0" fillId="0" borderId="5" xfId="0" applyNumberFormat="1" applyBorder="1"/>
    <xf numFmtId="165" fontId="0" fillId="0" borderId="6" xfId="0" applyNumberFormat="1" applyBorder="1"/>
    <xf numFmtId="165" fontId="0" fillId="0" borderId="7" xfId="0" applyNumberFormat="1" applyBorder="1"/>
    <xf numFmtId="165" fontId="0" fillId="0" borderId="8" xfId="0" applyNumberFormat="1" applyBorder="1"/>
    <xf numFmtId="0" fontId="0" fillId="22" borderId="12" xfId="0" applyFill="1" applyBorder="1"/>
    <xf numFmtId="0" fontId="54" fillId="0" borderId="7" xfId="0" applyFont="1" applyBorder="1" applyAlignment="1">
      <alignment horizontal="center"/>
    </xf>
    <xf numFmtId="0" fontId="0" fillId="0" borderId="0" xfId="0" applyAlignment="1">
      <alignment horizontal="center" wrapText="1"/>
    </xf>
    <xf numFmtId="0" fontId="53" fillId="0" borderId="0" xfId="0" applyFont="1" applyAlignment="1">
      <alignment vertical="top" wrapText="1"/>
    </xf>
    <xf numFmtId="0" fontId="55" fillId="0" borderId="0" xfId="0" applyFont="1"/>
    <xf numFmtId="1" fontId="55" fillId="0" borderId="0" xfId="0" applyNumberFormat="1" applyFont="1"/>
    <xf numFmtId="0" fontId="14" fillId="0" borderId="7" xfId="0" applyFont="1" applyBorder="1" applyAlignment="1">
      <alignment horizontal="right"/>
    </xf>
    <xf numFmtId="0" fontId="26" fillId="0" borderId="0" xfId="0" applyFont="1"/>
    <xf numFmtId="0" fontId="26" fillId="0" borderId="7" xfId="0" applyFont="1" applyBorder="1" applyAlignment="1">
      <alignment horizontal="center"/>
    </xf>
    <xf numFmtId="165" fontId="3" fillId="0" borderId="0" xfId="0" applyNumberFormat="1" applyFont="1"/>
    <xf numFmtId="0" fontId="14" fillId="0" borderId="7" xfId="0" applyFont="1" applyBorder="1" applyAlignment="1">
      <alignment horizontal="center"/>
    </xf>
    <xf numFmtId="169" fontId="3" fillId="0" borderId="0" xfId="0" applyNumberFormat="1" applyFont="1"/>
    <xf numFmtId="0" fontId="14" fillId="0" borderId="2" xfId="0" applyFont="1" applyBorder="1" applyAlignment="1">
      <alignment horizontal="right"/>
    </xf>
    <xf numFmtId="0" fontId="45" fillId="0" borderId="0" xfId="0" applyFont="1" applyAlignment="1">
      <alignment horizontal="center"/>
    </xf>
    <xf numFmtId="164" fontId="0" fillId="0" borderId="0" xfId="0" applyNumberFormat="1" applyAlignment="1">
      <alignment horizontal="right"/>
    </xf>
    <xf numFmtId="168" fontId="3" fillId="0" borderId="0" xfId="3" applyNumberFormat="1" applyFont="1"/>
    <xf numFmtId="3" fontId="47" fillId="0" borderId="0" xfId="0" applyNumberFormat="1" applyFont="1" applyAlignment="1">
      <alignment horizontal="center"/>
    </xf>
    <xf numFmtId="3" fontId="5" fillId="0" borderId="0" xfId="0" applyNumberFormat="1" applyFont="1" applyAlignment="1">
      <alignment horizontal="center"/>
    </xf>
    <xf numFmtId="0" fontId="3" fillId="0" borderId="0" xfId="0" quotePrefix="1" applyFont="1" applyAlignment="1">
      <alignment horizontal="center"/>
    </xf>
    <xf numFmtId="3" fontId="3" fillId="0" borderId="0" xfId="0" applyNumberFormat="1" applyFont="1" applyAlignment="1">
      <alignment horizontal="center"/>
    </xf>
    <xf numFmtId="0" fontId="3" fillId="0" borderId="0" xfId="0" applyFont="1" applyAlignment="1">
      <alignment horizontal="center" vertical="center"/>
    </xf>
    <xf numFmtId="0" fontId="17" fillId="0" borderId="0" xfId="0" applyFont="1" applyAlignment="1">
      <alignment horizontal="center"/>
    </xf>
    <xf numFmtId="9" fontId="1" fillId="0" borderId="0" xfId="1" applyAlignment="1">
      <alignment horizontal="center"/>
    </xf>
    <xf numFmtId="9" fontId="26" fillId="0" borderId="0" xfId="1" applyFont="1" applyAlignment="1">
      <alignment horizontal="center"/>
    </xf>
    <xf numFmtId="168" fontId="0" fillId="0" borderId="0" xfId="3" applyNumberFormat="1" applyFont="1" applyAlignment="1">
      <alignment horizontal="center"/>
    </xf>
    <xf numFmtId="168" fontId="0" fillId="0" borderId="2" xfId="3" applyNumberFormat="1" applyFont="1" applyBorder="1" applyAlignment="1">
      <alignment horizontal="center"/>
    </xf>
    <xf numFmtId="168" fontId="0" fillId="0" borderId="10" xfId="3" applyNumberFormat="1" applyFont="1" applyBorder="1" applyAlignment="1">
      <alignment horizontal="center"/>
    </xf>
    <xf numFmtId="168" fontId="0" fillId="0" borderId="7" xfId="3" applyNumberFormat="1" applyFont="1" applyBorder="1" applyAlignment="1">
      <alignment horizontal="center"/>
    </xf>
    <xf numFmtId="0" fontId="0" fillId="0" borderId="39" xfId="0" applyBorder="1"/>
    <xf numFmtId="168" fontId="0" fillId="0" borderId="0" xfId="0" applyNumberFormat="1" applyAlignment="1">
      <alignment horizontal="left"/>
    </xf>
    <xf numFmtId="43" fontId="0" fillId="0" borderId="0" xfId="0" applyNumberFormat="1"/>
    <xf numFmtId="0" fontId="0" fillId="0" borderId="13" xfId="0" applyBorder="1" applyAlignment="1">
      <alignment horizontal="right"/>
    </xf>
    <xf numFmtId="0" fontId="0" fillId="0" borderId="15" xfId="0" applyBorder="1" applyAlignment="1">
      <alignment horizontal="right"/>
    </xf>
    <xf numFmtId="37" fontId="0" fillId="0" borderId="0" xfId="0" applyNumberFormat="1"/>
    <xf numFmtId="170" fontId="0" fillId="0" borderId="0" xfId="0" applyNumberFormat="1"/>
    <xf numFmtId="171" fontId="0" fillId="0" borderId="0" xfId="0" applyNumberFormat="1"/>
    <xf numFmtId="172" fontId="0" fillId="0" borderId="0" xfId="0" applyNumberFormat="1"/>
    <xf numFmtId="170" fontId="3" fillId="0" borderId="0" xfId="0" applyNumberFormat="1" applyFont="1"/>
    <xf numFmtId="167" fontId="3" fillId="0" borderId="0" xfId="0" applyNumberFormat="1" applyFont="1"/>
    <xf numFmtId="37" fontId="0" fillId="0" borderId="0" xfId="3" applyNumberFormat="1" applyFont="1"/>
    <xf numFmtId="37" fontId="3" fillId="0" borderId="0" xfId="0" applyNumberFormat="1" applyFont="1"/>
    <xf numFmtId="169" fontId="3" fillId="0" borderId="0" xfId="3" applyNumberFormat="1" applyFont="1"/>
    <xf numFmtId="171" fontId="3" fillId="0" borderId="0" xfId="0" applyNumberFormat="1" applyFont="1"/>
    <xf numFmtId="3" fontId="0" fillId="14" borderId="0" xfId="0" applyNumberFormat="1" applyFill="1" applyAlignment="1">
      <alignment horizontal="center"/>
    </xf>
    <xf numFmtId="167" fontId="0" fillId="14" borderId="0" xfId="1" applyNumberFormat="1" applyFont="1" applyFill="1" applyAlignment="1">
      <alignment horizontal="center"/>
    </xf>
    <xf numFmtId="0" fontId="0" fillId="14" borderId="0" xfId="0" applyFill="1"/>
    <xf numFmtId="0" fontId="0" fillId="14" borderId="0" xfId="0" applyFill="1" applyAlignment="1">
      <alignment horizontal="center"/>
    </xf>
    <xf numFmtId="167" fontId="0" fillId="14" borderId="0" xfId="0" applyNumberFormat="1" applyFill="1" applyAlignment="1">
      <alignment horizontal="center"/>
    </xf>
    <xf numFmtId="167" fontId="0" fillId="14" borderId="0" xfId="0" applyNumberFormat="1" applyFill="1"/>
    <xf numFmtId="0" fontId="56" fillId="3" borderId="43" xfId="0" applyFont="1" applyFill="1" applyBorder="1"/>
    <xf numFmtId="0" fontId="57" fillId="3" borderId="0" xfId="0" applyFont="1" applyFill="1"/>
    <xf numFmtId="0" fontId="58" fillId="3" borderId="0" xfId="0" applyFont="1" applyFill="1"/>
    <xf numFmtId="0" fontId="58" fillId="0" borderId="0" xfId="0" applyFont="1"/>
    <xf numFmtId="0" fontId="59" fillId="0" borderId="0" xfId="0" applyFont="1" applyAlignment="1">
      <alignment horizontal="center" vertical="center"/>
    </xf>
    <xf numFmtId="0" fontId="59" fillId="0" borderId="0" xfId="0" quotePrefix="1" applyFont="1" applyAlignment="1">
      <alignment horizontal="left"/>
    </xf>
    <xf numFmtId="0" fontId="59" fillId="0" borderId="0" xfId="0" applyFont="1"/>
    <xf numFmtId="0" fontId="60" fillId="3" borderId="43" xfId="0" applyFont="1" applyFill="1" applyBorder="1" applyAlignment="1">
      <alignment vertical="center"/>
    </xf>
    <xf numFmtId="3" fontId="26" fillId="0" borderId="4" xfId="0" applyNumberFormat="1" applyFont="1" applyBorder="1" applyAlignment="1">
      <alignment horizontal="center"/>
    </xf>
    <xf numFmtId="3" fontId="0" fillId="0" borderId="11" xfId="0" applyNumberFormat="1" applyBorder="1" applyAlignment="1">
      <alignment horizontal="center"/>
    </xf>
    <xf numFmtId="3" fontId="0" fillId="0" borderId="9" xfId="0" applyNumberFormat="1" applyBorder="1"/>
    <xf numFmtId="3" fontId="0" fillId="0" borderId="10" xfId="0" applyNumberFormat="1" applyBorder="1"/>
    <xf numFmtId="3" fontId="0" fillId="0" borderId="11" xfId="0" applyNumberFormat="1" applyBorder="1"/>
    <xf numFmtId="0" fontId="3" fillId="3" borderId="9" xfId="0" quotePrefix="1" applyFont="1" applyFill="1" applyBorder="1" applyAlignment="1">
      <alignment horizontal="left"/>
    </xf>
    <xf numFmtId="0" fontId="0" fillId="3" borderId="10" xfId="0" applyFill="1" applyBorder="1"/>
    <xf numFmtId="3" fontId="3" fillId="0" borderId="9" xfId="0" applyNumberFormat="1" applyFont="1" applyBorder="1" applyAlignment="1">
      <alignment horizontal="center"/>
    </xf>
    <xf numFmtId="3" fontId="47" fillId="0" borderId="10" xfId="0" applyNumberFormat="1" applyFont="1" applyBorder="1" applyAlignment="1">
      <alignment horizontal="center"/>
    </xf>
    <xf numFmtId="3" fontId="47" fillId="0" borderId="11" xfId="0" applyNumberFormat="1" applyFont="1" applyBorder="1" applyAlignment="1">
      <alignment horizontal="center"/>
    </xf>
    <xf numFmtId="3" fontId="0" fillId="0" borderId="5" xfId="0" applyNumberFormat="1" applyBorder="1" applyAlignment="1">
      <alignment horizontal="center"/>
    </xf>
    <xf numFmtId="3" fontId="0" fillId="0" borderId="4" xfId="0" applyNumberFormat="1" applyBorder="1"/>
    <xf numFmtId="3" fontId="0" fillId="0" borderId="5" xfId="0" applyNumberFormat="1" applyBorder="1"/>
    <xf numFmtId="0" fontId="0" fillId="3" borderId="4" xfId="0" applyFill="1" applyBorder="1"/>
    <xf numFmtId="3" fontId="0" fillId="0" borderId="4" xfId="0" applyNumberFormat="1" applyBorder="1" applyAlignment="1">
      <alignment horizontal="center"/>
    </xf>
    <xf numFmtId="3" fontId="26" fillId="0" borderId="0" xfId="0" applyNumberFormat="1" applyFont="1" applyAlignment="1">
      <alignment horizontal="center"/>
    </xf>
    <xf numFmtId="3" fontId="26" fillId="0" borderId="5" xfId="0" applyNumberFormat="1" applyFont="1" applyBorder="1" applyAlignment="1">
      <alignment horizontal="center"/>
    </xf>
    <xf numFmtId="0" fontId="0" fillId="3" borderId="6" xfId="0" applyFill="1" applyBorder="1"/>
    <xf numFmtId="0" fontId="0" fillId="3" borderId="8" xfId="0" applyFill="1" applyBorder="1"/>
    <xf numFmtId="9" fontId="0" fillId="0" borderId="6" xfId="1" applyFont="1" applyBorder="1" applyAlignment="1">
      <alignment horizontal="center"/>
    </xf>
    <xf numFmtId="9" fontId="26" fillId="0" borderId="7" xfId="1" applyFont="1" applyBorder="1" applyAlignment="1">
      <alignment horizontal="center"/>
    </xf>
    <xf numFmtId="9" fontId="26" fillId="0" borderId="8" xfId="1" applyFont="1" applyBorder="1" applyAlignment="1">
      <alignment horizontal="center"/>
    </xf>
    <xf numFmtId="0" fontId="3" fillId="3" borderId="4" xfId="0" applyFont="1" applyFill="1" applyBorder="1"/>
    <xf numFmtId="0" fontId="0" fillId="3" borderId="5" xfId="0" applyFill="1" applyBorder="1"/>
    <xf numFmtId="3" fontId="47" fillId="0" borderId="5" xfId="0" applyNumberFormat="1" applyFont="1" applyBorder="1" applyAlignment="1">
      <alignment horizontal="center"/>
    </xf>
    <xf numFmtId="3" fontId="0" fillId="0" borderId="6" xfId="0" applyNumberFormat="1" applyBorder="1"/>
    <xf numFmtId="3" fontId="0" fillId="0" borderId="8" xfId="0" applyNumberFormat="1" applyBorder="1"/>
    <xf numFmtId="3" fontId="0" fillId="0" borderId="9" xfId="0" applyNumberFormat="1" applyBorder="1" applyAlignment="1">
      <alignment horizontal="center"/>
    </xf>
    <xf numFmtId="9" fontId="26" fillId="0" borderId="6" xfId="1" applyFont="1" applyBorder="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0" fontId="0" fillId="3" borderId="7" xfId="0" applyFill="1" applyBorder="1"/>
    <xf numFmtId="3" fontId="3" fillId="0" borderId="4" xfId="0" applyNumberFormat="1" applyFont="1" applyBorder="1" applyAlignment="1">
      <alignment horizontal="center"/>
    </xf>
    <xf numFmtId="3" fontId="0" fillId="0" borderId="4" xfId="0" quotePrefix="1" applyNumberFormat="1" applyBorder="1" applyAlignment="1">
      <alignment horizontal="center"/>
    </xf>
    <xf numFmtId="3" fontId="0" fillId="0" borderId="6" xfId="0" applyNumberFormat="1" applyBorder="1" applyAlignment="1">
      <alignment horizontal="center"/>
    </xf>
    <xf numFmtId="3" fontId="0" fillId="0" borderId="8" xfId="0" applyNumberFormat="1" applyBorder="1" applyAlignment="1">
      <alignment horizontal="center"/>
    </xf>
    <xf numFmtId="0" fontId="26" fillId="0" borderId="0" xfId="0" applyFont="1" applyAlignment="1">
      <alignment horizontal="center"/>
    </xf>
    <xf numFmtId="0" fontId="26" fillId="0" borderId="5" xfId="0" applyFont="1" applyBorder="1" applyAlignment="1">
      <alignment horizontal="center"/>
    </xf>
    <xf numFmtId="0" fontId="3" fillId="4" borderId="1" xfId="0" applyFont="1" applyFill="1" applyBorder="1"/>
    <xf numFmtId="0" fontId="0" fillId="4" borderId="3" xfId="0" applyFill="1" applyBorder="1"/>
    <xf numFmtId="0" fontId="5" fillId="2" borderId="10" xfId="0" applyFont="1" applyFill="1" applyBorder="1" applyAlignment="1">
      <alignment horizontal="centerContinuous"/>
    </xf>
    <xf numFmtId="0" fontId="3" fillId="2" borderId="10" xfId="0" applyFont="1" applyFill="1" applyBorder="1" applyAlignment="1">
      <alignment horizontal="centerContinuous"/>
    </xf>
    <xf numFmtId="0" fontId="7" fillId="2" borderId="10" xfId="0" applyFont="1" applyFill="1" applyBorder="1" applyAlignment="1">
      <alignment horizontal="centerContinuous"/>
    </xf>
    <xf numFmtId="0" fontId="3" fillId="2" borderId="11" xfId="0" applyFont="1" applyFill="1" applyBorder="1" applyAlignment="1">
      <alignment horizontal="center"/>
    </xf>
    <xf numFmtId="3" fontId="47" fillId="0" borderId="4" xfId="0" applyNumberFormat="1" applyFont="1" applyBorder="1" applyAlignment="1">
      <alignment horizontal="center"/>
    </xf>
    <xf numFmtId="0" fontId="3" fillId="2" borderId="6" xfId="0" applyFont="1" applyFill="1" applyBorder="1"/>
    <xf numFmtId="0" fontId="3" fillId="2" borderId="0" xfId="0" applyFont="1" applyFill="1"/>
    <xf numFmtId="0" fontId="3" fillId="2" borderId="0" xfId="0" applyFont="1" applyFill="1" applyAlignment="1">
      <alignment horizontal="center"/>
    </xf>
    <xf numFmtId="0" fontId="3" fillId="2" borderId="5" xfId="0" applyFont="1" applyFill="1" applyBorder="1" applyAlignment="1">
      <alignment horizontal="center"/>
    </xf>
    <xf numFmtId="0" fontId="0" fillId="0" borderId="10" xfId="0" applyBorder="1" applyAlignment="1">
      <alignment horizontal="center"/>
    </xf>
    <xf numFmtId="0" fontId="2" fillId="0" borderId="10" xfId="0" applyFont="1" applyBorder="1" applyAlignment="1">
      <alignment horizontal="center"/>
    </xf>
    <xf numFmtId="3" fontId="26" fillId="0" borderId="10" xfId="0" applyNumberFormat="1" applyFont="1" applyBorder="1"/>
    <xf numFmtId="3" fontId="26" fillId="0" borderId="11" xfId="0" applyNumberFormat="1" applyFont="1" applyBorder="1" applyAlignment="1">
      <alignment horizontal="right"/>
    </xf>
    <xf numFmtId="3" fontId="26" fillId="0" borderId="5" xfId="0" applyNumberFormat="1" applyFont="1" applyBorder="1" applyAlignment="1">
      <alignment horizontal="right"/>
    </xf>
    <xf numFmtId="0" fontId="2" fillId="0" borderId="7" xfId="0" applyFont="1" applyBorder="1" applyAlignment="1">
      <alignment horizontal="center"/>
    </xf>
    <xf numFmtId="3" fontId="26" fillId="0" borderId="7" xfId="0" applyNumberFormat="1" applyFont="1" applyBorder="1"/>
    <xf numFmtId="3" fontId="26" fillId="0" borderId="8" xfId="0" applyNumberFormat="1" applyFont="1" applyBorder="1" applyAlignment="1">
      <alignment horizontal="right"/>
    </xf>
    <xf numFmtId="0" fontId="3" fillId="2" borderId="12" xfId="0" applyFont="1" applyFill="1" applyBorder="1"/>
    <xf numFmtId="0" fontId="3" fillId="2" borderId="7" xfId="0" applyFont="1" applyFill="1" applyBorder="1"/>
    <xf numFmtId="0" fontId="0" fillId="2" borderId="7" xfId="0" applyFill="1" applyBorder="1" applyAlignment="1">
      <alignment horizontal="center"/>
    </xf>
    <xf numFmtId="0" fontId="2" fillId="2" borderId="7" xfId="0" applyFont="1" applyFill="1" applyBorder="1" applyAlignment="1">
      <alignment horizontal="center"/>
    </xf>
    <xf numFmtId="3" fontId="47" fillId="2" borderId="7" xfId="0" applyNumberFormat="1" applyFont="1" applyFill="1" applyBorder="1"/>
    <xf numFmtId="0" fontId="17" fillId="2" borderId="7" xfId="0" applyFont="1" applyFill="1" applyBorder="1" applyAlignment="1">
      <alignment horizontal="center"/>
    </xf>
    <xf numFmtId="3" fontId="47" fillId="2" borderId="8" xfId="0" applyNumberFormat="1" applyFont="1" applyFill="1" applyBorder="1" applyAlignment="1">
      <alignment horizontal="right"/>
    </xf>
    <xf numFmtId="0" fontId="3" fillId="0" borderId="15" xfId="0" applyFont="1" applyBorder="1" applyAlignment="1">
      <alignment horizontal="center" vertical="center"/>
    </xf>
    <xf numFmtId="3" fontId="3" fillId="0" borderId="7" xfId="0" applyNumberFormat="1" applyFont="1" applyBorder="1" applyAlignment="1">
      <alignment horizontal="center"/>
    </xf>
    <xf numFmtId="3" fontId="47" fillId="0" borderId="7" xfId="0" applyNumberFormat="1" applyFont="1" applyBorder="1" applyAlignment="1">
      <alignment horizontal="right"/>
    </xf>
    <xf numFmtId="3" fontId="47" fillId="0" borderId="8" xfId="0" applyNumberFormat="1" applyFont="1" applyBorder="1" applyAlignment="1">
      <alignment horizontal="right"/>
    </xf>
    <xf numFmtId="0" fontId="3" fillId="6" borderId="6" xfId="0" applyFont="1" applyFill="1" applyBorder="1"/>
    <xf numFmtId="0" fontId="3" fillId="6" borderId="7" xfId="0" applyFont="1" applyFill="1" applyBorder="1"/>
    <xf numFmtId="0" fontId="3" fillId="6" borderId="7" xfId="0" applyFont="1" applyFill="1" applyBorder="1" applyAlignment="1">
      <alignment horizontal="center"/>
    </xf>
    <xf numFmtId="0" fontId="3" fillId="6" borderId="8" xfId="0" applyFont="1" applyFill="1" applyBorder="1" applyAlignment="1">
      <alignment horizontal="center"/>
    </xf>
    <xf numFmtId="0" fontId="26" fillId="3" borderId="13" xfId="0" applyFont="1" applyFill="1" applyBorder="1"/>
    <xf numFmtId="164" fontId="26" fillId="0" borderId="10" xfId="1" applyNumberFormat="1" applyFont="1" applyBorder="1" applyAlignment="1">
      <alignment horizontal="center" vertical="center"/>
    </xf>
    <xf numFmtId="0" fontId="0" fillId="0" borderId="10" xfId="0" quotePrefix="1" applyBorder="1" applyAlignment="1">
      <alignment horizontal="center"/>
    </xf>
    <xf numFmtId="3" fontId="26" fillId="0" borderId="10" xfId="0" applyNumberFormat="1" applyFont="1" applyBorder="1" applyAlignment="1">
      <alignment horizontal="center" vertical="center"/>
    </xf>
    <xf numFmtId="0" fontId="26" fillId="3" borderId="14" xfId="0" applyFont="1" applyFill="1" applyBorder="1"/>
    <xf numFmtId="164" fontId="26" fillId="0" borderId="0" xfId="1" applyNumberFormat="1" applyFont="1" applyAlignment="1">
      <alignment horizontal="center" vertical="center"/>
    </xf>
    <xf numFmtId="0" fontId="0" fillId="0" borderId="0" xfId="0" quotePrefix="1" applyAlignment="1">
      <alignment horizontal="center"/>
    </xf>
    <xf numFmtId="3" fontId="26" fillId="0" borderId="0" xfId="0" applyNumberFormat="1" applyFont="1" applyAlignment="1">
      <alignment horizontal="center" vertical="center"/>
    </xf>
    <xf numFmtId="0" fontId="0" fillId="3" borderId="14" xfId="0" applyFill="1" applyBorder="1"/>
    <xf numFmtId="164" fontId="0" fillId="0" borderId="0" xfId="1" applyNumberFormat="1" applyFont="1" applyAlignment="1">
      <alignment horizontal="center"/>
    </xf>
    <xf numFmtId="0" fontId="10" fillId="6" borderId="1" xfId="0" applyFont="1" applyFill="1" applyBorder="1"/>
    <xf numFmtId="164" fontId="61" fillId="6" borderId="2" xfId="1" applyNumberFormat="1" applyFont="1" applyFill="1" applyBorder="1" applyAlignment="1">
      <alignment horizontal="center"/>
    </xf>
    <xf numFmtId="164" fontId="10" fillId="6" borderId="2" xfId="0" applyNumberFormat="1" applyFont="1" applyFill="1" applyBorder="1" applyAlignment="1">
      <alignment horizontal="center"/>
    </xf>
    <xf numFmtId="164" fontId="10" fillId="6" borderId="3" xfId="0" applyNumberFormat="1" applyFont="1" applyFill="1" applyBorder="1" applyAlignment="1">
      <alignment horizontal="center"/>
    </xf>
    <xf numFmtId="3" fontId="3" fillId="6" borderId="2" xfId="0" applyNumberFormat="1" applyFont="1" applyFill="1" applyBorder="1" applyAlignment="1">
      <alignment horizontal="center"/>
    </xf>
    <xf numFmtId="3" fontId="0" fillId="6" borderId="3" xfId="0" quotePrefix="1" applyNumberFormat="1" applyFill="1" applyBorder="1" applyAlignment="1">
      <alignment horizontal="center"/>
    </xf>
    <xf numFmtId="0" fontId="0" fillId="3" borderId="13" xfId="0" applyFill="1" applyBorder="1"/>
    <xf numFmtId="0" fontId="0" fillId="0" borderId="9" xfId="0" quotePrefix="1" applyBorder="1" applyAlignment="1">
      <alignment horizontal="center"/>
    </xf>
    <xf numFmtId="164" fontId="26" fillId="0" borderId="10" xfId="1" applyNumberFormat="1" applyFont="1" applyBorder="1" applyAlignment="1">
      <alignment horizontal="center"/>
    </xf>
    <xf numFmtId="3" fontId="26" fillId="0" borderId="10" xfId="0" applyNumberFormat="1" applyFont="1" applyBorder="1" applyAlignment="1">
      <alignment horizontal="center"/>
    </xf>
    <xf numFmtId="3" fontId="26" fillId="0" borderId="11" xfId="0" quotePrefix="1" applyNumberFormat="1" applyFont="1" applyBorder="1" applyAlignment="1">
      <alignment horizontal="center"/>
    </xf>
    <xf numFmtId="0" fontId="0" fillId="3" borderId="15" xfId="0" applyFill="1" applyBorder="1"/>
    <xf numFmtId="164" fontId="26" fillId="0" borderId="0" xfId="0" applyNumberFormat="1" applyFont="1" applyAlignment="1">
      <alignment horizontal="center"/>
    </xf>
    <xf numFmtId="3" fontId="26" fillId="0" borderId="5" xfId="0" quotePrefix="1" applyNumberFormat="1" applyFont="1" applyBorder="1" applyAlignment="1">
      <alignment horizontal="center"/>
    </xf>
    <xf numFmtId="0" fontId="0" fillId="6" borderId="2" xfId="0" applyFill="1" applyBorder="1" applyAlignment="1">
      <alignment horizontal="center"/>
    </xf>
    <xf numFmtId="3" fontId="3" fillId="6" borderId="3" xfId="0" applyNumberFormat="1" applyFont="1" applyFill="1" applyBorder="1" applyAlignment="1">
      <alignment horizontal="center"/>
    </xf>
    <xf numFmtId="164" fontId="0" fillId="0" borderId="10" xfId="1" applyNumberFormat="1" applyFont="1" applyBorder="1" applyAlignment="1">
      <alignment horizontal="center"/>
    </xf>
    <xf numFmtId="164" fontId="26" fillId="0" borderId="0" xfId="1" applyNumberFormat="1" applyFont="1" applyAlignment="1">
      <alignment horizontal="center"/>
    </xf>
    <xf numFmtId="164" fontId="26" fillId="0" borderId="0" xfId="0" quotePrefix="1" applyNumberFormat="1" applyFont="1" applyAlignment="1">
      <alignment horizontal="center"/>
    </xf>
    <xf numFmtId="0" fontId="26" fillId="3" borderId="15" xfId="0" applyFont="1" applyFill="1" applyBorder="1"/>
    <xf numFmtId="164" fontId="26" fillId="0" borderId="7" xfId="0" quotePrefix="1" applyNumberFormat="1" applyFont="1" applyBorder="1" applyAlignment="1">
      <alignment horizontal="center"/>
    </xf>
    <xf numFmtId="3" fontId="26" fillId="0" borderId="7" xfId="0" applyNumberFormat="1" applyFont="1" applyBorder="1" applyAlignment="1">
      <alignment horizontal="center"/>
    </xf>
    <xf numFmtId="164" fontId="10" fillId="6" borderId="2" xfId="1" applyNumberFormat="1" applyFont="1" applyFill="1" applyBorder="1" applyAlignment="1">
      <alignment horizontal="center"/>
    </xf>
    <xf numFmtId="3" fontId="3" fillId="6" borderId="1" xfId="0" applyNumberFormat="1" applyFont="1" applyFill="1" applyBorder="1" applyAlignment="1">
      <alignment horizontal="center"/>
    </xf>
    <xf numFmtId="0" fontId="5" fillId="3" borderId="0" xfId="0" applyFont="1" applyFill="1" applyAlignment="1">
      <alignment horizontal="center"/>
    </xf>
    <xf numFmtId="0" fontId="3" fillId="3" borderId="0" xfId="0" applyFont="1" applyFill="1" applyAlignment="1">
      <alignment horizontal="center"/>
    </xf>
    <xf numFmtId="3" fontId="26" fillId="3" borderId="0" xfId="0" applyNumberFormat="1" applyFont="1" applyFill="1" applyAlignment="1">
      <alignment horizontal="center" vertical="center"/>
    </xf>
    <xf numFmtId="0" fontId="26" fillId="3" borderId="0" xfId="0" applyFont="1" applyFill="1" applyAlignment="1">
      <alignment horizontal="center" vertical="center"/>
    </xf>
    <xf numFmtId="3" fontId="0" fillId="3" borderId="0" xfId="0" quotePrefix="1" applyNumberFormat="1" applyFill="1" applyAlignment="1">
      <alignment horizontal="center"/>
    </xf>
    <xf numFmtId="3" fontId="26" fillId="3" borderId="0" xfId="0" quotePrefix="1" applyNumberFormat="1" applyFont="1" applyFill="1" applyAlignment="1">
      <alignment horizontal="center"/>
    </xf>
    <xf numFmtId="3" fontId="3" fillId="3" borderId="0" xfId="0" applyNumberFormat="1" applyFont="1" applyFill="1" applyAlignment="1">
      <alignment horizontal="center"/>
    </xf>
    <xf numFmtId="0" fontId="3" fillId="23" borderId="1" xfId="0" applyFont="1" applyFill="1" applyBorder="1"/>
    <xf numFmtId="0" fontId="0" fillId="23" borderId="3" xfId="0" applyFill="1" applyBorder="1"/>
    <xf numFmtId="0" fontId="5" fillId="24" borderId="9" xfId="0" applyFont="1" applyFill="1" applyBorder="1" applyAlignment="1">
      <alignment horizontal="centerContinuous"/>
    </xf>
    <xf numFmtId="0" fontId="0" fillId="24" borderId="11" xfId="0" applyFill="1" applyBorder="1" applyAlignment="1">
      <alignment horizontal="centerContinuous"/>
    </xf>
    <xf numFmtId="0" fontId="3" fillId="24" borderId="10" xfId="0" applyFont="1" applyFill="1" applyBorder="1" applyAlignment="1">
      <alignment horizontal="centerContinuous"/>
    </xf>
    <xf numFmtId="0" fontId="3" fillId="24" borderId="11" xfId="0" applyFont="1" applyFill="1" applyBorder="1" applyAlignment="1">
      <alignment horizontal="centerContinuous"/>
    </xf>
    <xf numFmtId="0" fontId="3" fillId="24" borderId="6" xfId="0" applyFont="1" applyFill="1" applyBorder="1" applyAlignment="1">
      <alignment horizontal="center" vertical="center"/>
    </xf>
    <xf numFmtId="0" fontId="3" fillId="24" borderId="8" xfId="0" applyFont="1" applyFill="1" applyBorder="1" applyAlignment="1">
      <alignment horizontal="center" vertical="center"/>
    </xf>
    <xf numFmtId="0" fontId="3" fillId="24" borderId="7" xfId="0" applyFont="1" applyFill="1" applyBorder="1" applyAlignment="1">
      <alignment horizontal="center" vertical="center"/>
    </xf>
    <xf numFmtId="0" fontId="3" fillId="24" borderId="1" xfId="0" applyFont="1" applyFill="1" applyBorder="1" applyAlignment="1">
      <alignment horizontal="center" vertical="center"/>
    </xf>
    <xf numFmtId="0" fontId="3" fillId="24" borderId="3" xfId="0" applyFont="1" applyFill="1" applyBorder="1" applyAlignment="1">
      <alignment horizontal="center" vertical="center"/>
    </xf>
    <xf numFmtId="0" fontId="3" fillId="24" borderId="1" xfId="0" applyFont="1" applyFill="1" applyBorder="1" applyAlignment="1">
      <alignment horizontal="centerContinuous"/>
    </xf>
    <xf numFmtId="0" fontId="0" fillId="24" borderId="3" xfId="0" applyFill="1" applyBorder="1" applyAlignment="1">
      <alignment horizontal="centerContinuous"/>
    </xf>
    <xf numFmtId="3" fontId="3" fillId="24" borderId="6" xfId="0" applyNumberFormat="1" applyFont="1" applyFill="1" applyBorder="1" applyAlignment="1">
      <alignment horizontal="center"/>
    </xf>
    <xf numFmtId="3" fontId="3" fillId="24" borderId="8" xfId="0" applyNumberFormat="1" applyFont="1" applyFill="1" applyBorder="1" applyAlignment="1">
      <alignment horizontal="center"/>
    </xf>
    <xf numFmtId="3" fontId="3" fillId="24" borderId="7" xfId="0" applyNumberFormat="1" applyFont="1" applyFill="1" applyBorder="1"/>
    <xf numFmtId="3" fontId="3" fillId="24" borderId="8" xfId="0" applyNumberFormat="1" applyFont="1" applyFill="1" applyBorder="1"/>
    <xf numFmtId="0" fontId="62" fillId="3" borderId="1" xfId="0" applyFont="1" applyFill="1" applyBorder="1" applyAlignment="1">
      <alignment horizontal="center"/>
    </xf>
    <xf numFmtId="164" fontId="62" fillId="3" borderId="3" xfId="0" applyNumberFormat="1" applyFont="1" applyFill="1" applyBorder="1" applyAlignment="1">
      <alignment horizontal="center"/>
    </xf>
    <xf numFmtId="0" fontId="63" fillId="3" borderId="0" xfId="0" applyFont="1" applyFill="1"/>
    <xf numFmtId="0" fontId="62" fillId="3" borderId="40" xfId="0" applyFont="1" applyFill="1" applyBorder="1" applyAlignment="1">
      <alignment horizontal="center"/>
    </xf>
    <xf numFmtId="173" fontId="62" fillId="3" borderId="41" xfId="0" applyNumberFormat="1" applyFont="1" applyFill="1" applyBorder="1" applyAlignment="1">
      <alignment horizontal="center"/>
    </xf>
    <xf numFmtId="0" fontId="62" fillId="3" borderId="42" xfId="0" applyFont="1" applyFill="1" applyBorder="1"/>
    <xf numFmtId="0" fontId="3" fillId="25" borderId="2" xfId="0" quotePrefix="1" applyFont="1" applyFill="1" applyBorder="1" applyAlignment="1">
      <alignment horizontal="center"/>
    </xf>
    <xf numFmtId="0" fontId="3" fillId="25" borderId="3" xfId="0" applyFont="1" applyFill="1" applyBorder="1" applyAlignment="1">
      <alignment horizontal="center"/>
    </xf>
    <xf numFmtId="3" fontId="3" fillId="25" borderId="7" xfId="0" applyNumberFormat="1" applyFont="1" applyFill="1" applyBorder="1" applyAlignment="1">
      <alignment horizontal="center"/>
    </xf>
    <xf numFmtId="0" fontId="3" fillId="25" borderId="0" xfId="0" applyFont="1" applyFill="1" applyAlignment="1">
      <alignment horizontal="center" vertical="center"/>
    </xf>
    <xf numFmtId="0" fontId="3" fillId="25" borderId="5" xfId="0" applyFont="1" applyFill="1" applyBorder="1" applyAlignment="1">
      <alignment horizontal="center" vertical="center"/>
    </xf>
    <xf numFmtId="3" fontId="3" fillId="25" borderId="10" xfId="0" applyNumberFormat="1" applyFont="1" applyFill="1" applyBorder="1" applyAlignment="1">
      <alignment horizontal="center"/>
    </xf>
    <xf numFmtId="3" fontId="0" fillId="0" borderId="8" xfId="0" applyNumberFormat="1" applyFont="1" applyBorder="1" applyAlignment="1">
      <alignment horizontal="right"/>
    </xf>
    <xf numFmtId="0" fontId="0" fillId="0" borderId="7" xfId="0" applyBorder="1" applyAlignment="1">
      <alignment horizontal="center"/>
    </xf>
    <xf numFmtId="0" fontId="0" fillId="0" borderId="0" xfId="0" applyBorder="1" applyAlignment="1">
      <alignment horizontal="center"/>
    </xf>
    <xf numFmtId="0" fontId="0" fillId="0" borderId="9" xfId="0" applyBorder="1"/>
    <xf numFmtId="0" fontId="2" fillId="0" borderId="0" xfId="0" applyFont="1" applyBorder="1" applyAlignment="1">
      <alignment horizontal="center"/>
    </xf>
    <xf numFmtId="3" fontId="26" fillId="0" borderId="0" xfId="0" applyNumberFormat="1" applyFont="1" applyBorder="1"/>
    <xf numFmtId="3" fontId="0" fillId="0" borderId="0" xfId="0" applyNumberFormat="1" applyFont="1" applyBorder="1" applyAlignment="1">
      <alignment horizontal="center"/>
    </xf>
    <xf numFmtId="0" fontId="46" fillId="3" borderId="0" xfId="0" applyFont="1" applyFill="1"/>
    <xf numFmtId="3" fontId="26" fillId="0" borderId="5" xfId="0" applyNumberFormat="1" applyFont="1" applyFill="1" applyBorder="1" applyAlignment="1">
      <alignment horizontal="center"/>
    </xf>
    <xf numFmtId="9" fontId="26" fillId="0" borderId="8" xfId="1" applyFont="1" applyFill="1" applyBorder="1" applyAlignment="1">
      <alignment horizontal="center"/>
    </xf>
    <xf numFmtId="3" fontId="47" fillId="0" borderId="5" xfId="0" applyNumberFormat="1" applyFont="1" applyFill="1" applyBorder="1" applyAlignment="1">
      <alignment horizontal="center"/>
    </xf>
    <xf numFmtId="1" fontId="3" fillId="0" borderId="0" xfId="0" applyNumberFormat="1" applyFont="1" applyAlignment="1">
      <alignment horizontal="left"/>
    </xf>
    <xf numFmtId="1" fontId="0" fillId="0" borderId="0" xfId="0" applyNumberFormat="1" applyAlignment="1">
      <alignment horizontal="left"/>
    </xf>
    <xf numFmtId="1" fontId="46" fillId="10" borderId="0" xfId="0" applyNumberFormat="1" applyFont="1" applyFill="1" applyAlignment="1">
      <alignment horizontal="left"/>
    </xf>
    <xf numFmtId="0" fontId="3" fillId="13" borderId="9" xfId="0" applyFont="1" applyFill="1" applyBorder="1" applyAlignment="1">
      <alignment horizontal="center" vertical="center"/>
    </xf>
    <xf numFmtId="0" fontId="3" fillId="13" borderId="11" xfId="0" applyFont="1" applyFill="1" applyBorder="1" applyAlignment="1">
      <alignment horizontal="center" vertical="center"/>
    </xf>
    <xf numFmtId="0" fontId="3" fillId="13" borderId="6" xfId="0" applyFont="1" applyFill="1" applyBorder="1" applyAlignment="1">
      <alignment horizontal="center" vertical="center"/>
    </xf>
    <xf numFmtId="0" fontId="3" fillId="13" borderId="8" xfId="0" applyFont="1" applyFill="1" applyBorder="1" applyAlignment="1">
      <alignment horizontal="center" vertical="center"/>
    </xf>
    <xf numFmtId="0" fontId="6" fillId="0" borderId="13" xfId="0" applyFont="1" applyBorder="1" applyAlignment="1">
      <alignment horizontal="center" vertical="center" textRotation="90" wrapText="1"/>
    </xf>
    <xf numFmtId="0" fontId="6" fillId="0" borderId="14" xfId="0" applyFont="1" applyBorder="1" applyAlignment="1">
      <alignment horizontal="center" vertical="center" textRotation="90" wrapText="1"/>
    </xf>
    <xf numFmtId="0" fontId="6" fillId="0" borderId="15" xfId="0" applyFont="1" applyBorder="1" applyAlignment="1">
      <alignment horizontal="center" vertical="center" textRotation="90" wrapText="1"/>
    </xf>
    <xf numFmtId="0" fontId="0" fillId="0" borderId="10" xfId="0" applyBorder="1" applyAlignment="1">
      <alignment horizontal="center" vertical="center"/>
    </xf>
    <xf numFmtId="0" fontId="0" fillId="0" borderId="0" xfId="0" applyAlignment="1">
      <alignment horizontal="center" vertical="center"/>
    </xf>
    <xf numFmtId="0" fontId="0" fillId="0" borderId="7" xfId="0" applyBorder="1" applyAlignment="1">
      <alignment horizontal="center" vertical="center"/>
    </xf>
    <xf numFmtId="0" fontId="0" fillId="0" borderId="11" xfId="0" applyBorder="1" applyAlignment="1">
      <alignment horizontal="center" vertical="center"/>
    </xf>
    <xf numFmtId="0" fontId="0" fillId="0" borderId="5" xfId="0" applyBorder="1" applyAlignment="1">
      <alignment horizontal="center" vertical="center"/>
    </xf>
    <xf numFmtId="0" fontId="0" fillId="0" borderId="8" xfId="0" applyBorder="1" applyAlignment="1">
      <alignment horizontal="center" vertical="center"/>
    </xf>
    <xf numFmtId="3" fontId="26" fillId="0" borderId="11" xfId="0" applyNumberFormat="1" applyFont="1" applyBorder="1" applyAlignment="1">
      <alignment horizontal="center" vertical="center"/>
    </xf>
    <xf numFmtId="0" fontId="26" fillId="0" borderId="5" xfId="0" applyFont="1" applyBorder="1" applyAlignment="1">
      <alignment horizontal="center" vertical="center"/>
    </xf>
    <xf numFmtId="3" fontId="26" fillId="0" borderId="5" xfId="0" applyNumberFormat="1" applyFont="1" applyBorder="1" applyAlignment="1">
      <alignment horizontal="center" vertical="center"/>
    </xf>
    <xf numFmtId="0" fontId="26" fillId="0" borderId="8" xfId="0" applyFont="1" applyBorder="1" applyAlignment="1">
      <alignment horizontal="center" vertical="center"/>
    </xf>
    <xf numFmtId="0" fontId="3" fillId="5" borderId="1" xfId="0" applyFont="1" applyFill="1" applyBorder="1" applyAlignment="1">
      <alignment horizontal="center"/>
    </xf>
    <xf numFmtId="0" fontId="3" fillId="5" borderId="3" xfId="0" applyFont="1" applyFill="1" applyBorder="1" applyAlignment="1">
      <alignment horizontal="center"/>
    </xf>
    <xf numFmtId="0" fontId="5" fillId="6" borderId="9" xfId="0" applyFont="1" applyFill="1" applyBorder="1" applyAlignment="1">
      <alignment horizontal="center"/>
    </xf>
    <xf numFmtId="0" fontId="5" fillId="6" borderId="10" xfId="0" applyFont="1" applyFill="1" applyBorder="1" applyAlignment="1">
      <alignment horizontal="center"/>
    </xf>
    <xf numFmtId="0" fontId="5" fillId="6" borderId="11" xfId="0" applyFont="1" applyFill="1" applyBorder="1" applyAlignment="1">
      <alignment horizontal="center"/>
    </xf>
    <xf numFmtId="3" fontId="26" fillId="0" borderId="8" xfId="0" applyNumberFormat="1" applyFont="1" applyBorder="1" applyAlignment="1">
      <alignment horizontal="center" vertical="center"/>
    </xf>
    <xf numFmtId="0" fontId="0" fillId="0" borderId="10" xfId="0" quotePrefix="1" applyBorder="1" applyAlignment="1">
      <alignment horizontal="center" vertical="center"/>
    </xf>
    <xf numFmtId="0" fontId="0" fillId="0" borderId="0" xfId="0" quotePrefix="1" applyAlignment="1">
      <alignment horizontal="center" vertical="center"/>
    </xf>
    <xf numFmtId="0" fontId="0" fillId="0" borderId="7" xfId="0" quotePrefix="1" applyBorder="1" applyAlignment="1">
      <alignment horizontal="center" vertical="center"/>
    </xf>
    <xf numFmtId="164" fontId="0" fillId="0" borderId="11" xfId="0" applyNumberFormat="1" applyBorder="1" applyAlignment="1">
      <alignment horizontal="center" vertical="center"/>
    </xf>
    <xf numFmtId="164" fontId="0" fillId="0" borderId="5" xfId="0" applyNumberFormat="1" applyBorder="1" applyAlignment="1">
      <alignment horizontal="center" vertical="center"/>
    </xf>
    <xf numFmtId="164" fontId="0" fillId="0" borderId="8" xfId="0" applyNumberFormat="1" applyBorder="1" applyAlignment="1">
      <alignment horizontal="center" vertical="center"/>
    </xf>
    <xf numFmtId="0" fontId="3" fillId="0" borderId="12" xfId="0" applyFont="1" applyBorder="1" applyAlignment="1">
      <alignment horizontal="center" vertical="center" textRotation="90"/>
    </xf>
    <xf numFmtId="0" fontId="3" fillId="0" borderId="12" xfId="0" applyFont="1" applyBorder="1" applyAlignment="1">
      <alignment horizontal="center" vertical="center" textRotation="90" wrapText="1"/>
    </xf>
    <xf numFmtId="0" fontId="3" fillId="0" borderId="13" xfId="0" applyFont="1" applyBorder="1" applyAlignment="1">
      <alignment horizontal="center" vertical="center" textRotation="90" wrapText="1"/>
    </xf>
    <xf numFmtId="0" fontId="3" fillId="0" borderId="14" xfId="0" applyFont="1" applyBorder="1" applyAlignment="1">
      <alignment horizontal="center" vertical="center" textRotation="90" wrapText="1"/>
    </xf>
    <xf numFmtId="0" fontId="3" fillId="0" borderId="15" xfId="0" applyFont="1" applyBorder="1" applyAlignment="1">
      <alignment horizontal="center" vertical="center" textRotation="90" wrapText="1"/>
    </xf>
    <xf numFmtId="0" fontId="3" fillId="0" borderId="9" xfId="0" applyFont="1" applyBorder="1" applyAlignment="1">
      <alignment horizontal="center" vertical="center" textRotation="90"/>
    </xf>
    <xf numFmtId="0" fontId="3" fillId="0" borderId="4" xfId="0" applyFont="1" applyBorder="1" applyAlignment="1">
      <alignment horizontal="center" vertical="center" textRotation="90"/>
    </xf>
    <xf numFmtId="0" fontId="0" fillId="0" borderId="4" xfId="0" applyBorder="1" applyAlignment="1">
      <alignment horizontal="center" vertical="center" textRotation="90"/>
    </xf>
    <xf numFmtId="0" fontId="0" fillId="0" borderId="6" xfId="0" applyBorder="1" applyAlignment="1">
      <alignment horizontal="center" vertical="center" textRotation="90"/>
    </xf>
    <xf numFmtId="0" fontId="0" fillId="0" borderId="15" xfId="0" applyBorder="1" applyAlignment="1">
      <alignment wrapText="1"/>
    </xf>
    <xf numFmtId="0" fontId="0" fillId="0" borderId="14" xfId="0" applyBorder="1" applyAlignment="1"/>
    <xf numFmtId="0" fontId="0" fillId="0" borderId="15" xfId="0" applyBorder="1" applyAlignment="1"/>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0" fillId="0" borderId="7" xfId="0" applyBorder="1" applyAlignment="1">
      <alignment horizontal="center"/>
    </xf>
    <xf numFmtId="0" fontId="7" fillId="0" borderId="0" xfId="0" applyFont="1" applyAlignment="1">
      <alignment horizontal="center"/>
    </xf>
    <xf numFmtId="0" fontId="7" fillId="0" borderId="10" xfId="0" applyFont="1" applyBorder="1" applyAlignment="1">
      <alignment horizontal="center"/>
    </xf>
    <xf numFmtId="0" fontId="0" fillId="0" borderId="0" xfId="0" applyAlignment="1">
      <alignment horizontal="center"/>
    </xf>
    <xf numFmtId="0" fontId="41" fillId="0" borderId="28" xfId="0" applyFont="1" applyBorder="1" applyAlignment="1">
      <alignment horizontal="left" vertical="center" wrapText="1"/>
    </xf>
    <xf numFmtId="0" fontId="36" fillId="0" borderId="0" xfId="0" applyFont="1"/>
    <xf numFmtId="0" fontId="41" fillId="0" borderId="28" xfId="0" applyFont="1" applyBorder="1" applyAlignment="1">
      <alignment horizontal="center" vertical="center" wrapText="1"/>
    </xf>
    <xf numFmtId="0" fontId="41" fillId="0" borderId="28" xfId="0" applyFont="1" applyBorder="1" applyAlignment="1">
      <alignment horizontal="right" vertical="center" wrapText="1"/>
    </xf>
    <xf numFmtId="0" fontId="27" fillId="12" borderId="18" xfId="0" applyFont="1" applyFill="1" applyBorder="1" applyAlignment="1">
      <alignment horizontal="left" wrapText="1" indent="3"/>
    </xf>
    <xf numFmtId="0" fontId="27" fillId="12" borderId="26" xfId="0" applyFont="1" applyFill="1" applyBorder="1" applyAlignment="1">
      <alignment horizontal="left" wrapText="1" indent="3"/>
    </xf>
    <xf numFmtId="0" fontId="27" fillId="12" borderId="19" xfId="0" applyFont="1" applyFill="1" applyBorder="1" applyAlignment="1">
      <alignment horizontal="center" vertical="top" wrapText="1"/>
    </xf>
    <xf numFmtId="0" fontId="27" fillId="12" borderId="20" xfId="0" applyFont="1" applyFill="1" applyBorder="1" applyAlignment="1">
      <alignment horizontal="center" vertical="top" wrapText="1"/>
    </xf>
    <xf numFmtId="0" fontId="27" fillId="12" borderId="21" xfId="0" applyFont="1" applyFill="1" applyBorder="1" applyAlignment="1">
      <alignment horizontal="center" vertical="top" wrapText="1"/>
    </xf>
    <xf numFmtId="0" fontId="27" fillId="12" borderId="22" xfId="0" applyFont="1" applyFill="1" applyBorder="1" applyAlignment="1">
      <alignment horizontal="center" wrapText="1"/>
    </xf>
    <xf numFmtId="0" fontId="27" fillId="12" borderId="19" xfId="0" applyFont="1" applyFill="1" applyBorder="1" applyAlignment="1">
      <alignment horizontal="center" wrapText="1"/>
    </xf>
    <xf numFmtId="0" fontId="27" fillId="12" borderId="23" xfId="0" applyFont="1" applyFill="1" applyBorder="1" applyAlignment="1">
      <alignment horizontal="left" wrapText="1" indent="1"/>
    </xf>
    <xf numFmtId="0" fontId="27" fillId="12" borderId="26" xfId="0" applyFont="1" applyFill="1" applyBorder="1" applyAlignment="1">
      <alignment horizontal="left" wrapText="1" indent="1"/>
    </xf>
    <xf numFmtId="0" fontId="27" fillId="12" borderId="24" xfId="0" applyFont="1" applyFill="1" applyBorder="1" applyAlignment="1">
      <alignment horizontal="left" vertical="top" wrapText="1" indent="2"/>
    </xf>
    <xf numFmtId="0" fontId="27" fillId="12" borderId="25" xfId="0" applyFont="1" applyFill="1" applyBorder="1" applyAlignment="1">
      <alignment horizontal="left" vertical="top" wrapText="1" indent="2"/>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165" fontId="0" fillId="22" borderId="1" xfId="0" applyNumberFormat="1" applyFill="1" applyBorder="1" applyAlignment="1">
      <alignment horizontal="center"/>
    </xf>
    <xf numFmtId="165" fontId="0" fillId="22" borderId="2" xfId="0" applyNumberFormat="1" applyFill="1" applyBorder="1" applyAlignment="1">
      <alignment horizontal="center"/>
    </xf>
    <xf numFmtId="165" fontId="0" fillId="22" borderId="3" xfId="0" applyNumberFormat="1" applyFill="1" applyBorder="1" applyAlignment="1">
      <alignment horizontal="center"/>
    </xf>
    <xf numFmtId="0" fontId="24" fillId="8" borderId="0" xfId="0" applyFont="1" applyFill="1" applyAlignment="1">
      <alignment horizontal="center"/>
    </xf>
    <xf numFmtId="0" fontId="0" fillId="0" borderId="0" xfId="0" applyAlignment="1">
      <alignment horizontal="left" vertical="center" wrapText="1"/>
    </xf>
    <xf numFmtId="0" fontId="3" fillId="0" borderId="0" xfId="0" applyFont="1" applyAlignment="1">
      <alignment horizontal="center" wrapText="1"/>
    </xf>
    <xf numFmtId="0" fontId="3" fillId="0" borderId="37" xfId="0" applyFont="1" applyBorder="1" applyAlignment="1">
      <alignment horizontal="center"/>
    </xf>
    <xf numFmtId="0" fontId="3" fillId="0" borderId="38" xfId="0" applyFont="1" applyBorder="1" applyAlignment="1">
      <alignment horizontal="center"/>
    </xf>
    <xf numFmtId="168" fontId="0" fillId="0" borderId="7" xfId="3" applyNumberFormat="1" applyFont="1" applyBorder="1" applyAlignment="1">
      <alignment horizontal="center"/>
    </xf>
    <xf numFmtId="168" fontId="0" fillId="0" borderId="2" xfId="3" applyNumberFormat="1" applyFont="1" applyBorder="1" applyAlignment="1">
      <alignment horizontal="center"/>
    </xf>
    <xf numFmtId="0" fontId="0" fillId="0" borderId="2" xfId="0" applyBorder="1" applyAlignment="1">
      <alignment horizontal="center"/>
    </xf>
    <xf numFmtId="0" fontId="0" fillId="0" borderId="7" xfId="0" applyBorder="1" applyAlignment="1">
      <alignment horizontal="center" wrapText="1"/>
    </xf>
    <xf numFmtId="0" fontId="14" fillId="0" borderId="7" xfId="0" applyFont="1" applyBorder="1" applyAlignment="1">
      <alignment horizontal="center"/>
    </xf>
    <xf numFmtId="165" fontId="0" fillId="20" borderId="1" xfId="0" applyNumberFormat="1" applyFill="1" applyBorder="1" applyAlignment="1">
      <alignment horizontal="center"/>
    </xf>
    <xf numFmtId="0" fontId="0" fillId="20" borderId="2" xfId="0" applyFill="1" applyBorder="1" applyAlignment="1">
      <alignment horizontal="center"/>
    </xf>
    <xf numFmtId="0" fontId="0" fillId="20" borderId="3" xfId="0" applyFill="1" applyBorder="1" applyAlignment="1">
      <alignment horizontal="center"/>
    </xf>
    <xf numFmtId="165" fontId="0" fillId="21" borderId="1" xfId="0" applyNumberFormat="1" applyFill="1" applyBorder="1" applyAlignment="1">
      <alignment horizontal="center"/>
    </xf>
    <xf numFmtId="0" fontId="0" fillId="21" borderId="2" xfId="0" applyFill="1" applyBorder="1" applyAlignment="1">
      <alignment horizontal="center"/>
    </xf>
    <xf numFmtId="0" fontId="0" fillId="21" borderId="3" xfId="0" applyFill="1" applyBorder="1" applyAlignment="1">
      <alignment horizontal="center"/>
    </xf>
    <xf numFmtId="0" fontId="0" fillId="0" borderId="0" xfId="0" applyAlignment="1">
      <alignment horizontal="left" wrapText="1"/>
    </xf>
    <xf numFmtId="0" fontId="0" fillId="0" borderId="0" xfId="0" applyAlignment="1">
      <alignment horizontal="center" wrapText="1"/>
    </xf>
    <xf numFmtId="0" fontId="6" fillId="0" borderId="0" xfId="0" applyFont="1" applyAlignment="1">
      <alignment wrapText="1"/>
    </xf>
    <xf numFmtId="0" fontId="18" fillId="13" borderId="0" xfId="0" applyFont="1" applyFill="1" applyAlignment="1">
      <alignment wrapText="1"/>
    </xf>
    <xf numFmtId="0" fontId="15" fillId="0" borderId="0" xfId="0" applyFont="1" applyAlignment="1">
      <alignment wrapText="1"/>
    </xf>
    <xf numFmtId="0" fontId="15" fillId="13" borderId="0" xfId="0" applyFont="1" applyFill="1" applyAlignment="1">
      <alignment wrapText="1"/>
    </xf>
    <xf numFmtId="0" fontId="6" fillId="13" borderId="0" xfId="0" applyFont="1" applyFill="1" applyAlignment="1">
      <alignment wrapText="1"/>
    </xf>
  </cellXfs>
  <cellStyles count="4">
    <cellStyle name="Comma" xfId="3" builtinId="3"/>
    <cellStyle name="Hyperlink" xfId="2" builtinId="8"/>
    <cellStyle name="Normal" xfId="0" builtinId="0"/>
    <cellStyle name="Percent" xfId="1" builtinId="5"/>
  </cellStyles>
  <dxfs count="5">
    <dxf>
      <numFmt numFmtId="1" formatCode="0"/>
    </dxf>
    <dxf>
      <numFmt numFmtId="1" formatCode="0"/>
    </dxf>
    <dxf>
      <numFmt numFmtId="1" formatCode="0"/>
    </dxf>
    <dxf>
      <numFmt numFmtId="3" formatCode="#,##0"/>
    </dxf>
    <dxf>
      <numFmt numFmtId="3" formatCode="#,##0"/>
    </dxf>
  </dxfs>
  <tableStyles count="0" defaultTableStyle="TableStyleMedium2" defaultPivotStyle="PivotStyleLight16"/>
  <colors>
    <mruColors>
      <color rgb="FFC3D17D"/>
      <color rgb="FFDAE3AF"/>
      <color rgb="FFEEF2DA"/>
      <color rgb="FF8D9D38"/>
      <color rgb="FF77852F"/>
      <color rgb="FF5E6925"/>
      <color rgb="FFC7DBD3"/>
      <color rgb="FF558335"/>
      <color rgb="FF006600"/>
      <color rgb="FF7FAD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58237316596112"/>
          <c:y val="5.0925925925925923E-2"/>
          <c:w val="0.8574743527112848"/>
          <c:h val="0.84049431321084878"/>
        </c:manualLayout>
      </c:layout>
      <c:barChart>
        <c:barDir val="col"/>
        <c:grouping val="stacked"/>
        <c:varyColors val="0"/>
        <c:ser>
          <c:idx val="0"/>
          <c:order val="0"/>
          <c:tx>
            <c:v>L. Columbia tule</c:v>
          </c:tx>
          <c:spPr>
            <a:solidFill>
              <a:srgbClr val="5E6925"/>
            </a:solidFill>
            <a:ln>
              <a:solidFill>
                <a:schemeClr val="tx1"/>
              </a:solidFill>
            </a:ln>
            <a:effectLst/>
          </c:spPr>
          <c:invertIfNegative val="0"/>
          <c:cat>
            <c:strRef>
              <c:f>Run!$B$30:$B$83</c:f>
              <c:strCache>
                <c:ptCount val="54"/>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strCache>
            </c:strRef>
          </c:cat>
          <c:val>
            <c:numRef>
              <c:f>Run!$C$30:$C$83</c:f>
              <c:numCache>
                <c:formatCode>#,##0</c:formatCode>
                <c:ptCount val="54"/>
                <c:pt idx="0">
                  <c:v>86600</c:v>
                </c:pt>
                <c:pt idx="1">
                  <c:v>115000</c:v>
                </c:pt>
                <c:pt idx="2">
                  <c:v>86900</c:v>
                </c:pt>
                <c:pt idx="3">
                  <c:v>96200</c:v>
                </c:pt>
                <c:pt idx="4">
                  <c:v>98100</c:v>
                </c:pt>
                <c:pt idx="5">
                  <c:v>113899.99999999999</c:v>
                </c:pt>
                <c:pt idx="6">
                  <c:v>193099.99999999997</c:v>
                </c:pt>
                <c:pt idx="7">
                  <c:v>189700</c:v>
                </c:pt>
                <c:pt idx="8">
                  <c:v>159900</c:v>
                </c:pt>
                <c:pt idx="9">
                  <c:v>221800</c:v>
                </c:pt>
                <c:pt idx="10">
                  <c:v>158800</c:v>
                </c:pt>
                <c:pt idx="11">
                  <c:v>193299.99999999997</c:v>
                </c:pt>
                <c:pt idx="12">
                  <c:v>180600</c:v>
                </c:pt>
                <c:pt idx="13">
                  <c:v>171500</c:v>
                </c:pt>
                <c:pt idx="14">
                  <c:v>174900</c:v>
                </c:pt>
                <c:pt idx="15">
                  <c:v>126100</c:v>
                </c:pt>
                <c:pt idx="16">
                  <c:v>111008.99999999999</c:v>
                </c:pt>
                <c:pt idx="17">
                  <c:v>103015</c:v>
                </c:pt>
                <c:pt idx="18">
                  <c:v>148995.99999999997</c:v>
                </c:pt>
                <c:pt idx="19">
                  <c:v>91055</c:v>
                </c:pt>
                <c:pt idx="20">
                  <c:v>104569</c:v>
                </c:pt>
                <c:pt idx="21">
                  <c:v>127973.99999999999</c:v>
                </c:pt>
                <c:pt idx="22">
                  <c:v>184948.99999999997</c:v>
                </c:pt>
                <c:pt idx="23">
                  <c:v>348168</c:v>
                </c:pt>
                <c:pt idx="24">
                  <c:v>314208.38921001926</c:v>
                </c:pt>
                <c:pt idx="25">
                  <c:v>133383</c:v>
                </c:pt>
                <c:pt idx="26">
                  <c:v>66588.976022155824</c:v>
                </c:pt>
                <c:pt idx="27">
                  <c:v>71907.813865873075</c:v>
                </c:pt>
                <c:pt idx="28">
                  <c:v>68941.949129767076</c:v>
                </c:pt>
                <c:pt idx="29">
                  <c:v>54762.031911000515</c:v>
                </c:pt>
                <c:pt idx="30">
                  <c:v>56331.933180466003</c:v>
                </c:pt>
                <c:pt idx="31">
                  <c:v>49887.567763119507</c:v>
                </c:pt>
                <c:pt idx="32">
                  <c:v>79481.498006902257</c:v>
                </c:pt>
                <c:pt idx="33">
                  <c:v>58785.999999999993</c:v>
                </c:pt>
                <c:pt idx="34">
                  <c:v>47241.584990958407</c:v>
                </c:pt>
                <c:pt idx="35">
                  <c:v>40718</c:v>
                </c:pt>
                <c:pt idx="36">
                  <c:v>30628.999999999996</c:v>
                </c:pt>
                <c:pt idx="37">
                  <c:v>103644.70408685479</c:v>
                </c:pt>
                <c:pt idx="38">
                  <c:v>159387.61778397937</c:v>
                </c:pt>
                <c:pt idx="39">
                  <c:v>156451</c:v>
                </c:pt>
                <c:pt idx="40">
                  <c:v>111373.26320152165</c:v>
                </c:pt>
                <c:pt idx="41">
                  <c:v>79511.471793083401</c:v>
                </c:pt>
                <c:pt idx="42">
                  <c:v>61250.076236379777</c:v>
                </c:pt>
                <c:pt idx="43">
                  <c:v>36733</c:v>
                </c:pt>
                <c:pt idx="44">
                  <c:v>66904.689011490467</c:v>
                </c:pt>
                <c:pt idx="45">
                  <c:v>85601</c:v>
                </c:pt>
                <c:pt idx="46">
                  <c:v>108456.99999999999</c:v>
                </c:pt>
                <c:pt idx="47">
                  <c:v>109269</c:v>
                </c:pt>
                <c:pt idx="48">
                  <c:v>84978</c:v>
                </c:pt>
                <c:pt idx="49">
                  <c:v>104777</c:v>
                </c:pt>
                <c:pt idx="50">
                  <c:v>101906</c:v>
                </c:pt>
                <c:pt idx="51">
                  <c:v>128900</c:v>
                </c:pt>
                <c:pt idx="52">
                  <c:v>81500</c:v>
                </c:pt>
                <c:pt idx="53">
                  <c:v>64600</c:v>
                </c:pt>
              </c:numCache>
            </c:numRef>
          </c:val>
          <c:extLst>
            <c:ext xmlns:c16="http://schemas.microsoft.com/office/drawing/2014/chart" uri="{C3380CC4-5D6E-409C-BE32-E72D297353CC}">
              <c16:uniqueId val="{00000000-F1FF-4106-A71A-DA9EA4F65C5D}"/>
            </c:ext>
          </c:extLst>
        </c:ser>
        <c:ser>
          <c:idx val="1"/>
          <c:order val="1"/>
          <c:tx>
            <c:v>Bonneville Pool tule</c:v>
          </c:tx>
          <c:spPr>
            <a:solidFill>
              <a:srgbClr val="C3D17D"/>
            </a:solidFill>
            <a:ln>
              <a:solidFill>
                <a:schemeClr val="tx1"/>
              </a:solidFill>
            </a:ln>
            <a:effectLst/>
          </c:spPr>
          <c:invertIfNegative val="0"/>
          <c:cat>
            <c:strRef>
              <c:f>Run!$B$30:$B$83</c:f>
              <c:strCache>
                <c:ptCount val="54"/>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strCache>
            </c:strRef>
          </c:cat>
          <c:val>
            <c:numRef>
              <c:f>Run!$S$30:$S$83</c:f>
              <c:numCache>
                <c:formatCode>General</c:formatCode>
                <c:ptCount val="54"/>
                <c:pt idx="16" formatCode="#,##0">
                  <c:v>97800</c:v>
                </c:pt>
                <c:pt idx="17" formatCode="#,##0">
                  <c:v>86300</c:v>
                </c:pt>
                <c:pt idx="18" formatCode="#,##0">
                  <c:v>120700</c:v>
                </c:pt>
                <c:pt idx="19" formatCode="#,##0">
                  <c:v>28900</c:v>
                </c:pt>
                <c:pt idx="20" formatCode="#,##0">
                  <c:v>47500</c:v>
                </c:pt>
                <c:pt idx="21" formatCode="#,##0">
                  <c:v>33200</c:v>
                </c:pt>
                <c:pt idx="22" formatCode="#,##0">
                  <c:v>16577</c:v>
                </c:pt>
                <c:pt idx="23" formatCode="#,##0">
                  <c:v>9075.9999999999982</c:v>
                </c:pt>
                <c:pt idx="24" formatCode="#,##0">
                  <c:v>11992</c:v>
                </c:pt>
                <c:pt idx="25" formatCode="#,##0">
                  <c:v>26842.000000000004</c:v>
                </c:pt>
                <c:pt idx="26" formatCode="#,##0">
                  <c:v>18890.023977844179</c:v>
                </c:pt>
                <c:pt idx="27" formatCode="#,##0">
                  <c:v>52353.240225878013</c:v>
                </c:pt>
                <c:pt idx="28" formatCode="#,##0">
                  <c:v>29477.053749680057</c:v>
                </c:pt>
                <c:pt idx="29" formatCode="#,##0">
                  <c:v>16836.965454146233</c:v>
                </c:pt>
                <c:pt idx="30" formatCode="#,##0">
                  <c:v>18473.27291467453</c:v>
                </c:pt>
                <c:pt idx="31" formatCode="#,##0">
                  <c:v>33820.451679837315</c:v>
                </c:pt>
                <c:pt idx="32" formatCode="#,##0">
                  <c:v>33137.127411157919</c:v>
                </c:pt>
                <c:pt idx="33" formatCode="#,##0">
                  <c:v>27377</c:v>
                </c:pt>
                <c:pt idx="34" formatCode="#,##0">
                  <c:v>20158.08499095841</c:v>
                </c:pt>
                <c:pt idx="35" formatCode="#,##0">
                  <c:v>50189</c:v>
                </c:pt>
                <c:pt idx="36" formatCode="#,##0">
                  <c:v>20527.159995510719</c:v>
                </c:pt>
                <c:pt idx="37" formatCode="#,##0">
                  <c:v>124950.71990559618</c:v>
                </c:pt>
                <c:pt idx="38" formatCode="#,##0">
                  <c:v>158299.37565352628</c:v>
                </c:pt>
                <c:pt idx="39" formatCode="#,##0">
                  <c:v>180592.2089242732</c:v>
                </c:pt>
                <c:pt idx="40" formatCode="#,##0">
                  <c:v>175245.21086384641</c:v>
                </c:pt>
                <c:pt idx="41" formatCode="#,##0">
                  <c:v>103526.11100261552</c:v>
                </c:pt>
                <c:pt idx="42" formatCode="#,##0">
                  <c:v>27916.765288456107</c:v>
                </c:pt>
                <c:pt idx="43" formatCode="#,##0">
                  <c:v>14548.511104970248</c:v>
                </c:pt>
                <c:pt idx="44" formatCode="#,##0">
                  <c:v>93848.672018275523</c:v>
                </c:pt>
                <c:pt idx="45" formatCode="#,##0">
                  <c:v>48965.616677956619</c:v>
                </c:pt>
                <c:pt idx="46" formatCode="#,##0">
                  <c:v>130767.49018037648</c:v>
                </c:pt>
                <c:pt idx="47" formatCode="#,##0">
                  <c:v>69650</c:v>
                </c:pt>
                <c:pt idx="48" formatCode="#,##0">
                  <c:v>56947</c:v>
                </c:pt>
                <c:pt idx="49" formatCode="#,##0">
                  <c:v>86707</c:v>
                </c:pt>
                <c:pt idx="50" formatCode="#,##0">
                  <c:v>127000</c:v>
                </c:pt>
                <c:pt idx="51" formatCode="#,##0">
                  <c:v>166370</c:v>
                </c:pt>
                <c:pt idx="52" formatCode="#,##0">
                  <c:v>41300</c:v>
                </c:pt>
                <c:pt idx="53" formatCode="#,##0">
                  <c:v>48200</c:v>
                </c:pt>
              </c:numCache>
            </c:numRef>
          </c:val>
          <c:extLst>
            <c:ext xmlns:c16="http://schemas.microsoft.com/office/drawing/2014/chart" uri="{C3380CC4-5D6E-409C-BE32-E72D297353CC}">
              <c16:uniqueId val="{00000001-F1FF-4106-A71A-DA9EA4F65C5D}"/>
            </c:ext>
          </c:extLst>
        </c:ser>
        <c:dLbls>
          <c:showLegendKey val="0"/>
          <c:showVal val="0"/>
          <c:showCatName val="0"/>
          <c:showSerName val="0"/>
          <c:showPercent val="0"/>
          <c:showBubbleSize val="0"/>
        </c:dLbls>
        <c:gapWidth val="10"/>
        <c:overlap val="100"/>
        <c:axId val="191802752"/>
        <c:axId val="199320704"/>
      </c:barChart>
      <c:catAx>
        <c:axId val="19180275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99320704"/>
        <c:crosses val="autoZero"/>
        <c:auto val="1"/>
        <c:lblAlgn val="ctr"/>
        <c:lblOffset val="100"/>
        <c:tickLblSkip val="5"/>
        <c:tickMarkSkip val="5"/>
        <c:noMultiLvlLbl val="0"/>
      </c:catAx>
      <c:valAx>
        <c:axId val="199320704"/>
        <c:scaling>
          <c:orientation val="minMax"/>
          <c:max val="400000"/>
        </c:scaling>
        <c:delete val="0"/>
        <c:axPos val="l"/>
        <c:majorGridlines>
          <c:spPr>
            <a:ln w="9525"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300" b="1" i="0" u="none" strike="noStrike" kern="1200" baseline="0">
                    <a:solidFill>
                      <a:schemeClr val="tx1"/>
                    </a:solidFill>
                    <a:latin typeface="+mn-lt"/>
                    <a:ea typeface="+mn-ea"/>
                    <a:cs typeface="+mn-cs"/>
                  </a:defRPr>
                </a:pPr>
                <a:r>
                  <a:rPr lang="en-US" sz="1300" b="1">
                    <a:solidFill>
                      <a:schemeClr val="tx1"/>
                    </a:solidFill>
                  </a:rPr>
                  <a:t>Columbia River Mouth Return</a:t>
                </a:r>
              </a:p>
            </c:rich>
          </c:tx>
          <c:layout>
            <c:manualLayout>
              <c:xMode val="edge"/>
              <c:yMode val="edge"/>
              <c:x val="4.3172771834610445E-3"/>
              <c:y val="9.6636045494313205E-2"/>
            </c:manualLayout>
          </c:layout>
          <c:overlay val="0"/>
          <c:spPr>
            <a:noFill/>
            <a:ln>
              <a:noFill/>
            </a:ln>
            <a:effectLst/>
          </c:spPr>
          <c:txPr>
            <a:bodyPr rot="-5400000" spcFirstLastPara="1" vertOverflow="ellipsis" vert="horz" wrap="square" anchor="ctr" anchorCtr="1"/>
            <a:lstStyle/>
            <a:p>
              <a:pPr>
                <a:defRPr sz="13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91802752"/>
        <c:crosses val="autoZero"/>
        <c:crossBetween val="between"/>
        <c:majorUnit val="100000"/>
      </c:valAx>
      <c:spPr>
        <a:noFill/>
        <a:ln>
          <a:solidFill>
            <a:schemeClr val="tx1"/>
          </a:solidFill>
        </a:ln>
        <a:effectLst/>
      </c:spPr>
    </c:plotArea>
    <c:legend>
      <c:legendPos val="r"/>
      <c:layout>
        <c:manualLayout>
          <c:xMode val="edge"/>
          <c:yMode val="edge"/>
          <c:x val="0.12940201834828302"/>
          <c:y val="7.5003169056430147E-2"/>
          <c:w val="0.17677380462301573"/>
          <c:h val="0.16743438320209975"/>
        </c:manualLayout>
      </c:layout>
      <c:overlay val="0"/>
      <c:spPr>
        <a:solidFill>
          <a:schemeClr val="bg1"/>
        </a:solidFill>
        <a:ln>
          <a:solidFill>
            <a:schemeClr val="tx1"/>
          </a:solid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mn-lt"/>
                <a:ea typeface="+mn-ea"/>
                <a:cs typeface="+mn-cs"/>
              </a:defRPr>
            </a:pPr>
            <a:r>
              <a:rPr lang="en-US" sz="1200" b="1" u="none">
                <a:solidFill>
                  <a:schemeClr val="tx1"/>
                </a:solidFill>
              </a:rPr>
              <a:t>Current</a:t>
            </a:r>
            <a:r>
              <a:rPr lang="en-US" sz="1200" b="1" u="none" baseline="0">
                <a:solidFill>
                  <a:schemeClr val="tx1"/>
                </a:solidFill>
              </a:rPr>
              <a:t> Hatchery Production (L Columbia tules)</a:t>
            </a:r>
            <a:endParaRPr lang="en-US" sz="1200" b="1" u="none">
              <a:solidFill>
                <a:schemeClr val="tx1"/>
              </a:solidFill>
            </a:endParaRPr>
          </a:p>
        </c:rich>
      </c:tx>
      <c:layout>
        <c:manualLayout>
          <c:xMode val="edge"/>
          <c:yMode val="edge"/>
          <c:x val="0.16659680195532087"/>
          <c:y val="3.2647765022192879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0893043848383361"/>
          <c:y val="0.14993217861525987"/>
          <c:w val="0.52121210165880105"/>
          <c:h val="0.76068788003434629"/>
        </c:manualLayout>
      </c:layout>
      <c:pieChart>
        <c:varyColors val="1"/>
        <c:ser>
          <c:idx val="0"/>
          <c:order val="0"/>
          <c:dPt>
            <c:idx val="0"/>
            <c:bubble3D val="0"/>
            <c:spPr>
              <a:solidFill>
                <a:schemeClr val="accent6">
                  <a:tint val="46000"/>
                </a:schemeClr>
              </a:solidFill>
              <a:ln>
                <a:noFill/>
              </a:ln>
              <a:effectLst/>
            </c:spPr>
            <c:extLst>
              <c:ext xmlns:c16="http://schemas.microsoft.com/office/drawing/2014/chart" uri="{C3380CC4-5D6E-409C-BE32-E72D297353CC}">
                <c16:uniqueId val="{00000001-4CB9-46D9-8696-6A35AA3067BE}"/>
              </c:ext>
            </c:extLst>
          </c:dPt>
          <c:dPt>
            <c:idx val="1"/>
            <c:bubble3D val="0"/>
            <c:spPr>
              <a:solidFill>
                <a:schemeClr val="accent6">
                  <a:tint val="62000"/>
                </a:schemeClr>
              </a:solidFill>
              <a:ln>
                <a:noFill/>
              </a:ln>
              <a:effectLst/>
            </c:spPr>
            <c:extLst>
              <c:ext xmlns:c16="http://schemas.microsoft.com/office/drawing/2014/chart" uri="{C3380CC4-5D6E-409C-BE32-E72D297353CC}">
                <c16:uniqueId val="{00000003-4CB9-46D9-8696-6A35AA3067BE}"/>
              </c:ext>
            </c:extLst>
          </c:dPt>
          <c:dPt>
            <c:idx val="2"/>
            <c:bubble3D val="0"/>
            <c:spPr>
              <a:solidFill>
                <a:schemeClr val="accent6">
                  <a:tint val="77000"/>
                </a:schemeClr>
              </a:solidFill>
              <a:ln>
                <a:noFill/>
              </a:ln>
              <a:effectLst/>
            </c:spPr>
            <c:extLst>
              <c:ext xmlns:c16="http://schemas.microsoft.com/office/drawing/2014/chart" uri="{C3380CC4-5D6E-409C-BE32-E72D297353CC}">
                <c16:uniqueId val="{00000005-4CB9-46D9-8696-6A35AA3067BE}"/>
              </c:ext>
            </c:extLst>
          </c:dPt>
          <c:dPt>
            <c:idx val="3"/>
            <c:bubble3D val="0"/>
            <c:spPr>
              <a:solidFill>
                <a:schemeClr val="accent6">
                  <a:tint val="93000"/>
                </a:schemeClr>
              </a:solidFill>
              <a:ln>
                <a:noFill/>
              </a:ln>
              <a:effectLst/>
            </c:spPr>
            <c:extLst>
              <c:ext xmlns:c16="http://schemas.microsoft.com/office/drawing/2014/chart" uri="{C3380CC4-5D6E-409C-BE32-E72D297353CC}">
                <c16:uniqueId val="{00000007-4CB9-46D9-8696-6A35AA3067BE}"/>
              </c:ext>
            </c:extLst>
          </c:dPt>
          <c:dPt>
            <c:idx val="4"/>
            <c:bubble3D val="0"/>
            <c:spPr>
              <a:solidFill>
                <a:schemeClr val="accent6">
                  <a:shade val="92000"/>
                </a:schemeClr>
              </a:solidFill>
              <a:ln>
                <a:noFill/>
              </a:ln>
              <a:effectLst/>
            </c:spPr>
            <c:extLst>
              <c:ext xmlns:c16="http://schemas.microsoft.com/office/drawing/2014/chart" uri="{C3380CC4-5D6E-409C-BE32-E72D297353CC}">
                <c16:uniqueId val="{00000009-4CB9-46D9-8696-6A35AA3067BE}"/>
              </c:ext>
            </c:extLst>
          </c:dPt>
          <c:dPt>
            <c:idx val="5"/>
            <c:bubble3D val="0"/>
            <c:spPr>
              <a:solidFill>
                <a:schemeClr val="accent6">
                  <a:shade val="76000"/>
                </a:schemeClr>
              </a:solidFill>
              <a:ln>
                <a:noFill/>
              </a:ln>
              <a:effectLst/>
            </c:spPr>
            <c:extLst>
              <c:ext xmlns:c16="http://schemas.microsoft.com/office/drawing/2014/chart" uri="{C3380CC4-5D6E-409C-BE32-E72D297353CC}">
                <c16:uniqueId val="{0000000B-4CB9-46D9-8696-6A35AA3067BE}"/>
              </c:ext>
            </c:extLst>
          </c:dPt>
          <c:dPt>
            <c:idx val="6"/>
            <c:bubble3D val="0"/>
            <c:spPr>
              <a:solidFill>
                <a:schemeClr val="accent6">
                  <a:shade val="61000"/>
                </a:schemeClr>
              </a:solidFill>
              <a:ln>
                <a:noFill/>
              </a:ln>
              <a:effectLst/>
            </c:spPr>
            <c:extLst>
              <c:ext xmlns:c16="http://schemas.microsoft.com/office/drawing/2014/chart" uri="{C3380CC4-5D6E-409C-BE32-E72D297353CC}">
                <c16:uniqueId val="{0000000D-4CB9-46D9-8696-6A35AA3067BE}"/>
              </c:ext>
            </c:extLst>
          </c:dPt>
          <c:dPt>
            <c:idx val="7"/>
            <c:bubble3D val="0"/>
            <c:spPr>
              <a:solidFill>
                <a:schemeClr val="accent6">
                  <a:shade val="45000"/>
                </a:schemeClr>
              </a:solidFill>
              <a:ln>
                <a:noFill/>
              </a:ln>
              <a:effectLst/>
            </c:spPr>
            <c:extLst>
              <c:ext xmlns:c16="http://schemas.microsoft.com/office/drawing/2014/chart" uri="{C3380CC4-5D6E-409C-BE32-E72D297353CC}">
                <c16:uniqueId val="{0000000F-4CB9-46D9-8696-6A35AA3067BE}"/>
              </c:ext>
            </c:extLst>
          </c:dPt>
          <c:dPt>
            <c:idx val="8"/>
            <c:bubble3D val="0"/>
            <c:spPr>
              <a:solidFill>
                <a:schemeClr val="accent6">
                  <a:shade val="45000"/>
                </a:schemeClr>
              </a:solidFill>
              <a:ln>
                <a:noFill/>
              </a:ln>
              <a:effectLst/>
            </c:spPr>
            <c:extLst>
              <c:ext xmlns:c16="http://schemas.microsoft.com/office/drawing/2014/chart" uri="{C3380CC4-5D6E-409C-BE32-E72D297353CC}">
                <c16:uniqueId val="{00000011-4CB9-46D9-8696-6A35AA3067BE}"/>
              </c:ext>
            </c:extLst>
          </c:dPt>
          <c:dPt>
            <c:idx val="9"/>
            <c:bubble3D val="0"/>
            <c:spPr>
              <a:solidFill>
                <a:schemeClr val="accent6">
                  <a:shade val="45000"/>
                </a:schemeClr>
              </a:solidFill>
              <a:ln>
                <a:noFill/>
              </a:ln>
              <a:effectLst/>
            </c:spPr>
            <c:extLst>
              <c:ext xmlns:c16="http://schemas.microsoft.com/office/drawing/2014/chart" uri="{C3380CC4-5D6E-409C-BE32-E72D297353CC}">
                <c16:uniqueId val="{00000013-4CB9-46D9-8696-6A35AA3067BE}"/>
              </c:ext>
            </c:extLst>
          </c:dPt>
          <c:dPt>
            <c:idx val="10"/>
            <c:bubble3D val="0"/>
            <c:spPr>
              <a:solidFill>
                <a:schemeClr val="accent6">
                  <a:shade val="45000"/>
                </a:schemeClr>
              </a:solidFill>
              <a:ln>
                <a:noFill/>
              </a:ln>
              <a:effectLst/>
            </c:spPr>
            <c:extLst>
              <c:ext xmlns:c16="http://schemas.microsoft.com/office/drawing/2014/chart" uri="{C3380CC4-5D6E-409C-BE32-E72D297353CC}">
                <c16:uniqueId val="{00000015-4CB9-46D9-8696-6A35AA3067BE}"/>
              </c:ext>
            </c:extLst>
          </c:dPt>
          <c:dPt>
            <c:idx val="11"/>
            <c:bubble3D val="0"/>
            <c:spPr>
              <a:solidFill>
                <a:schemeClr val="accent6">
                  <a:shade val="45000"/>
                </a:schemeClr>
              </a:solidFill>
              <a:ln>
                <a:noFill/>
              </a:ln>
              <a:effectLst/>
            </c:spPr>
            <c:extLst>
              <c:ext xmlns:c16="http://schemas.microsoft.com/office/drawing/2014/chart" uri="{C3380CC4-5D6E-409C-BE32-E72D297353CC}">
                <c16:uniqueId val="{00000017-4CB9-46D9-8696-6A35AA3067BE}"/>
              </c:ext>
            </c:extLst>
          </c:dPt>
          <c:dLbls>
            <c:dLbl>
              <c:idx val="0"/>
              <c:layout>
                <c:manualLayout>
                  <c:x val="7.2213993882478303E-2"/>
                  <c:y val="1.8111992563022764E-2"/>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1722119408364247"/>
                      <c:h val="9.7143729032698453E-2"/>
                    </c:manualLayout>
                  </c15:layout>
                </c:ext>
                <c:ext xmlns:c16="http://schemas.microsoft.com/office/drawing/2014/chart" uri="{C3380CC4-5D6E-409C-BE32-E72D297353CC}">
                  <c16:uniqueId val="{00000001-4CB9-46D9-8696-6A35AA3067BE}"/>
                </c:ext>
              </c:extLst>
            </c:dLbl>
            <c:dLbl>
              <c:idx val="1"/>
              <c:layout>
                <c:manualLayout>
                  <c:x val="5.3194981845485184E-2"/>
                  <c:y val="0.10369335881233559"/>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2365023910517493"/>
                      <c:h val="0.16955498470362718"/>
                    </c:manualLayout>
                  </c15:layout>
                </c:ext>
                <c:ext xmlns:c16="http://schemas.microsoft.com/office/drawing/2014/chart" uri="{C3380CC4-5D6E-409C-BE32-E72D297353CC}">
                  <c16:uniqueId val="{00000003-4CB9-46D9-8696-6A35AA3067BE}"/>
                </c:ext>
              </c:extLst>
            </c:dLbl>
            <c:dLbl>
              <c:idx val="2"/>
              <c:layout>
                <c:manualLayout>
                  <c:x val="-8.71636335933677E-3"/>
                  <c:y val="3.0369289362450067E-2"/>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7404322155364691"/>
                      <c:h val="0.17090425198931611"/>
                    </c:manualLayout>
                  </c15:layout>
                </c:ext>
                <c:ext xmlns:c16="http://schemas.microsoft.com/office/drawing/2014/chart" uri="{C3380CC4-5D6E-409C-BE32-E72D297353CC}">
                  <c16:uniqueId val="{00000005-4CB9-46D9-8696-6A35AA3067BE}"/>
                </c:ext>
              </c:extLst>
            </c:dLbl>
            <c:dLbl>
              <c:idx val="3"/>
              <c:layout>
                <c:manualLayout>
                  <c:x val="4.3500743053899435E-2"/>
                  <c:y val="5.2449736728618329E-2"/>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4214653424278079"/>
                      <c:h val="0.2259490985476601"/>
                    </c:manualLayout>
                  </c15:layout>
                </c:ext>
                <c:ext xmlns:c16="http://schemas.microsoft.com/office/drawing/2014/chart" uri="{C3380CC4-5D6E-409C-BE32-E72D297353CC}">
                  <c16:uniqueId val="{00000007-4CB9-46D9-8696-6A35AA3067BE}"/>
                </c:ext>
              </c:extLst>
            </c:dLbl>
            <c:dLbl>
              <c:idx val="4"/>
              <c:layout>
                <c:manualLayout>
                  <c:x val="-2.1100597718771839E-2"/>
                  <c:y val="1.213886719521164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CB9-46D9-8696-6A35AA3067BE}"/>
                </c:ext>
              </c:extLst>
            </c:dLbl>
            <c:dLbl>
              <c:idx val="5"/>
              <c:layout>
                <c:manualLayout>
                  <c:x val="-4.4354565745727964E-3"/>
                  <c:y val="-7.9746849843838983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CB9-46D9-8696-6A35AA3067BE}"/>
                </c:ext>
              </c:extLst>
            </c:dLbl>
            <c:dLbl>
              <c:idx val="6"/>
              <c:layout>
                <c:manualLayout>
                  <c:x val="-3.3299414294717576E-2"/>
                  <c:y val="3.2335401872861422E-2"/>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6955624458320337"/>
                      <c:h val="0.15425812443783291"/>
                    </c:manualLayout>
                  </c15:layout>
                </c:ext>
                <c:ext xmlns:c16="http://schemas.microsoft.com/office/drawing/2014/chart" uri="{C3380CC4-5D6E-409C-BE32-E72D297353CC}">
                  <c16:uniqueId val="{0000000D-4CB9-46D9-8696-6A35AA3067BE}"/>
                </c:ext>
              </c:extLst>
            </c:dLbl>
            <c:dLbl>
              <c:idx val="7"/>
              <c:delete val="1"/>
              <c:extLst>
                <c:ext xmlns:c15="http://schemas.microsoft.com/office/drawing/2012/chart" uri="{CE6537A1-D6FC-4f65-9D91-7224C49458BB}"/>
                <c:ext xmlns:c16="http://schemas.microsoft.com/office/drawing/2014/chart" uri="{C3380CC4-5D6E-409C-BE32-E72D297353CC}">
                  <c16:uniqueId val="{0000000F-4CB9-46D9-8696-6A35AA3067BE}"/>
                </c:ext>
              </c:extLst>
            </c:dLbl>
            <c:dLbl>
              <c:idx val="8"/>
              <c:layout>
                <c:manualLayout>
                  <c:x val="-0.27892351311080604"/>
                  <c:y val="6.6639154129023812E-2"/>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1450672904579924"/>
                      <c:h val="0.11577637234989706"/>
                    </c:manualLayout>
                  </c15:layout>
                </c:ext>
                <c:ext xmlns:c16="http://schemas.microsoft.com/office/drawing/2014/chart" uri="{C3380CC4-5D6E-409C-BE32-E72D297353CC}">
                  <c16:uniqueId val="{00000011-4CB9-46D9-8696-6A35AA3067BE}"/>
                </c:ext>
              </c:extLst>
            </c:dLbl>
            <c:dLbl>
              <c:idx val="9"/>
              <c:layout>
                <c:manualLayout>
                  <c:x val="-0.11648742650563561"/>
                  <c:y val="8.281571698848144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CB9-46D9-8696-6A35AA3067BE}"/>
                </c:ext>
              </c:extLst>
            </c:dLbl>
            <c:dLbl>
              <c:idx val="10"/>
              <c:layout>
                <c:manualLayout>
                  <c:x val="-0.12277087341063565"/>
                  <c:y val="0.1159420037838740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CB9-46D9-8696-6A35AA3067BE}"/>
                </c:ext>
              </c:extLst>
            </c:dLbl>
            <c:dLbl>
              <c:idx val="11"/>
              <c:layout>
                <c:manualLayout>
                  <c:x val="-0.10437892013244925"/>
                  <c:y val="6.9013097490401187E-2"/>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1032300737543866"/>
                      <c:h val="0.19842645790440153"/>
                    </c:manualLayout>
                  </c15:layout>
                </c:ext>
                <c:ext xmlns:c16="http://schemas.microsoft.com/office/drawing/2014/chart" uri="{C3380CC4-5D6E-409C-BE32-E72D297353CC}">
                  <c16:uniqueId val="{00000017-4CB9-46D9-8696-6A35AA3067BE}"/>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Summary!$S$30:$S$38</c:f>
              <c:strCache>
                <c:ptCount val="9"/>
                <c:pt idx="0">
                  <c:v>Deep River</c:v>
                </c:pt>
                <c:pt idx="1">
                  <c:v>Cowlitz (Cowlitz Salmon H)</c:v>
                </c:pt>
                <c:pt idx="2">
                  <c:v>Toutle ( N Toutle H)</c:v>
                </c:pt>
                <c:pt idx="3">
                  <c:v>Kalama (Fallert, Kalama Falls)</c:v>
                </c:pt>
                <c:pt idx="4">
                  <c:v>Washougal</c:v>
                </c:pt>
                <c:pt idx="5">
                  <c:v>Klaskanine</c:v>
                </c:pt>
                <c:pt idx="6">
                  <c:v>Big Creek</c:v>
                </c:pt>
                <c:pt idx="7">
                  <c:v>Bonneville  </c:v>
                </c:pt>
                <c:pt idx="8">
                  <c:v>Oregon STEP</c:v>
                </c:pt>
              </c:strCache>
            </c:strRef>
          </c:cat>
          <c:val>
            <c:numRef>
              <c:f>Summary!$V$30:$V$38</c:f>
              <c:numCache>
                <c:formatCode>#,##0</c:formatCode>
                <c:ptCount val="9"/>
                <c:pt idx="0">
                  <c:v>0</c:v>
                </c:pt>
                <c:pt idx="1">
                  <c:v>3200000</c:v>
                </c:pt>
                <c:pt idx="2">
                  <c:v>1100000</c:v>
                </c:pt>
                <c:pt idx="3">
                  <c:v>7000000</c:v>
                </c:pt>
                <c:pt idx="4">
                  <c:v>1900000</c:v>
                </c:pt>
                <c:pt idx="5">
                  <c:v>2100000</c:v>
                </c:pt>
                <c:pt idx="6">
                  <c:v>1825000</c:v>
                </c:pt>
                <c:pt idx="7">
                  <c:v>2200000</c:v>
                </c:pt>
                <c:pt idx="8">
                  <c:v>41500</c:v>
                </c:pt>
              </c:numCache>
            </c:numRef>
          </c:val>
          <c:extLst>
            <c:ext xmlns:c16="http://schemas.microsoft.com/office/drawing/2014/chart" uri="{C3380CC4-5D6E-409C-BE32-E72D297353CC}">
              <c16:uniqueId val="{00000018-4CB9-46D9-8696-6A35AA3067BE}"/>
            </c:ext>
          </c:extLst>
        </c:ser>
        <c:dLbls>
          <c:dLblPos val="outEnd"/>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u="none">
                <a:solidFill>
                  <a:schemeClr val="tx1"/>
                </a:solidFill>
              </a:rPr>
              <a:t>Harvest Distribution (% Exploitation vs Ocean Adults)</a:t>
            </a:r>
          </a:p>
        </c:rich>
      </c:tx>
      <c:layout>
        <c:manualLayout>
          <c:xMode val="edge"/>
          <c:yMode val="edge"/>
          <c:x val="0.14695269344028639"/>
          <c:y val="2.7176335902364911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5792955657269023"/>
          <c:y val="0.1877810894674822"/>
          <c:w val="0.51124217311059217"/>
          <c:h val="0.77652360935442699"/>
        </c:manualLayout>
      </c:layout>
      <c:pieChart>
        <c:varyColors val="1"/>
        <c:ser>
          <c:idx val="0"/>
          <c:order val="0"/>
          <c:spPr>
            <a:ln w="3175">
              <a:solidFill>
                <a:schemeClr val="bg1"/>
              </a:solidFill>
            </a:ln>
          </c:spPr>
          <c:dPt>
            <c:idx val="0"/>
            <c:bubble3D val="0"/>
            <c:spPr>
              <a:solidFill>
                <a:srgbClr val="5E6925"/>
              </a:solidFill>
              <a:ln w="3175">
                <a:solidFill>
                  <a:schemeClr val="bg1"/>
                </a:solidFill>
              </a:ln>
              <a:effectLst/>
            </c:spPr>
            <c:extLst>
              <c:ext xmlns:c16="http://schemas.microsoft.com/office/drawing/2014/chart" uri="{C3380CC4-5D6E-409C-BE32-E72D297353CC}">
                <c16:uniqueId val="{00000001-2F7C-44F5-9D06-395E9C5EB156}"/>
              </c:ext>
            </c:extLst>
          </c:dPt>
          <c:dPt>
            <c:idx val="1"/>
            <c:bubble3D val="0"/>
            <c:spPr>
              <a:solidFill>
                <a:srgbClr val="77852F"/>
              </a:solidFill>
              <a:ln w="3175">
                <a:solidFill>
                  <a:schemeClr val="bg1"/>
                </a:solidFill>
              </a:ln>
              <a:effectLst/>
            </c:spPr>
            <c:extLst>
              <c:ext xmlns:c16="http://schemas.microsoft.com/office/drawing/2014/chart" uri="{C3380CC4-5D6E-409C-BE32-E72D297353CC}">
                <c16:uniqueId val="{00000003-2F7C-44F5-9D06-395E9C5EB156}"/>
              </c:ext>
            </c:extLst>
          </c:dPt>
          <c:dPt>
            <c:idx val="2"/>
            <c:bubble3D val="0"/>
            <c:spPr>
              <a:solidFill>
                <a:srgbClr val="8D9D38"/>
              </a:solidFill>
              <a:ln w="3175">
                <a:solidFill>
                  <a:schemeClr val="bg1"/>
                </a:solidFill>
              </a:ln>
              <a:effectLst/>
            </c:spPr>
            <c:extLst>
              <c:ext xmlns:c16="http://schemas.microsoft.com/office/drawing/2014/chart" uri="{C3380CC4-5D6E-409C-BE32-E72D297353CC}">
                <c16:uniqueId val="{00000005-2F7C-44F5-9D06-395E9C5EB156}"/>
              </c:ext>
            </c:extLst>
          </c:dPt>
          <c:dPt>
            <c:idx val="3"/>
            <c:bubble3D val="0"/>
            <c:spPr>
              <a:solidFill>
                <a:srgbClr val="C3D17D"/>
              </a:solidFill>
              <a:ln w="3175">
                <a:solidFill>
                  <a:schemeClr val="bg1"/>
                </a:solidFill>
              </a:ln>
              <a:effectLst/>
            </c:spPr>
            <c:extLst>
              <c:ext xmlns:c16="http://schemas.microsoft.com/office/drawing/2014/chart" uri="{C3380CC4-5D6E-409C-BE32-E72D297353CC}">
                <c16:uniqueId val="{00000007-2F7C-44F5-9D06-395E9C5EB156}"/>
              </c:ext>
            </c:extLst>
          </c:dPt>
          <c:dPt>
            <c:idx val="4"/>
            <c:bubble3D val="0"/>
            <c:spPr>
              <a:solidFill>
                <a:srgbClr val="DAE3AF"/>
              </a:solidFill>
              <a:ln w="3175">
                <a:solidFill>
                  <a:schemeClr val="bg1"/>
                </a:solidFill>
              </a:ln>
              <a:effectLst/>
            </c:spPr>
            <c:extLst>
              <c:ext xmlns:c16="http://schemas.microsoft.com/office/drawing/2014/chart" uri="{C3380CC4-5D6E-409C-BE32-E72D297353CC}">
                <c16:uniqueId val="{00000009-13D8-4E10-BDB8-731EF644D507}"/>
              </c:ext>
            </c:extLst>
          </c:dPt>
          <c:dPt>
            <c:idx val="5"/>
            <c:bubble3D val="0"/>
            <c:spPr>
              <a:solidFill>
                <a:srgbClr val="EEF2DA"/>
              </a:solidFill>
              <a:ln w="3175">
                <a:solidFill>
                  <a:schemeClr val="bg1"/>
                </a:solidFill>
              </a:ln>
              <a:effectLst/>
            </c:spPr>
            <c:extLst>
              <c:ext xmlns:c16="http://schemas.microsoft.com/office/drawing/2014/chart" uri="{C3380CC4-5D6E-409C-BE32-E72D297353CC}">
                <c16:uniqueId val="{00000008-13D8-4E10-BDB8-731EF644D507}"/>
              </c:ext>
            </c:extLst>
          </c:dPt>
          <c:dLbls>
            <c:dLbl>
              <c:idx val="0"/>
              <c:layout>
                <c:manualLayout>
                  <c:x val="2.5248041469390178E-2"/>
                  <c:y val="1.6951508781338328E-2"/>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7348305995419703"/>
                      <c:h val="0.12120895463834429"/>
                    </c:manualLayout>
                  </c15:layout>
                </c:ext>
                <c:ext xmlns:c16="http://schemas.microsoft.com/office/drawing/2014/chart" uri="{C3380CC4-5D6E-409C-BE32-E72D297353CC}">
                  <c16:uniqueId val="{00000001-2F7C-44F5-9D06-395E9C5EB156}"/>
                </c:ext>
              </c:extLst>
            </c:dLbl>
            <c:dLbl>
              <c:idx val="1"/>
              <c:layout>
                <c:manualLayout>
                  <c:x val="1.4384955475251357E-2"/>
                  <c:y val="1.983551540527326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F7C-44F5-9D06-395E9C5EB156}"/>
                </c:ext>
              </c:extLst>
            </c:dLbl>
            <c:dLbl>
              <c:idx val="2"/>
              <c:layout>
                <c:manualLayout>
                  <c:x val="0.13997523031648718"/>
                  <c:y val="-3.6751179602768989E-2"/>
                </c:manualLayout>
              </c:layout>
              <c:showLegendKey val="0"/>
              <c:showVal val="1"/>
              <c:showCatName val="1"/>
              <c:showSerName val="0"/>
              <c:showPercent val="0"/>
              <c:showBubbleSize val="0"/>
              <c:extLst>
                <c:ext xmlns:c15="http://schemas.microsoft.com/office/drawing/2012/chart" uri="{CE6537A1-D6FC-4f65-9D91-7224C49458BB}">
                  <c15:layout>
                    <c:manualLayout>
                      <c:w val="0.16287022530186854"/>
                      <c:h val="0.19607726353556285"/>
                    </c:manualLayout>
                  </c15:layout>
                </c:ext>
                <c:ext xmlns:c16="http://schemas.microsoft.com/office/drawing/2014/chart" uri="{C3380CC4-5D6E-409C-BE32-E72D297353CC}">
                  <c16:uniqueId val="{00000005-2F7C-44F5-9D06-395E9C5EB156}"/>
                </c:ext>
              </c:extLst>
            </c:dLbl>
            <c:dLbl>
              <c:idx val="3"/>
              <c:layout>
                <c:manualLayout>
                  <c:x val="-8.614679955525421E-3"/>
                  <c:y val="-1.4273639310819534E-2"/>
                </c:manualLayout>
              </c:layout>
              <c:showLegendKey val="0"/>
              <c:showVal val="1"/>
              <c:showCatName val="1"/>
              <c:showSerName val="0"/>
              <c:showPercent val="0"/>
              <c:showBubbleSize val="0"/>
              <c:extLst>
                <c:ext xmlns:c15="http://schemas.microsoft.com/office/drawing/2012/chart" uri="{CE6537A1-D6FC-4f65-9D91-7224C49458BB}">
                  <c15:layout>
                    <c:manualLayout>
                      <c:w val="0.1879504854791075"/>
                      <c:h val="0.22100424050700629"/>
                    </c:manualLayout>
                  </c15:layout>
                </c:ext>
                <c:ext xmlns:c16="http://schemas.microsoft.com/office/drawing/2014/chart" uri="{C3380CC4-5D6E-409C-BE32-E72D297353CC}">
                  <c16:uniqueId val="{00000007-2F7C-44F5-9D06-395E9C5EB156}"/>
                </c:ext>
              </c:extLst>
            </c:dLbl>
            <c:dLbl>
              <c:idx val="4"/>
              <c:layout>
                <c:manualLayout>
                  <c:x val="-1.7313215610443213E-2"/>
                  <c:y val="6.047198376552738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3D8-4E10-BDB8-731EF644D507}"/>
                </c:ext>
              </c:extLst>
            </c:dLbl>
            <c:dLbl>
              <c:idx val="5"/>
              <c:layout>
                <c:manualLayout>
                  <c:x val="-6.8053062561258286E-3"/>
                  <c:y val="1.8113120135859043E-2"/>
                </c:manualLayout>
              </c:layout>
              <c:showLegendKey val="0"/>
              <c:showVal val="1"/>
              <c:showCatName val="1"/>
              <c:showSerName val="0"/>
              <c:showPercent val="0"/>
              <c:showBubbleSize val="0"/>
              <c:extLst>
                <c:ext xmlns:c15="http://schemas.microsoft.com/office/drawing/2012/chart" uri="{CE6537A1-D6FC-4f65-9D91-7224C49458BB}">
                  <c15:layout>
                    <c:manualLayout>
                      <c:w val="0.24887153163510012"/>
                      <c:h val="0.13524756500743604"/>
                    </c:manualLayout>
                  </c15:layout>
                </c:ext>
                <c:ext xmlns:c16="http://schemas.microsoft.com/office/drawing/2014/chart" uri="{C3380CC4-5D6E-409C-BE32-E72D297353CC}">
                  <c16:uniqueId val="{00000008-13D8-4E10-BDB8-731EF644D50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Summary!$S$48:$S$53</c:f>
              <c:strCache>
                <c:ptCount val="6"/>
                <c:pt idx="0">
                  <c:v>Ocean (AK)</c:v>
                </c:pt>
                <c:pt idx="1">
                  <c:v>Ocean (Can)</c:v>
                </c:pt>
                <c:pt idx="2">
                  <c:v>Ocean (WA/OR)</c:v>
                </c:pt>
                <c:pt idx="3">
                  <c:v>Col sport</c:v>
                </c:pt>
                <c:pt idx="4">
                  <c:v>Col commercial</c:v>
                </c:pt>
                <c:pt idx="5">
                  <c:v>Trib Sport</c:v>
                </c:pt>
              </c:strCache>
            </c:strRef>
          </c:cat>
          <c:val>
            <c:numRef>
              <c:f>Summary!$T$48:$T$53</c:f>
              <c:numCache>
                <c:formatCode>0.0%</c:formatCode>
                <c:ptCount val="6"/>
                <c:pt idx="0">
                  <c:v>3.2000000000000001E-2</c:v>
                </c:pt>
                <c:pt idx="1">
                  <c:v>5.5E-2</c:v>
                </c:pt>
                <c:pt idx="2">
                  <c:v>0.11799999999999999</c:v>
                </c:pt>
                <c:pt idx="3">
                  <c:v>4.9000000000000002E-2</c:v>
                </c:pt>
                <c:pt idx="4">
                  <c:v>4.4999999999999998E-2</c:v>
                </c:pt>
                <c:pt idx="5">
                  <c:v>2.7E-2</c:v>
                </c:pt>
              </c:numCache>
            </c:numRef>
          </c:val>
          <c:extLst>
            <c:ext xmlns:c16="http://schemas.microsoft.com/office/drawing/2014/chart" uri="{C3380CC4-5D6E-409C-BE32-E72D297353CC}">
              <c16:uniqueId val="{00000008-2F7C-44F5-9D06-395E9C5EB156}"/>
            </c:ext>
          </c:extLst>
        </c:ser>
        <c:dLbls>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733510088074378"/>
          <c:y val="0.10482901533805591"/>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242468436113741"/>
          <c:y val="6.1556700815951416E-2"/>
          <c:w val="0.73632686631769162"/>
          <c:h val="0.79274828192211966"/>
        </c:manualLayout>
      </c:layout>
      <c:barChart>
        <c:barDir val="bar"/>
        <c:grouping val="clustered"/>
        <c:varyColors val="0"/>
        <c:ser>
          <c:idx val="0"/>
          <c:order val="0"/>
          <c:tx>
            <c:v>Natural Production</c:v>
          </c:tx>
          <c:spPr>
            <a:solidFill>
              <a:srgbClr val="8D9D38"/>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Summary!$C$24:$C$28</c:f>
              <c:strCache>
                <c:ptCount val="5"/>
                <c:pt idx="0">
                  <c:v>Current</c:v>
                </c:pt>
                <c:pt idx="1">
                  <c:v>Low goal</c:v>
                </c:pt>
                <c:pt idx="2">
                  <c:v>Med goal</c:v>
                </c:pt>
                <c:pt idx="3">
                  <c:v>High goal</c:v>
                </c:pt>
                <c:pt idx="4">
                  <c:v>Historical</c:v>
                </c:pt>
              </c:strCache>
            </c:strRef>
          </c:cat>
          <c:val>
            <c:numRef>
              <c:f>Summary!$D$24:$D$28</c:f>
              <c:numCache>
                <c:formatCode>#,##0</c:formatCode>
                <c:ptCount val="5"/>
                <c:pt idx="0">
                  <c:v>12329.271130954516</c:v>
                </c:pt>
                <c:pt idx="1">
                  <c:v>28050</c:v>
                </c:pt>
                <c:pt idx="2">
                  <c:v>54100</c:v>
                </c:pt>
                <c:pt idx="3">
                  <c:v>82000</c:v>
                </c:pt>
                <c:pt idx="4">
                  <c:v>169700</c:v>
                </c:pt>
              </c:numCache>
            </c:numRef>
          </c:val>
          <c:extLst>
            <c:ext xmlns:c16="http://schemas.microsoft.com/office/drawing/2014/chart" uri="{C3380CC4-5D6E-409C-BE32-E72D297353CC}">
              <c16:uniqueId val="{00000000-017C-4D9D-8328-233DBA362740}"/>
            </c:ext>
          </c:extLst>
        </c:ser>
        <c:dLbls>
          <c:showLegendKey val="0"/>
          <c:showVal val="0"/>
          <c:showCatName val="0"/>
          <c:showSerName val="0"/>
          <c:showPercent val="0"/>
          <c:showBubbleSize val="0"/>
        </c:dLbls>
        <c:gapWidth val="20"/>
        <c:axId val="88128896"/>
        <c:axId val="88347776"/>
      </c:barChart>
      <c:catAx>
        <c:axId val="88128896"/>
        <c:scaling>
          <c:orientation val="maxMin"/>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88347776"/>
        <c:crosses val="autoZero"/>
        <c:auto val="1"/>
        <c:lblAlgn val="ctr"/>
        <c:lblOffset val="100"/>
        <c:noMultiLvlLbl val="0"/>
      </c:catAx>
      <c:valAx>
        <c:axId val="883477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88128896"/>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emf"/></Relationships>
</file>

<file path=xl/drawings/_rels/drawing4.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_rels/drawing5.xml.rels><?xml version="1.0" encoding="UTF-8" standalone="yes"?>
<Relationships xmlns="http://schemas.openxmlformats.org/package/2006/relationships"><Relationship Id="rId8" Type="http://schemas.openxmlformats.org/officeDocument/2006/relationships/image" Target="../media/image35.png"/><Relationship Id="rId13" Type="http://schemas.openxmlformats.org/officeDocument/2006/relationships/image" Target="../media/image39.png"/><Relationship Id="rId3" Type="http://schemas.openxmlformats.org/officeDocument/2006/relationships/image" Target="../media/image31.png"/><Relationship Id="rId7" Type="http://schemas.openxmlformats.org/officeDocument/2006/relationships/image" Target="../media/image26.png"/><Relationship Id="rId12" Type="http://schemas.openxmlformats.org/officeDocument/2006/relationships/image" Target="../media/image38.png"/><Relationship Id="rId2" Type="http://schemas.openxmlformats.org/officeDocument/2006/relationships/image" Target="../media/image2.png"/><Relationship Id="rId1" Type="http://schemas.openxmlformats.org/officeDocument/2006/relationships/image" Target="../media/image5.png"/><Relationship Id="rId6" Type="http://schemas.openxmlformats.org/officeDocument/2006/relationships/image" Target="../media/image34.png"/><Relationship Id="rId11" Type="http://schemas.openxmlformats.org/officeDocument/2006/relationships/image" Target="../media/image37.png"/><Relationship Id="rId5" Type="http://schemas.openxmlformats.org/officeDocument/2006/relationships/image" Target="../media/image33.png"/><Relationship Id="rId10" Type="http://schemas.openxmlformats.org/officeDocument/2006/relationships/image" Target="../media/image27.png"/><Relationship Id="rId4" Type="http://schemas.openxmlformats.org/officeDocument/2006/relationships/image" Target="../media/image32.png"/><Relationship Id="rId9" Type="http://schemas.openxmlformats.org/officeDocument/2006/relationships/image" Target="../media/image36.png"/></Relationships>
</file>

<file path=xl/drawings/_rels/drawing6.xml.rels><?xml version="1.0" encoding="UTF-8" standalone="yes"?>
<Relationships xmlns="http://schemas.openxmlformats.org/package/2006/relationships"><Relationship Id="rId3" Type="http://schemas.openxmlformats.org/officeDocument/2006/relationships/image" Target="../media/image42.emf"/><Relationship Id="rId2" Type="http://schemas.openxmlformats.org/officeDocument/2006/relationships/image" Target="../media/image41.emf"/><Relationship Id="rId1" Type="http://schemas.openxmlformats.org/officeDocument/2006/relationships/image" Target="../media/image40.emf"/><Relationship Id="rId6" Type="http://schemas.openxmlformats.org/officeDocument/2006/relationships/image" Target="../media/image45.emf"/><Relationship Id="rId5" Type="http://schemas.openxmlformats.org/officeDocument/2006/relationships/image" Target="../media/image44.emf"/><Relationship Id="rId4" Type="http://schemas.openxmlformats.org/officeDocument/2006/relationships/image" Target="../media/image43.emf"/></Relationships>
</file>

<file path=xl/drawings/drawing1.xml><?xml version="1.0" encoding="utf-8"?>
<xdr:wsDr xmlns:xdr="http://schemas.openxmlformats.org/drawingml/2006/spreadsheetDrawing" xmlns:a="http://schemas.openxmlformats.org/drawingml/2006/main">
  <xdr:twoCellAnchor>
    <xdr:from>
      <xdr:col>0</xdr:col>
      <xdr:colOff>10344</xdr:colOff>
      <xdr:row>1</xdr:row>
      <xdr:rowOff>54972</xdr:rowOff>
    </xdr:from>
    <xdr:to>
      <xdr:col>7</xdr:col>
      <xdr:colOff>190500</xdr:colOff>
      <xdr:row>18</xdr:row>
      <xdr:rowOff>81643</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0344" y="381543"/>
          <a:ext cx="3840477" cy="297942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spcAft>
              <a:spcPts val="100"/>
            </a:spcAft>
            <a:buFont typeface="Arial" panose="020B0604020202020204" pitchFamily="34" charset="0"/>
            <a:buChar char="•"/>
          </a:pPr>
          <a:r>
            <a:rPr lang="en-US" sz="1600" b="0" i="0">
              <a:latin typeface="+mn-lt"/>
            </a:rPr>
            <a:t>O</a:t>
          </a:r>
          <a:r>
            <a:rPr lang="en-US" sz="1600" b="0" i="0" baseline="0">
              <a:latin typeface="+mn-lt"/>
            </a:rPr>
            <a:t>ne of three stocks, along with a spring run and a late "bright" fall stock, in the lower Columbia River Chinook ESU.</a:t>
          </a:r>
        </a:p>
        <a:p>
          <a:pPr marL="171450" indent="-171450">
            <a:spcAft>
              <a:spcPts val="100"/>
            </a:spcAft>
            <a:buFont typeface="Arial" panose="020B0604020202020204" pitchFamily="34" charset="0"/>
            <a:buChar char="•"/>
          </a:pPr>
          <a:r>
            <a:rPr lang="en-US" sz="1600" b="0" i="0" baseline="0">
              <a:latin typeface="+mn-lt"/>
            </a:rPr>
            <a:t>The "tule" stock is distinguished by their dark skin coloration and advanced stage of  maturation at freshwater entry.</a:t>
          </a:r>
        </a:p>
        <a:p>
          <a:pPr marL="171450" indent="-171450">
            <a:spcAft>
              <a:spcPts val="100"/>
            </a:spcAft>
            <a:buFont typeface="Arial" panose="020B0604020202020204" pitchFamily="34" charset="0"/>
            <a:buChar char="•"/>
          </a:pPr>
          <a:r>
            <a:rPr lang="en-US" sz="1600" b="0" i="0" baseline="0">
              <a:solidFill>
                <a:schemeClr val="dk1"/>
              </a:solidFill>
              <a:effectLst/>
              <a:latin typeface="+mn-lt"/>
              <a:ea typeface="+mn-ea"/>
              <a:cs typeface="+mn-cs"/>
            </a:rPr>
            <a:t>Spawned historically in the mainstem &amp; large tributaries up to the Klickitat River.</a:t>
          </a:r>
        </a:p>
        <a:p>
          <a:pPr marL="171450" indent="-171450">
            <a:spcAft>
              <a:spcPts val="100"/>
            </a:spcAft>
            <a:buFont typeface="Arial" panose="020B0604020202020204" pitchFamily="34" charset="0"/>
            <a:buChar char="•"/>
          </a:pPr>
          <a:r>
            <a:rPr lang="en-US" sz="1600" b="0" i="0" baseline="0">
              <a:solidFill>
                <a:schemeClr val="dk1"/>
              </a:solidFill>
              <a:effectLst/>
              <a:latin typeface="+mn-lt"/>
              <a:ea typeface="+mn-ea"/>
              <a:cs typeface="+mn-cs"/>
            </a:rPr>
            <a:t>Ocean range is primarily along Washington and British Columbia coasts.</a:t>
          </a:r>
          <a:endParaRPr lang="en-US" sz="1600" b="0" i="0">
            <a:effectLst/>
            <a:latin typeface="+mn-lt"/>
          </a:endParaRPr>
        </a:p>
        <a:p>
          <a:pPr marL="171450" indent="-171450">
            <a:spcAft>
              <a:spcPts val="100"/>
            </a:spcAft>
            <a:buFont typeface="Arial" panose="020B0604020202020204" pitchFamily="34" charset="0"/>
            <a:buChar char="•"/>
          </a:pPr>
          <a:r>
            <a:rPr lang="en-US" sz="1600" b="0" i="0" baseline="0">
              <a:solidFill>
                <a:schemeClr val="dk1"/>
              </a:solidFill>
              <a:effectLst/>
              <a:latin typeface="+mn-lt"/>
              <a:ea typeface="+mn-ea"/>
              <a:cs typeface="+mn-cs"/>
            </a:rPr>
            <a:t>Predominately hatchery fish at this time.</a:t>
          </a:r>
          <a:endParaRPr lang="en-US" sz="1600" b="0" i="0">
            <a:latin typeface="+mn-lt"/>
          </a:endParaRPr>
        </a:p>
        <a:p>
          <a:pPr marL="171450" indent="-171450">
            <a:buFont typeface="Arial" panose="020B0604020202020204" pitchFamily="34" charset="0"/>
            <a:buChar char="•"/>
          </a:pPr>
          <a:endParaRPr lang="en-US" sz="1600" b="0" i="1">
            <a:latin typeface="+mn-lt"/>
          </a:endParaRPr>
        </a:p>
      </xdr:txBody>
    </xdr:sp>
    <xdr:clientData/>
  </xdr:twoCellAnchor>
  <xdr:twoCellAnchor>
    <xdr:from>
      <xdr:col>1</xdr:col>
      <xdr:colOff>97789</xdr:colOff>
      <xdr:row>30</xdr:row>
      <xdr:rowOff>130810</xdr:rowOff>
    </xdr:from>
    <xdr:to>
      <xdr:col>15</xdr:col>
      <xdr:colOff>329565</xdr:colOff>
      <xdr:row>49</xdr:row>
      <xdr:rowOff>63500</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278916</xdr:colOff>
      <xdr:row>49</xdr:row>
      <xdr:rowOff>57454</xdr:rowOff>
    </xdr:from>
    <xdr:to>
      <xdr:col>15</xdr:col>
      <xdr:colOff>431065</xdr:colOff>
      <xdr:row>65</xdr:row>
      <xdr:rowOff>142181</xdr:rowOff>
    </xdr:to>
    <xdr:graphicFrame macro="">
      <xdr:nvGraphicFramePr>
        <xdr:cNvPr id="6" name="Chart 5">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54767</xdr:colOff>
      <xdr:row>49</xdr:row>
      <xdr:rowOff>13607</xdr:rowOff>
    </xdr:from>
    <xdr:to>
      <xdr:col>8</xdr:col>
      <xdr:colOff>326570</xdr:colOff>
      <xdr:row>65</xdr:row>
      <xdr:rowOff>55880</xdr:rowOff>
    </xdr:to>
    <xdr:graphicFrame macro="">
      <xdr:nvGraphicFramePr>
        <xdr:cNvPr id="7" name="Chart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139488</xdr:colOff>
      <xdr:row>2</xdr:row>
      <xdr:rowOff>19050</xdr:rowOff>
    </xdr:from>
    <xdr:to>
      <xdr:col>15</xdr:col>
      <xdr:colOff>479850</xdr:colOff>
      <xdr:row>30</xdr:row>
      <xdr:rowOff>53743</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773" r="15488"/>
        <a:stretch/>
      </xdr:blipFill>
      <xdr:spPr>
        <a:xfrm>
          <a:off x="3822488" y="357717"/>
          <a:ext cx="5173982" cy="5089717"/>
        </a:xfrm>
        <a:prstGeom prst="rect">
          <a:avLst/>
        </a:prstGeom>
        <a:ln>
          <a:noFill/>
        </a:ln>
      </xdr:spPr>
    </xdr:pic>
    <xdr:clientData/>
  </xdr:twoCellAnchor>
  <xdr:twoCellAnchor>
    <xdr:from>
      <xdr:col>1</xdr:col>
      <xdr:colOff>36625</xdr:colOff>
      <xdr:row>17</xdr:row>
      <xdr:rowOff>146262</xdr:rowOff>
    </xdr:from>
    <xdr:to>
      <xdr:col>9</xdr:col>
      <xdr:colOff>486833</xdr:colOff>
      <xdr:row>30</xdr:row>
      <xdr:rowOff>85453</xdr:rowOff>
    </xdr:to>
    <xdr:graphicFrame macro="">
      <xdr:nvGraphicFramePr>
        <xdr:cNvPr id="8" name="Chart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32</xdr:col>
      <xdr:colOff>0</xdr:colOff>
      <xdr:row>2</xdr:row>
      <xdr:rowOff>0</xdr:rowOff>
    </xdr:from>
    <xdr:to>
      <xdr:col>41</xdr:col>
      <xdr:colOff>479315</xdr:colOff>
      <xdr:row>9</xdr:row>
      <xdr:rowOff>171260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2555200" y="8763000"/>
          <a:ext cx="5961905" cy="1523810"/>
        </a:xfrm>
        <a:prstGeom prst="rect">
          <a:avLst/>
        </a:prstGeom>
      </xdr:spPr>
    </xdr:pic>
    <xdr:clientData/>
  </xdr:twoCellAnchor>
  <xdr:twoCellAnchor editAs="oneCell">
    <xdr:from>
      <xdr:col>32</xdr:col>
      <xdr:colOff>0</xdr:colOff>
      <xdr:row>11</xdr:row>
      <xdr:rowOff>0</xdr:rowOff>
    </xdr:from>
    <xdr:to>
      <xdr:col>43</xdr:col>
      <xdr:colOff>441068</xdr:colOff>
      <xdr:row>41</xdr:row>
      <xdr:rowOff>98332</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22555200" y="10477500"/>
          <a:ext cx="7142858" cy="5828572"/>
        </a:xfrm>
        <a:prstGeom prst="rect">
          <a:avLst/>
        </a:prstGeom>
      </xdr:spPr>
    </xdr:pic>
    <xdr:clientData/>
  </xdr:twoCellAnchor>
  <xdr:twoCellAnchor editAs="oneCell">
    <xdr:from>
      <xdr:col>32</xdr:col>
      <xdr:colOff>0</xdr:colOff>
      <xdr:row>43</xdr:row>
      <xdr:rowOff>0</xdr:rowOff>
    </xdr:from>
    <xdr:to>
      <xdr:col>46</xdr:col>
      <xdr:colOff>130363</xdr:colOff>
      <xdr:row>73</xdr:row>
      <xdr:rowOff>94523</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22555200" y="16573500"/>
          <a:ext cx="8657143" cy="5819048"/>
        </a:xfrm>
        <a:prstGeom prst="rect">
          <a:avLst/>
        </a:prstGeom>
      </xdr:spPr>
    </xdr:pic>
    <xdr:clientData/>
  </xdr:twoCellAnchor>
  <xdr:twoCellAnchor editAs="oneCell">
    <xdr:from>
      <xdr:col>32</xdr:col>
      <xdr:colOff>0</xdr:colOff>
      <xdr:row>75</xdr:row>
      <xdr:rowOff>0</xdr:rowOff>
    </xdr:from>
    <xdr:to>
      <xdr:col>43</xdr:col>
      <xdr:colOff>326782</xdr:colOff>
      <xdr:row>104</xdr:row>
      <xdr:rowOff>174548</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22555200" y="14287500"/>
          <a:ext cx="7028572" cy="5695238"/>
        </a:xfrm>
        <a:prstGeom prst="rect">
          <a:avLst/>
        </a:prstGeom>
      </xdr:spPr>
    </xdr:pic>
    <xdr:clientData/>
  </xdr:twoCellAnchor>
  <xdr:twoCellAnchor editAs="oneCell">
    <xdr:from>
      <xdr:col>55</xdr:col>
      <xdr:colOff>180975</xdr:colOff>
      <xdr:row>2</xdr:row>
      <xdr:rowOff>9525</xdr:rowOff>
    </xdr:from>
    <xdr:to>
      <xdr:col>65</xdr:col>
      <xdr:colOff>473548</xdr:colOff>
      <xdr:row>10</xdr:row>
      <xdr:rowOff>95047</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a:stretch>
          <a:fillRect/>
        </a:stretch>
      </xdr:blipFill>
      <xdr:spPr>
        <a:xfrm>
          <a:off x="37557075" y="390525"/>
          <a:ext cx="6380953" cy="1619047"/>
        </a:xfrm>
        <a:prstGeom prst="rect">
          <a:avLst/>
        </a:prstGeom>
      </xdr:spPr>
    </xdr:pic>
    <xdr:clientData/>
  </xdr:twoCellAnchor>
  <xdr:twoCellAnchor editAs="oneCell">
    <xdr:from>
      <xdr:col>55</xdr:col>
      <xdr:colOff>161925</xdr:colOff>
      <xdr:row>39</xdr:row>
      <xdr:rowOff>76200</xdr:rowOff>
    </xdr:from>
    <xdr:to>
      <xdr:col>65</xdr:col>
      <xdr:colOff>437353</xdr:colOff>
      <xdr:row>68</xdr:row>
      <xdr:rowOff>170744</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37538025" y="7505700"/>
          <a:ext cx="6380953" cy="5628569"/>
        </a:xfrm>
        <a:prstGeom prst="rect">
          <a:avLst/>
        </a:prstGeom>
      </xdr:spPr>
    </xdr:pic>
    <xdr:clientData/>
  </xdr:twoCellAnchor>
  <xdr:twoCellAnchor editAs="oneCell">
    <xdr:from>
      <xdr:col>59</xdr:col>
      <xdr:colOff>28575</xdr:colOff>
      <xdr:row>154</xdr:row>
      <xdr:rowOff>161925</xdr:rowOff>
    </xdr:from>
    <xdr:to>
      <xdr:col>80</xdr:col>
      <xdr:colOff>206024</xdr:colOff>
      <xdr:row>188</xdr:row>
      <xdr:rowOff>16355</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stretch>
          <a:fillRect/>
        </a:stretch>
      </xdr:blipFill>
      <xdr:spPr>
        <a:xfrm>
          <a:off x="39843075" y="31137225"/>
          <a:ext cx="12971429" cy="6323810"/>
        </a:xfrm>
        <a:prstGeom prst="rect">
          <a:avLst/>
        </a:prstGeom>
      </xdr:spPr>
    </xdr:pic>
    <xdr:clientData/>
  </xdr:twoCellAnchor>
  <xdr:twoCellAnchor editAs="oneCell">
    <xdr:from>
      <xdr:col>55</xdr:col>
      <xdr:colOff>247650</xdr:colOff>
      <xdr:row>70</xdr:row>
      <xdr:rowOff>66675</xdr:rowOff>
    </xdr:from>
    <xdr:to>
      <xdr:col>65</xdr:col>
      <xdr:colOff>364984</xdr:colOff>
      <xdr:row>95</xdr:row>
      <xdr:rowOff>168938</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8"/>
        <a:stretch>
          <a:fillRect/>
        </a:stretch>
      </xdr:blipFill>
      <xdr:spPr>
        <a:xfrm>
          <a:off x="37623750" y="13401675"/>
          <a:ext cx="6209524" cy="4857143"/>
        </a:xfrm>
        <a:prstGeom prst="rect">
          <a:avLst/>
        </a:prstGeom>
      </xdr:spPr>
    </xdr:pic>
    <xdr:clientData/>
  </xdr:twoCellAnchor>
  <xdr:twoCellAnchor editAs="oneCell">
    <xdr:from>
      <xdr:col>55</xdr:col>
      <xdr:colOff>171450</xdr:colOff>
      <xdr:row>116</xdr:row>
      <xdr:rowOff>114300</xdr:rowOff>
    </xdr:from>
    <xdr:to>
      <xdr:col>64</xdr:col>
      <xdr:colOff>532669</xdr:colOff>
      <xdr:row>153</xdr:row>
      <xdr:rowOff>54351</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9"/>
        <a:stretch>
          <a:fillRect/>
        </a:stretch>
      </xdr:blipFill>
      <xdr:spPr>
        <a:xfrm>
          <a:off x="37547550" y="23679150"/>
          <a:ext cx="5847619" cy="7152381"/>
        </a:xfrm>
        <a:prstGeom prst="rect">
          <a:avLst/>
        </a:prstGeom>
      </xdr:spPr>
    </xdr:pic>
    <xdr:clientData/>
  </xdr:twoCellAnchor>
  <xdr:twoCellAnchor editAs="oneCell">
    <xdr:from>
      <xdr:col>55</xdr:col>
      <xdr:colOff>266700</xdr:colOff>
      <xdr:row>97</xdr:row>
      <xdr:rowOff>104775</xdr:rowOff>
    </xdr:from>
    <xdr:to>
      <xdr:col>65</xdr:col>
      <xdr:colOff>168797</xdr:colOff>
      <xdr:row>116</xdr:row>
      <xdr:rowOff>1283</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0"/>
        <a:stretch>
          <a:fillRect/>
        </a:stretch>
      </xdr:blipFill>
      <xdr:spPr>
        <a:xfrm>
          <a:off x="37642800" y="18583275"/>
          <a:ext cx="5990477" cy="4980953"/>
        </a:xfrm>
        <a:prstGeom prst="rect">
          <a:avLst/>
        </a:prstGeom>
      </xdr:spPr>
    </xdr:pic>
    <xdr:clientData/>
  </xdr:twoCellAnchor>
  <xdr:twoCellAnchor editAs="oneCell">
    <xdr:from>
      <xdr:col>66</xdr:col>
      <xdr:colOff>276224</xdr:colOff>
      <xdr:row>42</xdr:row>
      <xdr:rowOff>9524</xdr:rowOff>
    </xdr:from>
    <xdr:to>
      <xdr:col>77</xdr:col>
      <xdr:colOff>434340</xdr:colOff>
      <xdr:row>81</xdr:row>
      <xdr:rowOff>135196</xdr:rowOff>
    </xdr:to>
    <xdr:pic>
      <xdr:nvPicPr>
        <xdr:cNvPr id="9" name="Picture 8">
          <a:extLst>
            <a:ext uri="{FF2B5EF4-FFF2-40B4-BE49-F238E27FC236}">
              <a16:creationId xmlns:a16="http://schemas.microsoft.com/office/drawing/2014/main" id="{C3EA6512-D322-414F-A30E-92FC08591325}"/>
            </a:ext>
          </a:extLst>
        </xdr:cNvPr>
        <xdr:cNvPicPr>
          <a:picLocks noChangeAspect="1"/>
        </xdr:cNvPicPr>
      </xdr:nvPicPr>
      <xdr:blipFill>
        <a:blip xmlns:r="http://schemas.openxmlformats.org/officeDocument/2006/relationships" r:embed="rId11"/>
        <a:stretch>
          <a:fillRect/>
        </a:stretch>
      </xdr:blipFill>
      <xdr:spPr>
        <a:xfrm>
          <a:off x="44357924" y="8010524"/>
          <a:ext cx="6867526" cy="7545647"/>
        </a:xfrm>
        <a:prstGeom prst="rect">
          <a:avLst/>
        </a:prstGeom>
      </xdr:spPr>
    </xdr:pic>
    <xdr:clientData/>
  </xdr:twoCellAnchor>
  <xdr:twoCellAnchor editAs="oneCell">
    <xdr:from>
      <xdr:col>67</xdr:col>
      <xdr:colOff>0</xdr:colOff>
      <xdr:row>1</xdr:row>
      <xdr:rowOff>0</xdr:rowOff>
    </xdr:from>
    <xdr:to>
      <xdr:col>77</xdr:col>
      <xdr:colOff>472440</xdr:colOff>
      <xdr:row>40</xdr:row>
      <xdr:rowOff>136910</xdr:rowOff>
    </xdr:to>
    <xdr:pic>
      <xdr:nvPicPr>
        <xdr:cNvPr id="13" name="Picture 12">
          <a:extLst>
            <a:ext uri="{FF2B5EF4-FFF2-40B4-BE49-F238E27FC236}">
              <a16:creationId xmlns:a16="http://schemas.microsoft.com/office/drawing/2014/main" id="{C0AABC1A-E31F-4848-BAE7-AA4C7A736AFA}"/>
            </a:ext>
          </a:extLst>
        </xdr:cNvPr>
        <xdr:cNvPicPr>
          <a:picLocks noChangeAspect="1"/>
        </xdr:cNvPicPr>
      </xdr:nvPicPr>
      <xdr:blipFill>
        <a:blip xmlns:r="http://schemas.openxmlformats.org/officeDocument/2006/relationships" r:embed="rId12"/>
        <a:stretch>
          <a:fillRect/>
        </a:stretch>
      </xdr:blipFill>
      <xdr:spPr>
        <a:xfrm>
          <a:off x="44691300" y="190500"/>
          <a:ext cx="6572250" cy="7577840"/>
        </a:xfrm>
        <a:prstGeom prst="rect">
          <a:avLst/>
        </a:prstGeom>
      </xdr:spPr>
    </xdr:pic>
    <xdr:clientData/>
  </xdr:twoCellAnchor>
  <xdr:twoCellAnchor editAs="oneCell">
    <xdr:from>
      <xdr:col>55</xdr:col>
      <xdr:colOff>95250</xdr:colOff>
      <xdr:row>11</xdr:row>
      <xdr:rowOff>142875</xdr:rowOff>
    </xdr:from>
    <xdr:to>
      <xdr:col>65</xdr:col>
      <xdr:colOff>435441</xdr:colOff>
      <xdr:row>37</xdr:row>
      <xdr:rowOff>92733</xdr:rowOff>
    </xdr:to>
    <xdr:pic>
      <xdr:nvPicPr>
        <xdr:cNvPr id="14" name="Picture 13">
          <a:extLst>
            <a:ext uri="{FF2B5EF4-FFF2-40B4-BE49-F238E27FC236}">
              <a16:creationId xmlns:a16="http://schemas.microsoft.com/office/drawing/2014/main" id="{6CA6F696-8240-4FC9-88F0-C3DD6A8A5295}"/>
            </a:ext>
          </a:extLst>
        </xdr:cNvPr>
        <xdr:cNvPicPr>
          <a:picLocks noChangeAspect="1"/>
        </xdr:cNvPicPr>
      </xdr:nvPicPr>
      <xdr:blipFill>
        <a:blip xmlns:r="http://schemas.openxmlformats.org/officeDocument/2006/relationships" r:embed="rId13"/>
        <a:stretch>
          <a:fillRect/>
        </a:stretch>
      </xdr:blipFill>
      <xdr:spPr>
        <a:xfrm>
          <a:off x="37471350" y="2238375"/>
          <a:ext cx="6428571" cy="4895238"/>
        </a:xfrm>
        <a:prstGeom prst="rect">
          <a:avLst/>
        </a:prstGeom>
      </xdr:spPr>
    </xdr:pic>
    <xdr:clientData/>
  </xdr:twoCellAnchor>
  <xdr:twoCellAnchor editAs="oneCell">
    <xdr:from>
      <xdr:col>79</xdr:col>
      <xdr:colOff>0</xdr:colOff>
      <xdr:row>0</xdr:row>
      <xdr:rowOff>190499</xdr:rowOff>
    </xdr:from>
    <xdr:to>
      <xdr:col>88</xdr:col>
      <xdr:colOff>364046</xdr:colOff>
      <xdr:row>36</xdr:row>
      <xdr:rowOff>95249</xdr:rowOff>
    </xdr:to>
    <xdr:pic>
      <xdr:nvPicPr>
        <xdr:cNvPr id="15" name="Picture 14">
          <a:extLst>
            <a:ext uri="{FF2B5EF4-FFF2-40B4-BE49-F238E27FC236}">
              <a16:creationId xmlns:a16="http://schemas.microsoft.com/office/drawing/2014/main" id="{2AB2CA58-F7E4-4ABF-B845-53E1847926DB}"/>
            </a:ext>
          </a:extLst>
        </xdr:cNvPr>
        <xdr:cNvPicPr>
          <a:picLocks noChangeAspect="1"/>
        </xdr:cNvPicPr>
      </xdr:nvPicPr>
      <xdr:blipFill>
        <a:blip xmlns:r="http://schemas.openxmlformats.org/officeDocument/2006/relationships" r:embed="rId14"/>
        <a:stretch>
          <a:fillRect/>
        </a:stretch>
      </xdr:blipFill>
      <xdr:spPr>
        <a:xfrm>
          <a:off x="52006500" y="190499"/>
          <a:ext cx="5854256" cy="6772275"/>
        </a:xfrm>
        <a:prstGeom prst="rect">
          <a:avLst/>
        </a:prstGeom>
      </xdr:spPr>
    </xdr:pic>
    <xdr:clientData/>
  </xdr:twoCellAnchor>
  <xdr:twoCellAnchor editAs="oneCell">
    <xdr:from>
      <xdr:col>79</xdr:col>
      <xdr:colOff>0</xdr:colOff>
      <xdr:row>38</xdr:row>
      <xdr:rowOff>0</xdr:rowOff>
    </xdr:from>
    <xdr:to>
      <xdr:col>94</xdr:col>
      <xdr:colOff>36952</xdr:colOff>
      <xdr:row>49</xdr:row>
      <xdr:rowOff>171165</xdr:rowOff>
    </xdr:to>
    <xdr:pic>
      <xdr:nvPicPr>
        <xdr:cNvPr id="16" name="Picture 15">
          <a:extLst>
            <a:ext uri="{FF2B5EF4-FFF2-40B4-BE49-F238E27FC236}">
              <a16:creationId xmlns:a16="http://schemas.microsoft.com/office/drawing/2014/main" id="{8B2429D8-4E57-4A21-A2A6-5EF33A9584BC}"/>
            </a:ext>
          </a:extLst>
        </xdr:cNvPr>
        <xdr:cNvPicPr>
          <a:picLocks noChangeAspect="1"/>
        </xdr:cNvPicPr>
      </xdr:nvPicPr>
      <xdr:blipFill>
        <a:blip xmlns:r="http://schemas.openxmlformats.org/officeDocument/2006/relationships" r:embed="rId15"/>
        <a:stretch>
          <a:fillRect/>
        </a:stretch>
      </xdr:blipFill>
      <xdr:spPr>
        <a:xfrm>
          <a:off x="52006500" y="7239000"/>
          <a:ext cx="9180952" cy="2276190"/>
        </a:xfrm>
        <a:prstGeom prst="rect">
          <a:avLst/>
        </a:prstGeom>
      </xdr:spPr>
    </xdr:pic>
    <xdr:clientData/>
  </xdr:twoCellAnchor>
  <xdr:twoCellAnchor editAs="oneCell">
    <xdr:from>
      <xdr:col>79</xdr:col>
      <xdr:colOff>0</xdr:colOff>
      <xdr:row>51</xdr:row>
      <xdr:rowOff>0</xdr:rowOff>
    </xdr:from>
    <xdr:to>
      <xdr:col>94</xdr:col>
      <xdr:colOff>92191</xdr:colOff>
      <xdr:row>62</xdr:row>
      <xdr:rowOff>174974</xdr:rowOff>
    </xdr:to>
    <xdr:pic>
      <xdr:nvPicPr>
        <xdr:cNvPr id="17" name="Picture 16">
          <a:extLst>
            <a:ext uri="{FF2B5EF4-FFF2-40B4-BE49-F238E27FC236}">
              <a16:creationId xmlns:a16="http://schemas.microsoft.com/office/drawing/2014/main" id="{53413257-2661-40BC-A851-116F9346944B}"/>
            </a:ext>
          </a:extLst>
        </xdr:cNvPr>
        <xdr:cNvPicPr>
          <a:picLocks noChangeAspect="1"/>
        </xdr:cNvPicPr>
      </xdr:nvPicPr>
      <xdr:blipFill>
        <a:blip xmlns:r="http://schemas.openxmlformats.org/officeDocument/2006/relationships" r:embed="rId16"/>
        <a:stretch>
          <a:fillRect/>
        </a:stretch>
      </xdr:blipFill>
      <xdr:spPr>
        <a:xfrm>
          <a:off x="52006500" y="9715500"/>
          <a:ext cx="9228571" cy="2285714"/>
        </a:xfrm>
        <a:prstGeom prst="rect">
          <a:avLst/>
        </a:prstGeom>
      </xdr:spPr>
    </xdr:pic>
    <xdr:clientData/>
  </xdr:twoCellAnchor>
  <xdr:twoCellAnchor editAs="oneCell">
    <xdr:from>
      <xdr:col>66</xdr:col>
      <xdr:colOff>0</xdr:colOff>
      <xdr:row>83</xdr:row>
      <xdr:rowOff>0</xdr:rowOff>
    </xdr:from>
    <xdr:to>
      <xdr:col>71</xdr:col>
      <xdr:colOff>287655</xdr:colOff>
      <xdr:row>86</xdr:row>
      <xdr:rowOff>135255</xdr:rowOff>
    </xdr:to>
    <xdr:pic>
      <xdr:nvPicPr>
        <xdr:cNvPr id="18" name="Picture 17">
          <a:extLst>
            <a:ext uri="{FF2B5EF4-FFF2-40B4-BE49-F238E27FC236}">
              <a16:creationId xmlns:a16="http://schemas.microsoft.com/office/drawing/2014/main" id="{8F0EC433-3D1C-4F7E-9214-A184850977D2}"/>
            </a:ext>
          </a:extLst>
        </xdr:cNvPr>
        <xdr:cNvPicPr/>
      </xdr:nvPicPr>
      <xdr:blipFill>
        <a:blip xmlns:r="http://schemas.openxmlformats.org/officeDocument/2006/relationships" r:embed="rId17"/>
        <a:stretch>
          <a:fillRect/>
        </a:stretch>
      </xdr:blipFill>
      <xdr:spPr>
        <a:xfrm>
          <a:off x="44081700" y="15811500"/>
          <a:ext cx="3343275" cy="714375"/>
        </a:xfrm>
        <a:prstGeom prst="rect">
          <a:avLst/>
        </a:prstGeom>
      </xdr:spPr>
    </xdr:pic>
    <xdr:clientData/>
  </xdr:twoCellAnchor>
  <xdr:twoCellAnchor editAs="oneCell">
    <xdr:from>
      <xdr:col>66</xdr:col>
      <xdr:colOff>57150</xdr:colOff>
      <xdr:row>87</xdr:row>
      <xdr:rowOff>104775</xdr:rowOff>
    </xdr:from>
    <xdr:to>
      <xdr:col>77</xdr:col>
      <xdr:colOff>400050</xdr:colOff>
      <xdr:row>101</xdr:row>
      <xdr:rowOff>0</xdr:rowOff>
    </xdr:to>
    <xdr:pic>
      <xdr:nvPicPr>
        <xdr:cNvPr id="19" name="Picture 18">
          <a:extLst>
            <a:ext uri="{FF2B5EF4-FFF2-40B4-BE49-F238E27FC236}">
              <a16:creationId xmlns:a16="http://schemas.microsoft.com/office/drawing/2014/main" id="{6EC59D75-BF69-46A2-A732-4DC76A81F6CA}"/>
            </a:ext>
          </a:extLst>
        </xdr:cNvPr>
        <xdr:cNvPicPr/>
      </xdr:nvPicPr>
      <xdr:blipFill>
        <a:blip xmlns:r="http://schemas.openxmlformats.org/officeDocument/2006/relationships" r:embed="rId18"/>
        <a:stretch>
          <a:fillRect/>
        </a:stretch>
      </xdr:blipFill>
      <xdr:spPr>
        <a:xfrm>
          <a:off x="44138850" y="16678275"/>
          <a:ext cx="7038975" cy="2562225"/>
        </a:xfrm>
        <a:prstGeom prst="rect">
          <a:avLst/>
        </a:prstGeom>
      </xdr:spPr>
    </xdr:pic>
    <xdr:clientData/>
  </xdr:twoCellAnchor>
  <xdr:twoCellAnchor editAs="oneCell">
    <xdr:from>
      <xdr:col>95</xdr:col>
      <xdr:colOff>247650</xdr:colOff>
      <xdr:row>1</xdr:row>
      <xdr:rowOff>9525</xdr:rowOff>
    </xdr:from>
    <xdr:to>
      <xdr:col>103</xdr:col>
      <xdr:colOff>285750</xdr:colOff>
      <xdr:row>31</xdr:row>
      <xdr:rowOff>76200</xdr:rowOff>
    </xdr:to>
    <xdr:pic>
      <xdr:nvPicPr>
        <xdr:cNvPr id="23" name="Picture 22">
          <a:extLst>
            <a:ext uri="{FF2B5EF4-FFF2-40B4-BE49-F238E27FC236}">
              <a16:creationId xmlns:a16="http://schemas.microsoft.com/office/drawing/2014/main" id="{11FA2260-EB98-4008-98BA-101C10EAE806}"/>
            </a:ext>
          </a:extLst>
        </xdr:cNvPr>
        <xdr:cNvPicPr/>
      </xdr:nvPicPr>
      <xdr:blipFill>
        <a:blip xmlns:r="http://schemas.openxmlformats.org/officeDocument/2006/relationships" r:embed="rId19"/>
        <a:stretch>
          <a:fillRect/>
        </a:stretch>
      </xdr:blipFill>
      <xdr:spPr>
        <a:xfrm>
          <a:off x="62007750" y="200025"/>
          <a:ext cx="4905375" cy="5781675"/>
        </a:xfrm>
        <a:prstGeom prst="rect">
          <a:avLst/>
        </a:prstGeom>
      </xdr:spPr>
    </xdr:pic>
    <xdr:clientData/>
  </xdr:twoCellAnchor>
  <xdr:twoCellAnchor editAs="oneCell">
    <xdr:from>
      <xdr:col>95</xdr:col>
      <xdr:colOff>276225</xdr:colOff>
      <xdr:row>32</xdr:row>
      <xdr:rowOff>161925</xdr:rowOff>
    </xdr:from>
    <xdr:to>
      <xdr:col>105</xdr:col>
      <xdr:colOff>76200</xdr:colOff>
      <xdr:row>52</xdr:row>
      <xdr:rowOff>76200</xdr:rowOff>
    </xdr:to>
    <xdr:pic>
      <xdr:nvPicPr>
        <xdr:cNvPr id="24" name="Picture 23">
          <a:extLst>
            <a:ext uri="{FF2B5EF4-FFF2-40B4-BE49-F238E27FC236}">
              <a16:creationId xmlns:a16="http://schemas.microsoft.com/office/drawing/2014/main" id="{E4FC21A7-F0EE-435B-9834-661D6DF0D788}"/>
            </a:ext>
          </a:extLst>
        </xdr:cNvPr>
        <xdr:cNvPicPr/>
      </xdr:nvPicPr>
      <xdr:blipFill>
        <a:blip xmlns:r="http://schemas.openxmlformats.org/officeDocument/2006/relationships" r:embed="rId20"/>
        <a:stretch>
          <a:fillRect/>
        </a:stretch>
      </xdr:blipFill>
      <xdr:spPr>
        <a:xfrm>
          <a:off x="62036325" y="6257925"/>
          <a:ext cx="5895975" cy="3724275"/>
        </a:xfrm>
        <a:prstGeom prst="rect">
          <a:avLst/>
        </a:prstGeom>
      </xdr:spPr>
    </xdr:pic>
    <xdr:clientData/>
  </xdr:twoCellAnchor>
  <xdr:twoCellAnchor editAs="oneCell">
    <xdr:from>
      <xdr:col>95</xdr:col>
      <xdr:colOff>0</xdr:colOff>
      <xdr:row>53</xdr:row>
      <xdr:rowOff>0</xdr:rowOff>
    </xdr:from>
    <xdr:to>
      <xdr:col>105</xdr:col>
      <xdr:colOff>168763</xdr:colOff>
      <xdr:row>81</xdr:row>
      <xdr:rowOff>174569</xdr:rowOff>
    </xdr:to>
    <xdr:pic>
      <xdr:nvPicPr>
        <xdr:cNvPr id="21" name="Picture 20">
          <a:extLst>
            <a:ext uri="{FF2B5EF4-FFF2-40B4-BE49-F238E27FC236}">
              <a16:creationId xmlns:a16="http://schemas.microsoft.com/office/drawing/2014/main" id="{D8356C7A-C284-49B7-B87E-E7D5D9030BC5}"/>
            </a:ext>
          </a:extLst>
        </xdr:cNvPr>
        <xdr:cNvPicPr>
          <a:picLocks noChangeAspect="1"/>
        </xdr:cNvPicPr>
      </xdr:nvPicPr>
      <xdr:blipFill>
        <a:blip xmlns:r="http://schemas.openxmlformats.org/officeDocument/2006/relationships" r:embed="rId21"/>
        <a:stretch>
          <a:fillRect/>
        </a:stretch>
      </xdr:blipFill>
      <xdr:spPr>
        <a:xfrm>
          <a:off x="61760100" y="10096500"/>
          <a:ext cx="6257143" cy="5523809"/>
        </a:xfrm>
        <a:prstGeom prst="rect">
          <a:avLst/>
        </a:prstGeom>
      </xdr:spPr>
    </xdr:pic>
    <xdr:clientData/>
  </xdr:twoCellAnchor>
  <xdr:twoCellAnchor editAs="oneCell">
    <xdr:from>
      <xdr:col>95</xdr:col>
      <xdr:colOff>0</xdr:colOff>
      <xdr:row>83</xdr:row>
      <xdr:rowOff>0</xdr:rowOff>
    </xdr:from>
    <xdr:to>
      <xdr:col>105</xdr:col>
      <xdr:colOff>37333</xdr:colOff>
      <xdr:row>95</xdr:row>
      <xdr:rowOff>75905</xdr:rowOff>
    </xdr:to>
    <xdr:pic>
      <xdr:nvPicPr>
        <xdr:cNvPr id="22" name="Picture 21">
          <a:extLst>
            <a:ext uri="{FF2B5EF4-FFF2-40B4-BE49-F238E27FC236}">
              <a16:creationId xmlns:a16="http://schemas.microsoft.com/office/drawing/2014/main" id="{96BD224F-79C9-4157-BFC1-638AFF90BC3A}"/>
            </a:ext>
          </a:extLst>
        </xdr:cNvPr>
        <xdr:cNvPicPr>
          <a:picLocks noChangeAspect="1"/>
        </xdr:cNvPicPr>
      </xdr:nvPicPr>
      <xdr:blipFill>
        <a:blip xmlns:r="http://schemas.openxmlformats.org/officeDocument/2006/relationships" r:embed="rId22"/>
        <a:stretch>
          <a:fillRect/>
        </a:stretch>
      </xdr:blipFill>
      <xdr:spPr>
        <a:xfrm>
          <a:off x="61760100" y="15811500"/>
          <a:ext cx="6133333" cy="2361905"/>
        </a:xfrm>
        <a:prstGeom prst="rect">
          <a:avLst/>
        </a:prstGeom>
      </xdr:spPr>
    </xdr:pic>
    <xdr:clientData/>
  </xdr:twoCellAnchor>
  <xdr:twoCellAnchor editAs="oneCell">
    <xdr:from>
      <xdr:col>95</xdr:col>
      <xdr:colOff>0</xdr:colOff>
      <xdr:row>96</xdr:row>
      <xdr:rowOff>0</xdr:rowOff>
    </xdr:from>
    <xdr:to>
      <xdr:col>104</xdr:col>
      <xdr:colOff>60267</xdr:colOff>
      <xdr:row>115</xdr:row>
      <xdr:rowOff>136509</xdr:rowOff>
    </xdr:to>
    <xdr:pic>
      <xdr:nvPicPr>
        <xdr:cNvPr id="26" name="Picture 25">
          <a:extLst>
            <a:ext uri="{FF2B5EF4-FFF2-40B4-BE49-F238E27FC236}">
              <a16:creationId xmlns:a16="http://schemas.microsoft.com/office/drawing/2014/main" id="{1B6D6E19-DA60-4750-8EE1-700F090A6D84}"/>
            </a:ext>
          </a:extLst>
        </xdr:cNvPr>
        <xdr:cNvPicPr>
          <a:picLocks noChangeAspect="1"/>
        </xdr:cNvPicPr>
      </xdr:nvPicPr>
      <xdr:blipFill>
        <a:blip xmlns:r="http://schemas.openxmlformats.org/officeDocument/2006/relationships" r:embed="rId23"/>
        <a:stretch>
          <a:fillRect/>
        </a:stretch>
      </xdr:blipFill>
      <xdr:spPr>
        <a:xfrm>
          <a:off x="61760100" y="18288000"/>
          <a:ext cx="5542857" cy="52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466725</xdr:colOff>
      <xdr:row>50</xdr:row>
      <xdr:rowOff>171450</xdr:rowOff>
    </xdr:from>
    <xdr:to>
      <xdr:col>16</xdr:col>
      <xdr:colOff>526256</xdr:colOff>
      <xdr:row>61</xdr:row>
      <xdr:rowOff>52387</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2819" y="10136981"/>
          <a:ext cx="5810250" cy="2000250"/>
        </a:xfrm>
        <a:prstGeom prst="rect">
          <a:avLst/>
        </a:prstGeom>
        <a:noFill/>
        <a:ln>
          <a:solidFill>
            <a:schemeClr val="tx1"/>
          </a:solidFill>
        </a:ln>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87154</xdr:colOff>
      <xdr:row>39</xdr:row>
      <xdr:rowOff>45718</xdr:rowOff>
    </xdr:from>
    <xdr:to>
      <xdr:col>27</xdr:col>
      <xdr:colOff>583689</xdr:colOff>
      <xdr:row>57</xdr:row>
      <xdr:rowOff>136241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0802779" y="7403781"/>
          <a:ext cx="5401910" cy="3352835"/>
        </a:xfrm>
        <a:prstGeom prst="rect">
          <a:avLst/>
        </a:prstGeom>
      </xdr:spPr>
    </xdr:pic>
    <xdr:clientData/>
  </xdr:twoCellAnchor>
  <xdr:twoCellAnchor editAs="oneCell">
    <xdr:from>
      <xdr:col>19</xdr:col>
      <xdr:colOff>0</xdr:colOff>
      <xdr:row>6</xdr:row>
      <xdr:rowOff>0</xdr:rowOff>
    </xdr:from>
    <xdr:to>
      <xdr:col>28</xdr:col>
      <xdr:colOff>573127</xdr:colOff>
      <xdr:row>38</xdr:row>
      <xdr:rowOff>108754</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50030063" y="1512094"/>
          <a:ext cx="6038096" cy="62761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30</xdr:col>
      <xdr:colOff>141613</xdr:colOff>
      <xdr:row>19</xdr:row>
      <xdr:rowOff>9119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2153900" y="381000"/>
          <a:ext cx="10104763" cy="3247619"/>
        </a:xfrm>
        <a:prstGeom prst="rect">
          <a:avLst/>
        </a:prstGeom>
      </xdr:spPr>
    </xdr:pic>
    <xdr:clientData/>
  </xdr:twoCellAnchor>
  <xdr:twoCellAnchor editAs="oneCell">
    <xdr:from>
      <xdr:col>33</xdr:col>
      <xdr:colOff>66675</xdr:colOff>
      <xdr:row>2</xdr:row>
      <xdr:rowOff>47625</xdr:rowOff>
    </xdr:from>
    <xdr:to>
      <xdr:col>38</xdr:col>
      <xdr:colOff>447247</xdr:colOff>
      <xdr:row>14</xdr:row>
      <xdr:rowOff>18768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24374475" y="428625"/>
          <a:ext cx="3428572" cy="2257143"/>
        </a:xfrm>
        <a:prstGeom prst="rect">
          <a:avLst/>
        </a:prstGeom>
      </xdr:spPr>
    </xdr:pic>
    <xdr:clientData/>
  </xdr:twoCellAnchor>
  <xdr:twoCellAnchor editAs="oneCell">
    <xdr:from>
      <xdr:col>31</xdr:col>
      <xdr:colOff>476250</xdr:colOff>
      <xdr:row>16</xdr:row>
      <xdr:rowOff>104775</xdr:rowOff>
    </xdr:from>
    <xdr:to>
      <xdr:col>41</xdr:col>
      <xdr:colOff>132631</xdr:colOff>
      <xdr:row>25</xdr:row>
      <xdr:rowOff>142656</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23564850" y="3152775"/>
          <a:ext cx="5752381" cy="17523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185</xdr:col>
      <xdr:colOff>180975</xdr:colOff>
      <xdr:row>8</xdr:row>
      <xdr:rowOff>104775</xdr:rowOff>
    </xdr:from>
    <xdr:to>
      <xdr:col>196</xdr:col>
      <xdr:colOff>368692</xdr:colOff>
      <xdr:row>37</xdr:row>
      <xdr:rowOff>86918</xdr:rowOff>
    </xdr:to>
    <xdr:pic>
      <xdr:nvPicPr>
        <xdr:cNvPr id="5" name="Picture 4">
          <a:extLst>
            <a:ext uri="{FF2B5EF4-FFF2-40B4-BE49-F238E27FC236}">
              <a16:creationId xmlns:a16="http://schemas.microsoft.com/office/drawing/2014/main" id="{715AE6A0-81AB-4020-8CC0-C503875A02DB}"/>
            </a:ext>
          </a:extLst>
        </xdr:cNvPr>
        <xdr:cNvPicPr>
          <a:picLocks noChangeAspect="1"/>
        </xdr:cNvPicPr>
      </xdr:nvPicPr>
      <xdr:blipFill>
        <a:blip xmlns:r="http://schemas.openxmlformats.org/officeDocument/2006/relationships" r:embed="rId1"/>
        <a:stretch>
          <a:fillRect/>
        </a:stretch>
      </xdr:blipFill>
      <xdr:spPr>
        <a:xfrm>
          <a:off x="118214775" y="2371725"/>
          <a:ext cx="7028572" cy="5695238"/>
        </a:xfrm>
        <a:prstGeom prst="rect">
          <a:avLst/>
        </a:prstGeom>
      </xdr:spPr>
    </xdr:pic>
    <xdr:clientData/>
  </xdr:twoCellAnchor>
  <xdr:twoCellAnchor editAs="oneCell">
    <xdr:from>
      <xdr:col>185</xdr:col>
      <xdr:colOff>523875</xdr:colOff>
      <xdr:row>3</xdr:row>
      <xdr:rowOff>19050</xdr:rowOff>
    </xdr:from>
    <xdr:to>
      <xdr:col>195</xdr:col>
      <xdr:colOff>254525</xdr:colOff>
      <xdr:row>10</xdr:row>
      <xdr:rowOff>173165</xdr:rowOff>
    </xdr:to>
    <xdr:pic>
      <xdr:nvPicPr>
        <xdr:cNvPr id="6" name="Picture 5">
          <a:extLst>
            <a:ext uri="{FF2B5EF4-FFF2-40B4-BE49-F238E27FC236}">
              <a16:creationId xmlns:a16="http://schemas.microsoft.com/office/drawing/2014/main" id="{32325465-F64C-4AF1-AF80-38EAA7E547BE}"/>
            </a:ext>
          </a:extLst>
        </xdr:cNvPr>
        <xdr:cNvPicPr>
          <a:picLocks noChangeAspect="1"/>
        </xdr:cNvPicPr>
      </xdr:nvPicPr>
      <xdr:blipFill>
        <a:blip xmlns:r="http://schemas.openxmlformats.org/officeDocument/2006/relationships" r:embed="rId2"/>
        <a:stretch>
          <a:fillRect/>
        </a:stretch>
      </xdr:blipFill>
      <xdr:spPr>
        <a:xfrm>
          <a:off x="118557675" y="676275"/>
          <a:ext cx="5961905" cy="1514285"/>
        </a:xfrm>
        <a:prstGeom prst="rect">
          <a:avLst/>
        </a:prstGeom>
      </xdr:spPr>
    </xdr:pic>
    <xdr:clientData/>
  </xdr:twoCellAnchor>
  <xdr:twoCellAnchor editAs="oneCell">
    <xdr:from>
      <xdr:col>291</xdr:col>
      <xdr:colOff>0</xdr:colOff>
      <xdr:row>3</xdr:row>
      <xdr:rowOff>0</xdr:rowOff>
    </xdr:from>
    <xdr:to>
      <xdr:col>297</xdr:col>
      <xdr:colOff>136828</xdr:colOff>
      <xdr:row>5</xdr:row>
      <xdr:rowOff>41855</xdr:rowOff>
    </xdr:to>
    <xdr:pic>
      <xdr:nvPicPr>
        <xdr:cNvPr id="8" name="Picture 7">
          <a:extLst>
            <a:ext uri="{FF2B5EF4-FFF2-40B4-BE49-F238E27FC236}">
              <a16:creationId xmlns:a16="http://schemas.microsoft.com/office/drawing/2014/main" id="{3F4C7402-FE91-4FF1-BA59-5EEB2ACBCE0B}"/>
            </a:ext>
          </a:extLst>
        </xdr:cNvPr>
        <xdr:cNvPicPr>
          <a:picLocks noChangeAspect="1"/>
        </xdr:cNvPicPr>
      </xdr:nvPicPr>
      <xdr:blipFill>
        <a:blip xmlns:r="http://schemas.openxmlformats.org/officeDocument/2006/relationships" r:embed="rId3"/>
        <a:stretch>
          <a:fillRect/>
        </a:stretch>
      </xdr:blipFill>
      <xdr:spPr>
        <a:xfrm>
          <a:off x="143694150" y="657225"/>
          <a:ext cx="2657143" cy="438095"/>
        </a:xfrm>
        <a:prstGeom prst="rect">
          <a:avLst/>
        </a:prstGeom>
      </xdr:spPr>
    </xdr:pic>
    <xdr:clientData/>
  </xdr:twoCellAnchor>
  <xdr:twoCellAnchor editAs="oneCell">
    <xdr:from>
      <xdr:col>297</xdr:col>
      <xdr:colOff>0</xdr:colOff>
      <xdr:row>3</xdr:row>
      <xdr:rowOff>0</xdr:rowOff>
    </xdr:from>
    <xdr:to>
      <xdr:col>304</xdr:col>
      <xdr:colOff>26238</xdr:colOff>
      <xdr:row>5</xdr:row>
      <xdr:rowOff>41855</xdr:rowOff>
    </xdr:to>
    <xdr:pic>
      <xdr:nvPicPr>
        <xdr:cNvPr id="9" name="Picture 8">
          <a:extLst>
            <a:ext uri="{FF2B5EF4-FFF2-40B4-BE49-F238E27FC236}">
              <a16:creationId xmlns:a16="http://schemas.microsoft.com/office/drawing/2014/main" id="{222EDF45-C56D-49DD-B2A3-2782490518FD}"/>
            </a:ext>
          </a:extLst>
        </xdr:cNvPr>
        <xdr:cNvPicPr>
          <a:picLocks noChangeAspect="1"/>
        </xdr:cNvPicPr>
      </xdr:nvPicPr>
      <xdr:blipFill>
        <a:blip xmlns:r="http://schemas.openxmlformats.org/officeDocument/2006/relationships" r:embed="rId4"/>
        <a:stretch>
          <a:fillRect/>
        </a:stretch>
      </xdr:blipFill>
      <xdr:spPr>
        <a:xfrm>
          <a:off x="146665950" y="657225"/>
          <a:ext cx="3457143" cy="438095"/>
        </a:xfrm>
        <a:prstGeom prst="rect">
          <a:avLst/>
        </a:prstGeom>
      </xdr:spPr>
    </xdr:pic>
    <xdr:clientData/>
  </xdr:twoCellAnchor>
  <xdr:twoCellAnchor editAs="oneCell">
    <xdr:from>
      <xdr:col>307</xdr:col>
      <xdr:colOff>0</xdr:colOff>
      <xdr:row>3</xdr:row>
      <xdr:rowOff>0</xdr:rowOff>
    </xdr:from>
    <xdr:to>
      <xdr:col>310</xdr:col>
      <xdr:colOff>125554</xdr:colOff>
      <xdr:row>4</xdr:row>
      <xdr:rowOff>17118</xdr:rowOff>
    </xdr:to>
    <xdr:pic>
      <xdr:nvPicPr>
        <xdr:cNvPr id="11" name="Picture 10">
          <a:extLst>
            <a:ext uri="{FF2B5EF4-FFF2-40B4-BE49-F238E27FC236}">
              <a16:creationId xmlns:a16="http://schemas.microsoft.com/office/drawing/2014/main" id="{3C2F1302-85CB-48D1-80E3-C22B9468E2F4}"/>
            </a:ext>
          </a:extLst>
        </xdr:cNvPr>
        <xdr:cNvPicPr>
          <a:picLocks noChangeAspect="1"/>
        </xdr:cNvPicPr>
      </xdr:nvPicPr>
      <xdr:blipFill>
        <a:blip xmlns:r="http://schemas.openxmlformats.org/officeDocument/2006/relationships" r:embed="rId5"/>
        <a:stretch>
          <a:fillRect/>
        </a:stretch>
      </xdr:blipFill>
      <xdr:spPr>
        <a:xfrm>
          <a:off x="150475950" y="657225"/>
          <a:ext cx="1409524" cy="219048"/>
        </a:xfrm>
        <a:prstGeom prst="rect">
          <a:avLst/>
        </a:prstGeom>
      </xdr:spPr>
    </xdr:pic>
    <xdr:clientData/>
  </xdr:twoCellAnchor>
  <xdr:twoCellAnchor editAs="oneCell">
    <xdr:from>
      <xdr:col>291</xdr:col>
      <xdr:colOff>104775</xdr:colOff>
      <xdr:row>3</xdr:row>
      <xdr:rowOff>523875</xdr:rowOff>
    </xdr:from>
    <xdr:to>
      <xdr:col>306</xdr:col>
      <xdr:colOff>265824</xdr:colOff>
      <xdr:row>4</xdr:row>
      <xdr:rowOff>161905</xdr:rowOff>
    </xdr:to>
    <xdr:pic>
      <xdr:nvPicPr>
        <xdr:cNvPr id="12" name="Picture 11">
          <a:extLst>
            <a:ext uri="{FF2B5EF4-FFF2-40B4-BE49-F238E27FC236}">
              <a16:creationId xmlns:a16="http://schemas.microsoft.com/office/drawing/2014/main" id="{DCED1DD7-CEF6-4B03-9B83-410A94A2764A}"/>
            </a:ext>
          </a:extLst>
        </xdr:cNvPr>
        <xdr:cNvPicPr>
          <a:picLocks noChangeAspect="1"/>
        </xdr:cNvPicPr>
      </xdr:nvPicPr>
      <xdr:blipFill>
        <a:blip xmlns:r="http://schemas.openxmlformats.org/officeDocument/2006/relationships" r:embed="rId6"/>
        <a:stretch>
          <a:fillRect/>
        </a:stretch>
      </xdr:blipFill>
      <xdr:spPr>
        <a:xfrm>
          <a:off x="143798925" y="1181100"/>
          <a:ext cx="7009524" cy="161905"/>
        </a:xfrm>
        <a:prstGeom prst="rect">
          <a:avLst/>
        </a:prstGeom>
      </xdr:spPr>
    </xdr:pic>
    <xdr:clientData/>
  </xdr:twoCellAnchor>
  <xdr:twoCellAnchor editAs="oneCell">
    <xdr:from>
      <xdr:col>325</xdr:col>
      <xdr:colOff>161925</xdr:colOff>
      <xdr:row>71</xdr:row>
      <xdr:rowOff>123825</xdr:rowOff>
    </xdr:from>
    <xdr:to>
      <xdr:col>334</xdr:col>
      <xdr:colOff>37430</xdr:colOff>
      <xdr:row>90</xdr:row>
      <xdr:rowOff>37659</xdr:rowOff>
    </xdr:to>
    <xdr:pic>
      <xdr:nvPicPr>
        <xdr:cNvPr id="17" name="Picture 16">
          <a:extLst>
            <a:ext uri="{FF2B5EF4-FFF2-40B4-BE49-F238E27FC236}">
              <a16:creationId xmlns:a16="http://schemas.microsoft.com/office/drawing/2014/main" id="{B7E1155F-4316-4BBB-8326-78ED420D0D23}"/>
            </a:ext>
          </a:extLst>
        </xdr:cNvPr>
        <xdr:cNvPicPr>
          <a:picLocks noChangeAspect="1"/>
        </xdr:cNvPicPr>
      </xdr:nvPicPr>
      <xdr:blipFill>
        <a:blip xmlns:r="http://schemas.openxmlformats.org/officeDocument/2006/relationships" r:embed="rId7"/>
        <a:stretch>
          <a:fillRect/>
        </a:stretch>
      </xdr:blipFill>
      <xdr:spPr>
        <a:xfrm>
          <a:off x="157724475" y="14573250"/>
          <a:ext cx="5361905" cy="3533334"/>
        </a:xfrm>
        <a:prstGeom prst="rect">
          <a:avLst/>
        </a:prstGeom>
      </xdr:spPr>
    </xdr:pic>
    <xdr:clientData/>
  </xdr:twoCellAnchor>
  <xdr:twoCellAnchor editAs="oneCell">
    <xdr:from>
      <xdr:col>325</xdr:col>
      <xdr:colOff>304800</xdr:colOff>
      <xdr:row>21</xdr:row>
      <xdr:rowOff>123825</xdr:rowOff>
    </xdr:from>
    <xdr:to>
      <xdr:col>335</xdr:col>
      <xdr:colOff>48800</xdr:colOff>
      <xdr:row>35</xdr:row>
      <xdr:rowOff>190150</xdr:rowOff>
    </xdr:to>
    <xdr:pic>
      <xdr:nvPicPr>
        <xdr:cNvPr id="3" name="Picture 2">
          <a:extLst>
            <a:ext uri="{FF2B5EF4-FFF2-40B4-BE49-F238E27FC236}">
              <a16:creationId xmlns:a16="http://schemas.microsoft.com/office/drawing/2014/main" id="{0EE8DA5A-C6F1-4AF5-85D9-FFB17B3EDBAB}"/>
            </a:ext>
          </a:extLst>
        </xdr:cNvPr>
        <xdr:cNvPicPr>
          <a:picLocks noChangeAspect="1"/>
        </xdr:cNvPicPr>
      </xdr:nvPicPr>
      <xdr:blipFill>
        <a:blip xmlns:r="http://schemas.openxmlformats.org/officeDocument/2006/relationships" r:embed="rId8"/>
        <a:stretch>
          <a:fillRect/>
        </a:stretch>
      </xdr:blipFill>
      <xdr:spPr>
        <a:xfrm>
          <a:off x="157867350" y="4991100"/>
          <a:ext cx="5838095" cy="2800000"/>
        </a:xfrm>
        <a:prstGeom prst="rect">
          <a:avLst/>
        </a:prstGeom>
      </xdr:spPr>
    </xdr:pic>
    <xdr:clientData/>
  </xdr:twoCellAnchor>
  <xdr:twoCellAnchor editAs="oneCell">
    <xdr:from>
      <xdr:col>325</xdr:col>
      <xdr:colOff>0</xdr:colOff>
      <xdr:row>3</xdr:row>
      <xdr:rowOff>0</xdr:rowOff>
    </xdr:from>
    <xdr:to>
      <xdr:col>334</xdr:col>
      <xdr:colOff>479315</xdr:colOff>
      <xdr:row>10</xdr:row>
      <xdr:rowOff>150305</xdr:rowOff>
    </xdr:to>
    <xdr:pic>
      <xdr:nvPicPr>
        <xdr:cNvPr id="13" name="Picture 12">
          <a:extLst>
            <a:ext uri="{FF2B5EF4-FFF2-40B4-BE49-F238E27FC236}">
              <a16:creationId xmlns:a16="http://schemas.microsoft.com/office/drawing/2014/main" id="{CAB9605A-ECC0-435D-B29B-EBD2239C8F1B}"/>
            </a:ext>
          </a:extLst>
        </xdr:cNvPr>
        <xdr:cNvPicPr>
          <a:picLocks noChangeAspect="1"/>
        </xdr:cNvPicPr>
      </xdr:nvPicPr>
      <xdr:blipFill>
        <a:blip xmlns:r="http://schemas.openxmlformats.org/officeDocument/2006/relationships" r:embed="rId2"/>
        <a:stretch>
          <a:fillRect/>
        </a:stretch>
      </xdr:blipFill>
      <xdr:spPr>
        <a:xfrm>
          <a:off x="157562550" y="657225"/>
          <a:ext cx="5961905" cy="1514285"/>
        </a:xfrm>
        <a:prstGeom prst="rect">
          <a:avLst/>
        </a:prstGeom>
      </xdr:spPr>
    </xdr:pic>
    <xdr:clientData/>
  </xdr:twoCellAnchor>
  <xdr:twoCellAnchor editAs="oneCell">
    <xdr:from>
      <xdr:col>325</xdr:col>
      <xdr:colOff>0</xdr:colOff>
      <xdr:row>8</xdr:row>
      <xdr:rowOff>0</xdr:rowOff>
    </xdr:from>
    <xdr:to>
      <xdr:col>334</xdr:col>
      <xdr:colOff>380267</xdr:colOff>
      <xdr:row>20</xdr:row>
      <xdr:rowOff>87319</xdr:rowOff>
    </xdr:to>
    <xdr:pic>
      <xdr:nvPicPr>
        <xdr:cNvPr id="14" name="Picture 13">
          <a:extLst>
            <a:ext uri="{FF2B5EF4-FFF2-40B4-BE49-F238E27FC236}">
              <a16:creationId xmlns:a16="http://schemas.microsoft.com/office/drawing/2014/main" id="{3437F444-2569-4F8D-9C2F-2D45BD9EE3D5}"/>
            </a:ext>
          </a:extLst>
        </xdr:cNvPr>
        <xdr:cNvPicPr>
          <a:picLocks noChangeAspect="1"/>
        </xdr:cNvPicPr>
      </xdr:nvPicPr>
      <xdr:blipFill>
        <a:blip xmlns:r="http://schemas.openxmlformats.org/officeDocument/2006/relationships" r:embed="rId9"/>
        <a:stretch>
          <a:fillRect/>
        </a:stretch>
      </xdr:blipFill>
      <xdr:spPr>
        <a:xfrm>
          <a:off x="157562550" y="2266950"/>
          <a:ext cx="5866667" cy="2485714"/>
        </a:xfrm>
        <a:prstGeom prst="rect">
          <a:avLst/>
        </a:prstGeom>
      </xdr:spPr>
    </xdr:pic>
    <xdr:clientData/>
  </xdr:twoCellAnchor>
  <xdr:twoCellAnchor editAs="oneCell">
    <xdr:from>
      <xdr:col>325</xdr:col>
      <xdr:colOff>200025</xdr:colOff>
      <xdr:row>37</xdr:row>
      <xdr:rowOff>9525</xdr:rowOff>
    </xdr:from>
    <xdr:to>
      <xdr:col>335</xdr:col>
      <xdr:colOff>140216</xdr:colOff>
      <xdr:row>69</xdr:row>
      <xdr:rowOff>180191</xdr:rowOff>
    </xdr:to>
    <xdr:pic>
      <xdr:nvPicPr>
        <xdr:cNvPr id="18" name="Picture 17">
          <a:extLst>
            <a:ext uri="{FF2B5EF4-FFF2-40B4-BE49-F238E27FC236}">
              <a16:creationId xmlns:a16="http://schemas.microsoft.com/office/drawing/2014/main" id="{AB6593D1-C5B8-4987-85CE-CB5AF04A39CA}"/>
            </a:ext>
          </a:extLst>
        </xdr:cNvPr>
        <xdr:cNvPicPr>
          <a:picLocks noChangeAspect="1"/>
        </xdr:cNvPicPr>
      </xdr:nvPicPr>
      <xdr:blipFill>
        <a:blip xmlns:r="http://schemas.openxmlformats.org/officeDocument/2006/relationships" r:embed="rId10"/>
        <a:stretch>
          <a:fillRect/>
        </a:stretch>
      </xdr:blipFill>
      <xdr:spPr>
        <a:xfrm>
          <a:off x="157762575" y="7981950"/>
          <a:ext cx="6038096" cy="6276191"/>
        </a:xfrm>
        <a:prstGeom prst="rect">
          <a:avLst/>
        </a:prstGeom>
      </xdr:spPr>
    </xdr:pic>
    <xdr:clientData/>
  </xdr:twoCellAnchor>
  <xdr:oneCellAnchor>
    <xdr:from>
      <xdr:col>351</xdr:col>
      <xdr:colOff>0</xdr:colOff>
      <xdr:row>3</xdr:row>
      <xdr:rowOff>0</xdr:rowOff>
    </xdr:from>
    <xdr:ext cx="2657143" cy="438095"/>
    <xdr:pic>
      <xdr:nvPicPr>
        <xdr:cNvPr id="19" name="Picture 18">
          <a:extLst>
            <a:ext uri="{FF2B5EF4-FFF2-40B4-BE49-F238E27FC236}">
              <a16:creationId xmlns:a16="http://schemas.microsoft.com/office/drawing/2014/main" id="{B2F0EB7B-337B-4EFF-BE4D-6D0DFA9EB2F5}"/>
            </a:ext>
          </a:extLst>
        </xdr:cNvPr>
        <xdr:cNvPicPr>
          <a:picLocks noChangeAspect="1"/>
        </xdr:cNvPicPr>
      </xdr:nvPicPr>
      <xdr:blipFill>
        <a:blip xmlns:r="http://schemas.openxmlformats.org/officeDocument/2006/relationships" r:embed="rId3"/>
        <a:stretch>
          <a:fillRect/>
        </a:stretch>
      </xdr:blipFill>
      <xdr:spPr>
        <a:xfrm>
          <a:off x="143694150" y="657225"/>
          <a:ext cx="2657143" cy="438095"/>
        </a:xfrm>
        <a:prstGeom prst="rect">
          <a:avLst/>
        </a:prstGeom>
      </xdr:spPr>
    </xdr:pic>
    <xdr:clientData/>
  </xdr:oneCellAnchor>
  <xdr:oneCellAnchor>
    <xdr:from>
      <xdr:col>357</xdr:col>
      <xdr:colOff>0</xdr:colOff>
      <xdr:row>3</xdr:row>
      <xdr:rowOff>0</xdr:rowOff>
    </xdr:from>
    <xdr:ext cx="3457143" cy="438095"/>
    <xdr:pic>
      <xdr:nvPicPr>
        <xdr:cNvPr id="20" name="Picture 19">
          <a:extLst>
            <a:ext uri="{FF2B5EF4-FFF2-40B4-BE49-F238E27FC236}">
              <a16:creationId xmlns:a16="http://schemas.microsoft.com/office/drawing/2014/main" id="{4768A6FD-1CDB-422D-A83E-B11DE1506F02}"/>
            </a:ext>
          </a:extLst>
        </xdr:cNvPr>
        <xdr:cNvPicPr>
          <a:picLocks noChangeAspect="1"/>
        </xdr:cNvPicPr>
      </xdr:nvPicPr>
      <xdr:blipFill>
        <a:blip xmlns:r="http://schemas.openxmlformats.org/officeDocument/2006/relationships" r:embed="rId4"/>
        <a:stretch>
          <a:fillRect/>
        </a:stretch>
      </xdr:blipFill>
      <xdr:spPr>
        <a:xfrm>
          <a:off x="146665950" y="657225"/>
          <a:ext cx="3457143" cy="438095"/>
        </a:xfrm>
        <a:prstGeom prst="rect">
          <a:avLst/>
        </a:prstGeom>
      </xdr:spPr>
    </xdr:pic>
    <xdr:clientData/>
  </xdr:oneCellAnchor>
  <xdr:oneCellAnchor>
    <xdr:from>
      <xdr:col>367</xdr:col>
      <xdr:colOff>0</xdr:colOff>
      <xdr:row>3</xdr:row>
      <xdr:rowOff>0</xdr:rowOff>
    </xdr:from>
    <xdr:ext cx="1409524" cy="219048"/>
    <xdr:pic>
      <xdr:nvPicPr>
        <xdr:cNvPr id="21" name="Picture 20">
          <a:extLst>
            <a:ext uri="{FF2B5EF4-FFF2-40B4-BE49-F238E27FC236}">
              <a16:creationId xmlns:a16="http://schemas.microsoft.com/office/drawing/2014/main" id="{5183AC1F-FC1E-40E3-9444-7CB96E00963B}"/>
            </a:ext>
          </a:extLst>
        </xdr:cNvPr>
        <xdr:cNvPicPr>
          <a:picLocks noChangeAspect="1"/>
        </xdr:cNvPicPr>
      </xdr:nvPicPr>
      <xdr:blipFill>
        <a:blip xmlns:r="http://schemas.openxmlformats.org/officeDocument/2006/relationships" r:embed="rId5"/>
        <a:stretch>
          <a:fillRect/>
        </a:stretch>
      </xdr:blipFill>
      <xdr:spPr>
        <a:xfrm>
          <a:off x="150475950" y="657225"/>
          <a:ext cx="1409524" cy="219048"/>
        </a:xfrm>
        <a:prstGeom prst="rect">
          <a:avLst/>
        </a:prstGeom>
      </xdr:spPr>
    </xdr:pic>
    <xdr:clientData/>
  </xdr:oneCellAnchor>
  <xdr:twoCellAnchor editAs="oneCell">
    <xdr:from>
      <xdr:col>351</xdr:col>
      <xdr:colOff>19050</xdr:colOff>
      <xdr:row>3</xdr:row>
      <xdr:rowOff>552450</xdr:rowOff>
    </xdr:from>
    <xdr:to>
      <xdr:col>366</xdr:col>
      <xdr:colOff>25769</xdr:colOff>
      <xdr:row>4</xdr:row>
      <xdr:rowOff>133333</xdr:rowOff>
    </xdr:to>
    <xdr:pic>
      <xdr:nvPicPr>
        <xdr:cNvPr id="4" name="Picture 3">
          <a:extLst>
            <a:ext uri="{FF2B5EF4-FFF2-40B4-BE49-F238E27FC236}">
              <a16:creationId xmlns:a16="http://schemas.microsoft.com/office/drawing/2014/main" id="{BFC6B506-7B9E-4AB4-ADEF-AF953A748C0C}"/>
            </a:ext>
          </a:extLst>
        </xdr:cNvPr>
        <xdr:cNvPicPr>
          <a:picLocks noChangeAspect="1"/>
        </xdr:cNvPicPr>
      </xdr:nvPicPr>
      <xdr:blipFill>
        <a:blip xmlns:r="http://schemas.openxmlformats.org/officeDocument/2006/relationships" r:embed="rId11"/>
        <a:stretch>
          <a:fillRect/>
        </a:stretch>
      </xdr:blipFill>
      <xdr:spPr>
        <a:xfrm>
          <a:off x="172869225" y="1209675"/>
          <a:ext cx="7209524" cy="133333"/>
        </a:xfrm>
        <a:prstGeom prst="rect">
          <a:avLst/>
        </a:prstGeom>
      </xdr:spPr>
    </xdr:pic>
    <xdr:clientData/>
  </xdr:twoCellAnchor>
  <xdr:twoCellAnchor editAs="oneCell">
    <xdr:from>
      <xdr:col>228</xdr:col>
      <xdr:colOff>85725</xdr:colOff>
      <xdr:row>4</xdr:row>
      <xdr:rowOff>85725</xdr:rowOff>
    </xdr:from>
    <xdr:to>
      <xdr:col>247</xdr:col>
      <xdr:colOff>101420</xdr:colOff>
      <xdr:row>26</xdr:row>
      <xdr:rowOff>10887</xdr:rowOff>
    </xdr:to>
    <xdr:pic>
      <xdr:nvPicPr>
        <xdr:cNvPr id="10" name="Picture 9">
          <a:extLst>
            <a:ext uri="{FF2B5EF4-FFF2-40B4-BE49-F238E27FC236}">
              <a16:creationId xmlns:a16="http://schemas.microsoft.com/office/drawing/2014/main" id="{8DCB2C6D-DC03-4818-B517-07642D318C4D}"/>
            </a:ext>
          </a:extLst>
        </xdr:cNvPr>
        <xdr:cNvPicPr>
          <a:picLocks noChangeAspect="1"/>
        </xdr:cNvPicPr>
      </xdr:nvPicPr>
      <xdr:blipFill>
        <a:blip xmlns:r="http://schemas.openxmlformats.org/officeDocument/2006/relationships" r:embed="rId12"/>
        <a:stretch>
          <a:fillRect/>
        </a:stretch>
      </xdr:blipFill>
      <xdr:spPr>
        <a:xfrm>
          <a:off x="145094325" y="1552575"/>
          <a:ext cx="11600000" cy="4342857"/>
        </a:xfrm>
        <a:prstGeom prst="rect">
          <a:avLst/>
        </a:prstGeom>
      </xdr:spPr>
    </xdr:pic>
    <xdr:clientData/>
  </xdr:twoCellAnchor>
  <xdr:twoCellAnchor editAs="oneCell">
    <xdr:from>
      <xdr:col>228</xdr:col>
      <xdr:colOff>57150</xdr:colOff>
      <xdr:row>27</xdr:row>
      <xdr:rowOff>28575</xdr:rowOff>
    </xdr:from>
    <xdr:to>
      <xdr:col>232</xdr:col>
      <xdr:colOff>327322</xdr:colOff>
      <xdr:row>48</xdr:row>
      <xdr:rowOff>113789</xdr:rowOff>
    </xdr:to>
    <xdr:pic>
      <xdr:nvPicPr>
        <xdr:cNvPr id="15" name="Picture 14">
          <a:extLst>
            <a:ext uri="{FF2B5EF4-FFF2-40B4-BE49-F238E27FC236}">
              <a16:creationId xmlns:a16="http://schemas.microsoft.com/office/drawing/2014/main" id="{D8892894-EF64-420D-9539-2112FA6FC4E3}"/>
            </a:ext>
          </a:extLst>
        </xdr:cNvPr>
        <xdr:cNvPicPr>
          <a:picLocks noChangeAspect="1"/>
        </xdr:cNvPicPr>
      </xdr:nvPicPr>
      <xdr:blipFill>
        <a:blip xmlns:r="http://schemas.openxmlformats.org/officeDocument/2006/relationships" r:embed="rId13"/>
        <a:stretch>
          <a:fillRect/>
        </a:stretch>
      </xdr:blipFill>
      <xdr:spPr>
        <a:xfrm>
          <a:off x="145065750" y="6115050"/>
          <a:ext cx="2704762" cy="40857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104775</xdr:colOff>
      <xdr:row>10</xdr:row>
      <xdr:rowOff>76200</xdr:rowOff>
    </xdr:from>
    <xdr:to>
      <xdr:col>20</xdr:col>
      <xdr:colOff>428253</xdr:colOff>
      <xdr:row>18</xdr:row>
      <xdr:rowOff>123825</xdr:rowOff>
    </xdr:to>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734"/>
        <a:stretch/>
      </xdr:blipFill>
      <xdr:spPr bwMode="auto">
        <a:xfrm>
          <a:off x="6810375" y="1981200"/>
          <a:ext cx="5809878" cy="1571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10</xdr:col>
      <xdr:colOff>333375</xdr:colOff>
      <xdr:row>45</xdr:row>
      <xdr:rowOff>66675</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381000"/>
          <a:ext cx="5819775" cy="825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86463</xdr:colOff>
      <xdr:row>3</xdr:row>
      <xdr:rowOff>104776</xdr:rowOff>
    </xdr:from>
    <xdr:to>
      <xdr:col>20</xdr:col>
      <xdr:colOff>419100</xdr:colOff>
      <xdr:row>10</xdr:row>
      <xdr:rowOff>85726</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9804"/>
        <a:stretch/>
      </xdr:blipFill>
      <xdr:spPr bwMode="auto">
        <a:xfrm>
          <a:off x="6792063" y="676276"/>
          <a:ext cx="5819037" cy="131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466725</xdr:colOff>
      <xdr:row>3</xdr:row>
      <xdr:rowOff>28575</xdr:rowOff>
    </xdr:from>
    <xdr:to>
      <xdr:col>31</xdr:col>
      <xdr:colOff>304800</xdr:colOff>
      <xdr:row>35</xdr:row>
      <xdr:rowOff>9525</xdr:rowOff>
    </xdr:to>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268325" y="600075"/>
          <a:ext cx="5934075" cy="607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390525</xdr:colOff>
      <xdr:row>3</xdr:row>
      <xdr:rowOff>38100</xdr:rowOff>
    </xdr:from>
    <xdr:to>
      <xdr:col>41</xdr:col>
      <xdr:colOff>0</xdr:colOff>
      <xdr:row>43</xdr:row>
      <xdr:rowOff>133350</xdr:rowOff>
    </xdr:to>
    <xdr:pic>
      <xdr:nvPicPr>
        <xdr:cNvPr id="7" name="Picture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288125" y="609600"/>
          <a:ext cx="5705475" cy="771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42</xdr:col>
      <xdr:colOff>66675</xdr:colOff>
      <xdr:row>3</xdr:row>
      <xdr:rowOff>104775</xdr:rowOff>
    </xdr:from>
    <xdr:to>
      <xdr:col>51</xdr:col>
      <xdr:colOff>285750</xdr:colOff>
      <xdr:row>46</xdr:row>
      <xdr:rowOff>47625</xdr:rowOff>
    </xdr:to>
    <xdr:pic>
      <xdr:nvPicPr>
        <xdr:cNvPr id="8" name="Picture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669875" y="676275"/>
          <a:ext cx="5705475" cy="813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ray.beamesderfer/Documents/NMFS/References/Hatchery/FPC%20hatchery%20releases%20Lower%20Col.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ray.beamesderfer/Documents/NMFS/References/Hatchery/FPC%20hatchery%20releases%20mid-C.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y Beamesderfer" refreshedDate="43178.679863541664" createdVersion="5" refreshedVersion="5" minRefreshableVersion="3" recordCount="5226" xr:uid="{00000000-000A-0000-FFFF-FFFF02000000}">
  <cacheSource type="worksheet">
    <worksheetSource ref="A1:K5227" sheet="data" r:id="rId2"/>
  </cacheSource>
  <cacheFields count="11">
    <cacheField name="MigrationYear" numFmtId="0">
      <sharedItems containsSemiMixedTypes="0" containsString="0" containsNumber="1" containsInteger="1" minValue="1979" maxValue="2019" count="39">
        <n v="2019"/>
        <n v="2018"/>
        <n v="2017"/>
        <n v="2016"/>
        <n v="2015"/>
        <n v="2014"/>
        <n v="2013"/>
        <n v="2012"/>
        <n v="2011"/>
        <n v="2010"/>
        <n v="2009"/>
        <n v="2008"/>
        <n v="2007"/>
        <n v="2006"/>
        <n v="2005"/>
        <n v="2004"/>
        <n v="2003"/>
        <n v="2002"/>
        <n v="2001"/>
        <n v="2000"/>
        <n v="1999"/>
        <n v="1998"/>
        <n v="1997"/>
        <n v="1996"/>
        <n v="1995"/>
        <n v="1994"/>
        <n v="1993"/>
        <n v="1992"/>
        <n v="1991"/>
        <n v="1990"/>
        <n v="1989"/>
        <n v="1988"/>
        <n v="1987"/>
        <n v="1986"/>
        <n v="1985"/>
        <n v="1984"/>
        <n v="1982"/>
        <n v="1980"/>
        <n v="1979"/>
      </sharedItems>
    </cacheField>
    <cacheField name="Species" numFmtId="0">
      <sharedItems count="20">
        <s v="Spring Chinook Subyearling"/>
        <s v="Fall Chinook Subyearling"/>
        <s v="North Coho"/>
        <s v="Unknown Coho Subyearling"/>
        <s v="North Coho Subyearling"/>
        <s v="South Coho Yearling"/>
        <s v="Unknown Coho Yearling"/>
        <s v="Winter Steelhead"/>
        <s v="Spring Chinook Yearling"/>
        <s v="Summer Steelhead"/>
        <s v="Fall Chinook Yearling "/>
        <s v="North Coho Yearling"/>
        <s v="Cutthroat"/>
        <s v="Chum"/>
        <s v="Unknown Coho"/>
        <s v="South Coho Subyearling"/>
        <s v="Sockeye"/>
        <s v="Summer Chinook Yearling"/>
        <s v="Unknown Chinook"/>
        <s v="Unknown Chinook Yearling"/>
      </sharedItems>
    </cacheField>
    <cacheField name="RaceCode" numFmtId="0">
      <sharedItems/>
    </cacheField>
    <cacheField name="Hatchery" numFmtId="0">
      <sharedItems count="54">
        <s v="South Santiam Hatchery"/>
        <s v="Willamette Hatchery"/>
        <s v="Bonneville Hatchery"/>
        <s v="COOP"/>
        <s v="Enhancement Program"/>
        <s v="Speelyai Hatchery"/>
        <s v="Cowlitz Salmon"/>
        <s v="Lewis River Hatchery"/>
        <s v="Eagle Creek NFH"/>
        <s v="Leavenworth NFH"/>
        <s v="Big Creek Hatchery"/>
        <s v="Gnat Creek Hatchery"/>
        <s v="Klaskanine Hatchery"/>
        <s v="Clatsop County Fisheries"/>
        <s v="Clackamas Hatchery"/>
        <s v="Sandy Hatchery"/>
        <s v="Leaburg Hatchery"/>
        <s v="Marion Forks Hatchery"/>
        <s v="McKenzie Hatchery"/>
        <s v="Roaring River Hatchery"/>
        <s v="Fallert Creek Hatchery"/>
        <s v="Beaver Creek Hatchery"/>
        <s v="Cowlitz Hatchery"/>
        <s v="Cowlitz Trout"/>
        <s v="Washougal Hatchery"/>
        <s v="Merwin Hatchery"/>
        <s v="Grays River Hatchery"/>
        <s v="Kalama Falls Hatchery"/>
        <s v="Skamania Hatchery"/>
        <s v="North Toutle Hatchery"/>
        <s v="Vancouver Hatchery"/>
        <s v="Cascade Hatchery"/>
        <s v="Elochoman Hatchery"/>
        <s v="Oak Springs Hatchery"/>
        <s v="Clatsop Economic Development Council"/>
        <s v="Lower Columbia Hatchery"/>
        <s v="Lower Herman Cr"/>
        <s v="Oxbow-Oregon"/>
        <s v="Dexter Pond"/>
        <s v="Lyons Ferry Hatchery"/>
        <s v="Blue Creek Hatchery"/>
        <s v="Abernathy Hatchery"/>
        <s v="Salkum Hatchery"/>
        <s v="Non_Hatchery"/>
        <s v="Stayton Pond"/>
        <s v="Lower Kalama Hatchery"/>
        <s v="Chinook Hatchery"/>
        <s v="Lookingglass Hatchery"/>
        <s v="Trojan Pond"/>
        <s v="Wahkeena Pond"/>
        <s v="Spring Creek NFH"/>
        <s v="Tucannon Hatchery"/>
        <s v="Dworshak NFH"/>
        <s v="Chelan Hatchery"/>
      </sharedItems>
    </cacheField>
    <cacheField name="ReleaseSite" numFmtId="0">
      <sharedItems/>
    </cacheField>
    <cacheField name="AgencyCode" numFmtId="0">
      <sharedItems/>
    </cacheField>
    <cacheField name="ReleaseStartDate" numFmtId="14">
      <sharedItems containsSemiMixedTypes="0" containsNonDate="0" containsDate="1" containsString="0" minDate="1979-04-26T00:00:00" maxDate="2018-11-02T00:00:00"/>
    </cacheField>
    <cacheField name="NumReleased" numFmtId="0">
      <sharedItems containsSemiMixedTypes="0" containsString="0" containsNumber="1" containsInteger="1" minValue="0" maxValue="10880493"/>
    </cacheField>
    <cacheField name="RelRiver" numFmtId="0">
      <sharedItems count="21">
        <s v="Santiam River"/>
        <s v="Willamette River"/>
        <s v="Tanner Creek"/>
        <s v="Cowlitz River"/>
        <s v="Col R Bel. Bon Dam"/>
        <s v="Lewis River"/>
        <s v="Washougal River"/>
        <s v="Kalama River"/>
        <s v="Youngs River"/>
        <s v="Eagle Creek"/>
        <s v="Big Creek"/>
        <s v="Klaskanine River"/>
        <s v="Sandy River"/>
        <s v="Clackamas River"/>
        <s v="Elochoman River"/>
        <s v="Grays River"/>
        <s v="Toutle River"/>
        <s v="Coweeman River"/>
        <s v="Chinook River"/>
        <s v="Abernathy Creek"/>
        <s v="Mckenzie River"/>
      </sharedItems>
    </cacheField>
    <cacheField name="ReleaseFinishDate" numFmtId="14">
      <sharedItems containsSemiMixedTypes="0" containsNonDate="0" containsDate="1" containsString="0" minDate="1979-04-26T00:00:00" maxDate="2018-11-02T00:00:00"/>
    </cacheField>
    <cacheField name="LifeStag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y Beamesderfer" refreshedDate="43173.423061111112" createdVersion="5" refreshedVersion="5" minRefreshableVersion="3" recordCount="2685" xr:uid="{00000000-000A-0000-FFFF-FFFF03000000}">
  <cacheSource type="worksheet">
    <worksheetSource ref="A1:K2686" sheet="Data" r:id="rId2"/>
  </cacheSource>
  <cacheFields count="11">
    <cacheField name="MigrationYear" numFmtId="0">
      <sharedItems containsSemiMixedTypes="0" containsString="0" containsNumber="1" containsInteger="1" minValue="1979" maxValue="2019" count="41">
        <n v="2019"/>
        <n v="2018"/>
        <n v="2017"/>
        <n v="2016"/>
        <n v="2015"/>
        <n v="2014"/>
        <n v="2013"/>
        <n v="2012"/>
        <n v="2011"/>
        <n v="2010"/>
        <n v="2009"/>
        <n v="2008"/>
        <n v="2007"/>
        <n v="2006"/>
        <n v="2005"/>
        <n v="2004"/>
        <n v="2003"/>
        <n v="2002"/>
        <n v="2001"/>
        <n v="2000"/>
        <n v="1999"/>
        <n v="1998"/>
        <n v="1997"/>
        <n v="1996"/>
        <n v="1995"/>
        <n v="1994"/>
        <n v="1993"/>
        <n v="1992"/>
        <n v="1991"/>
        <n v="1990"/>
        <n v="1989"/>
        <n v="1988"/>
        <n v="1987"/>
        <n v="1986"/>
        <n v="1985"/>
        <n v="1984"/>
        <n v="1983"/>
        <n v="1982"/>
        <n v="1981"/>
        <n v="1980"/>
        <n v="1979"/>
      </sharedItems>
    </cacheField>
    <cacheField name="Species" numFmtId="0">
      <sharedItems count="23">
        <s v="Spring Chinook Subyearling"/>
        <s v="Summer Steelhead"/>
        <s v="Fall Chinook Yearling "/>
        <s v="Summer Chinook Yearling"/>
        <s v="Spring Chinook Yearling"/>
        <s v="Unknown Coho"/>
        <s v="Fall Chinook Subyearling"/>
        <s v="Unknown Coho Yearling"/>
        <s v="Winter Steelhead"/>
        <s v="North Coho Yearling"/>
        <s v="North Coho Subyearling"/>
        <s v="Sockeye"/>
        <s v="Summer Chinook Subyearling"/>
        <s v="South Coho Yearling"/>
        <s v="South Coho Subyearling"/>
        <s v="Spring Chinook"/>
        <s v="Unknown Coho Subyearling"/>
        <s v="Unknown Steelhead"/>
        <s v="Cutthroat"/>
        <s v="Unknown Chinook Yearling"/>
        <s v="Unknown Chinook Subyearling"/>
        <s v="Unknown Chinook"/>
        <s v="Fall Chinook Yearling"/>
      </sharedItems>
    </cacheField>
    <cacheField name="RaceCode" numFmtId="0">
      <sharedItems/>
    </cacheField>
    <cacheField name="Hatchery" numFmtId="0">
      <sharedItems count="68">
        <s v="Round Butte Hatchery"/>
        <s v="Umatilla Hatchery"/>
        <s v="Bonneville Hatchery"/>
        <s v="Leaburg Hatchery"/>
        <s v="Carson NFH"/>
        <s v="Willard Hatchery"/>
        <s v="Eagle Creek NFH"/>
        <s v="Prosser Acclim. Pond"/>
        <s v="Oak Springs Hatchery"/>
        <s v="Wizard Falls Hatchery"/>
        <s v="Lyons Ferry Hatchery"/>
        <s v="COOP"/>
        <s v="Cascade Hatchery"/>
        <s v="Opal Springs Hatchery"/>
        <s v="Cle Elem Hatchery"/>
        <s v="Klickitat Hatchery"/>
        <s v="Little White Salmon NFH"/>
        <s v="Spring Creek NFH"/>
        <s v="Priest Rapids Hatchery"/>
        <s v="Ringold Springs Hatchery"/>
        <s v="Skamania Hatchery"/>
        <s v="Washougal Hatchery"/>
        <s v="Warm Springs NFH"/>
        <s v="Parkdale Acclim. Pond"/>
        <s v="Marion Drain Hatchery"/>
        <s v="Wells Hatchery"/>
        <s v="Lewis River Hatchery"/>
        <s v="Eastbank Hatchery"/>
        <s v="Lower Herman Cr"/>
        <s v="Oxbow-Oregon"/>
        <s v="Yakama Hatchery"/>
        <s v="Stiles Pond"/>
        <s v="Lost Creek Hatchery"/>
        <s v="Easton Acclim Pond"/>
        <s v="Thornhollow Acclim. Pond"/>
        <s v="Imeques Acclim. Pond"/>
        <s v="Minthorn Acclim. Pond"/>
        <s v="Bonifer Acclim. Pond"/>
        <s v="Dworshak NFH"/>
        <s v="Jack Creek Acclim. Pond"/>
        <s v="Roza Acclim. Pond"/>
        <s v="Klaskanine Hatchery"/>
        <s v="Gnat Creek Hatchery"/>
        <s v="Elochoman Hatchery"/>
        <s v="Sandy Hatchery"/>
        <s v="Vancouver Hatchery"/>
        <s v="Non_Hatchery"/>
        <s v="K-Pond"/>
        <s v="Fred Grey Acclim. Pond"/>
        <s v="Wapato Pond"/>
        <s v="Granger Acclim. Pond"/>
        <s v="Montlake Hatchery"/>
        <s v="Abernathy Hatchery"/>
        <s v="Irrigon Hatchery Complex"/>
        <s v="Naches Pond"/>
        <s v="Trojan Pond"/>
        <s v="Niles Springs"/>
        <s v="Cowlitz Hatchery"/>
        <s v="Leavenworth NFH"/>
        <s v="Grays River Hatchery"/>
        <s v="Lower Kalama Hatchery"/>
        <s v="Winthrop NFH"/>
        <s v="Rocky Reach Hatchery"/>
        <s v="Entiat Hatchery"/>
        <s v="Marion Forks Hatchery"/>
        <s v="Tucannon Hatchery"/>
        <s v="Chelan Hatchery"/>
        <s v="Kalama Falls Hatchery"/>
      </sharedItems>
    </cacheField>
    <cacheField name="ReleaseSite" numFmtId="0">
      <sharedItems/>
    </cacheField>
    <cacheField name="AgencyCode" numFmtId="0">
      <sharedItems/>
    </cacheField>
    <cacheField name="ReleaseStartDate" numFmtId="0">
      <sharedItems containsDate="1" containsMixedTypes="1" minDate="1979-02-07T00:00:00" maxDate="2018-07-02T00:00:00"/>
    </cacheField>
    <cacheField name="NumReleased" numFmtId="0">
      <sharedItems containsString="0" containsBlank="1" containsNumber="1" containsInteger="1" minValue="15" maxValue="13905917" count="2452">
        <n v="277000"/>
        <n v="47000"/>
        <n v="300000"/>
        <n v="108824"/>
        <n v="39632"/>
        <n v="12600"/>
        <n v="126809"/>
        <n v="360467"/>
        <n v="28920"/>
        <n v="22365"/>
        <n v="765000"/>
        <n v="125000"/>
        <n v="120000"/>
        <n v="212400"/>
        <n v="500000"/>
        <n v="159114"/>
        <n v="100000"/>
        <n v="1193064"/>
        <n v="247338"/>
        <n v="2000000"/>
        <m/>
        <n v="174880"/>
        <n v="180000"/>
        <n v="280000"/>
        <n v="50000"/>
        <n v="75000"/>
        <n v="240000"/>
        <n v="162000"/>
        <n v="7500"/>
        <n v="15000"/>
        <n v="10000"/>
        <n v="600000"/>
        <n v="440000"/>
        <n v="220000"/>
        <n v="150000"/>
        <n v="59000"/>
        <n v="3300"/>
        <n v="281094"/>
        <n v="65232"/>
        <n v="96348"/>
        <n v="174538"/>
        <n v="256657"/>
        <n v="30150"/>
        <n v="17836"/>
        <n v="71760"/>
        <n v="60060"/>
        <n v="50456"/>
        <n v="439895"/>
        <n v="235242"/>
        <n v="121875"/>
        <n v="657530"/>
        <n v="248273"/>
        <n v="250402"/>
        <n v="241991"/>
        <n v="160879"/>
        <n v="31900"/>
        <n v="57285"/>
        <n v="50370"/>
        <n v="487190"/>
        <n v="46538"/>
        <n v="168545"/>
        <n v="319729"/>
        <n v="179097"/>
        <n v="1000"/>
        <n v="14033"/>
        <n v="15048"/>
        <n v="17645"/>
        <n v="17237"/>
        <n v="23800"/>
        <n v="228881"/>
        <n v="218451"/>
        <n v="208500"/>
        <n v="4000000"/>
        <n v="1000000"/>
        <n v="1082539"/>
        <n v="4695028"/>
        <n v="1883016"/>
        <n v="1264335"/>
        <n v="288602"/>
        <n v="141000"/>
        <n v="250000"/>
        <n v="6578366"/>
        <n v="4196748"/>
        <n v="57390"/>
        <n v="85490"/>
        <n v="2800"/>
        <n v="66530"/>
        <n v="7006260"/>
        <n v="3046454"/>
        <n v="188720"/>
        <n v="87502"/>
        <n v="20432"/>
        <n v="2460342"/>
        <n v="13600"/>
        <n v="3975"/>
        <n v="1488"/>
        <n v="4100"/>
        <n v="533714"/>
        <n v="105000"/>
        <n v="216000"/>
        <n v="315095"/>
        <n v="63609"/>
        <n v="36114"/>
        <n v="67092"/>
        <n v="1560812"/>
        <n v="133000"/>
        <n v="487458"/>
        <n v="230714"/>
        <n v="106305"/>
        <n v="545360"/>
        <n v="243585"/>
        <n v="464284"/>
        <n v="169265"/>
        <n v="41870"/>
        <n v="55648"/>
        <n v="47008"/>
        <n v="489490"/>
        <n v="1179771"/>
        <n v="243343"/>
        <n v="6349372"/>
        <n v="3818576"/>
        <n v="55531"/>
        <n v="77976"/>
        <n v="102011"/>
        <n v="244211"/>
        <n v="178251"/>
        <n v="20000"/>
        <n v="10049"/>
        <n v="7508"/>
        <n v="7760"/>
        <n v="9013"/>
        <n v="8680"/>
        <n v="5600"/>
        <n v="5644"/>
        <n v="11382"/>
        <n v="16741"/>
        <n v="8902"/>
        <n v="1323659"/>
        <n v="3961115"/>
        <n v="215045"/>
        <n v="144934"/>
        <n v="144072"/>
        <n v="37830"/>
        <n v="74460"/>
        <n v="74220"/>
        <n v="230000"/>
        <n v="2477223"/>
        <n v="90537"/>
        <n v="15500"/>
        <n v="88100"/>
        <n v="101594"/>
        <n v="3850"/>
        <n v="3611078"/>
        <n v="168315"/>
        <n v="7241166"/>
        <n v="910"/>
        <n v="10320"/>
        <n v="2906"/>
        <n v="500500"/>
        <n v="1956201"/>
        <n v="1151260"/>
        <n v="226533"/>
        <n v="226257"/>
        <n v="232440"/>
        <n v="1700000"/>
        <n v="362472"/>
        <n v="37000"/>
        <n v="37930"/>
        <n v="47675"/>
        <n v="19700"/>
        <n v="49210"/>
        <n v="215440"/>
        <n v="37240"/>
        <n v="312000"/>
        <n v="3724"/>
        <n v="45000"/>
        <n v="63000"/>
        <n v="66000"/>
        <n v="443605"/>
        <n v="111062"/>
        <n v="3452"/>
        <n v="49783"/>
        <n v="38268"/>
        <n v="252989"/>
        <n v="25028"/>
        <n v="8000"/>
        <n v="5500"/>
        <n v="14430"/>
        <n v="20350"/>
        <n v="15180"/>
        <n v="653205"/>
        <n v="453350"/>
        <n v="229666"/>
        <n v="147216"/>
        <n v="50800"/>
        <n v="55222"/>
        <n v="52952"/>
        <n v="215933"/>
        <n v="214745"/>
        <n v="216077"/>
        <n v="115460"/>
        <n v="642816"/>
        <n v="6690340"/>
        <n v="4036472"/>
        <n v="552490"/>
        <n v="3528050"/>
        <n v="1077350"/>
        <n v="371455"/>
        <n v="999205"/>
        <n v="3972526"/>
        <n v="2527489"/>
        <n v="94500"/>
        <n v="87451"/>
        <n v="110751"/>
        <n v="48711"/>
        <n v="3540"/>
        <n v="3585166"/>
        <n v="197744"/>
        <n v="7117709"/>
        <n v="17000"/>
        <n v="2575"/>
        <n v="98105"/>
        <n v="143770"/>
        <n v="236749"/>
        <n v="90000"/>
        <n v="71382"/>
        <n v="103375"/>
        <n v="100210"/>
        <n v="479078"/>
        <n v="1653495"/>
        <n v="584397"/>
        <n v="52848"/>
        <n v="70000"/>
        <n v="99600"/>
        <n v="1158389"/>
        <n v="173520"/>
        <n v="1803264"/>
        <n v="29000"/>
        <n v="25024"/>
        <n v="149708"/>
        <n v="27999"/>
        <n v="41480"/>
        <n v="55000"/>
        <n v="15"/>
        <n v="332380"/>
        <n v="87896"/>
        <n v="85111"/>
        <n v="95847"/>
        <n v="30450"/>
        <n v="80244"/>
        <n v="291921"/>
        <n v="5970"/>
        <n v="9369"/>
        <n v="234381"/>
        <n v="234525"/>
        <n v="490695"/>
        <n v="623162"/>
        <n v="224459"/>
        <n v="169078"/>
        <n v="50784"/>
        <n v="54003"/>
        <n v="54555"/>
        <n v="746197"/>
        <n v="259429"/>
        <n v="72750"/>
        <n v="140342"/>
        <n v="94680"/>
        <n v="92376"/>
        <n v="92105"/>
        <n v="221567"/>
        <n v="43408"/>
        <n v="108570"/>
        <n v="1542702"/>
        <n v="379970"/>
        <n v="445347"/>
        <n v="99970"/>
        <n v="79931"/>
        <n v="74980"/>
        <n v="256732"/>
        <n v="276210"/>
        <n v="269774"/>
        <n v="726942"/>
        <n v="875653"/>
        <n v="1859849"/>
        <n v="2546543"/>
        <n v="1873262"/>
        <n v="122735"/>
        <n v="1127012"/>
        <n v="175750"/>
        <n v="6169418"/>
        <n v="4585064"/>
        <n v="51987"/>
        <n v="78896"/>
        <n v="260597"/>
        <n v="179176"/>
        <n v="5009"/>
        <n v="4498"/>
        <n v="10120"/>
        <n v="7498"/>
        <n v="4996"/>
        <n v="2440140"/>
        <n v="99000"/>
        <n v="109436"/>
        <n v="49523"/>
        <n v="4082"/>
        <n v="3362379"/>
        <n v="142991"/>
        <n v="7266713"/>
        <n v="18975"/>
        <n v="548210"/>
        <n v="2468135"/>
        <n v="925325"/>
        <n v="40290"/>
        <n v="34122"/>
        <n v="25500"/>
        <n v="1794"/>
        <n v="286308"/>
        <n v="53647"/>
        <n v="104738"/>
        <n v="248131"/>
        <n v="161934"/>
        <n v="11970"/>
        <n v="33184"/>
        <n v="54660"/>
        <n v="116864"/>
        <n v="27664"/>
        <n v="3870"/>
        <n v="107349"/>
        <n v="452421"/>
        <n v="608108"/>
        <n v="240193"/>
        <n v="239729"/>
        <n v="238905"/>
        <n v="177581"/>
        <n v="52707"/>
        <n v="52311"/>
        <n v="52276"/>
        <n v="215395"/>
        <n v="255290"/>
        <n v="248454"/>
        <n v="265438"/>
        <n v="724810"/>
        <n v="1924546"/>
        <n v="2497032"/>
        <n v="1863113"/>
        <n v="296082"/>
        <n v="1125192"/>
        <n v="248900"/>
        <n v="6441575"/>
        <n v="4801111"/>
        <n v="102975"/>
        <n v="104059"/>
        <n v="237043"/>
        <n v="322100"/>
        <n v="124425"/>
        <n v="131858"/>
        <n v="783546"/>
        <n v="2494340"/>
        <n v="91689"/>
        <n v="84946"/>
        <n v="100975"/>
        <n v="38726"/>
        <n v="3247373"/>
        <n v="169398"/>
        <n v="6822861"/>
        <n v="13610"/>
        <n v="628300"/>
        <n v="3403371"/>
        <n v="1037875"/>
        <n v="37743"/>
        <n v="14118"/>
        <n v="3442"/>
        <n v="83379"/>
        <n v="258885"/>
        <n v="170849"/>
        <n v="116479"/>
        <n v="12100"/>
        <n v="7502"/>
        <n v="5005"/>
        <n v="1506725"/>
        <n v="22968"/>
        <n v="161981"/>
        <n v="45652"/>
        <n v="45556"/>
        <n v="48355"/>
        <n v="675125"/>
        <n v="42755"/>
        <n v="50101"/>
        <n v="31965"/>
        <n v="3273"/>
        <n v="22735"/>
        <n v="330"/>
        <n v="286444"/>
        <n v="72898"/>
        <n v="133742"/>
        <n v="288768"/>
        <n v="172752"/>
        <n v="18368"/>
        <n v="43161"/>
        <n v="16269"/>
        <n v="36736"/>
        <n v="129186"/>
        <n v="93312"/>
        <n v="67858"/>
        <n v="64119"/>
        <n v="78887"/>
        <n v="82621"/>
        <n v="90836"/>
        <n v="91112"/>
        <n v="97073"/>
        <n v="759161"/>
        <n v="1995627"/>
        <n v="2573802"/>
        <n v="1678676"/>
        <n v="246504"/>
        <n v="1126579"/>
        <n v="249261"/>
        <n v="925391"/>
        <n v="4806922"/>
        <n v="480945"/>
        <n v="2605701"/>
        <n v="91664"/>
        <n v="89322"/>
        <n v="102177"/>
        <n v="54386"/>
        <n v="3328919"/>
        <n v="186143"/>
        <n v="7056948"/>
        <n v="494186"/>
        <n v="999352"/>
        <n v="18008"/>
        <n v="36438"/>
        <n v="75115"/>
        <n v="264600"/>
        <n v="178151"/>
        <n v="11896"/>
        <n v="7494"/>
        <n v="543818"/>
        <n v="435027"/>
        <n v="194075"/>
        <n v="163212"/>
        <n v="54516"/>
        <n v="54319"/>
        <n v="54884"/>
        <n v="265999"/>
        <n v="264420"/>
        <n v="264362"/>
        <n v="19432"/>
        <n v="1200000"/>
        <n v="543105"/>
        <n v="19633"/>
        <n v="240878"/>
        <n v="98300"/>
        <n v="621925"/>
        <n v="3442295"/>
        <n v="1079750"/>
        <n v="5346391"/>
        <n v="47586"/>
        <n v="42787"/>
        <n v="24003"/>
        <n v="98801"/>
        <n v="72258"/>
        <n v="6995"/>
        <n v="69287"/>
        <n v="311994"/>
        <n v="73613"/>
        <n v="108394"/>
        <n v="17462"/>
        <n v="8284"/>
        <n v="25346"/>
        <n v="229797"/>
        <n v="212460"/>
        <n v="6229093"/>
        <n v="4632199"/>
        <n v="1058771"/>
        <n v="229680"/>
        <n v="44485"/>
        <n v="600733"/>
        <n v="2006949"/>
        <n v="2468919"/>
        <n v="1807188"/>
        <n v="399953"/>
        <n v="22857"/>
        <n v="1699944"/>
        <n v="503772"/>
        <n v="22985"/>
        <n v="597967"/>
        <n v="76357"/>
        <n v="101000"/>
        <n v="457778"/>
        <n v="987515"/>
        <n v="16608"/>
        <n v="34387"/>
        <n v="41395"/>
        <n v="29578"/>
        <n v="263876"/>
        <n v="177866"/>
        <n v="8616"/>
        <n v="7504"/>
        <n v="562855"/>
        <n v="452879"/>
        <n v="225211"/>
        <n v="46575"/>
        <n v="52269"/>
        <n v="52008"/>
        <n v="2501000"/>
        <n v="94512"/>
        <n v="84645"/>
        <n v="102341"/>
        <n v="6439"/>
        <n v="51837"/>
        <n v="10200"/>
        <n v="3476954"/>
        <n v="144438"/>
        <n v="6798390"/>
        <n v="88175"/>
        <n v="79015"/>
        <n v="88942"/>
        <n v="90498"/>
        <n v="100671"/>
        <n v="100297"/>
        <n v="245455"/>
        <n v="621375"/>
        <n v="3976177"/>
        <n v="1021150"/>
        <n v="272423"/>
        <n v="279123"/>
        <n v="281395"/>
        <n v="180905"/>
        <n v="311857"/>
        <n v="34298"/>
        <n v="6504"/>
        <n v="490"/>
        <n v="800"/>
        <n v="71999"/>
        <n v="795"/>
        <n v="7472"/>
        <n v="5456"/>
        <n v="14000"/>
        <n v="39406"/>
        <n v="217393"/>
        <n v="71603"/>
        <n v="161475"/>
        <n v="278816"/>
        <n v="239270"/>
        <n v="287612"/>
        <n v="11188"/>
        <n v="91584"/>
        <n v="5238"/>
        <n v="29622"/>
        <n v="86171"/>
        <n v="231071"/>
        <n v="251118"/>
        <n v="1013647"/>
        <n v="12400"/>
        <n v="2576"/>
        <n v="22934"/>
        <n v="32572"/>
        <n v="32499"/>
        <n v="51604"/>
        <n v="42087"/>
        <n v="265050"/>
        <n v="179871"/>
        <n v="14500"/>
        <n v="19500"/>
        <n v="645488"/>
        <n v="448937"/>
        <n v="54675"/>
        <n v="54672"/>
        <n v="54671"/>
        <n v="6200507"/>
        <n v="4550054"/>
        <n v="584803"/>
        <n v="2053707"/>
        <n v="2497552"/>
        <n v="1802264"/>
        <n v="1844175"/>
        <n v="90871"/>
        <n v="23998"/>
        <n v="86737"/>
        <n v="107120"/>
        <n v="56078"/>
        <n v="5599"/>
        <n v="3398559"/>
        <n v="137051"/>
        <n v="6776651"/>
        <n v="1278492"/>
        <n v="249379"/>
        <n v="282011"/>
        <n v="288342"/>
        <n v="280960"/>
        <n v="12167"/>
        <n v="1199966"/>
        <n v="480079"/>
        <n v="13685"/>
        <n v="276597"/>
        <n v="200747"/>
        <n v="22945"/>
        <n v="135086"/>
        <n v="15846"/>
        <n v="134850"/>
        <n v="205926"/>
        <n v="37806"/>
        <n v="45060"/>
        <n v="74438"/>
        <n v="74342"/>
        <n v="38159"/>
        <n v="137659"/>
        <n v="419475"/>
        <n v="2073311"/>
        <n v="572175"/>
        <n v="992146"/>
        <n v="705241"/>
        <n v="1983"/>
        <n v="425541"/>
        <n v="2079425"/>
        <n v="105502"/>
        <n v="46566"/>
        <n v="21170"/>
        <n v="49402"/>
        <n v="18335"/>
        <n v="216301"/>
        <n v="150736"/>
        <n v="6479326"/>
        <n v="4773958"/>
        <n v="170447"/>
        <n v="74933"/>
        <n v="97051"/>
        <n v="75183"/>
        <n v="109549"/>
        <n v="70781"/>
        <n v="67279"/>
        <n v="590763"/>
        <n v="2616601"/>
        <n v="1853930"/>
        <n v="424569"/>
        <n v="569109"/>
        <n v="43976"/>
        <n v="23318"/>
        <n v="33687"/>
        <n v="59083"/>
        <n v="29886"/>
        <n v="213776"/>
        <n v="280378"/>
        <n v="188018"/>
        <n v="239024"/>
        <n v="227950"/>
        <n v="245443"/>
        <n v="620891"/>
        <n v="439041"/>
        <n v="54509"/>
        <n v="57266"/>
        <n v="54692"/>
        <n v="1216198"/>
        <n v="248380"/>
        <n v="2503299"/>
        <n v="95055"/>
        <n v="23995"/>
        <n v="20001"/>
        <n v="86115"/>
        <n v="108951"/>
        <n v="49656"/>
        <n v="3503075"/>
        <n v="140047"/>
        <n v="6788314"/>
        <n v="624650"/>
        <n v="4376100"/>
        <n v="1158000"/>
        <n v="37659"/>
        <n v="7516"/>
        <n v="1229806"/>
        <n v="417469"/>
        <n v="299574"/>
        <n v="180911"/>
        <n v="24245"/>
        <n v="265907"/>
        <n v="254540"/>
        <n v="250818"/>
        <n v="509450"/>
        <n v="109421"/>
        <n v="11788"/>
        <n v="456"/>
        <n v="2157"/>
        <n v="808611"/>
        <n v="37775"/>
        <n v="51943"/>
        <n v="2067306"/>
        <n v="76993"/>
        <n v="23870"/>
        <n v="136438"/>
        <n v="216418"/>
        <n v="1336741"/>
        <n v="92013"/>
        <n v="25265"/>
        <n v="21620"/>
        <n v="87160"/>
        <n v="101677"/>
        <n v="48298"/>
        <n v="3097449"/>
        <n v="134164"/>
        <n v="330231"/>
        <n v="3722505"/>
        <n v="3990744"/>
        <n v="3492789"/>
        <n v="934438"/>
        <n v="2001759"/>
        <n v="4548306"/>
        <n v="155991"/>
        <n v="463783"/>
        <n v="237562"/>
        <n v="258486"/>
        <n v="47055"/>
        <n v="54014"/>
        <n v="51362"/>
        <n v="776946"/>
        <n v="487204"/>
        <n v="63249"/>
        <n v="279480"/>
        <n v="15902"/>
        <n v="289993"/>
        <n v="11308"/>
        <n v="72296"/>
        <n v="5253"/>
        <n v="39726"/>
        <n v="89328"/>
        <n v="42447"/>
        <n v="120425"/>
        <n v="41095"/>
        <n v="40150"/>
        <n v="209757"/>
        <n v="217932"/>
        <n v="215288"/>
        <n v="2625000"/>
        <n v="239515"/>
        <n v="500"/>
        <n v="233122"/>
        <n v="173788"/>
        <n v="615306"/>
        <n v="1092550"/>
        <n v="1539477"/>
        <n v="55992"/>
        <n v="26848"/>
        <n v="37705"/>
        <n v="68426"/>
        <n v="11525"/>
        <n v="376000"/>
        <n v="3693551"/>
        <n v="504"/>
        <n v="13000"/>
        <n v="12000"/>
        <n v="250284"/>
        <n v="583"/>
        <n v="1982"/>
        <n v="132"/>
        <n v="56"/>
        <n v="1956968"/>
        <n v="40579"/>
        <n v="40964"/>
        <n v="5417"/>
        <n v="13847"/>
        <n v="43054"/>
        <n v="133400"/>
        <n v="20830"/>
        <n v="1006105"/>
        <n v="2061924"/>
        <n v="6598443"/>
        <n v="4210573"/>
        <n v="3494735"/>
        <n v="550000"/>
        <n v="15731"/>
        <n v="51300"/>
        <n v="57381"/>
        <n v="52693"/>
        <n v="50517"/>
        <n v="606000"/>
        <n v="624175"/>
        <n v="1071000"/>
        <n v="1158425"/>
        <n v="9199"/>
        <n v="30382"/>
        <n v="48321"/>
        <n v="56445"/>
        <n v="287127"/>
        <n v="281150"/>
        <n v="291725"/>
        <n v="236781"/>
        <n v="190940"/>
        <n v="249732"/>
        <n v="749377"/>
        <n v="511105"/>
        <n v="32124"/>
        <n v="31362"/>
        <n v="3256"/>
        <n v="8356"/>
        <n v="8357"/>
        <n v="19283"/>
        <n v="26233"/>
        <n v="26188"/>
        <n v="19419"/>
        <n v="19316"/>
        <n v="31578"/>
        <n v="309621"/>
        <n v="178997"/>
        <n v="86985"/>
        <n v="97766"/>
        <n v="58989"/>
        <n v="258200"/>
        <n v="6743101"/>
        <n v="224397"/>
        <n v="2403690"/>
        <n v="91135"/>
        <n v="23512"/>
        <n v="3402530"/>
        <n v="306695"/>
        <n v="309178"/>
        <n v="498128"/>
        <n v="168095"/>
        <n v="40422"/>
        <n v="53606"/>
        <n v="43725"/>
        <n v="1168812"/>
        <n v="520000"/>
        <n v="251915"/>
        <n v="1870"/>
        <n v="348"/>
        <n v="146"/>
        <n v="2904"/>
        <n v="1454"/>
        <n v="3732325"/>
        <n v="26402"/>
        <n v="5002"/>
        <n v="269800"/>
        <n v="77968"/>
        <n v="161932"/>
        <n v="81328"/>
        <n v="286672"/>
        <n v="7591028"/>
        <n v="273440"/>
        <n v="231410"/>
        <n v="280598"/>
        <n v="250004"/>
        <n v="225596"/>
        <n v="149589"/>
        <n v="492770"/>
        <n v="1847298"/>
        <n v="463675"/>
        <n v="265382"/>
        <n v="100345"/>
        <n v="86528"/>
        <n v="22003"/>
        <n v="4227018"/>
        <n v="3421008"/>
        <n v="568054"/>
        <n v="249301"/>
        <n v="441134"/>
        <n v="213088"/>
        <n v="244128"/>
        <n v="40149"/>
        <n v="45271"/>
        <n v="45466"/>
        <n v="769508"/>
        <n v="244766"/>
        <n v="1802174"/>
        <n v="4549"/>
        <n v="13920"/>
        <n v="13679"/>
        <n v="1683664"/>
        <n v="118835"/>
        <n v="69630"/>
        <n v="2000"/>
        <n v="97484"/>
        <n v="97478"/>
        <n v="97454"/>
        <n v="97438"/>
        <n v="40029"/>
        <n v="39785"/>
        <n v="48369"/>
        <n v="67889"/>
        <n v="16418"/>
        <n v="16198"/>
        <n v="1250"/>
        <n v="15003"/>
        <n v="8985"/>
        <n v="7850"/>
        <n v="32953"/>
        <n v="17356"/>
        <n v="628"/>
        <n v="15672"/>
        <n v="12835"/>
        <n v="5542"/>
        <n v="16593"/>
        <n v="15195"/>
        <n v="16394"/>
        <n v="15440"/>
        <n v="1822"/>
        <n v="1253"/>
        <n v="1209384"/>
        <n v="28916"/>
        <n v="29798"/>
        <n v="29796"/>
        <n v="29784"/>
        <n v="28922"/>
        <n v="28919"/>
        <n v="25038"/>
        <n v="15060"/>
        <n v="31340"/>
        <n v="13255"/>
        <n v="21007"/>
        <n v="15383"/>
        <n v="5003"/>
        <n v="1295212"/>
        <n v="1295582"/>
        <n v="1296007"/>
        <n v="1293951"/>
        <n v="153457"/>
        <n v="153861"/>
        <n v="320391"/>
        <n v="751745"/>
        <n v="308085"/>
        <n v="11974"/>
        <n v="12015"/>
        <n v="30473"/>
        <n v="576978"/>
        <n v="9549"/>
        <n v="11457"/>
        <n v="1273"/>
        <n v="1695538"/>
        <n v="3138"/>
        <n v="65386"/>
        <n v="4516"/>
        <n v="1516"/>
        <n v="9358"/>
        <n v="11274"/>
        <n v="922520"/>
        <n v="2397770"/>
        <n v="2150500"/>
        <n v="130002"/>
        <n v="319300"/>
        <n v="48430"/>
        <n v="29610"/>
        <n v="104027"/>
        <n v="86270"/>
        <n v="55706"/>
        <n v="312928"/>
        <n v="156939"/>
        <n v="443000"/>
        <n v="7348976"/>
        <n v="3915785"/>
        <n v="3268727"/>
        <n v="779716"/>
        <n v="1459873"/>
        <n v="738480"/>
        <n v="1470134"/>
        <n v="273377"/>
        <n v="267711"/>
        <n v="283604"/>
        <n v="628196"/>
        <n v="1000175"/>
        <n v="4090940"/>
        <n v="6599838"/>
        <n v="100725"/>
        <n v="20428"/>
        <n v="21809"/>
        <n v="80520"/>
        <n v="2800055"/>
        <n v="418593"/>
        <n v="32069"/>
        <n v="226150"/>
        <n v="211315"/>
        <n v="603323"/>
        <n v="584775"/>
        <n v="205395"/>
        <n v="512152"/>
        <n v="249880"/>
        <n v="797884"/>
        <n v="101446"/>
        <n v="54252"/>
        <n v="250374"/>
        <n v="2499530"/>
        <n v="1660000"/>
        <n v="72000"/>
        <n v="537660"/>
        <n v="42559"/>
        <n v="43235"/>
        <n v="40047"/>
        <n v="29819"/>
        <n v="56529"/>
        <n v="37533"/>
        <n v="38920"/>
        <n v="239494"/>
        <n v="261207"/>
        <n v="52500"/>
        <n v="1961"/>
        <n v="246550"/>
        <n v="45500"/>
        <n v="39850"/>
        <n v="974090"/>
        <n v="80143"/>
        <n v="86347"/>
        <n v="58733"/>
        <n v="28914"/>
        <n v="29945"/>
        <n v="35546"/>
        <n v="31932"/>
        <n v="56847"/>
        <n v="37081"/>
        <n v="167534"/>
        <n v="336409"/>
        <n v="609800"/>
        <n v="942600"/>
        <n v="4225650"/>
        <n v="443669"/>
        <n v="3677307"/>
        <n v="3940257"/>
        <n v="3381797"/>
        <n v="1036733"/>
        <n v="2031737"/>
        <n v="3007316"/>
        <n v="106147"/>
        <n v="6814560"/>
        <n v="2468638"/>
        <n v="240619"/>
        <n v="236446"/>
        <n v="493248"/>
        <n v="374745"/>
        <n v="43863"/>
        <n v="43115"/>
        <n v="43590"/>
        <n v="299392"/>
        <n v="308810"/>
        <n v="798844"/>
        <n v="504088"/>
        <n v="1417986"/>
        <n v="249663"/>
        <n v="107439"/>
        <n v="21459"/>
        <n v="22764"/>
        <n v="266563"/>
        <n v="290552"/>
        <n v="279789"/>
        <n v="3654168"/>
        <n v="1748200"/>
        <n v="175301"/>
        <n v="267816"/>
        <n v="263499"/>
        <n v="233750"/>
        <n v="397385"/>
        <n v="164000"/>
        <n v="18730"/>
        <n v="74500"/>
        <n v="52223"/>
        <n v="223298"/>
        <n v="3007990"/>
        <n v="37495"/>
        <n v="7638672"/>
        <n v="4070365"/>
        <n v="3370867"/>
        <n v="261065"/>
        <n v="248070"/>
        <n v="313383"/>
        <n v="311406"/>
        <n v="459300"/>
        <n v="322806"/>
        <n v="249988"/>
        <n v="515859"/>
        <n v="41369"/>
        <n v="42805"/>
        <n v="42783"/>
        <n v="25090"/>
        <n v="26343"/>
        <n v="47513"/>
        <n v="30661"/>
        <n v="55628"/>
        <n v="40074"/>
        <n v="1012339"/>
        <n v="632893"/>
        <n v="2084184"/>
        <n v="619345"/>
        <n v="1673255"/>
        <n v="336552"/>
        <n v="169835"/>
        <n v="2554300"/>
        <n v="607500"/>
        <n v="998900"/>
        <n v="3664100"/>
        <n v="103200"/>
        <n v="23517"/>
        <n v="14222"/>
        <n v="100445"/>
        <n v="31440"/>
        <n v="6777605"/>
        <n v="3322946"/>
        <n v="171645"/>
        <n v="127969"/>
        <n v="591349"/>
        <n v="80782"/>
        <n v="39106"/>
        <n v="250348"/>
        <n v="262046"/>
        <n v="180444"/>
        <n v="169520"/>
        <n v="82525"/>
        <n v="165011"/>
        <n v="1771129"/>
        <n v="18000"/>
        <n v="28981"/>
        <n v="561000"/>
        <n v="200398"/>
        <n v="188971"/>
        <n v="162500"/>
        <n v="414794"/>
        <n v="373970"/>
        <n v="57975"/>
        <n v="54917"/>
        <n v="47521"/>
        <n v="54366"/>
        <n v="259607"/>
        <n v="260957"/>
        <n v="307194"/>
        <n v="312897"/>
        <n v="148048"/>
        <n v="363932"/>
        <n v="220725"/>
        <n v="977177"/>
        <n v="3041402"/>
        <n v="7791715"/>
        <n v="3995694"/>
        <n v="3481511"/>
        <n v="170600"/>
        <n v="125391"/>
        <n v="45501"/>
        <n v="99859"/>
        <n v="560847"/>
        <n v="30991"/>
        <n v="33948"/>
        <n v="14090"/>
        <n v="30832"/>
        <n v="31234"/>
        <n v="39862"/>
        <n v="605000"/>
        <n v="1025000"/>
        <n v="3968900"/>
        <n v="6779035"/>
        <n v="2283020"/>
        <n v="164556"/>
        <n v="1449361"/>
        <n v="1037382"/>
        <n v="2074295"/>
        <n v="969412"/>
        <n v="2453166"/>
        <n v="159622"/>
        <n v="306460"/>
        <n v="99941"/>
        <n v="20174"/>
        <n v="285270"/>
        <n v="263061"/>
        <n v="285954"/>
        <n v="143079"/>
        <n v="1704348"/>
        <n v="4000"/>
        <n v="194082"/>
        <n v="185200"/>
        <n v="42321"/>
        <n v="307947"/>
        <n v="143516"/>
        <n v="848986"/>
        <n v="58911"/>
        <n v="644680"/>
        <n v="2649"/>
        <n v="130000"/>
        <n v="60842"/>
        <n v="42921"/>
        <n v="5314481"/>
        <n v="5255329"/>
        <n v="1699136"/>
        <n v="237838"/>
        <n v="189915"/>
        <n v="117322"/>
        <n v="119135"/>
        <n v="94894"/>
        <n v="90337"/>
        <n v="118076"/>
        <n v="115000"/>
        <n v="116648"/>
        <n v="116740"/>
        <n v="13265"/>
        <n v="12339"/>
        <n v="14535"/>
        <n v="10740"/>
        <n v="11517"/>
        <n v="17320"/>
        <n v="31319"/>
        <n v="45005"/>
        <n v="37873"/>
        <n v="7066"/>
        <n v="784744"/>
        <n v="1016574"/>
        <n v="1189708"/>
        <n v="1608684"/>
        <n v="1937764"/>
        <n v="615000"/>
        <n v="1296000"/>
        <n v="102765"/>
        <n v="36487"/>
        <n v="103980"/>
        <n v="213499"/>
        <n v="187262"/>
        <n v="324710"/>
        <n v="336521"/>
        <n v="165310"/>
        <n v="280902"/>
        <n v="729062"/>
        <n v="745497"/>
        <n v="51240"/>
        <n v="41403"/>
        <n v="48308"/>
        <n v="810316"/>
        <n v="101844"/>
        <n v="21632"/>
        <n v="23858"/>
        <n v="6862550"/>
        <n v="166126"/>
        <n v="301217"/>
        <n v="210000"/>
        <n v="2974905"/>
        <n v="269502"/>
        <n v="256724"/>
        <n v="232563"/>
        <n v="60338"/>
        <n v="1697900"/>
        <n v="2152400"/>
        <n v="1991784"/>
        <n v="3377"/>
        <n v="8828"/>
        <n v="322283"/>
        <n v="9878"/>
        <n v="124654"/>
        <n v="165500"/>
        <n v="1430022"/>
        <n v="1115384"/>
        <n v="998146"/>
        <n v="547938"/>
        <n v="1970592"/>
        <n v="679042"/>
        <n v="91377"/>
        <n v="562000"/>
        <n v="8177725"/>
        <n v="4309676"/>
        <n v="3578544"/>
        <n v="391816"/>
        <n v="6856000"/>
        <n v="3436897"/>
        <n v="181000"/>
        <n v="118454"/>
        <n v="16500"/>
        <n v="19848"/>
        <n v="1616494"/>
        <n v="235246"/>
        <n v="234510"/>
        <n v="975871"/>
        <n v="531267"/>
        <n v="284917"/>
        <n v="249792"/>
        <n v="512288"/>
        <n v="798210"/>
        <n v="52736"/>
        <n v="51659"/>
        <n v="49343"/>
        <n v="29546"/>
        <n v="30857"/>
        <n v="29152"/>
        <n v="30429"/>
        <n v="58499"/>
        <n v="33609"/>
        <n v="5835"/>
        <n v="1420000"/>
        <n v="1517000"/>
        <n v="162005"/>
        <n v="269559"/>
        <n v="28501"/>
        <n v="230860"/>
        <n v="221460"/>
        <n v="137363"/>
        <n v="1695037"/>
        <n v="121982"/>
        <n v="113620"/>
        <n v="123921"/>
        <n v="119327"/>
        <n v="123329"/>
        <n v="123824"/>
        <n v="123783"/>
        <n v="148000"/>
        <n v="1357126"/>
        <n v="1590"/>
        <n v="4126"/>
        <n v="4738"/>
        <n v="4822"/>
        <n v="91"/>
        <n v="2455500"/>
        <n v="1162"/>
        <n v="51878"/>
        <n v="4762"/>
        <n v="1200"/>
        <n v="2044647"/>
        <n v="158000"/>
        <n v="3116006"/>
        <n v="521726"/>
        <n v="123740"/>
        <n v="40600"/>
        <n v="214900"/>
        <n v="344585"/>
        <n v="588700"/>
        <n v="343380"/>
        <n v="79000"/>
        <n v="113000"/>
        <n v="2514927"/>
        <n v="9633"/>
        <n v="25680"/>
        <n v="30586"/>
        <n v="123709"/>
        <n v="538000"/>
        <n v="1100000"/>
        <n v="4289100"/>
        <n v="1415744"/>
        <n v="229290"/>
        <n v="4065232"/>
        <n v="3527184"/>
        <n v="2999659"/>
        <n v="194200"/>
        <n v="114370"/>
        <n v="124651"/>
        <n v="176000"/>
        <n v="44226"/>
        <n v="35564"/>
        <n v="41843"/>
        <n v="233861"/>
        <n v="215707"/>
        <n v="1842666"/>
        <n v="253831"/>
        <n v="177655"/>
        <n v="228121"/>
        <n v="1010608"/>
        <n v="465339"/>
        <n v="275597"/>
        <n v="166504"/>
        <n v="62218"/>
        <n v="23002"/>
        <n v="15616"/>
        <n v="6504800"/>
        <n v="875000"/>
        <n v="3484000"/>
        <n v="30195"/>
        <n v="45647"/>
        <n v="26041"/>
        <n v="1074173"/>
        <n v="2149397"/>
        <n v="775852"/>
        <n v="2095530"/>
        <n v="320000"/>
        <n v="182000"/>
        <n v="48000"/>
        <n v="1690000"/>
        <n v="400000"/>
        <n v="156758"/>
        <n v="35718"/>
        <n v="1792"/>
        <n v="6175"/>
        <n v="3897"/>
        <n v="1991"/>
        <n v="13147"/>
        <n v="28224"/>
        <n v="214"/>
        <n v="9857"/>
        <n v="9816"/>
        <n v="305"/>
        <n v="14840"/>
        <n v="167000"/>
        <n v="382500"/>
        <n v="1137154"/>
        <n v="425000"/>
        <n v="10035"/>
        <n v="125127"/>
        <n v="175020"/>
        <n v="256910"/>
        <n v="179099"/>
        <n v="1010140"/>
        <n v="382981"/>
        <n v="173029"/>
        <n v="271455"/>
        <n v="41088"/>
        <n v="47317"/>
        <n v="49044"/>
        <n v="1078461"/>
        <n v="528450"/>
        <n v="148925"/>
        <n v="1734188"/>
        <n v="1066702"/>
        <n v="1999435"/>
        <n v="6928619"/>
        <n v="7727127"/>
        <n v="4217700"/>
        <n v="3674602"/>
        <n v="699613"/>
        <n v="1797749"/>
        <n v="584500"/>
        <n v="1130000"/>
        <n v="4044100"/>
        <n v="284140"/>
        <n v="173162"/>
        <n v="48096"/>
        <n v="31707"/>
        <n v="29510"/>
        <n v="64910"/>
        <n v="62929"/>
        <n v="63670"/>
        <n v="6737600"/>
        <n v="200000"/>
        <n v="145350"/>
        <n v="138000"/>
        <n v="3491207"/>
        <n v="90809"/>
        <n v="298938"/>
        <n v="699393"/>
        <n v="1695399"/>
        <n v="1686"/>
        <n v="918"/>
        <n v="1767302"/>
        <n v="124866"/>
        <n v="51445"/>
        <n v="13785"/>
        <n v="11968"/>
        <n v="40185"/>
        <n v="1218569"/>
        <n v="1218069"/>
        <n v="223000"/>
        <n v="30394"/>
        <n v="250"/>
        <n v="907708"/>
        <n v="682623"/>
        <n v="948592"/>
        <n v="2153118"/>
        <n v="7172638"/>
        <n v="3918021"/>
        <n v="3456666"/>
        <n v="437033"/>
        <n v="1105121"/>
        <n v="86574"/>
        <n v="81445"/>
        <n v="260968"/>
        <n v="1499855"/>
        <n v="225883"/>
        <n v="881341"/>
        <n v="438153"/>
        <n v="46788"/>
        <n v="41555"/>
        <n v="48944"/>
        <n v="180287"/>
        <n v="157896"/>
        <n v="677053"/>
        <n v="6644100"/>
        <n v="142824"/>
        <n v="192880"/>
        <n v="163207"/>
        <n v="295563"/>
        <n v="3385944"/>
        <n v="27711"/>
        <n v="32126"/>
        <n v="45767"/>
        <n v="55326"/>
        <n v="60000"/>
        <n v="580600"/>
        <n v="1358869"/>
        <n v="3625870"/>
        <n v="1010000"/>
        <n v="25131"/>
        <n v="887549"/>
        <n v="674039"/>
        <n v="366552"/>
        <n v="259889"/>
        <n v="376550"/>
        <n v="172379"/>
        <n v="303510"/>
        <n v="60993"/>
        <n v="74554"/>
        <n v="5888"/>
        <n v="44530"/>
        <n v="17786"/>
        <n v="41900"/>
        <n v="22927"/>
        <n v="255900"/>
        <n v="16000"/>
        <n v="35"/>
        <n v="4380000"/>
        <n v="3356127"/>
        <n v="2620827"/>
        <n v="76926"/>
        <n v="1568800"/>
        <n v="1025494"/>
        <n v="6700000"/>
        <n v="68378"/>
        <n v="1011614"/>
        <n v="465769"/>
        <n v="330228"/>
        <n v="159631"/>
        <n v="367885"/>
        <n v="2097206"/>
        <n v="1862409"/>
        <n v="1122621"/>
        <n v="8018699"/>
        <n v="4478112"/>
        <n v="492004"/>
        <n v="3943680"/>
        <n v="961515"/>
        <n v="49607"/>
        <n v="167548"/>
        <n v="42372"/>
        <n v="189998"/>
        <n v="134610"/>
        <n v="44999"/>
        <n v="29904"/>
        <n v="5032"/>
        <n v="378561"/>
        <n v="204022"/>
        <n v="49470"/>
        <n v="47543"/>
        <n v="360381"/>
        <n v="853598"/>
        <n v="2106815"/>
        <n v="1815"/>
        <n v="1618"/>
        <n v="83257"/>
        <n v="1685278"/>
        <n v="680000"/>
        <n v="562670"/>
        <n v="655551"/>
        <n v="120"/>
        <n v="128511"/>
        <n v="50904"/>
        <n v="333000"/>
        <n v="450"/>
        <n v="942000"/>
        <n v="492000"/>
        <n v="571101"/>
        <n v="377500"/>
        <n v="839377"/>
        <n v="378225"/>
        <n v="4207000"/>
        <n v="3524895"/>
        <n v="952800"/>
        <n v="2323510"/>
        <n v="15938"/>
        <n v="966000"/>
        <n v="1180000"/>
        <n v="6702000"/>
        <n v="76330"/>
        <n v="999560"/>
        <n v="322848"/>
        <n v="191854"/>
        <n v="209901"/>
        <n v="29318"/>
        <n v="167198"/>
        <n v="42860"/>
        <n v="170004"/>
        <n v="2195192"/>
        <n v="381645"/>
        <n v="1967894"/>
        <n v="7941332"/>
        <n v="4257254"/>
        <n v="706032"/>
        <n v="3791428"/>
        <n v="156150"/>
        <n v="1057864"/>
        <n v="64885"/>
        <n v="168217"/>
        <n v="26293"/>
        <n v="174075"/>
        <n v="120710"/>
        <n v="40220"/>
        <n v="6984"/>
        <n v="350539"/>
        <n v="227068"/>
        <n v="48539"/>
        <n v="47941"/>
        <n v="49983"/>
        <n v="322792"/>
        <n v="561423"/>
        <n v="1904875"/>
        <n v="44038"/>
        <n v="1694518"/>
        <n v="694077"/>
        <n v="194829"/>
        <n v="427960"/>
        <n v="346400"/>
        <n v="667367"/>
        <n v="503458"/>
        <n v="591500"/>
        <n v="390000"/>
        <n v="371000"/>
        <n v="2100000"/>
        <n v="243000"/>
        <n v="2120000"/>
        <n v="4217491"/>
        <n v="2232565"/>
        <n v="235400"/>
        <n v="950000"/>
        <n v="781742"/>
        <n v="6705836"/>
        <n v="480"/>
        <n v="233629"/>
        <n v="90031"/>
        <n v="2843607"/>
        <n v="2169"/>
        <n v="205143"/>
        <n v="884105"/>
        <n v="550"/>
        <n v="22156"/>
        <n v="49824"/>
        <n v="210989"/>
        <n v="26580"/>
        <n v="164941"/>
        <n v="405112"/>
        <n v="35610"/>
        <n v="8890"/>
        <n v="2040568"/>
        <n v="527565"/>
        <n v="1797922"/>
        <n v="7837490"/>
        <n v="4141822"/>
        <n v="1992332"/>
        <n v="40756"/>
        <n v="2757539"/>
        <n v="132589"/>
        <n v="3628544"/>
        <n v="158650"/>
        <n v="994588"/>
        <n v="80674"/>
        <n v="175648"/>
        <n v="181355"/>
        <n v="119624"/>
        <n v="29644"/>
        <n v="11545"/>
        <n v="5236"/>
        <n v="51388"/>
        <n v="10047"/>
        <n v="27200"/>
        <n v="600"/>
        <n v="1732"/>
        <n v="51403"/>
        <n v="52097"/>
        <n v="49598"/>
        <n v="1695392"/>
        <n v="497946"/>
        <n v="857033"/>
        <n v="98000"/>
        <n v="955955"/>
        <n v="294458"/>
        <n v="315800"/>
        <n v="1138112"/>
        <n v="124468"/>
        <n v="467000"/>
        <n v="10645"/>
        <n v="370000"/>
        <n v="33000"/>
        <n v="40196"/>
        <n v="4152000"/>
        <n v="2500060"/>
        <n v="234300"/>
        <n v="1360000"/>
        <n v="669400"/>
        <n v="6386000"/>
        <n v="134837"/>
        <n v="643694"/>
        <n v="2629917"/>
        <n v="208782"/>
        <n v="892678"/>
        <n v="14626"/>
        <n v="14598"/>
        <n v="46445"/>
        <n v="28760"/>
        <n v="211171"/>
        <n v="24735"/>
        <n v="166143"/>
        <n v="186948"/>
        <n v="48985"/>
        <n v="70928"/>
        <n v="2321285"/>
        <n v="240202"/>
        <n v="1866901"/>
        <n v="6856282"/>
        <n v="3978719"/>
        <n v="3063615"/>
        <n v="269555"/>
        <n v="3475019"/>
        <n v="7663100"/>
        <n v="154364"/>
        <n v="809079"/>
        <n v="108449"/>
        <n v="71586"/>
        <n v="191590"/>
        <n v="83240"/>
        <n v="110999"/>
        <n v="45032"/>
        <n v="31152"/>
        <n v="24320"/>
        <n v="34271"/>
        <n v="162169"/>
        <n v="10024"/>
        <n v="14879"/>
        <n v="49753"/>
        <n v="11990"/>
        <n v="5000"/>
        <n v="85134"/>
        <n v="110289"/>
        <n v="47979"/>
        <n v="10908"/>
        <n v="748159"/>
        <n v="111600"/>
        <n v="471402"/>
        <n v="79400"/>
        <n v="81000"/>
        <n v="41008"/>
        <n v="4196000"/>
        <n v="2500000"/>
        <n v="231399"/>
        <n v="1250000"/>
        <n v="1050000"/>
        <n v="7000100"/>
        <n v="220440"/>
        <n v="697807"/>
        <n v="132066"/>
        <n v="2678599"/>
        <n v="961386"/>
        <n v="504369"/>
        <n v="163295"/>
        <n v="213629"/>
        <n v="57150"/>
        <n v="161572"/>
        <n v="98928"/>
        <n v="4595"/>
        <n v="99973"/>
        <n v="2315382"/>
        <n v="648575"/>
        <n v="93688"/>
        <n v="2862783"/>
        <n v="668782"/>
        <n v="5371001"/>
        <n v="7210680"/>
        <n v="3547434"/>
        <n v="1569287"/>
        <n v="557298"/>
        <n v="869952"/>
        <n v="105250"/>
        <n v="2943240"/>
        <n v="91000"/>
        <n v="138960"/>
        <n v="66180"/>
        <n v="165674"/>
        <n v="75210"/>
        <n v="95517"/>
        <n v="54192"/>
        <n v="30720"/>
        <n v="41260"/>
        <n v="5153"/>
        <n v="5331"/>
        <n v="421"/>
        <n v="47360"/>
        <n v="97000"/>
        <n v="180"/>
        <n v="3292304"/>
        <n v="1048709"/>
        <n v="139600"/>
        <n v="1050126"/>
        <n v="384706"/>
        <n v="254500"/>
        <n v="1153000"/>
        <n v="350000"/>
        <n v="831776"/>
        <n v="76905"/>
        <n v="158443"/>
        <n v="233300"/>
        <n v="154500"/>
        <n v="1830800"/>
        <n v="568000"/>
        <n v="2433682"/>
        <n v="545600"/>
        <n v="2630000"/>
        <n v="1354000"/>
        <n v="5333430"/>
        <n v="194847"/>
        <n v="3166046"/>
        <n v="689930"/>
        <n v="7146"/>
        <n v="756114"/>
        <n v="125432"/>
        <n v="210974"/>
        <n v="59916"/>
        <n v="163265"/>
        <n v="96152"/>
        <n v="29325"/>
        <n v="77132"/>
        <n v="2336788"/>
        <n v="48904"/>
        <n v="1631745"/>
        <n v="4029158"/>
        <n v="1016706"/>
        <n v="6864063"/>
        <n v="4094005"/>
        <n v="3390536"/>
        <n v="2573323"/>
        <n v="767516"/>
        <n v="105088"/>
        <n v="60335"/>
        <n v="90796"/>
        <n v="98700"/>
        <n v="58655"/>
        <n v="2976"/>
        <n v="180151"/>
        <n v="198749"/>
        <n v="148520"/>
        <n v="57165"/>
        <n v="19493"/>
        <n v="41545"/>
        <n v="34066"/>
        <n v="29950"/>
        <n v="38000"/>
        <n v="28860"/>
        <n v="14471"/>
        <n v="2414"/>
        <n v="52165"/>
        <n v="25000"/>
        <n v="18073"/>
        <n v="32248"/>
        <n v="21534"/>
        <n v="10190"/>
        <n v="100505"/>
        <n v="152974"/>
        <n v="3998"/>
        <n v="5937"/>
        <n v="42610"/>
        <n v="79672"/>
        <n v="26830"/>
        <n v="35778"/>
        <n v="698"/>
        <n v="1553"/>
        <n v="20434"/>
        <n v="2403500"/>
        <n v="24500"/>
        <n v="481100"/>
        <n v="209000"/>
        <n v="331300"/>
        <n v="552200"/>
        <n v="75733"/>
        <n v="166150"/>
        <n v="574191"/>
        <n v="162978"/>
        <n v="3021"/>
        <n v="2403535"/>
        <n v="77043"/>
        <n v="307000"/>
        <n v="29500"/>
        <n v="783200"/>
        <n v="4212900"/>
        <n v="1563200"/>
        <n v="870000"/>
        <n v="6431100"/>
        <n v="255614"/>
        <n v="2425681"/>
        <n v="82098"/>
        <n v="856524"/>
        <n v="645138"/>
        <n v="197988"/>
        <n v="201249"/>
        <n v="58198"/>
        <n v="161608"/>
        <n v="117427"/>
        <n v="29446"/>
        <n v="81795"/>
        <n v="12009"/>
        <n v="2105281"/>
        <n v="1518344"/>
        <n v="1438372"/>
        <n v="461446"/>
        <n v="2700974"/>
        <n v="3518071"/>
        <n v="3417259"/>
        <n v="2898140"/>
        <n v="541178"/>
        <n v="597183"/>
        <n v="99775"/>
        <n v="6720"/>
        <n v="56448"/>
        <n v="184098"/>
        <n v="130217"/>
        <n v="116345"/>
        <n v="50038"/>
        <n v="20125"/>
        <n v="32200"/>
        <n v="9828"/>
        <n v="18032"/>
        <n v="12480"/>
        <n v="9854"/>
        <n v="25987"/>
        <n v="25422"/>
        <n v="12069"/>
        <n v="300"/>
        <n v="30191"/>
        <n v="114345"/>
        <n v="67309"/>
        <n v="65095"/>
        <n v="59747"/>
        <n v="1303"/>
        <n v="3272"/>
        <n v="3916"/>
        <n v="479734"/>
        <n v="85259"/>
        <n v="24030"/>
        <n v="629800"/>
        <n v="1102000"/>
        <n v="89500"/>
        <n v="76000"/>
        <n v="558000"/>
        <n v="1830000"/>
        <n v="780000"/>
        <n v="205500"/>
        <n v="411000"/>
        <n v="51500"/>
        <n v="206500"/>
        <n v="2405000"/>
        <n v="700663"/>
        <n v="2699900"/>
        <n v="1209700"/>
        <n v="5404550"/>
        <n v="1470800"/>
        <n v="433800"/>
        <n v="217443"/>
        <n v="79984"/>
        <n v="79846"/>
        <n v="134047"/>
        <n v="699553"/>
        <n v="753637"/>
        <n v="157299"/>
        <n v="29586"/>
        <n v="28725"/>
        <n v="22274"/>
        <n v="78813"/>
        <n v="3051165"/>
        <n v="57715"/>
        <n v="215204"/>
        <n v="158122"/>
        <n v="78729"/>
        <n v="75970"/>
        <n v="1883639"/>
        <n v="499796"/>
        <n v="340021"/>
        <n v="1456852"/>
        <n v="7552117"/>
        <n v="3789548"/>
        <n v="3772158"/>
        <n v="1800156"/>
        <n v="404095"/>
        <n v="106140"/>
        <n v="160568"/>
        <n v="59600"/>
        <n v="9150"/>
        <n v="40412"/>
        <n v="16630"/>
        <n v="39997"/>
        <n v="56003"/>
        <n v="172129"/>
        <n v="7139"/>
        <n v="5136"/>
        <n v="47355"/>
        <n v="21600"/>
        <n v="5900"/>
        <n v="5921"/>
        <n v="5903"/>
        <n v="3412"/>
        <n v="3780"/>
        <n v="4231"/>
        <n v="5981"/>
        <n v="5878"/>
        <n v="2747"/>
        <n v="75278"/>
        <n v="28809"/>
        <n v="3212"/>
        <n v="193750"/>
        <n v="205314"/>
        <n v="1636793"/>
        <n v="4890"/>
        <n v="10213"/>
        <n v="102500"/>
        <n v="169000"/>
        <n v="335000"/>
        <n v="512500"/>
        <n v="902500"/>
        <n v="114000"/>
        <n v="160000"/>
        <n v="330000"/>
        <n v="122000"/>
        <n v="194500"/>
        <n v="424000"/>
        <n v="8295"/>
        <n v="99500"/>
        <n v="3305000"/>
        <n v="181500"/>
        <n v="996500"/>
        <n v="61500"/>
        <n v="34000"/>
        <n v="507500"/>
        <n v="80000"/>
        <n v="54000"/>
        <n v="28000"/>
        <n v="1956000"/>
        <n v="517500"/>
        <n v="3063500"/>
        <n v="1574500"/>
        <n v="5046000"/>
        <n v="3804500"/>
        <n v="357500"/>
        <n v="335500"/>
        <n v="343000"/>
        <n v="2478000"/>
        <n v="603500"/>
        <n v="3508500"/>
        <n v="1321000"/>
        <n v="900000"/>
        <n v="7709000"/>
        <n v="903500"/>
        <n v="428000"/>
        <n v="55500"/>
        <n v="43000"/>
        <n v="214000"/>
        <n v="233000"/>
        <n v="170500"/>
        <n v="60500"/>
        <n v="20500"/>
        <n v="86000"/>
        <n v="75500"/>
        <n v="246000"/>
        <n v="8500"/>
        <n v="92680"/>
        <n v="803736"/>
        <n v="628354"/>
        <n v="160188"/>
        <n v="102000"/>
        <n v="1475000"/>
        <n v="211000"/>
        <n v="212000"/>
        <n v="300442"/>
        <n v="1500"/>
        <n v="24000"/>
        <n v="108500"/>
        <n v="786500"/>
        <n v="2339000"/>
        <n v="545500"/>
        <n v="516500"/>
        <n v="3521500"/>
        <n v="560000"/>
        <n v="2047500"/>
        <n v="36000"/>
        <n v="185000"/>
        <n v="1225000"/>
        <n v="304000"/>
        <n v="3494500"/>
        <n v="93500"/>
        <n v="3625000"/>
        <n v="438500"/>
        <n v="6500"/>
        <n v="1383500"/>
        <n v="1794000"/>
        <n v="669500"/>
        <n v="1247000"/>
        <n v="1560500"/>
        <n v="927000"/>
        <n v="950500"/>
        <n v="2012000"/>
        <n v="1287000"/>
        <n v="1214000"/>
        <n v="1198000"/>
        <n v="26000"/>
        <n v="261700"/>
        <n v="83000"/>
        <n v="56500"/>
        <n v="33552"/>
        <n v="58012"/>
        <n v="68291"/>
        <n v="18100"/>
        <n v="20960"/>
        <n v="3000"/>
        <n v="200"/>
        <n v="1035"/>
        <n v="1140"/>
        <n v="6000"/>
        <n v="1074"/>
        <n v="1080"/>
        <n v="4049"/>
        <n v="9541"/>
        <n v="3593"/>
        <n v="2160"/>
        <n v="7199"/>
        <n v="101724"/>
        <n v="101522"/>
        <n v="325823"/>
        <n v="258100"/>
        <n v="1002200"/>
        <n v="349700"/>
        <n v="501100"/>
        <n v="17113"/>
        <n v="212898"/>
        <n v="62946"/>
        <n v="90841"/>
        <n v="2029258"/>
        <n v="54137"/>
        <n v="82816"/>
        <n v="171459"/>
        <n v="35574"/>
        <n v="39907"/>
        <n v="1208535"/>
        <n v="2457168"/>
        <n v="3726782"/>
        <n v="3691170"/>
        <n v="3176941"/>
        <n v="472848"/>
        <n v="1801360"/>
        <n v="85830"/>
        <n v="1169825"/>
        <n v="182406"/>
        <n v="35894"/>
        <n v="420394"/>
        <n v="1949460"/>
        <n v="412212"/>
        <n v="101191"/>
        <n v="95431"/>
        <n v="175000"/>
        <n v="629900"/>
        <n v="1417000"/>
        <n v="1117424"/>
        <n v="6363000"/>
        <n v="1300000"/>
        <n v="196000"/>
        <n v="1426600"/>
        <n v="358900"/>
        <n v="192081"/>
        <n v="108630"/>
        <n v="155605"/>
        <n v="138845"/>
        <n v="25830"/>
        <n v="80021"/>
        <n v="35433"/>
        <n v="55068"/>
        <n v="35298"/>
        <n v="27950"/>
        <n v="19836"/>
        <n v="64926"/>
        <n v="14476"/>
        <n v="5165"/>
        <n v="2339"/>
        <n v="12050"/>
        <n v="499"/>
        <n v="2525"/>
        <n v="4201"/>
        <n v="1800"/>
        <n v="4820"/>
        <n v="1886"/>
        <n v="288"/>
        <n v="2901"/>
        <n v="2529"/>
        <n v="102837"/>
        <n v="423352"/>
        <n v="150269"/>
        <n v="1116100"/>
        <n v="230400"/>
        <n v="23744"/>
        <n v="82365"/>
        <n v="100750"/>
        <n v="1543931"/>
        <n v="847040"/>
        <n v="382844"/>
        <n v="13905917"/>
        <n v="221251"/>
        <n v="232999"/>
        <n v="1000382"/>
        <n v="385363"/>
        <n v="999358"/>
        <n v="1600008"/>
        <n v="95364"/>
        <n v="1045758"/>
        <n v="946949"/>
        <n v="408000"/>
        <n v="404370"/>
        <n v="261579"/>
        <n v="37445"/>
        <n v="25850"/>
        <n v="159666"/>
        <n v="102833"/>
        <n v="108261"/>
        <n v="614500"/>
        <n v="59900"/>
        <n v="1163488"/>
        <n v="6988800"/>
        <n v="235000"/>
        <n v="63200"/>
        <n v="260690"/>
        <n v="89970"/>
        <n v="241465"/>
        <n v="80063"/>
        <n v="10006"/>
        <n v="36660"/>
        <n v="112001"/>
        <n v="10008"/>
        <n v="1925"/>
        <n v="198145"/>
        <n v="3221993"/>
        <n v="861292"/>
        <n v="179219"/>
        <n v="86067"/>
        <n v="176006"/>
        <n v="59930"/>
        <n v="150015"/>
        <n v="97992"/>
        <n v="22000"/>
        <n v="423481"/>
        <n v="55432"/>
        <n v="49700"/>
        <n v="8599"/>
        <n v="25553"/>
        <n v="3911"/>
        <n v="4504"/>
        <n v="1068"/>
        <n v="1211"/>
        <n v="215"/>
        <n v="1837"/>
        <n v="93"/>
        <n v="119000"/>
        <n v="505000"/>
        <n v="557000"/>
        <n v="131000"/>
        <n v="474500"/>
        <n v="247500"/>
        <n v="326000"/>
        <n v="124000"/>
        <n v="29636"/>
        <n v="42552"/>
        <n v="5225847"/>
        <n v="5798526"/>
        <n v="2869174"/>
        <n v="183408"/>
        <n v="929771"/>
        <n v="510639"/>
        <n v="1868966"/>
        <n v="26056"/>
        <n v="16607"/>
        <n v="539886"/>
        <n v="2886560"/>
        <n v="61864"/>
        <n v="625913"/>
        <n v="212994"/>
        <n v="2566534"/>
        <n v="6849023"/>
        <n v="133235"/>
        <n v="144665"/>
        <n v="30510"/>
        <n v="24923"/>
        <n v="201008"/>
        <n v="49288"/>
        <n v="51570"/>
        <n v="40141"/>
        <n v="10141"/>
        <n v="98719"/>
        <n v="14252"/>
        <n v="1195800"/>
        <n v="799300"/>
        <n v="540000"/>
        <n v="9742701"/>
        <n v="222580"/>
        <n v="965312"/>
        <n v="162648"/>
        <n v="4801"/>
        <n v="170766"/>
        <n v="90589"/>
        <n v="57947"/>
        <n v="1067500"/>
        <n v="301000"/>
        <n v="210500"/>
        <n v="106000"/>
        <n v="797500"/>
        <n v="426500"/>
        <n v="4438000"/>
        <n v="1447000"/>
        <n v="2040500"/>
        <n v="2001500"/>
        <n v="203000"/>
        <n v="1830500"/>
        <n v="4201000"/>
        <n v="1722000"/>
        <n v="750500"/>
        <n v="8430000"/>
        <n v="1070000"/>
        <n v="2849500"/>
        <n v="11145000"/>
        <n v="3169000"/>
        <n v="1203000"/>
        <n v="641000"/>
        <n v="191500"/>
        <n v="1015000"/>
        <n v="146500"/>
        <n v="68000"/>
        <n v="1377000"/>
        <n v="87500"/>
        <n v="57500"/>
        <n v="11000"/>
        <n v="158500"/>
        <n v="22500"/>
        <n v="146000"/>
        <n v="53500"/>
        <n v="65000"/>
        <n v="21000"/>
        <n v="119500"/>
        <n v="123000"/>
        <n v="224000"/>
        <n v="157500"/>
        <n v="131500"/>
        <n v="1003000"/>
        <n v="297000"/>
        <n v="315000"/>
        <n v="692000"/>
        <n v="3679500"/>
        <n v="1653500"/>
        <n v="788000"/>
        <n v="886000"/>
        <n v="2320000"/>
        <n v="616000"/>
        <n v="1687500"/>
        <n v="401500"/>
        <n v="2677500"/>
        <n v="583500"/>
        <n v="8092000"/>
        <n v="513000"/>
        <n v="1901000"/>
        <n v="7200500"/>
        <n v="2356000"/>
        <n v="2937000"/>
        <n v="155000"/>
        <n v="2850000"/>
        <n v="9500"/>
        <n v="59500"/>
        <n v="78000"/>
        <n v="28500"/>
        <n v="30000"/>
        <n v="978500"/>
        <n v="189000"/>
        <n v="52000"/>
        <n v="49500"/>
        <n v="251500"/>
        <n v="1030500"/>
        <n v="64500"/>
        <n v="1111500"/>
        <n v="651000"/>
        <n v="2479000"/>
        <n v="1018500"/>
        <n v="750000"/>
        <n v="830000"/>
        <n v="2354500"/>
        <n v="1635000"/>
        <n v="40000"/>
        <n v="684000"/>
        <n v="2600000"/>
        <n v="213500"/>
        <n v="405500"/>
        <n v="645500"/>
        <n v="1085000"/>
        <n v="9241500"/>
        <n v="2790000"/>
        <n v="7635000"/>
        <n v="4481500"/>
        <n v="1051000"/>
        <n v="3231000"/>
        <n v="291000"/>
        <n v="3349000"/>
        <n v="17500"/>
        <n v="3092500"/>
        <n v="85000"/>
        <n v="41000"/>
        <n v="156500"/>
        <n v="104000"/>
        <n v="63500"/>
        <n v="77000"/>
        <n v="195000"/>
        <n v="461000"/>
        <n v="78500"/>
        <n v="775000"/>
        <n v="68859"/>
        <n v="6700"/>
        <n v="385468"/>
        <n v="581000"/>
        <n v="456000"/>
        <n v="3139500"/>
        <n v="1366500"/>
        <n v="275000"/>
        <n v="669000"/>
        <n v="845000"/>
        <n v="1538500"/>
        <n v="2585500"/>
        <n v="613000"/>
        <n v="511000"/>
        <n v="700000"/>
        <n v="8776000"/>
        <n v="3205000"/>
        <n v="7339500"/>
        <n v="3834500"/>
        <n v="3190500"/>
        <n v="2199000"/>
        <n v="799000"/>
        <n v="1003500"/>
        <n v="270000"/>
        <n v="79116"/>
        <n v="93616"/>
        <n v="22245"/>
        <n v="135500"/>
        <n v="82000"/>
        <n v="187000"/>
        <n v="103500"/>
        <n v="576500"/>
        <n v="161000"/>
        <n v="117000"/>
        <n v="1560000"/>
        <n v="1779500"/>
        <n v="110500"/>
        <n v="764500"/>
        <n v="616500"/>
        <n v="610000"/>
        <n v="826500"/>
        <n v="126000"/>
        <n v="1749000"/>
        <n v="1231500"/>
        <n v="271000"/>
        <n v="790500"/>
        <n v="730000"/>
        <n v="11434500"/>
        <n v="1636000"/>
        <n v="10120000"/>
        <n v="4608000"/>
        <n v="3723000"/>
        <n v="3028500"/>
        <n v="589000"/>
        <n v="1183000"/>
        <n v="284000"/>
        <n v="104503"/>
        <n v="42097"/>
        <n v="131219"/>
        <n v="88500"/>
        <n v="98500"/>
      </sharedItems>
    </cacheField>
    <cacheField name="RelRiver" numFmtId="0">
      <sharedItems count="14">
        <s v="Deschutes River"/>
        <s v="Umatilla River"/>
        <s v="Wind River"/>
        <s v="Little White Salmon River"/>
        <s v="Yakima River"/>
        <s v="Hood River"/>
        <s v="Touchet River"/>
        <s v="McNary Pool"/>
        <s v="Klickitat River"/>
        <s v="Walla Walla River"/>
        <s v="Bonneville Pool"/>
        <s v="White Salmon River"/>
        <s v="John Day Pool"/>
        <s v="The Dalles Pool"/>
      </sharedItems>
    </cacheField>
    <cacheField name="ReleaseFinishDate" numFmtId="0">
      <sharedItems containsDate="1" containsMixedTypes="1" minDate="1979-02-07T00:00:00" maxDate="2018-07-16T00:00:00"/>
    </cacheField>
    <cacheField name="LifeStage" numFmtId="0">
      <sharedItems count="6">
        <s v="Fry"/>
        <s v="Smolt"/>
        <s v="Presmolt"/>
        <s v="Egg"/>
        <s v="Parr"/>
        <s v="Adult"/>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26">
  <r>
    <x v="0"/>
    <x v="0"/>
    <s v="SP"/>
    <x v="0"/>
    <s v="South Santiam Hatchery"/>
    <s v="ODFW"/>
    <d v="2018-10-31T00:00:00"/>
    <n v="300000"/>
    <x v="0"/>
    <d v="2018-10-31T00:00:00"/>
    <s v="Presmolt"/>
  </r>
  <r>
    <x v="0"/>
    <x v="0"/>
    <s v="SP"/>
    <x v="1"/>
    <s v="Dexter Pond"/>
    <s v="ODFW"/>
    <d v="2018-10-31T00:00:00"/>
    <n v="300000"/>
    <x v="1"/>
    <d v="2018-10-31T00:00:00"/>
    <s v="Presmolt"/>
  </r>
  <r>
    <x v="0"/>
    <x v="1"/>
    <s v="FA"/>
    <x v="2"/>
    <s v="Tanner Creek"/>
    <s v="ODFW"/>
    <d v="2018-09-28T00:00:00"/>
    <n v="400000"/>
    <x v="2"/>
    <d v="2018-09-28T00:00:00"/>
    <s v="Presmolt"/>
  </r>
  <r>
    <x v="0"/>
    <x v="2"/>
    <s v="NO"/>
    <x v="3"/>
    <s v="Cowlitz River"/>
    <s v="WDFW"/>
    <d v="2018-03-15T00:00:00"/>
    <n v="40000"/>
    <x v="3"/>
    <d v="2018-03-15T00:00:00"/>
    <s v="Fry"/>
  </r>
  <r>
    <x v="0"/>
    <x v="2"/>
    <s v="NO"/>
    <x v="3"/>
    <s v="Cowlitz River"/>
    <s v="WDFW"/>
    <d v="2018-03-01T00:00:00"/>
    <n v="285000"/>
    <x v="3"/>
    <d v="2018-03-01T00:00:00"/>
    <s v="Fry"/>
  </r>
  <r>
    <x v="0"/>
    <x v="3"/>
    <s v="UN"/>
    <x v="3"/>
    <s v="Delameter Creek"/>
    <s v="WDFW"/>
    <d v="2018-04-01T00:00:00"/>
    <n v="75"/>
    <x v="3"/>
    <d v="2018-04-01T00:00:00"/>
    <s v="Fry"/>
  </r>
  <r>
    <x v="0"/>
    <x v="4"/>
    <s v="NO"/>
    <x v="3"/>
    <s v="Salmon Creek (WA)"/>
    <s v="WDFW"/>
    <d v="2018-05-01T00:00:00"/>
    <n v="225"/>
    <x v="4"/>
    <d v="2018-05-01T00:00:00"/>
    <s v="Fry"/>
  </r>
  <r>
    <x v="0"/>
    <x v="4"/>
    <s v="NO"/>
    <x v="3"/>
    <s v="Salmon Creek (WA)"/>
    <s v="WDFW"/>
    <d v="2018-03-01T00:00:00"/>
    <n v="46000"/>
    <x v="4"/>
    <d v="2018-03-01T00:00:00"/>
    <s v="Fry"/>
  </r>
  <r>
    <x v="0"/>
    <x v="4"/>
    <s v="NO"/>
    <x v="3"/>
    <s v="Salmon Creek (WA)"/>
    <s v="WDFW"/>
    <d v="2018-04-01T00:00:00"/>
    <n v="1700"/>
    <x v="4"/>
    <d v="2018-04-01T00:00:00"/>
    <s v="Fry"/>
  </r>
  <r>
    <x v="0"/>
    <x v="4"/>
    <s v="NO"/>
    <x v="3"/>
    <s v="Lewis River"/>
    <s v="WDFW"/>
    <d v="2018-04-01T00:00:00"/>
    <n v="250"/>
    <x v="5"/>
    <d v="2018-04-01T00:00:00"/>
    <s v="Fry"/>
  </r>
  <r>
    <x v="0"/>
    <x v="4"/>
    <s v="NO"/>
    <x v="3"/>
    <s v="Washougal River"/>
    <s v="WDFW"/>
    <d v="2018-04-01T00:00:00"/>
    <n v="500"/>
    <x v="6"/>
    <d v="2018-04-01T00:00:00"/>
    <s v="Fry"/>
  </r>
  <r>
    <x v="0"/>
    <x v="4"/>
    <s v="NO"/>
    <x v="3"/>
    <s v="Cowlitz River"/>
    <s v="WDFW"/>
    <d v="2018-04-01T00:00:00"/>
    <n v="250"/>
    <x v="3"/>
    <d v="2018-04-01T00:00:00"/>
    <s v="Fry"/>
  </r>
  <r>
    <x v="0"/>
    <x v="4"/>
    <s v="NO"/>
    <x v="3"/>
    <s v="Lewis River"/>
    <s v="WDFW"/>
    <d v="2018-04-01T00:00:00"/>
    <n v="1000"/>
    <x v="5"/>
    <d v="2018-04-01T00:00:00"/>
    <s v="Fry"/>
  </r>
  <r>
    <x v="0"/>
    <x v="4"/>
    <s v="NO"/>
    <x v="3"/>
    <s v="Salmon Creek (WA)"/>
    <s v="WDFW"/>
    <d v="2018-04-01T00:00:00"/>
    <n v="8300"/>
    <x v="4"/>
    <d v="2018-04-01T00:00:00"/>
    <s v="Fry"/>
  </r>
  <r>
    <x v="0"/>
    <x v="4"/>
    <s v="NO"/>
    <x v="3"/>
    <s v="Lewis River"/>
    <s v="WDFW"/>
    <d v="2018-04-01T00:00:00"/>
    <n v="500"/>
    <x v="5"/>
    <d v="2018-04-01T00:00:00"/>
    <s v="Fry"/>
  </r>
  <r>
    <x v="0"/>
    <x v="4"/>
    <s v="NO"/>
    <x v="3"/>
    <s v="Gibbons Creek"/>
    <s v="WDFW"/>
    <d v="2018-04-01T00:00:00"/>
    <n v="250"/>
    <x v="4"/>
    <d v="2018-04-01T00:00:00"/>
    <s v="Fry"/>
  </r>
  <r>
    <x v="0"/>
    <x v="4"/>
    <s v="NO"/>
    <x v="3"/>
    <s v="Kalama River"/>
    <s v="WDFW"/>
    <d v="2018-04-01T00:00:00"/>
    <n v="375"/>
    <x v="7"/>
    <d v="2018-04-01T00:00:00"/>
    <s v="Fry"/>
  </r>
  <r>
    <x v="1"/>
    <x v="3"/>
    <s v="UN"/>
    <x v="4"/>
    <s v="Youngs Bay"/>
    <s v="ODFW"/>
    <d v="2017-05-26T00:00:00"/>
    <n v="9955"/>
    <x v="8"/>
    <d v="2017-05-26T00:00:00"/>
    <s v="Presmolt"/>
  </r>
  <r>
    <x v="1"/>
    <x v="3"/>
    <s v="UN"/>
    <x v="4"/>
    <s v="Skipanon River"/>
    <s v="ODFW"/>
    <d v="2017-05-26T00:00:00"/>
    <n v="6000"/>
    <x v="4"/>
    <d v="2017-05-26T00:00:00"/>
    <s v="Presmolt"/>
  </r>
  <r>
    <x v="1"/>
    <x v="0"/>
    <s v="SP"/>
    <x v="0"/>
    <s v="South Santiam Hatchery"/>
    <s v="ODFW"/>
    <d v="2017-10-30T00:00:00"/>
    <n v="298789"/>
    <x v="0"/>
    <d v="2017-11-04T00:00:00"/>
    <s v="Presmolt"/>
  </r>
  <r>
    <x v="1"/>
    <x v="0"/>
    <s v="SP"/>
    <x v="1"/>
    <s v="Dexter Pond"/>
    <s v="ODFW"/>
    <d v="2017-10-31T00:00:00"/>
    <n v="198750"/>
    <x v="1"/>
    <d v="2017-10-31T00:00:00"/>
    <s v="Presmolt"/>
  </r>
  <r>
    <x v="1"/>
    <x v="4"/>
    <s v="NO"/>
    <x v="3"/>
    <s v="Washougal River"/>
    <s v="WDFW"/>
    <d v="2017-05-01T00:00:00"/>
    <n v="225"/>
    <x v="6"/>
    <d v="2017-05-01T00:00:00"/>
    <s v="Fry"/>
  </r>
  <r>
    <x v="1"/>
    <x v="4"/>
    <s v="NO"/>
    <x v="3"/>
    <s v="Delameter Creek"/>
    <s v="WDFW"/>
    <d v="2017-06-01T00:00:00"/>
    <n v="75"/>
    <x v="3"/>
    <d v="2017-06-05T00:00:00"/>
    <s v="Fry"/>
  </r>
  <r>
    <x v="1"/>
    <x v="4"/>
    <s v="NO"/>
    <x v="3"/>
    <s v="Salmon Creek (WA)"/>
    <s v="WDFW"/>
    <d v="2017-05-01T00:00:00"/>
    <n v="225"/>
    <x v="4"/>
    <d v="2017-05-01T00:00:00"/>
    <s v="Fry"/>
  </r>
  <r>
    <x v="1"/>
    <x v="4"/>
    <s v="NO"/>
    <x v="3"/>
    <s v="Salmon Creek (WA)"/>
    <s v="WDFW"/>
    <d v="2017-03-01T00:00:00"/>
    <n v="60000"/>
    <x v="4"/>
    <d v="2017-04-03T00:00:00"/>
    <s v="Fry"/>
  </r>
  <r>
    <x v="1"/>
    <x v="0"/>
    <s v="SP"/>
    <x v="5"/>
    <s v="Lewis River"/>
    <s v="WDFW"/>
    <d v="2017-05-01T00:00:00"/>
    <n v="10050"/>
    <x v="5"/>
    <d v="2017-05-01T00:00:00"/>
    <s v="Presmolt"/>
  </r>
  <r>
    <x v="1"/>
    <x v="4"/>
    <s v="NO"/>
    <x v="3"/>
    <s v="Salmon Creek (WA)"/>
    <s v="WDFW"/>
    <d v="2017-04-01T00:00:00"/>
    <n v="10950"/>
    <x v="4"/>
    <d v="2017-04-01T00:00:00"/>
    <s v="Fry"/>
  </r>
  <r>
    <x v="1"/>
    <x v="4"/>
    <s v="NO"/>
    <x v="3"/>
    <s v="Gibbons Creek"/>
    <s v="WDFW"/>
    <d v="2017-04-01T00:00:00"/>
    <n v="750"/>
    <x v="4"/>
    <d v="2017-04-01T00:00:00"/>
    <s v="Fry"/>
  </r>
  <r>
    <x v="1"/>
    <x v="4"/>
    <s v="NO"/>
    <x v="3"/>
    <s v="Lewis River"/>
    <s v="WDFW"/>
    <d v="2017-04-01T00:00:00"/>
    <n v="1750"/>
    <x v="5"/>
    <d v="2017-04-01T00:00:00"/>
    <s v="Fry"/>
  </r>
  <r>
    <x v="1"/>
    <x v="4"/>
    <s v="NO"/>
    <x v="3"/>
    <s v="Cowlitz River"/>
    <s v="WDFW"/>
    <d v="2017-04-01T00:00:00"/>
    <n v="250"/>
    <x v="3"/>
    <d v="2017-04-01T00:00:00"/>
    <s v="Fry"/>
  </r>
  <r>
    <x v="1"/>
    <x v="4"/>
    <s v="NO"/>
    <x v="3"/>
    <s v="Washougal River"/>
    <s v="WDFW"/>
    <d v="2017-04-01T00:00:00"/>
    <n v="750"/>
    <x v="6"/>
    <d v="2017-04-01T00:00:00"/>
    <s v="Fry"/>
  </r>
  <r>
    <x v="1"/>
    <x v="4"/>
    <s v="NO"/>
    <x v="3"/>
    <s v="Kalama River"/>
    <s v="WDFW"/>
    <d v="2017-04-01T00:00:00"/>
    <n v="375"/>
    <x v="7"/>
    <d v="2017-04-01T00:00:00"/>
    <s v="Fry"/>
  </r>
  <r>
    <x v="1"/>
    <x v="4"/>
    <s v="NO"/>
    <x v="3"/>
    <s v="Cowlitz River"/>
    <s v="WDFW"/>
    <d v="2017-03-01T00:00:00"/>
    <n v="40000"/>
    <x v="3"/>
    <d v="2017-03-01T00:00:00"/>
    <s v="Fry"/>
  </r>
  <r>
    <x v="1"/>
    <x v="0"/>
    <s v="SP"/>
    <x v="6"/>
    <s v="Cispus River"/>
    <s v="WDFW"/>
    <d v="2017-06-15T00:00:00"/>
    <n v="129721"/>
    <x v="3"/>
    <d v="2017-06-19T00:00:00"/>
    <s v="Presmolt"/>
  </r>
  <r>
    <x v="1"/>
    <x v="0"/>
    <s v="SP"/>
    <x v="6"/>
    <s v="Cowlitz Salmon"/>
    <s v="WDFW"/>
    <d v="2017-11-01T00:00:00"/>
    <n v="500000"/>
    <x v="3"/>
    <d v="2017-11-01T00:00:00"/>
    <s v="Presmolt"/>
  </r>
  <r>
    <x v="1"/>
    <x v="4"/>
    <s v="NO"/>
    <x v="3"/>
    <s v="Lewis River"/>
    <s v="WDFW"/>
    <d v="2017-02-01T00:00:00"/>
    <n v="460000"/>
    <x v="5"/>
    <d v="2017-03-01T00:00:00"/>
    <s v="Fry"/>
  </r>
  <r>
    <x v="1"/>
    <x v="4"/>
    <s v="NO"/>
    <x v="3"/>
    <s v="Cowlitz River"/>
    <s v="WDFW"/>
    <d v="2017-03-01T00:00:00"/>
    <n v="230000"/>
    <x v="3"/>
    <d v="2017-03-31T00:00:00"/>
    <s v="Fry"/>
  </r>
  <r>
    <x v="1"/>
    <x v="4"/>
    <s v="NO"/>
    <x v="3"/>
    <s v="Campbell Creek"/>
    <s v="WDFW"/>
    <d v="2017-06-01T00:00:00"/>
    <n v="1000"/>
    <x v="3"/>
    <d v="2017-06-01T00:00:00"/>
    <s v="Parr"/>
  </r>
  <r>
    <x v="1"/>
    <x v="0"/>
    <s v="SP"/>
    <x v="7"/>
    <s v="Lewis River Hatchery"/>
    <s v="WDFW"/>
    <d v="2017-10-01T00:00:00"/>
    <n v="400000"/>
    <x v="5"/>
    <d v="2017-11-01T00:00:00"/>
    <s v="Presmolt"/>
  </r>
  <r>
    <x v="1"/>
    <x v="4"/>
    <s v="NO"/>
    <x v="3"/>
    <s v="Coal Creek"/>
    <s v="WDFW"/>
    <d v="2017-04-01T00:00:00"/>
    <n v="225"/>
    <x v="4"/>
    <d v="2017-04-01T00:00:00"/>
    <s v="Fry"/>
  </r>
  <r>
    <x v="1"/>
    <x v="4"/>
    <s v="NO"/>
    <x v="3"/>
    <s v="Cowlitz River"/>
    <s v="WDFW"/>
    <d v="2017-04-01T00:00:00"/>
    <n v="225"/>
    <x v="3"/>
    <d v="2017-04-01T00:00:00"/>
    <s v="Fry"/>
  </r>
  <r>
    <x v="1"/>
    <x v="4"/>
    <s v="NO"/>
    <x v="3"/>
    <s v="Below Bonn Dam"/>
    <s v="WDFW"/>
    <d v="2017-04-01T00:00:00"/>
    <n v="39000"/>
    <x v="4"/>
    <d v="2017-06-01T00:00:00"/>
    <s v="Fry"/>
  </r>
  <r>
    <x v="1"/>
    <x v="4"/>
    <s v="NO"/>
    <x v="3"/>
    <s v="Lewis River"/>
    <s v="WDFW"/>
    <d v="2017-01-01T00:00:00"/>
    <n v="10000"/>
    <x v="5"/>
    <d v="2017-01-01T00:00:00"/>
    <s v="Fry"/>
  </r>
  <r>
    <x v="1"/>
    <x v="4"/>
    <s v="NO"/>
    <x v="3"/>
    <s v="Salmon Creek (WA)"/>
    <s v="WDFW"/>
    <d v="2017-03-01T00:00:00"/>
    <n v="5000"/>
    <x v="4"/>
    <d v="2017-03-01T00:00:00"/>
    <s v="Fry"/>
  </r>
  <r>
    <x v="1"/>
    <x v="0"/>
    <s v="SP"/>
    <x v="6"/>
    <s v="Upper Cowlitz River"/>
    <s v="WDFW"/>
    <d v="2017-06-15T00:00:00"/>
    <n v="129720"/>
    <x v="3"/>
    <d v="2017-06-19T00:00:00"/>
    <s v="Presmolt"/>
  </r>
  <r>
    <x v="1"/>
    <x v="5"/>
    <s v="SO"/>
    <x v="8"/>
    <s v="Eagle Creek Hatchery"/>
    <s v="USFW"/>
    <d v="2018-03-02T00:00:00"/>
    <n v="350000"/>
    <x v="9"/>
    <d v="2018-03-02T00:00:00"/>
    <s v="Smolt"/>
  </r>
  <r>
    <x v="1"/>
    <x v="6"/>
    <s v="UN"/>
    <x v="9"/>
    <s v="Tanner Creek"/>
    <s v="USFW"/>
    <d v="2018-04-15T00:00:00"/>
    <n v="102681"/>
    <x v="2"/>
    <d v="2018-04-30T00:00:00"/>
    <s v="Smolt"/>
  </r>
  <r>
    <x v="1"/>
    <x v="6"/>
    <s v="UN"/>
    <x v="10"/>
    <s v="Big Creek Hatchery"/>
    <s v="ODFW"/>
    <d v="2018-05-02T00:00:00"/>
    <n v="535000"/>
    <x v="10"/>
    <d v="2018-05-02T00:00:00"/>
    <s v="Smolt"/>
  </r>
  <r>
    <x v="1"/>
    <x v="7"/>
    <s v="WI"/>
    <x v="10"/>
    <s v="Big Creek Hatchery"/>
    <s v="ODFW"/>
    <d v="2018-04-07T00:00:00"/>
    <n v="60000"/>
    <x v="10"/>
    <d v="2018-04-07T00:00:00"/>
    <s v="Smolt"/>
  </r>
  <r>
    <x v="1"/>
    <x v="7"/>
    <s v="WI"/>
    <x v="11"/>
    <s v="Gnat Creek Hatchery"/>
    <s v="ODFW"/>
    <d v="2018-04-07T00:00:00"/>
    <n v="40000"/>
    <x v="4"/>
    <d v="2018-04-07T00:00:00"/>
    <s v="Smolt"/>
  </r>
  <r>
    <x v="1"/>
    <x v="7"/>
    <s v="WI"/>
    <x v="12"/>
    <s v="Klaskanine Hatchery"/>
    <s v="ODFW"/>
    <d v="2018-04-14T00:00:00"/>
    <n v="40000"/>
    <x v="11"/>
    <d v="2018-04-14T00:00:00"/>
    <s v="Smolt"/>
  </r>
  <r>
    <x v="1"/>
    <x v="1"/>
    <s v="FA"/>
    <x v="10"/>
    <s v="Big Creek Hatchery"/>
    <s v="ODFW"/>
    <d v="2018-05-11T00:00:00"/>
    <n v="3100000"/>
    <x v="10"/>
    <d v="2018-05-11T00:00:00"/>
    <s v="Smolt"/>
  </r>
  <r>
    <x v="1"/>
    <x v="1"/>
    <s v="FA"/>
    <x v="13"/>
    <s v="Klaskanine River"/>
    <s v="ODFW"/>
    <d v="2018-05-01T00:00:00"/>
    <n v="2100000"/>
    <x v="11"/>
    <d v="2018-05-01T00:00:00"/>
    <s v="Smolt"/>
  </r>
  <r>
    <x v="1"/>
    <x v="8"/>
    <s v="SP"/>
    <x v="13"/>
    <s v="Youngs Bay"/>
    <s v="ODFW"/>
    <d v="2018-03-01T00:00:00"/>
    <n v="250000"/>
    <x v="8"/>
    <d v="2018-03-01T00:00:00"/>
    <s v="Smolt"/>
  </r>
  <r>
    <x v="1"/>
    <x v="8"/>
    <s v="SP"/>
    <x v="14"/>
    <s v="Bull Run Acclimation"/>
    <s v="ODFW"/>
    <d v="2018-03-07T00:00:00"/>
    <n v="66000"/>
    <x v="12"/>
    <d v="2018-03-07T00:00:00"/>
    <s v="Smolt"/>
  </r>
  <r>
    <x v="1"/>
    <x v="8"/>
    <s v="SP"/>
    <x v="14"/>
    <s v="Bull Run Acclimation"/>
    <s v="ODFW"/>
    <d v="2018-04-06T00:00:00"/>
    <n v="66000"/>
    <x v="12"/>
    <d v="2018-04-06T00:00:00"/>
    <s v="Smolt"/>
  </r>
  <r>
    <x v="1"/>
    <x v="8"/>
    <s v="SP"/>
    <x v="14"/>
    <s v="Eagle Creek Hatchery"/>
    <s v="ODFW"/>
    <d v="2018-03-15T00:00:00"/>
    <n v="240000"/>
    <x v="9"/>
    <d v="2018-03-15T00:00:00"/>
    <s v="Smolt"/>
  </r>
  <r>
    <x v="1"/>
    <x v="8"/>
    <s v="SP"/>
    <x v="4"/>
    <s v="Clackamas River"/>
    <s v="ODFW"/>
    <d v="2018-02-15T00:00:00"/>
    <n v="55000"/>
    <x v="13"/>
    <d v="2018-02-15T00:00:00"/>
    <s v="Smolt"/>
  </r>
  <r>
    <x v="1"/>
    <x v="8"/>
    <s v="SP"/>
    <x v="4"/>
    <s v="Clackamas River"/>
    <s v="ODFW"/>
    <d v="2018-03-15T00:00:00"/>
    <n v="55000"/>
    <x v="13"/>
    <d v="2018-03-15T00:00:00"/>
    <s v="Smolt"/>
  </r>
  <r>
    <x v="1"/>
    <x v="6"/>
    <s v="UN"/>
    <x v="14"/>
    <s v="Tongue Pt"/>
    <s v="ODFW"/>
    <d v="2018-05-02T00:00:00"/>
    <n v="540000"/>
    <x v="4"/>
    <d v="2018-05-02T00:00:00"/>
    <s v="Smolt"/>
  </r>
  <r>
    <x v="1"/>
    <x v="7"/>
    <s v="WI"/>
    <x v="14"/>
    <s v="Eagle Creek Hatchery"/>
    <s v="ODFW"/>
    <d v="2018-03-31T00:00:00"/>
    <n v="100000"/>
    <x v="9"/>
    <d v="2018-03-31T00:00:00"/>
    <s v="Smolt"/>
  </r>
  <r>
    <x v="1"/>
    <x v="8"/>
    <s v="SP"/>
    <x v="13"/>
    <s v="Youngs Bay"/>
    <s v="ODFW"/>
    <d v="2018-03-31T00:00:00"/>
    <n v="400000"/>
    <x v="8"/>
    <d v="2018-03-31T00:00:00"/>
    <s v="Smolt"/>
  </r>
  <r>
    <x v="1"/>
    <x v="8"/>
    <s v="SP"/>
    <x v="13"/>
    <s v="Blind Slough"/>
    <s v="ODFW"/>
    <d v="2018-03-15T00:00:00"/>
    <n v="150000"/>
    <x v="4"/>
    <d v="2018-03-15T00:00:00"/>
    <s v="Smolt"/>
  </r>
  <r>
    <x v="1"/>
    <x v="8"/>
    <s v="SP"/>
    <x v="11"/>
    <s v="Gnat Creek"/>
    <s v="ODFW"/>
    <d v="2018-03-15T00:00:00"/>
    <n v="400000"/>
    <x v="4"/>
    <d v="2018-03-15T00:00:00"/>
    <s v="Smolt"/>
  </r>
  <r>
    <x v="1"/>
    <x v="1"/>
    <s v="FA"/>
    <x v="12"/>
    <s v="Klaskanine River"/>
    <s v="ODFW"/>
    <d v="2018-03-15T00:00:00"/>
    <n v="1200000"/>
    <x v="11"/>
    <d v="2018-03-15T00:00:00"/>
    <s v="Smolt"/>
  </r>
  <r>
    <x v="1"/>
    <x v="6"/>
    <s v="UN"/>
    <x v="12"/>
    <s v="Klaskanine River"/>
    <s v="ODFW"/>
    <d v="2018-04-30T00:00:00"/>
    <n v="500000"/>
    <x v="11"/>
    <d v="2018-04-30T00:00:00"/>
    <s v="Smolt"/>
  </r>
  <r>
    <x v="1"/>
    <x v="6"/>
    <s v="UN"/>
    <x v="12"/>
    <s v="Klaskanine River"/>
    <s v="ODFW"/>
    <d v="2018-05-16T00:00:00"/>
    <n v="800000"/>
    <x v="11"/>
    <d v="2018-05-16T00:00:00"/>
    <s v="Smolt"/>
  </r>
  <r>
    <x v="1"/>
    <x v="6"/>
    <s v="UN"/>
    <x v="12"/>
    <s v="Klaskanine River"/>
    <s v="ODFW"/>
    <d v="2018-04-30T00:00:00"/>
    <n v="500000"/>
    <x v="11"/>
    <d v="2018-04-30T00:00:00"/>
    <s v="Smolt"/>
  </r>
  <r>
    <x v="1"/>
    <x v="6"/>
    <s v="UN"/>
    <x v="15"/>
    <s v="Cedar Creek (Sandy R)"/>
    <s v="ODFW"/>
    <d v="2018-04-14T00:00:00"/>
    <n v="200000"/>
    <x v="12"/>
    <d v="2018-04-14T00:00:00"/>
    <s v="Smolt"/>
  </r>
  <r>
    <x v="1"/>
    <x v="6"/>
    <s v="UN"/>
    <x v="13"/>
    <s v="Cedar Creek (Sandy R)"/>
    <s v="ODFW"/>
    <d v="2018-05-02T00:00:00"/>
    <n v="200000"/>
    <x v="12"/>
    <d v="2018-05-02T00:00:00"/>
    <s v="Smolt"/>
  </r>
  <r>
    <x v="1"/>
    <x v="9"/>
    <s v="SU"/>
    <x v="15"/>
    <s v="Cedar Creek (Sandy R)"/>
    <s v="ODFW"/>
    <d v="2018-04-18T00:00:00"/>
    <n v="75000"/>
    <x v="12"/>
    <d v="2018-04-18T00:00:00"/>
    <s v="Smolt"/>
  </r>
  <r>
    <x v="1"/>
    <x v="7"/>
    <s v="WI"/>
    <x v="15"/>
    <s v="Cedar Creek (Sandy R)"/>
    <s v="ODFW"/>
    <d v="2018-04-13T00:00:00"/>
    <n v="160000"/>
    <x v="12"/>
    <d v="2018-04-13T00:00:00"/>
    <s v="Smolt"/>
  </r>
  <r>
    <x v="1"/>
    <x v="1"/>
    <s v="FA"/>
    <x v="13"/>
    <s v="Youngs Bay"/>
    <s v="ODFW"/>
    <d v="2018-07-28T00:00:00"/>
    <n v="1000000"/>
    <x v="8"/>
    <d v="2018-07-28T00:00:00"/>
    <s v="Smolt"/>
  </r>
  <r>
    <x v="1"/>
    <x v="6"/>
    <s v="UN"/>
    <x v="13"/>
    <s v="Klaskanine River"/>
    <s v="ODFW"/>
    <d v="2018-04-14T00:00:00"/>
    <n v="200000"/>
    <x v="11"/>
    <d v="2018-04-14T00:00:00"/>
    <s v="Smolt"/>
  </r>
  <r>
    <x v="1"/>
    <x v="1"/>
    <s v="FA"/>
    <x v="4"/>
    <s v="Youngs Bay"/>
    <s v="ODFW"/>
    <d v="2018-06-01T00:00:00"/>
    <n v="25000"/>
    <x v="8"/>
    <d v="2018-06-01T00:00:00"/>
    <s v="Smolt"/>
  </r>
  <r>
    <x v="1"/>
    <x v="3"/>
    <s v="UN"/>
    <x v="4"/>
    <s v="Youngs Bay"/>
    <s v="ODFW"/>
    <d v="2018-05-12T00:00:00"/>
    <n v="4000"/>
    <x v="8"/>
    <d v="2018-05-12T00:00:00"/>
    <s v="Presmolt"/>
  </r>
  <r>
    <x v="1"/>
    <x v="1"/>
    <s v="FA"/>
    <x v="4"/>
    <s v="Skipanon River"/>
    <s v="ODFW"/>
    <d v="2018-06-01T00:00:00"/>
    <n v="16500"/>
    <x v="4"/>
    <d v="2018-06-01T00:00:00"/>
    <s v="Smolt"/>
  </r>
  <r>
    <x v="1"/>
    <x v="3"/>
    <s v="UN"/>
    <x v="4"/>
    <s v="Skipanon River"/>
    <s v="ODFW"/>
    <d v="2018-06-01T00:00:00"/>
    <n v="5000"/>
    <x v="4"/>
    <d v="2018-06-01T00:00:00"/>
    <s v="Presmolt"/>
  </r>
  <r>
    <x v="1"/>
    <x v="9"/>
    <s v="SU"/>
    <x v="16"/>
    <s v="McKenzie River"/>
    <s v="ODFW"/>
    <d v="2018-04-07T00:00:00"/>
    <n v="108000"/>
    <x v="1"/>
    <d v="2018-04-07T00:00:00"/>
    <s v="Smolt"/>
  </r>
  <r>
    <x v="1"/>
    <x v="8"/>
    <s v="SP"/>
    <x v="17"/>
    <s v="Santiam River &amp; N Fk"/>
    <s v="ODFW"/>
    <d v="2018-03-15T00:00:00"/>
    <n v="50000"/>
    <x v="0"/>
    <d v="2018-03-15T00:00:00"/>
    <s v="Smolt"/>
  </r>
  <r>
    <x v="1"/>
    <x v="8"/>
    <s v="SP"/>
    <x v="17"/>
    <s v="Santiam River &amp; N Fk"/>
    <s v="ODFW"/>
    <d v="2018-03-15T00:00:00"/>
    <n v="635000"/>
    <x v="0"/>
    <d v="2018-03-15T00:00:00"/>
    <s v="Smolt"/>
  </r>
  <r>
    <x v="1"/>
    <x v="8"/>
    <s v="SP"/>
    <x v="17"/>
    <s v="Mollala River"/>
    <s v="ODFW"/>
    <d v="2018-03-15T00:00:00"/>
    <n v="100000"/>
    <x v="1"/>
    <d v="2018-03-15T00:00:00"/>
    <s v="Smolt"/>
  </r>
  <r>
    <x v="1"/>
    <x v="8"/>
    <s v="SP"/>
    <x v="13"/>
    <s v="Tongue Pt"/>
    <s v="ODFW"/>
    <d v="2018-03-31T00:00:00"/>
    <n v="250000"/>
    <x v="4"/>
    <d v="2018-03-31T00:00:00"/>
    <s v="Smolt"/>
  </r>
  <r>
    <x v="1"/>
    <x v="8"/>
    <s v="SP"/>
    <x v="13"/>
    <s v="Tongue Pt"/>
    <s v="ODFW"/>
    <d v="2018-04-20T00:00:00"/>
    <n v="200000"/>
    <x v="4"/>
    <d v="2018-04-20T00:00:00"/>
    <s v="Smolt"/>
  </r>
  <r>
    <x v="1"/>
    <x v="8"/>
    <s v="SP"/>
    <x v="13"/>
    <s v="Youngs Bay"/>
    <s v="ODFW"/>
    <d v="2018-03-22T00:00:00"/>
    <n v="300000"/>
    <x v="8"/>
    <d v="2018-03-22T00:00:00"/>
    <s v="Smolt"/>
  </r>
  <r>
    <x v="1"/>
    <x v="8"/>
    <s v="SP"/>
    <x v="18"/>
    <s v="McKenzie Hatchery"/>
    <s v="ODFW"/>
    <d v="2018-02-07T00:00:00"/>
    <n v="201000"/>
    <x v="1"/>
    <d v="2018-02-07T00:00:00"/>
    <s v="Smolt"/>
  </r>
  <r>
    <x v="1"/>
    <x v="8"/>
    <s v="SP"/>
    <x v="18"/>
    <s v="McKenzie Hatchery"/>
    <s v="ODFW"/>
    <d v="2018-03-01T00:00:00"/>
    <n v="202000"/>
    <x v="1"/>
    <d v="2018-03-01T00:00:00"/>
    <s v="Smolt"/>
  </r>
  <r>
    <x v="1"/>
    <x v="8"/>
    <s v="SP"/>
    <x v="18"/>
    <s v="McKenzie Hatchery"/>
    <s v="ODFW"/>
    <d v="2018-03-21T00:00:00"/>
    <n v="202000"/>
    <x v="1"/>
    <d v="2018-03-21T00:00:00"/>
    <s v="Smolt"/>
  </r>
  <r>
    <x v="1"/>
    <x v="9"/>
    <s v="SU"/>
    <x v="19"/>
    <s v="Willamette River"/>
    <s v="ODFW"/>
    <d v="2018-04-01T00:00:00"/>
    <n v="96000"/>
    <x v="1"/>
    <d v="2018-04-01T00:00:00"/>
    <s v="Smolt"/>
  </r>
  <r>
    <x v="1"/>
    <x v="8"/>
    <s v="SP"/>
    <x v="0"/>
    <s v="South Santiam Hatchery"/>
    <s v="ODFW"/>
    <d v="2018-02-15T00:00:00"/>
    <n v="300000"/>
    <x v="0"/>
    <d v="2018-02-15T00:00:00"/>
    <s v="Smolt"/>
  </r>
  <r>
    <x v="1"/>
    <x v="8"/>
    <s v="SP"/>
    <x v="0"/>
    <s v="South Santiam Hatchery"/>
    <s v="ODFW"/>
    <d v="2018-03-10T00:00:00"/>
    <n v="421000"/>
    <x v="0"/>
    <d v="2018-03-10T00:00:00"/>
    <s v="Smolt"/>
  </r>
  <r>
    <x v="1"/>
    <x v="9"/>
    <s v="SU"/>
    <x v="0"/>
    <s v="Minto Pond"/>
    <s v="ODFW"/>
    <d v="2018-03-31T00:00:00"/>
    <n v="55000"/>
    <x v="0"/>
    <d v="2018-03-31T00:00:00"/>
    <s v="Smolt"/>
  </r>
  <r>
    <x v="1"/>
    <x v="9"/>
    <s v="SU"/>
    <x v="0"/>
    <s v="South Santiam Hatchery"/>
    <s v="ODFW"/>
    <d v="2018-04-03T00:00:00"/>
    <n v="161500"/>
    <x v="0"/>
    <d v="2018-04-03T00:00:00"/>
    <s v="Smolt"/>
  </r>
  <r>
    <x v="1"/>
    <x v="8"/>
    <s v="SP"/>
    <x v="1"/>
    <s v="Coast Fk Willamette River"/>
    <s v="ODFW"/>
    <d v="2018-02-15T00:00:00"/>
    <n v="267000"/>
    <x v="1"/>
    <d v="2018-02-15T00:00:00"/>
    <s v="Smolt"/>
  </r>
  <r>
    <x v="1"/>
    <x v="8"/>
    <s v="SP"/>
    <x v="1"/>
    <s v="Dexter Pond"/>
    <s v="ODFW"/>
    <d v="2018-02-01T00:00:00"/>
    <n v="670000"/>
    <x v="1"/>
    <d v="2018-02-01T00:00:00"/>
    <s v="Smolt"/>
  </r>
  <r>
    <x v="1"/>
    <x v="8"/>
    <s v="SP"/>
    <x v="1"/>
    <s v="Dexter Pond"/>
    <s v="ODFW"/>
    <d v="2018-03-03T00:00:00"/>
    <n v="234000"/>
    <x v="1"/>
    <d v="2018-03-03T00:00:00"/>
    <s v="Smolt"/>
  </r>
  <r>
    <x v="1"/>
    <x v="8"/>
    <s v="SP"/>
    <x v="1"/>
    <s v="Dexter Pond"/>
    <s v="ODFW"/>
    <d v="2018-03-24T00:00:00"/>
    <n v="234000"/>
    <x v="1"/>
    <d v="2018-03-24T00:00:00"/>
    <s v="Smolt"/>
  </r>
  <r>
    <x v="1"/>
    <x v="8"/>
    <s v="SP"/>
    <x v="1"/>
    <s v="Dexter Pond"/>
    <s v="ODFW"/>
    <d v="2018-04-14T00:00:00"/>
    <n v="234000"/>
    <x v="1"/>
    <d v="2018-04-14T00:00:00"/>
    <s v="Smolt"/>
  </r>
  <r>
    <x v="1"/>
    <x v="9"/>
    <s v="SU"/>
    <x v="1"/>
    <s v="Minto Pond"/>
    <s v="ODFW"/>
    <d v="2018-03-31T00:00:00"/>
    <n v="66000"/>
    <x v="0"/>
    <d v="2018-03-31T00:00:00"/>
    <s v="Smolt"/>
  </r>
  <r>
    <x v="1"/>
    <x v="9"/>
    <s v="SU"/>
    <x v="1"/>
    <s v="Dexter Pond"/>
    <s v="ODFW"/>
    <d v="2018-03-31T00:00:00"/>
    <n v="61000"/>
    <x v="1"/>
    <d v="2018-03-31T00:00:00"/>
    <s v="Smolt"/>
  </r>
  <r>
    <x v="1"/>
    <x v="10"/>
    <s v="FA"/>
    <x v="2"/>
    <s v="Tanner Creek"/>
    <s v="ODFW"/>
    <d v="2018-03-03T00:00:00"/>
    <n v="200000"/>
    <x v="2"/>
    <d v="2018-03-03T00:00:00"/>
    <s v="Smolt"/>
  </r>
  <r>
    <x v="1"/>
    <x v="1"/>
    <s v="FA"/>
    <x v="2"/>
    <s v="Tanner Creek"/>
    <s v="ODFW"/>
    <d v="2018-04-18T00:00:00"/>
    <n v="1600000"/>
    <x v="2"/>
    <d v="2018-04-18T00:00:00"/>
    <s v="Smolt"/>
  </r>
  <r>
    <x v="1"/>
    <x v="6"/>
    <s v="UN"/>
    <x v="2"/>
    <s v="Tanner Creek"/>
    <s v="ODFW"/>
    <d v="2018-05-16T00:00:00"/>
    <n v="200000"/>
    <x v="2"/>
    <d v="2018-05-16T00:00:00"/>
    <s v="Smolt"/>
  </r>
  <r>
    <x v="1"/>
    <x v="9"/>
    <s v="SU"/>
    <x v="14"/>
    <s v="Clackamas Hatchery"/>
    <s v="ODFW"/>
    <d v="2018-04-07T00:00:00"/>
    <n v="125000"/>
    <x v="13"/>
    <d v="2018-04-07T00:00:00"/>
    <s v="Smolt"/>
  </r>
  <r>
    <x v="1"/>
    <x v="9"/>
    <s v="SU"/>
    <x v="15"/>
    <s v="Cedar Creek (Sandy R)"/>
    <s v="ODFW"/>
    <d v="2018-04-18T00:00:00"/>
    <n v="75000"/>
    <x v="12"/>
    <d v="2018-04-18T00:00:00"/>
    <s v="Smolt"/>
  </r>
  <r>
    <x v="1"/>
    <x v="9"/>
    <s v="SU"/>
    <x v="2"/>
    <s v="Clackamas River"/>
    <s v="ODFW"/>
    <d v="2018-04-11T00:00:00"/>
    <n v="25000"/>
    <x v="13"/>
    <d v="2018-04-11T00:00:00"/>
    <s v="Smolt"/>
  </r>
  <r>
    <x v="1"/>
    <x v="7"/>
    <s v="WI"/>
    <x v="2"/>
    <s v="Clackamas River"/>
    <s v="ODFW"/>
    <d v="2018-03-15T00:00:00"/>
    <n v="25000"/>
    <x v="13"/>
    <d v="2018-03-15T00:00:00"/>
    <s v="Smolt"/>
  </r>
  <r>
    <x v="1"/>
    <x v="7"/>
    <s v="WI"/>
    <x v="14"/>
    <s v="Clackamas Hatchery"/>
    <s v="ODFW"/>
    <d v="2018-05-02T00:00:00"/>
    <n v="50000"/>
    <x v="13"/>
    <d v="2018-05-02T00:00:00"/>
    <s v="Smolt"/>
  </r>
  <r>
    <x v="1"/>
    <x v="7"/>
    <s v="WI"/>
    <x v="2"/>
    <s v="Clackamas River"/>
    <s v="ODFW"/>
    <d v="2018-05-01T00:00:00"/>
    <n v="25000"/>
    <x v="13"/>
    <d v="2018-05-01T00:00:00"/>
    <s v="Smolt"/>
  </r>
  <r>
    <x v="1"/>
    <x v="6"/>
    <s v="UN"/>
    <x v="2"/>
    <s v="Blind Slough"/>
    <s v="ODFW"/>
    <d v="2018-04-14T00:00:00"/>
    <n v="400000"/>
    <x v="4"/>
    <d v="2018-04-14T00:00:00"/>
    <s v="Smolt"/>
  </r>
  <r>
    <x v="1"/>
    <x v="6"/>
    <s v="UN"/>
    <x v="2"/>
    <s v="Klaskanine River"/>
    <s v="ODFW"/>
    <d v="2018-05-02T00:00:00"/>
    <n v="200000"/>
    <x v="11"/>
    <d v="2018-05-02T00:00:00"/>
    <s v="Smolt"/>
  </r>
  <r>
    <x v="1"/>
    <x v="6"/>
    <s v="UN"/>
    <x v="12"/>
    <s v="Klaskanine Hatchery"/>
    <s v="ODFW"/>
    <d v="2018-05-02T00:00:00"/>
    <n v="500000"/>
    <x v="11"/>
    <d v="2018-05-02T00:00:00"/>
    <s v="Smolt"/>
  </r>
  <r>
    <x v="1"/>
    <x v="6"/>
    <s v="UN"/>
    <x v="2"/>
    <s v="Youngs Bay"/>
    <s v="ODFW"/>
    <d v="2018-04-14T00:00:00"/>
    <n v="825000"/>
    <x v="8"/>
    <d v="2018-04-14T00:00:00"/>
    <s v="Smolt"/>
  </r>
  <r>
    <x v="1"/>
    <x v="6"/>
    <s v="UN"/>
    <x v="2"/>
    <s v="Tongue Pt"/>
    <s v="ODFW"/>
    <d v="2018-05-04T00:00:00"/>
    <n v="400000"/>
    <x v="4"/>
    <d v="2018-05-04T00:00:00"/>
    <s v="Smolt"/>
  </r>
  <r>
    <x v="1"/>
    <x v="7"/>
    <s v="WI"/>
    <x v="15"/>
    <s v="Cedar Creek (Sandy R)"/>
    <s v="ODFW"/>
    <d v="2018-04-13T00:00:00"/>
    <n v="160000"/>
    <x v="12"/>
    <d v="2018-04-13T00:00:00"/>
    <s v="Smolt"/>
  </r>
  <r>
    <x v="1"/>
    <x v="7"/>
    <s v="WI"/>
    <x v="14"/>
    <s v="Clackamas Hatchery"/>
    <s v="ODFW"/>
    <d v="2018-05-02T00:00:00"/>
    <n v="60000"/>
    <x v="13"/>
    <d v="2018-05-02T00:00:00"/>
    <s v="Smolt"/>
  </r>
  <r>
    <x v="1"/>
    <x v="8"/>
    <s v="SP"/>
    <x v="6"/>
    <s v="Cowlitz River"/>
    <s v="WDFW"/>
    <d v="2018-03-01T00:00:00"/>
    <n v="809000"/>
    <x v="3"/>
    <d v="2018-04-01T00:00:00"/>
    <s v="Smolt"/>
  </r>
  <r>
    <x v="1"/>
    <x v="8"/>
    <s v="SP"/>
    <x v="20"/>
    <s v="Kalama River"/>
    <s v="WDFW"/>
    <d v="2018-03-01T00:00:00"/>
    <n v="505000"/>
    <x v="7"/>
    <d v="2018-03-01T00:00:00"/>
    <s v="Smolt"/>
  </r>
  <r>
    <x v="1"/>
    <x v="8"/>
    <s v="SP"/>
    <x v="3"/>
    <s v="Cowlitz River"/>
    <s v="WDFW"/>
    <d v="2018-03-01T00:00:00"/>
    <n v="55000"/>
    <x v="3"/>
    <d v="2018-03-01T00:00:00"/>
    <s v="Smolt"/>
  </r>
  <r>
    <x v="1"/>
    <x v="7"/>
    <s v="WI"/>
    <x v="21"/>
    <s v="Beaver Creek"/>
    <s v="WDFW"/>
    <d v="2018-04-01T00:00:00"/>
    <n v="120000"/>
    <x v="14"/>
    <d v="2018-05-18T00:00:00"/>
    <s v="Smolt"/>
  </r>
  <r>
    <x v="1"/>
    <x v="9"/>
    <s v="SU"/>
    <x v="21"/>
    <s v="Beaver Creek"/>
    <s v="WDFW"/>
    <d v="2018-04-01T00:00:00"/>
    <n v="30000"/>
    <x v="14"/>
    <d v="2018-05-01T00:00:00"/>
    <s v="Smolt"/>
  </r>
  <r>
    <x v="1"/>
    <x v="8"/>
    <s v="SP"/>
    <x v="22"/>
    <s v="Cathlamet Channel Net Pen"/>
    <s v="WDFW"/>
    <d v="2018-04-01T00:00:00"/>
    <n v="250000"/>
    <x v="4"/>
    <d v="2018-05-01T00:00:00"/>
    <s v="Smolt"/>
  </r>
  <r>
    <x v="1"/>
    <x v="8"/>
    <s v="SP"/>
    <x v="6"/>
    <s v="Cowlitz Hatchery"/>
    <s v="WDFW"/>
    <d v="2018-03-01T00:00:00"/>
    <n v="100000"/>
    <x v="3"/>
    <d v="2018-04-01T00:00:00"/>
    <s v="Smolt"/>
  </r>
  <r>
    <x v="1"/>
    <x v="1"/>
    <s v="FA"/>
    <x v="6"/>
    <s v="Cowlitz Hatchery"/>
    <s v="WDFW"/>
    <d v="2018-05-01T00:00:00"/>
    <n v="2093500"/>
    <x v="3"/>
    <d v="2018-06-01T00:00:00"/>
    <s v="Smolt"/>
  </r>
  <r>
    <x v="1"/>
    <x v="1"/>
    <s v="FA"/>
    <x v="6"/>
    <s v="Cowlitz Hatchery"/>
    <s v="WDFW"/>
    <d v="2018-05-01T00:00:00"/>
    <n v="1581000"/>
    <x v="3"/>
    <d v="2018-06-01T00:00:00"/>
    <s v="Smolt"/>
  </r>
  <r>
    <x v="1"/>
    <x v="8"/>
    <s v="SP"/>
    <x v="6"/>
    <s v="Cowlitz Salmon"/>
    <s v="WDFW"/>
    <d v="2018-11-01T00:00:00"/>
    <n v="500000"/>
    <x v="3"/>
    <d v="2018-11-01T00:00:00"/>
    <s v="Smolt"/>
  </r>
  <r>
    <x v="1"/>
    <x v="8"/>
    <s v="SP"/>
    <x v="6"/>
    <s v="Upper Cowlitz River"/>
    <s v="WDFW"/>
    <d v="2018-03-01T00:00:00"/>
    <n v="351000"/>
    <x v="3"/>
    <d v="2018-03-01T00:00:00"/>
    <s v="Smolt"/>
  </r>
  <r>
    <x v="1"/>
    <x v="11"/>
    <s v="NO"/>
    <x v="6"/>
    <s v="Cowlitz Salmon"/>
    <s v="WDFW"/>
    <d v="2018-05-01T00:00:00"/>
    <n v="1200000"/>
    <x v="3"/>
    <d v="2018-05-01T00:00:00"/>
    <s v="Smolt"/>
  </r>
  <r>
    <x v="1"/>
    <x v="11"/>
    <s v="NO"/>
    <x v="6"/>
    <s v="Cowlitz Salmon"/>
    <s v="WDFW"/>
    <d v="2018-05-01T00:00:00"/>
    <n v="1099000"/>
    <x v="3"/>
    <d v="2018-05-01T00:00:00"/>
    <s v="Smolt"/>
  </r>
  <r>
    <x v="1"/>
    <x v="12"/>
    <s v="UN"/>
    <x v="23"/>
    <s v="Blue Creek"/>
    <s v="WDFW"/>
    <d v="2018-04-15T00:00:00"/>
    <n v="95000"/>
    <x v="3"/>
    <d v="2018-05-15T00:00:00"/>
    <s v="Smolt"/>
  </r>
  <r>
    <x v="1"/>
    <x v="7"/>
    <s v="WI"/>
    <x v="23"/>
    <s v="Blue Creek"/>
    <s v="WDFW"/>
    <d v="2018-04-15T00:00:00"/>
    <n v="470000"/>
    <x v="3"/>
    <d v="2018-05-15T00:00:00"/>
    <s v="Smolt"/>
  </r>
  <r>
    <x v="1"/>
    <x v="9"/>
    <s v="SU"/>
    <x v="23"/>
    <s v="Blue Creek"/>
    <s v="WDFW"/>
    <d v="2018-04-15T00:00:00"/>
    <n v="620000"/>
    <x v="3"/>
    <d v="2018-05-15T00:00:00"/>
    <s v="Smolt"/>
  </r>
  <r>
    <x v="1"/>
    <x v="7"/>
    <s v="WI"/>
    <x v="23"/>
    <s v="Cowlitz River"/>
    <s v="WDFW"/>
    <d v="2018-04-15T00:00:00"/>
    <n v="53000"/>
    <x v="3"/>
    <d v="2018-05-15T00:00:00"/>
    <s v="Smolt"/>
  </r>
  <r>
    <x v="1"/>
    <x v="7"/>
    <s v="WI"/>
    <x v="23"/>
    <s v="Blue Creek"/>
    <s v="WDFW"/>
    <d v="2018-04-15T00:00:00"/>
    <n v="103000"/>
    <x v="3"/>
    <d v="2018-05-15T00:00:00"/>
    <s v="Smolt"/>
  </r>
  <r>
    <x v="1"/>
    <x v="11"/>
    <s v="NO"/>
    <x v="24"/>
    <s v="Deep River Net Pens"/>
    <s v="WDFW"/>
    <d v="2018-05-01T00:00:00"/>
    <n v="405000"/>
    <x v="15"/>
    <d v="2018-05-01T00:00:00"/>
    <s v="Smolt"/>
  </r>
  <r>
    <x v="1"/>
    <x v="11"/>
    <s v="NO"/>
    <x v="24"/>
    <s v="Deep River Net Pens"/>
    <s v="WDFW"/>
    <d v="2018-05-01T00:00:00"/>
    <n v="45000"/>
    <x v="15"/>
    <d v="2018-05-01T00:00:00"/>
    <s v="Smolt"/>
  </r>
  <r>
    <x v="1"/>
    <x v="11"/>
    <s v="NO"/>
    <x v="24"/>
    <s v="Deep River Net Pens"/>
    <s v="WDFW"/>
    <d v="2018-05-01T00:00:00"/>
    <n v="250000"/>
    <x v="15"/>
    <d v="2018-05-01T00:00:00"/>
    <s v="Smolt"/>
  </r>
  <r>
    <x v="1"/>
    <x v="9"/>
    <s v="SU"/>
    <x v="25"/>
    <s v="Echo Net Pens"/>
    <s v="WDFW"/>
    <d v="2018-04-01T00:00:00"/>
    <n v="65000"/>
    <x v="5"/>
    <d v="2018-05-01T00:00:00"/>
    <s v="Smolt"/>
  </r>
  <r>
    <x v="1"/>
    <x v="1"/>
    <s v="FA"/>
    <x v="20"/>
    <s v="Fallert Creek Hatchery"/>
    <s v="WDFW"/>
    <d v="2018-05-01T00:00:00"/>
    <n v="3500000"/>
    <x v="7"/>
    <d v="2018-07-01T00:00:00"/>
    <s v="Smolt"/>
  </r>
  <r>
    <x v="1"/>
    <x v="4"/>
    <s v="NO"/>
    <x v="3"/>
    <s v="Lewis River"/>
    <s v="WDFW"/>
    <d v="2018-04-01T00:00:00"/>
    <n v="460000"/>
    <x v="5"/>
    <d v="2018-04-01T00:00:00"/>
    <s v="Fry"/>
  </r>
  <r>
    <x v="1"/>
    <x v="12"/>
    <s v="UN"/>
    <x v="3"/>
    <s v="Cowlitz River"/>
    <s v="WDFW"/>
    <d v="2018-04-15T00:00:00"/>
    <n v="10000"/>
    <x v="3"/>
    <d v="2018-05-15T00:00:00"/>
    <s v="Smolt"/>
  </r>
  <r>
    <x v="1"/>
    <x v="13"/>
    <s v="UN"/>
    <x v="26"/>
    <s v="Grays River Hatchery"/>
    <s v="WDFW"/>
    <d v="2018-04-01T00:00:00"/>
    <n v="405000"/>
    <x v="15"/>
    <d v="2018-04-01T00:00:00"/>
    <s v="Fry"/>
  </r>
  <r>
    <x v="1"/>
    <x v="11"/>
    <s v="NO"/>
    <x v="26"/>
    <s v="Grays River Hatchery"/>
    <s v="WDFW"/>
    <d v="2018-04-01T00:00:00"/>
    <n v="295000"/>
    <x v="15"/>
    <d v="2018-04-01T00:00:00"/>
    <s v="Smolt"/>
  </r>
  <r>
    <x v="1"/>
    <x v="1"/>
    <s v="FA"/>
    <x v="27"/>
    <s v="Kalama Falls Hatchery"/>
    <s v="WDFW"/>
    <d v="2018-05-01T00:00:00"/>
    <n v="3500000"/>
    <x v="7"/>
    <d v="2018-07-01T00:00:00"/>
    <s v="Smolt"/>
  </r>
  <r>
    <x v="1"/>
    <x v="11"/>
    <s v="NO"/>
    <x v="27"/>
    <s v="Kalama Falls Hatchery"/>
    <s v="WDFW"/>
    <d v="2018-04-01T00:00:00"/>
    <n v="305000"/>
    <x v="7"/>
    <d v="2018-05-01T00:00:00"/>
    <s v="Smolt"/>
  </r>
  <r>
    <x v="1"/>
    <x v="9"/>
    <s v="SU"/>
    <x v="27"/>
    <s v="Kalama Falls Hatchery"/>
    <s v="WDFW"/>
    <d v="2018-04-01T00:00:00"/>
    <n v="91500"/>
    <x v="7"/>
    <d v="2018-04-01T00:00:00"/>
    <s v="Smolt"/>
  </r>
  <r>
    <x v="1"/>
    <x v="7"/>
    <s v="WI"/>
    <x v="27"/>
    <s v="Kalama Falls Hatchery"/>
    <s v="WDFW"/>
    <d v="2018-04-15T00:00:00"/>
    <n v="84000"/>
    <x v="7"/>
    <d v="2018-05-15T00:00:00"/>
    <s v="Smolt"/>
  </r>
  <r>
    <x v="1"/>
    <x v="7"/>
    <s v="WI"/>
    <x v="27"/>
    <s v="Kalama Falls Hatchery"/>
    <s v="WDFW"/>
    <d v="2018-04-01T00:00:00"/>
    <n v="45500"/>
    <x v="7"/>
    <d v="2018-04-01T00:00:00"/>
    <s v="Smolt"/>
  </r>
  <r>
    <x v="1"/>
    <x v="7"/>
    <s v="WI"/>
    <x v="28"/>
    <s v="Salmon Creek (WA)"/>
    <s v="WDFW"/>
    <d v="2018-04-01T00:00:00"/>
    <n v="40000"/>
    <x v="4"/>
    <d v="2018-05-01T00:00:00"/>
    <s v="Smolt"/>
  </r>
  <r>
    <x v="1"/>
    <x v="4"/>
    <s v="NO"/>
    <x v="3"/>
    <s v="Campbell Creek"/>
    <s v="WDFW"/>
    <d v="2018-06-01T00:00:00"/>
    <n v="1000"/>
    <x v="3"/>
    <d v="2018-06-01T00:00:00"/>
    <s v="Parr"/>
  </r>
  <r>
    <x v="1"/>
    <x v="13"/>
    <s v="UN"/>
    <x v="3"/>
    <s v="E Fk Lewis River"/>
    <s v="WDFW"/>
    <d v="2018-02-01T00:00:00"/>
    <n v="1000"/>
    <x v="5"/>
    <d v="2018-02-01T00:00:00"/>
    <s v="Fry"/>
  </r>
  <r>
    <x v="1"/>
    <x v="13"/>
    <s v="UN"/>
    <x v="7"/>
    <s v="E Fk Lewis River"/>
    <s v="WDFW"/>
    <d v="2018-05-01T00:00:00"/>
    <n v="37500"/>
    <x v="5"/>
    <d v="2018-05-01T00:00:00"/>
    <s v="Fry"/>
  </r>
  <r>
    <x v="1"/>
    <x v="8"/>
    <s v="SP"/>
    <x v="7"/>
    <s v="Lewis River Hatchery"/>
    <s v="WDFW"/>
    <d v="2018-02-01T00:00:00"/>
    <n v="700000"/>
    <x v="5"/>
    <d v="2018-03-01T00:00:00"/>
    <s v="Smolt"/>
  </r>
  <r>
    <x v="1"/>
    <x v="0"/>
    <s v="SP"/>
    <x v="7"/>
    <s v="Lewis River Hatchery"/>
    <s v="WDFW"/>
    <d v="2018-10-01T00:00:00"/>
    <n v="186300"/>
    <x v="5"/>
    <d v="2018-11-01T00:00:00"/>
    <s v="Presmolt"/>
  </r>
  <r>
    <x v="1"/>
    <x v="5"/>
    <s v="SO"/>
    <x v="7"/>
    <s v="Lewis River Hatchery"/>
    <s v="WDFW"/>
    <d v="2018-04-01T00:00:00"/>
    <n v="150000"/>
    <x v="5"/>
    <d v="2018-05-01T00:00:00"/>
    <s v="Smolt"/>
  </r>
  <r>
    <x v="1"/>
    <x v="4"/>
    <s v="NO"/>
    <x v="3"/>
    <s v="Coal Creek"/>
    <s v="WDFW"/>
    <d v="2018-04-01T00:00:00"/>
    <n v="225"/>
    <x v="4"/>
    <d v="2018-04-01T00:00:00"/>
    <s v="Fry"/>
  </r>
  <r>
    <x v="1"/>
    <x v="7"/>
    <s v="WI"/>
    <x v="25"/>
    <s v="N Fk Lewis River"/>
    <s v="WDFW"/>
    <d v="2018-05-01T00:00:00"/>
    <n v="104000"/>
    <x v="5"/>
    <d v="2018-06-01T00:00:00"/>
    <s v="Smolt"/>
  </r>
  <r>
    <x v="1"/>
    <x v="7"/>
    <s v="WI"/>
    <x v="25"/>
    <s v="N Fk Lewis River"/>
    <s v="WDFW"/>
    <d v="2018-04-15T00:00:00"/>
    <n v="247000"/>
    <x v="5"/>
    <d v="2018-05-15T00:00:00"/>
    <s v="Smolt"/>
  </r>
  <r>
    <x v="1"/>
    <x v="9"/>
    <s v="SU"/>
    <x v="25"/>
    <s v="N Fk Lewis River"/>
    <s v="WDFW"/>
    <d v="2018-04-15T00:00:00"/>
    <n v="10000"/>
    <x v="5"/>
    <d v="2018-05-15T00:00:00"/>
    <s v="Smolt"/>
  </r>
  <r>
    <x v="1"/>
    <x v="4"/>
    <s v="NO"/>
    <x v="3"/>
    <s v="Cowlitz River"/>
    <s v="WDFW"/>
    <d v="2018-04-01T00:00:00"/>
    <n v="225"/>
    <x v="3"/>
    <d v="2018-04-01T00:00:00"/>
    <s v="Fry"/>
  </r>
  <r>
    <x v="1"/>
    <x v="5"/>
    <s v="SO"/>
    <x v="29"/>
    <s v="Green River"/>
    <s v="WDFW"/>
    <d v="2018-05-01T00:00:00"/>
    <n v="125000"/>
    <x v="3"/>
    <d v="2018-05-01T00:00:00"/>
    <s v="Smolt"/>
  </r>
  <r>
    <x v="1"/>
    <x v="1"/>
    <s v="FA"/>
    <x v="29"/>
    <s v="Green River"/>
    <s v="WDFW"/>
    <d v="2018-06-01T00:00:00"/>
    <n v="830000"/>
    <x v="3"/>
    <d v="2018-07-01T00:00:00"/>
    <s v="Smolt"/>
  </r>
  <r>
    <x v="1"/>
    <x v="4"/>
    <s v="NO"/>
    <x v="3"/>
    <s v="Below Bonn Dam"/>
    <s v="WDFW"/>
    <d v="2018-04-01T00:00:00"/>
    <n v="30800"/>
    <x v="4"/>
    <d v="2018-05-01T00:00:00"/>
    <s v="Smolt"/>
  </r>
  <r>
    <x v="1"/>
    <x v="4"/>
    <s v="NO"/>
    <x v="3"/>
    <s v="Lewis River"/>
    <s v="WDFW"/>
    <d v="2018-01-01T00:00:00"/>
    <n v="44000"/>
    <x v="5"/>
    <d v="2018-01-01T00:00:00"/>
    <s v="Fry"/>
  </r>
  <r>
    <x v="1"/>
    <x v="9"/>
    <s v="SU"/>
    <x v="28"/>
    <s v="Washougal River"/>
    <s v="WDFW"/>
    <d v="2018-04-15T00:00:00"/>
    <n v="13200"/>
    <x v="6"/>
    <d v="2018-05-15T00:00:00"/>
    <s v="Smolt"/>
  </r>
  <r>
    <x v="1"/>
    <x v="7"/>
    <s v="WI"/>
    <x v="28"/>
    <s v="Washougal River"/>
    <s v="WDFW"/>
    <d v="2018-04-01T00:00:00"/>
    <n v="85000"/>
    <x v="6"/>
    <d v="2018-05-01T00:00:00"/>
    <s v="Smolt"/>
  </r>
  <r>
    <x v="1"/>
    <x v="9"/>
    <s v="SU"/>
    <x v="28"/>
    <s v="S Fk Toutle River"/>
    <s v="WDFW"/>
    <d v="2018-04-15T00:00:00"/>
    <n v="20000"/>
    <x v="16"/>
    <d v="2018-05-15T00:00:00"/>
    <s v="Smolt"/>
  </r>
  <r>
    <x v="1"/>
    <x v="0"/>
    <s v="SP"/>
    <x v="5"/>
    <s v="Lewis River"/>
    <s v="WDFW"/>
    <d v="2018-10-01T00:00:00"/>
    <n v="35000"/>
    <x v="5"/>
    <d v="2018-10-01T00:00:00"/>
    <s v="Presmolt"/>
  </r>
  <r>
    <x v="1"/>
    <x v="0"/>
    <s v="SP"/>
    <x v="5"/>
    <s v="Lewis River"/>
    <s v="WDFW"/>
    <d v="2018-10-01T00:00:00"/>
    <n v="15000"/>
    <x v="5"/>
    <d v="2018-10-01T00:00:00"/>
    <s v="Presmolt"/>
  </r>
  <r>
    <x v="1"/>
    <x v="0"/>
    <s v="SP"/>
    <x v="5"/>
    <s v="Lewis River"/>
    <s v="WDFW"/>
    <d v="2018-10-01T00:00:00"/>
    <n v="50000"/>
    <x v="5"/>
    <d v="2018-10-01T00:00:00"/>
    <s v="Presmolt"/>
  </r>
  <r>
    <x v="1"/>
    <x v="4"/>
    <s v="NO"/>
    <x v="3"/>
    <s v="Salmon Creek (WA)"/>
    <s v="WDFW"/>
    <d v="2018-03-01T00:00:00"/>
    <n v="5000"/>
    <x v="4"/>
    <d v="2018-03-01T00:00:00"/>
    <s v="Fry"/>
  </r>
  <r>
    <x v="1"/>
    <x v="13"/>
    <s v="UN"/>
    <x v="30"/>
    <s v="Duncan Creek"/>
    <s v="WDFW"/>
    <d v="2018-04-01T00:00:00"/>
    <n v="400000"/>
    <x v="4"/>
    <d v="2018-05-01T00:00:00"/>
    <s v="Fry"/>
  </r>
  <r>
    <x v="1"/>
    <x v="11"/>
    <s v="NO"/>
    <x v="3"/>
    <s v="Cathlamet Channel Net Pen"/>
    <s v="WDFW"/>
    <d v="2018-04-01T00:00:00"/>
    <n v="39000"/>
    <x v="4"/>
    <d v="2018-04-01T00:00:00"/>
    <s v="Smolt"/>
  </r>
  <r>
    <x v="1"/>
    <x v="11"/>
    <s v="NO"/>
    <x v="24"/>
    <s v="Washougal River"/>
    <s v="WDFW"/>
    <d v="2018-05-01T00:00:00"/>
    <n v="150000"/>
    <x v="6"/>
    <d v="2018-06-01T00:00:00"/>
    <s v="Smolt"/>
  </r>
  <r>
    <x v="1"/>
    <x v="1"/>
    <s v="FA"/>
    <x v="24"/>
    <s v="Washougal Hatchery"/>
    <s v="WDFW"/>
    <d v="2018-06-01T00:00:00"/>
    <n v="1900000"/>
    <x v="6"/>
    <d v="2018-06-01T00:00:00"/>
    <s v="Smolt"/>
  </r>
  <r>
    <x v="2"/>
    <x v="3"/>
    <s v="UN"/>
    <x v="4"/>
    <s v="Youngs Bay"/>
    <s v="ODFW"/>
    <d v="2016-05-13T00:00:00"/>
    <n v="4000"/>
    <x v="8"/>
    <d v="2016-05-13T00:00:00"/>
    <s v="Presmolt"/>
  </r>
  <r>
    <x v="2"/>
    <x v="3"/>
    <s v="UN"/>
    <x v="4"/>
    <s v="Skipanon River"/>
    <s v="ODFW"/>
    <d v="2016-06-01T00:00:00"/>
    <n v="5000"/>
    <x v="4"/>
    <d v="2016-06-01T00:00:00"/>
    <s v="Presmolt"/>
  </r>
  <r>
    <x v="2"/>
    <x v="0"/>
    <s v="SP"/>
    <x v="0"/>
    <s v="South Santiam Hatchery"/>
    <s v="ODFW"/>
    <d v="2016-10-18T00:00:00"/>
    <n v="302905"/>
    <x v="0"/>
    <d v="2016-10-31T00:00:00"/>
    <s v="Presmolt"/>
  </r>
  <r>
    <x v="2"/>
    <x v="0"/>
    <s v="SP"/>
    <x v="1"/>
    <s v="Dexter Pond"/>
    <s v="ODFW"/>
    <d v="2016-11-01T00:00:00"/>
    <n v="258549"/>
    <x v="1"/>
    <d v="2016-11-01T00:00:00"/>
    <s v="Presmolt"/>
  </r>
  <r>
    <x v="2"/>
    <x v="0"/>
    <s v="SP"/>
    <x v="6"/>
    <s v="Cowlitz Salmon"/>
    <s v="WDFW"/>
    <d v="2016-10-28T00:00:00"/>
    <n v="522525"/>
    <x v="3"/>
    <d v="2016-11-02T00:00:00"/>
    <s v="Presmolt"/>
  </r>
  <r>
    <x v="2"/>
    <x v="4"/>
    <s v="NO"/>
    <x v="3"/>
    <s v="Cowlitz River"/>
    <s v="WDFW"/>
    <d v="2016-03-01T00:00:00"/>
    <n v="40000"/>
    <x v="3"/>
    <d v="2016-03-31T00:00:00"/>
    <s v="Egg"/>
  </r>
  <r>
    <x v="2"/>
    <x v="4"/>
    <s v="NO"/>
    <x v="3"/>
    <s v="Delameter Creek"/>
    <s v="WDFW"/>
    <d v="2016-06-03T00:00:00"/>
    <n v="95"/>
    <x v="3"/>
    <d v="2016-06-03T00:00:00"/>
    <s v="Egg"/>
  </r>
  <r>
    <x v="2"/>
    <x v="4"/>
    <s v="NO"/>
    <x v="3"/>
    <s v="Coal Creek"/>
    <s v="WDFW"/>
    <d v="2016-04-01T00:00:00"/>
    <n v="225"/>
    <x v="4"/>
    <d v="2016-05-01T00:00:00"/>
    <s v="Egg"/>
  </r>
  <r>
    <x v="2"/>
    <x v="4"/>
    <s v="NO"/>
    <x v="3"/>
    <s v="Cispus River"/>
    <s v="WDFW"/>
    <d v="2016-04-01T00:00:00"/>
    <n v="225"/>
    <x v="3"/>
    <d v="2016-04-30T00:00:00"/>
    <s v="Egg"/>
  </r>
  <r>
    <x v="2"/>
    <x v="4"/>
    <s v="NO"/>
    <x v="3"/>
    <s v="Cowlitz River"/>
    <s v="WDFW"/>
    <d v="2016-03-01T00:00:00"/>
    <n v="230000"/>
    <x v="3"/>
    <d v="2016-03-30T00:00:00"/>
    <s v="Egg"/>
  </r>
  <r>
    <x v="2"/>
    <x v="4"/>
    <s v="NO"/>
    <x v="3"/>
    <s v="Campbell Creek"/>
    <s v="WDFW"/>
    <d v="2016-06-01T00:00:00"/>
    <n v="1000"/>
    <x v="3"/>
    <d v="2016-06-30T00:00:00"/>
    <s v="Parr"/>
  </r>
  <r>
    <x v="2"/>
    <x v="4"/>
    <s v="NO"/>
    <x v="3"/>
    <s v="Kalama River"/>
    <s v="WDFW"/>
    <d v="2016-05-27T00:00:00"/>
    <n v="374"/>
    <x v="7"/>
    <d v="2016-05-27T00:00:00"/>
    <s v="Fry"/>
  </r>
  <r>
    <x v="2"/>
    <x v="0"/>
    <s v="SP"/>
    <x v="7"/>
    <s v="Lewis River Hatchery"/>
    <s v="WDFW"/>
    <d v="2016-10-01T00:00:00"/>
    <n v="506547"/>
    <x v="5"/>
    <d v="2016-10-31T00:00:00"/>
    <s v="Presmolt"/>
  </r>
  <r>
    <x v="2"/>
    <x v="9"/>
    <s v="SU"/>
    <x v="3"/>
    <s v="Kalama River"/>
    <s v="WDFW"/>
    <d v="2016-03-01T00:00:00"/>
    <n v="10000"/>
    <x v="7"/>
    <d v="2016-03-15T00:00:00"/>
    <s v="Fry"/>
  </r>
  <r>
    <x v="2"/>
    <x v="4"/>
    <s v="NO"/>
    <x v="3"/>
    <s v="Lewis River"/>
    <s v="WDFW"/>
    <d v="2016-02-07T00:00:00"/>
    <n v="366000"/>
    <x v="5"/>
    <d v="2016-02-13T00:00:00"/>
    <s v="Egg"/>
  </r>
  <r>
    <x v="2"/>
    <x v="4"/>
    <s v="NO"/>
    <x v="3"/>
    <s v="Salmon Creek (WA)"/>
    <s v="WDFW"/>
    <d v="2016-03-01T00:00:00"/>
    <n v="60000"/>
    <x v="4"/>
    <d v="2016-03-31T00:00:00"/>
    <s v="Fry"/>
  </r>
  <r>
    <x v="2"/>
    <x v="4"/>
    <s v="NO"/>
    <x v="3"/>
    <s v="Salmon Creek (WA)"/>
    <s v="WDFW"/>
    <d v="2016-03-17T00:00:00"/>
    <n v="6013"/>
    <x v="4"/>
    <d v="2016-07-01T00:00:00"/>
    <s v="Egg"/>
  </r>
  <r>
    <x v="2"/>
    <x v="4"/>
    <s v="NO"/>
    <x v="3"/>
    <s v="Lewis River"/>
    <s v="WDFW"/>
    <d v="2016-03-16T00:00:00"/>
    <n v="2014"/>
    <x v="5"/>
    <d v="2016-06-12T00:00:00"/>
    <s v="Fry"/>
  </r>
  <r>
    <x v="2"/>
    <x v="4"/>
    <s v="NO"/>
    <x v="3"/>
    <s v="Washougal River"/>
    <s v="WDFW"/>
    <d v="2016-03-16T00:00:00"/>
    <n v="749"/>
    <x v="6"/>
    <d v="2016-06-15T00:00:00"/>
    <s v="Fry"/>
  </r>
  <r>
    <x v="2"/>
    <x v="4"/>
    <s v="NO"/>
    <x v="3"/>
    <s v="Washougal River"/>
    <s v="WDFW"/>
    <d v="2016-05-01T00:00:00"/>
    <n v="225"/>
    <x v="6"/>
    <d v="2016-05-31T00:00:00"/>
    <s v="Fry"/>
  </r>
  <r>
    <x v="2"/>
    <x v="4"/>
    <s v="NO"/>
    <x v="3"/>
    <s v="Salmon Creek (WA)"/>
    <s v="WDFW"/>
    <d v="2016-04-25T00:00:00"/>
    <n v="225"/>
    <x v="4"/>
    <d v="2016-05-01T00:00:00"/>
    <s v="Fry"/>
  </r>
  <r>
    <x v="2"/>
    <x v="4"/>
    <s v="NO"/>
    <x v="3"/>
    <s v="Salmon Creek (WA)"/>
    <s v="WDFW"/>
    <d v="2016-04-02T00:00:00"/>
    <n v="4825"/>
    <x v="4"/>
    <d v="2016-04-02T00:00:00"/>
    <s v="Egg"/>
  </r>
  <r>
    <x v="2"/>
    <x v="0"/>
    <s v="SP"/>
    <x v="17"/>
    <s v="Santiam River &amp; N Fk"/>
    <s v="ODFW"/>
    <d v="2016-07-25T00:00:00"/>
    <n v="30977"/>
    <x v="0"/>
    <d v="2016-07-25T00:00:00"/>
    <s v="Presmolt"/>
  </r>
  <r>
    <x v="2"/>
    <x v="0"/>
    <s v="SP"/>
    <x v="17"/>
    <s v="Detroit Reservoir"/>
    <s v="ODFW"/>
    <d v="2016-07-25T00:00:00"/>
    <n v="33844"/>
    <x v="1"/>
    <d v="2016-07-25T00:00:00"/>
    <s v="Presmolt"/>
  </r>
  <r>
    <x v="2"/>
    <x v="0"/>
    <s v="SP"/>
    <x v="17"/>
    <s v="Minto Pond"/>
    <s v="ODFW"/>
    <d v="2016-07-25T00:00:00"/>
    <n v="34129"/>
    <x v="0"/>
    <d v="2016-07-25T00:00:00"/>
    <s v="Presmolt"/>
  </r>
  <r>
    <x v="2"/>
    <x v="2"/>
    <s v="NO"/>
    <x v="6"/>
    <s v="Riffe Lake"/>
    <s v="WDFW"/>
    <d v="2016-04-04T00:00:00"/>
    <n v="300568"/>
    <x v="3"/>
    <d v="2016-04-08T00:00:00"/>
    <s v="Fry"/>
  </r>
  <r>
    <x v="2"/>
    <x v="7"/>
    <s v="WI"/>
    <x v="23"/>
    <s v="Riffe Lake"/>
    <s v="WDFW"/>
    <d v="2016-08-04T00:00:00"/>
    <n v="208"/>
    <x v="3"/>
    <d v="2016-08-04T00:00:00"/>
    <s v="Fry"/>
  </r>
  <r>
    <x v="2"/>
    <x v="7"/>
    <s v="WI"/>
    <x v="25"/>
    <s v="Lewis River"/>
    <s v="WDFW"/>
    <d v="2016-07-11T00:00:00"/>
    <n v="5461"/>
    <x v="5"/>
    <d v="2016-07-11T00:00:00"/>
    <s v="Fry"/>
  </r>
  <r>
    <x v="2"/>
    <x v="4"/>
    <s v="NO"/>
    <x v="3"/>
    <s v="Cowlitz River"/>
    <s v="WDFW"/>
    <d v="2016-03-21T00:00:00"/>
    <n v="200"/>
    <x v="3"/>
    <d v="2016-03-21T00:00:00"/>
    <s v="Fry"/>
  </r>
  <r>
    <x v="2"/>
    <x v="0"/>
    <s v="SP"/>
    <x v="5"/>
    <s v="Lewis River"/>
    <s v="WDFW"/>
    <d v="2016-09-14T00:00:00"/>
    <n v="144020"/>
    <x v="5"/>
    <d v="2016-10-13T00:00:00"/>
    <s v="Presmolt"/>
  </r>
  <r>
    <x v="2"/>
    <x v="6"/>
    <s v="UN"/>
    <x v="10"/>
    <s v="Big Creek Hatchery"/>
    <s v="ODFW"/>
    <d v="2017-04-20T00:00:00"/>
    <n v="536144"/>
    <x v="10"/>
    <d v="2017-04-20T00:00:00"/>
    <s v="Smolt"/>
  </r>
  <r>
    <x v="2"/>
    <x v="7"/>
    <s v="WI"/>
    <x v="10"/>
    <s v="Big Creek Hatchery"/>
    <s v="ODFW"/>
    <d v="2017-03-22T00:00:00"/>
    <n v="62504"/>
    <x v="10"/>
    <d v="2017-03-22T00:00:00"/>
    <s v="Smolt"/>
  </r>
  <r>
    <x v="2"/>
    <x v="7"/>
    <s v="WI"/>
    <x v="11"/>
    <s v="Gnat Creek Hatchery"/>
    <s v="ODFW"/>
    <d v="2017-03-24T00:00:00"/>
    <n v="43525"/>
    <x v="4"/>
    <d v="2017-03-24T00:00:00"/>
    <s v="Smolt"/>
  </r>
  <r>
    <x v="2"/>
    <x v="7"/>
    <s v="WI"/>
    <x v="12"/>
    <s v="Klaskanine Hatchery"/>
    <s v="ODFW"/>
    <d v="2017-03-31T00:00:00"/>
    <n v="45026"/>
    <x v="11"/>
    <d v="2017-03-31T00:00:00"/>
    <s v="Smolt"/>
  </r>
  <r>
    <x v="2"/>
    <x v="1"/>
    <s v="FA"/>
    <x v="10"/>
    <s v="Big Creek Hatchery"/>
    <s v="ODFW"/>
    <d v="2017-05-19T00:00:00"/>
    <n v="2312352"/>
    <x v="10"/>
    <d v="2017-05-19T00:00:00"/>
    <s v="Smolt"/>
  </r>
  <r>
    <x v="2"/>
    <x v="1"/>
    <s v="FA"/>
    <x v="13"/>
    <s v="S Fk Klaskanine River"/>
    <s v="ODFW"/>
    <d v="2017-05-01T00:00:00"/>
    <n v="2100000"/>
    <x v="11"/>
    <d v="2017-05-01T00:00:00"/>
    <s v="Smolt"/>
  </r>
  <r>
    <x v="2"/>
    <x v="8"/>
    <s v="SP"/>
    <x v="13"/>
    <s v="Youngs Bay"/>
    <s v="ODFW"/>
    <d v="2017-03-02T00:00:00"/>
    <n v="219874"/>
    <x v="8"/>
    <d v="2017-03-02T00:00:00"/>
    <s v="Smolt"/>
  </r>
  <r>
    <x v="2"/>
    <x v="13"/>
    <s v="UN"/>
    <x v="10"/>
    <s v="Big Creek Hatchery"/>
    <s v="ODFW"/>
    <d v="2017-04-17T00:00:00"/>
    <n v="32725"/>
    <x v="10"/>
    <d v="2017-04-17T00:00:00"/>
    <s v="Parr"/>
  </r>
  <r>
    <x v="2"/>
    <x v="8"/>
    <s v="SP"/>
    <x v="14"/>
    <s v="Bull Run Acclimation"/>
    <s v="ODFW"/>
    <d v="2017-03-09T00:00:00"/>
    <n v="57577"/>
    <x v="12"/>
    <d v="2017-03-09T00:00:00"/>
    <s v="Smolt"/>
  </r>
  <r>
    <x v="2"/>
    <x v="8"/>
    <s v="SP"/>
    <x v="14"/>
    <s v="Bull Run Acclimation"/>
    <s v="ODFW"/>
    <d v="2017-04-07T00:00:00"/>
    <n v="55580"/>
    <x v="12"/>
    <d v="2017-04-07T00:00:00"/>
    <s v="Smolt"/>
  </r>
  <r>
    <x v="2"/>
    <x v="8"/>
    <s v="SP"/>
    <x v="8"/>
    <s v="Eagle Creek Hatchery"/>
    <s v="USFW"/>
    <d v="2017-01-10T00:00:00"/>
    <n v="216217"/>
    <x v="9"/>
    <d v="2017-01-10T00:00:00"/>
    <s v="Smolt"/>
  </r>
  <r>
    <x v="2"/>
    <x v="8"/>
    <s v="SP"/>
    <x v="4"/>
    <s v="Clackamas River"/>
    <s v="ODFW"/>
    <d v="2017-02-15T00:00:00"/>
    <n v="55000"/>
    <x v="13"/>
    <d v="2017-02-15T00:00:00"/>
    <s v="Smolt"/>
  </r>
  <r>
    <x v="2"/>
    <x v="8"/>
    <s v="SP"/>
    <x v="4"/>
    <s v="Clackamas River"/>
    <s v="ODFW"/>
    <d v="2017-04-24T00:00:00"/>
    <n v="65245"/>
    <x v="13"/>
    <d v="2017-04-24T00:00:00"/>
    <s v="Smolt"/>
  </r>
  <r>
    <x v="2"/>
    <x v="8"/>
    <s v="SP"/>
    <x v="4"/>
    <s v="Clackamas River"/>
    <s v="ODFW"/>
    <d v="2017-04-07T00:00:00"/>
    <n v="62403"/>
    <x v="13"/>
    <d v="2017-04-07T00:00:00"/>
    <s v="Smolt"/>
  </r>
  <r>
    <x v="2"/>
    <x v="8"/>
    <s v="SP"/>
    <x v="14"/>
    <s v="Clackamas Hatchery"/>
    <s v="ODFW"/>
    <d v="2017-03-06T00:00:00"/>
    <n v="428161"/>
    <x v="13"/>
    <d v="2017-03-20T00:00:00"/>
    <s v="Smolt"/>
  </r>
  <r>
    <x v="2"/>
    <x v="6"/>
    <s v="UN"/>
    <x v="13"/>
    <s v="Tongue Pt"/>
    <s v="ODFW"/>
    <d v="2017-04-20T00:00:00"/>
    <n v="351010"/>
    <x v="4"/>
    <d v="2017-04-20T00:00:00"/>
    <s v="Smolt"/>
  </r>
  <r>
    <x v="2"/>
    <x v="7"/>
    <s v="WI"/>
    <x v="8"/>
    <s v="Eagle Creek Hatchery"/>
    <s v="USFW"/>
    <d v="2017-04-05T00:00:00"/>
    <n v="107640"/>
    <x v="9"/>
    <d v="2017-04-05T00:00:00"/>
    <s v="Smolt"/>
  </r>
  <r>
    <x v="2"/>
    <x v="8"/>
    <s v="SP"/>
    <x v="13"/>
    <s v="Youngs Bay"/>
    <s v="ODFW"/>
    <d v="2017-03-01T00:00:00"/>
    <n v="386666"/>
    <x v="8"/>
    <d v="2017-03-01T00:00:00"/>
    <s v="Smolt"/>
  </r>
  <r>
    <x v="2"/>
    <x v="8"/>
    <s v="SP"/>
    <x v="13"/>
    <s v="Blind Slough"/>
    <s v="ODFW"/>
    <d v="2017-03-13T00:00:00"/>
    <n v="116114"/>
    <x v="4"/>
    <d v="2017-03-13T00:00:00"/>
    <s v="Smolt"/>
  </r>
  <r>
    <x v="2"/>
    <x v="8"/>
    <s v="SP"/>
    <x v="11"/>
    <s v="Gnat Creek Hatchery"/>
    <s v="ODFW"/>
    <d v="2017-03-24T00:00:00"/>
    <n v="379653"/>
    <x v="4"/>
    <d v="2017-03-24T00:00:00"/>
    <s v="Smolt"/>
  </r>
  <r>
    <x v="2"/>
    <x v="1"/>
    <s v="FA"/>
    <x v="12"/>
    <s v="N Fk Klaskanine River"/>
    <s v="ODFW"/>
    <d v="2017-06-23T00:00:00"/>
    <n v="599463"/>
    <x v="11"/>
    <d v="2017-06-23T00:00:00"/>
    <s v="Smolt"/>
  </r>
  <r>
    <x v="2"/>
    <x v="6"/>
    <s v="UN"/>
    <x v="12"/>
    <s v="N Fk Klaskanine River"/>
    <s v="ODFW"/>
    <d v="2017-04-24T00:00:00"/>
    <n v="956952"/>
    <x v="11"/>
    <d v="2017-04-24T00:00:00"/>
    <s v="Smolt"/>
  </r>
  <r>
    <x v="2"/>
    <x v="6"/>
    <s v="UN"/>
    <x v="12"/>
    <s v="N Fk Klaskanine River"/>
    <s v="ODFW"/>
    <d v="2017-04-24T00:00:00"/>
    <n v="530410"/>
    <x v="11"/>
    <d v="2017-04-24T00:00:00"/>
    <s v="Smolt"/>
  </r>
  <r>
    <x v="2"/>
    <x v="6"/>
    <s v="UN"/>
    <x v="15"/>
    <s v="Cedar Creek (Sandy R)"/>
    <s v="ODFW"/>
    <d v="2017-04-17T00:00:00"/>
    <n v="198693"/>
    <x v="12"/>
    <d v="2017-04-17T00:00:00"/>
    <s v="Smolt"/>
  </r>
  <r>
    <x v="2"/>
    <x v="6"/>
    <s v="UN"/>
    <x v="13"/>
    <s v="Blind Slough"/>
    <s v="ODFW"/>
    <d v="2017-05-02T00:00:00"/>
    <n v="200000"/>
    <x v="4"/>
    <d v="2017-05-02T00:00:00"/>
    <s v="Smolt"/>
  </r>
  <r>
    <x v="2"/>
    <x v="9"/>
    <s v="SU"/>
    <x v="15"/>
    <s v="Cedar Creek (Sandy R)"/>
    <s v="ODFW"/>
    <d v="2017-04-17T00:00:00"/>
    <n v="74742"/>
    <x v="12"/>
    <d v="2017-04-17T00:00:00"/>
    <s v="Smolt"/>
  </r>
  <r>
    <x v="2"/>
    <x v="7"/>
    <s v="WI"/>
    <x v="15"/>
    <s v="Cedar Creek (Sandy R)"/>
    <s v="ODFW"/>
    <d v="2017-04-25T00:00:00"/>
    <n v="147467"/>
    <x v="12"/>
    <d v="2017-04-25T00:00:00"/>
    <s v="Smolt"/>
  </r>
  <r>
    <x v="2"/>
    <x v="1"/>
    <s v="FA"/>
    <x v="13"/>
    <s v="Youngs Bay"/>
    <s v="ODFW"/>
    <d v="2017-07-28T00:00:00"/>
    <n v="1000000"/>
    <x v="8"/>
    <d v="2017-07-28T00:00:00"/>
    <s v="Smolt"/>
  </r>
  <r>
    <x v="2"/>
    <x v="6"/>
    <s v="UN"/>
    <x v="13"/>
    <s v="S Fk Klaskanine River"/>
    <s v="ODFW"/>
    <d v="2017-04-24T00:00:00"/>
    <n v="209745"/>
    <x v="11"/>
    <d v="2017-04-24T00:00:00"/>
    <s v="Smolt"/>
  </r>
  <r>
    <x v="2"/>
    <x v="1"/>
    <s v="FA"/>
    <x v="4"/>
    <s v="Youngs Bay"/>
    <s v="ODFW"/>
    <d v="2017-06-01T00:00:00"/>
    <n v="25000"/>
    <x v="8"/>
    <d v="2017-06-01T00:00:00"/>
    <s v="Smolt"/>
  </r>
  <r>
    <x v="2"/>
    <x v="7"/>
    <s v="WI"/>
    <x v="4"/>
    <s v="Skipanon River"/>
    <s v="ODFW"/>
    <d v="2017-06-02T00:00:00"/>
    <n v="462"/>
    <x v="4"/>
    <d v="2017-06-02T00:00:00"/>
    <s v="Smolt"/>
  </r>
  <r>
    <x v="2"/>
    <x v="9"/>
    <s v="SU"/>
    <x v="16"/>
    <s v="McKenzie River"/>
    <s v="ODFW"/>
    <d v="2017-04-14T00:00:00"/>
    <n v="92332"/>
    <x v="1"/>
    <d v="2017-04-17T00:00:00"/>
    <s v="Smolt"/>
  </r>
  <r>
    <x v="2"/>
    <x v="8"/>
    <s v="SP"/>
    <x v="17"/>
    <s v="Minto Pond"/>
    <s v="ODFW"/>
    <d v="2017-02-06T00:00:00"/>
    <n v="55010"/>
    <x v="0"/>
    <d v="2017-02-06T00:00:00"/>
    <s v="Smolt"/>
  </r>
  <r>
    <x v="2"/>
    <x v="8"/>
    <s v="SP"/>
    <x v="17"/>
    <s v="S Fk Santiam River"/>
    <s v="ODFW"/>
    <d v="2017-02-06T00:00:00"/>
    <n v="665545"/>
    <x v="0"/>
    <d v="2017-02-06T00:00:00"/>
    <s v="Smolt"/>
  </r>
  <r>
    <x v="2"/>
    <x v="8"/>
    <s v="SP"/>
    <x v="17"/>
    <s v="Mollala River"/>
    <s v="ODFW"/>
    <d v="2017-03-15T00:00:00"/>
    <n v="100043"/>
    <x v="1"/>
    <d v="2017-03-15T00:00:00"/>
    <s v="Smolt"/>
  </r>
  <r>
    <x v="2"/>
    <x v="8"/>
    <s v="SP"/>
    <x v="13"/>
    <s v="Tongue Pt"/>
    <s v="ODFW"/>
    <d v="2017-03-14T00:00:00"/>
    <n v="103838"/>
    <x v="4"/>
    <d v="2017-03-14T00:00:00"/>
    <s v="Smolt"/>
  </r>
  <r>
    <x v="2"/>
    <x v="8"/>
    <s v="SP"/>
    <x v="13"/>
    <s v="Tongue Pt"/>
    <s v="ODFW"/>
    <d v="2017-04-06T00:00:00"/>
    <n v="183928"/>
    <x v="4"/>
    <d v="2017-04-06T00:00:00"/>
    <s v="Smolt"/>
  </r>
  <r>
    <x v="2"/>
    <x v="8"/>
    <s v="SP"/>
    <x v="13"/>
    <s v="Youngs Bay"/>
    <s v="ODFW"/>
    <d v="2017-03-29T00:00:00"/>
    <n v="303803"/>
    <x v="8"/>
    <d v="2017-03-29T00:00:00"/>
    <s v="Smolt"/>
  </r>
  <r>
    <x v="2"/>
    <x v="8"/>
    <s v="SP"/>
    <x v="18"/>
    <s v="McKenzie Hatchery"/>
    <s v="ODFW"/>
    <d v="2017-02-06T00:00:00"/>
    <n v="201391"/>
    <x v="1"/>
    <d v="2017-02-06T00:00:00"/>
    <s v="Smolt"/>
  </r>
  <r>
    <x v="2"/>
    <x v="8"/>
    <s v="SP"/>
    <x v="18"/>
    <s v="McKenzie Hatchery"/>
    <s v="ODFW"/>
    <d v="2017-03-01T00:00:00"/>
    <n v="200503"/>
    <x v="1"/>
    <d v="2017-03-01T00:00:00"/>
    <s v="Smolt"/>
  </r>
  <r>
    <x v="2"/>
    <x v="8"/>
    <s v="SP"/>
    <x v="18"/>
    <s v="McKenzie Hatchery"/>
    <s v="ODFW"/>
    <d v="2017-03-23T00:00:00"/>
    <n v="202856"/>
    <x v="1"/>
    <d v="2017-03-23T00:00:00"/>
    <s v="Smolt"/>
  </r>
  <r>
    <x v="2"/>
    <x v="9"/>
    <s v="SU"/>
    <x v="19"/>
    <s v="Willamette River"/>
    <s v="ODFW"/>
    <d v="2017-04-03T00:00:00"/>
    <n v="92707"/>
    <x v="1"/>
    <d v="2017-04-04T00:00:00"/>
    <s v="Smolt"/>
  </r>
  <r>
    <x v="2"/>
    <x v="8"/>
    <s v="SP"/>
    <x v="0"/>
    <s v="South Santiam Hatchery"/>
    <s v="ODFW"/>
    <d v="2017-01-26T00:00:00"/>
    <n v="304863"/>
    <x v="0"/>
    <d v="2017-01-26T00:00:00"/>
    <s v="Smolt"/>
  </r>
  <r>
    <x v="2"/>
    <x v="8"/>
    <s v="SP"/>
    <x v="0"/>
    <s v="South Santiam Hatchery"/>
    <s v="ODFW"/>
    <d v="2017-03-27T00:00:00"/>
    <n v="125946"/>
    <x v="0"/>
    <d v="2017-03-27T00:00:00"/>
    <s v="Smolt"/>
  </r>
  <r>
    <x v="2"/>
    <x v="9"/>
    <s v="SU"/>
    <x v="0"/>
    <s v="Minto Pond"/>
    <s v="ODFW"/>
    <d v="2017-04-26T00:00:00"/>
    <n v="42853"/>
    <x v="0"/>
    <d v="2017-04-26T00:00:00"/>
    <s v="Smolt"/>
  </r>
  <r>
    <x v="2"/>
    <x v="9"/>
    <s v="SU"/>
    <x v="0"/>
    <s v="South Santiam Hatchery"/>
    <s v="ODFW"/>
    <d v="2017-04-03T00:00:00"/>
    <n v="152074"/>
    <x v="0"/>
    <d v="2017-04-03T00:00:00"/>
    <s v="Smolt"/>
  </r>
  <r>
    <x v="2"/>
    <x v="8"/>
    <s v="SP"/>
    <x v="1"/>
    <s v="Coast Fk Willamette River"/>
    <s v="ODFW"/>
    <d v="2017-02-14T00:00:00"/>
    <n v="233930"/>
    <x v="1"/>
    <d v="2017-02-14T00:00:00"/>
    <s v="Smolt"/>
  </r>
  <r>
    <x v="2"/>
    <x v="8"/>
    <s v="SP"/>
    <x v="1"/>
    <s v="Dexter Pond"/>
    <s v="ODFW"/>
    <d v="2017-02-06T00:00:00"/>
    <n v="376882"/>
    <x v="1"/>
    <d v="2017-02-06T00:00:00"/>
    <s v="Smolt"/>
  </r>
  <r>
    <x v="2"/>
    <x v="8"/>
    <s v="SP"/>
    <x v="1"/>
    <s v="Dexter Pond"/>
    <s v="ODFW"/>
    <d v="2017-03-01T00:00:00"/>
    <n v="184440"/>
    <x v="1"/>
    <d v="2017-03-01T00:00:00"/>
    <s v="Smolt"/>
  </r>
  <r>
    <x v="2"/>
    <x v="8"/>
    <s v="SP"/>
    <x v="1"/>
    <s v="Dexter Pond"/>
    <s v="ODFW"/>
    <d v="2017-03-23T00:00:00"/>
    <n v="192121"/>
    <x v="1"/>
    <d v="2017-03-23T00:00:00"/>
    <s v="Smolt"/>
  </r>
  <r>
    <x v="2"/>
    <x v="8"/>
    <s v="SP"/>
    <x v="1"/>
    <s v="Dexter Pond"/>
    <s v="ODFW"/>
    <d v="2017-04-17T00:00:00"/>
    <n v="209505"/>
    <x v="1"/>
    <d v="2017-04-17T00:00:00"/>
    <s v="Smolt"/>
  </r>
  <r>
    <x v="2"/>
    <x v="9"/>
    <s v="SU"/>
    <x v="1"/>
    <s v="Minto Pond"/>
    <s v="ODFW"/>
    <d v="2017-03-18T00:00:00"/>
    <n v="66935"/>
    <x v="0"/>
    <d v="2017-03-18T00:00:00"/>
    <s v="Smolt"/>
  </r>
  <r>
    <x v="2"/>
    <x v="9"/>
    <s v="SU"/>
    <x v="1"/>
    <s v="Dexter Pond"/>
    <s v="ODFW"/>
    <d v="2017-04-16T00:00:00"/>
    <n v="50806"/>
    <x v="1"/>
    <d v="2017-04-16T00:00:00"/>
    <s v="Smolt"/>
  </r>
  <r>
    <x v="2"/>
    <x v="10"/>
    <s v="FA"/>
    <x v="2"/>
    <s v="Tanner Creek"/>
    <s v="ODFW"/>
    <d v="2017-03-21T00:00:00"/>
    <n v="121606"/>
    <x v="2"/>
    <d v="2017-03-24T00:00:00"/>
    <s v="Smolt"/>
  </r>
  <r>
    <x v="2"/>
    <x v="1"/>
    <s v="FA"/>
    <x v="2"/>
    <s v="Tanner Creek"/>
    <s v="ODFW"/>
    <d v="2017-05-01T00:00:00"/>
    <n v="1674313"/>
    <x v="2"/>
    <d v="2017-05-01T00:00:00"/>
    <s v="Smolt"/>
  </r>
  <r>
    <x v="2"/>
    <x v="1"/>
    <s v="FA"/>
    <x v="2"/>
    <s v="Tanner Creek"/>
    <s v="ODFW"/>
    <d v="2017-09-04T00:00:00"/>
    <n v="624771"/>
    <x v="2"/>
    <d v="2017-09-05T00:00:00"/>
    <s v="Smolt"/>
  </r>
  <r>
    <x v="2"/>
    <x v="9"/>
    <s v="SU"/>
    <x v="14"/>
    <s v="Clackamas Hatchery"/>
    <s v="ODFW"/>
    <d v="2017-04-14T00:00:00"/>
    <n v="98461"/>
    <x v="13"/>
    <d v="2017-04-14T00:00:00"/>
    <s v="Smolt"/>
  </r>
  <r>
    <x v="2"/>
    <x v="9"/>
    <s v="SU"/>
    <x v="15"/>
    <s v="Cedar Creek (Sandy R)"/>
    <s v="ODFW"/>
    <d v="2017-04-18T00:00:00"/>
    <n v="75000"/>
    <x v="12"/>
    <d v="2017-04-18T00:00:00"/>
    <s v="Smolt"/>
  </r>
  <r>
    <x v="2"/>
    <x v="9"/>
    <s v="SU"/>
    <x v="4"/>
    <s v="Clackamas River"/>
    <s v="ODFW"/>
    <d v="2017-03-14T00:00:00"/>
    <n v="25350"/>
    <x v="13"/>
    <d v="2017-03-14T00:00:00"/>
    <s v="Smolt"/>
  </r>
  <r>
    <x v="2"/>
    <x v="7"/>
    <s v="WI"/>
    <x v="4"/>
    <s v="Clackamas River"/>
    <s v="ODFW"/>
    <d v="2017-04-06T00:00:00"/>
    <n v="24888"/>
    <x v="13"/>
    <d v="2017-04-06T00:00:00"/>
    <s v="Smolt"/>
  </r>
  <r>
    <x v="2"/>
    <x v="7"/>
    <s v="WI"/>
    <x v="14"/>
    <s v="Clackamas Hatchery"/>
    <s v="ODFW"/>
    <d v="2017-05-01T00:00:00"/>
    <n v="65601"/>
    <x v="13"/>
    <d v="2017-05-01T00:00:00"/>
    <s v="Smolt"/>
  </r>
  <r>
    <x v="2"/>
    <x v="7"/>
    <s v="WI"/>
    <x v="4"/>
    <s v="Clackamas River"/>
    <s v="ODFW"/>
    <d v="2017-04-28T00:00:00"/>
    <n v="25578"/>
    <x v="13"/>
    <d v="2017-04-28T00:00:00"/>
    <s v="Smolt"/>
  </r>
  <r>
    <x v="2"/>
    <x v="6"/>
    <s v="UN"/>
    <x v="13"/>
    <s v="Blind Slough"/>
    <s v="ODFW"/>
    <d v="2017-04-19T00:00:00"/>
    <n v="349156"/>
    <x v="4"/>
    <d v="2017-04-19T00:00:00"/>
    <s v="Smolt"/>
  </r>
  <r>
    <x v="2"/>
    <x v="6"/>
    <s v="UN"/>
    <x v="13"/>
    <s v="S Fk Klaskanine River"/>
    <s v="ODFW"/>
    <d v="2017-05-02T00:00:00"/>
    <n v="200000"/>
    <x v="11"/>
    <d v="2017-05-02T00:00:00"/>
    <s v="Smolt"/>
  </r>
  <r>
    <x v="2"/>
    <x v="6"/>
    <s v="UN"/>
    <x v="12"/>
    <s v="Klaskanine Hatchery"/>
    <s v="ODFW"/>
    <d v="2017-04-30T00:00:00"/>
    <n v="500000"/>
    <x v="11"/>
    <d v="2017-04-30T00:00:00"/>
    <s v="Smolt"/>
  </r>
  <r>
    <x v="2"/>
    <x v="6"/>
    <s v="UN"/>
    <x v="13"/>
    <s v="Youngs Bay"/>
    <s v="ODFW"/>
    <d v="2017-04-24T00:00:00"/>
    <n v="550062"/>
    <x v="8"/>
    <d v="2017-04-24T00:00:00"/>
    <s v="Smolt"/>
  </r>
  <r>
    <x v="2"/>
    <x v="6"/>
    <s v="UN"/>
    <x v="13"/>
    <s v="Tongue Pt"/>
    <s v="ODFW"/>
    <d v="2017-05-08T00:00:00"/>
    <n v="396047"/>
    <x v="4"/>
    <d v="2017-05-08T00:00:00"/>
    <s v="Smolt"/>
  </r>
  <r>
    <x v="2"/>
    <x v="7"/>
    <s v="WI"/>
    <x v="15"/>
    <s v="Cedar Creek (Sandy R)"/>
    <s v="ODFW"/>
    <d v="2017-04-13T00:00:00"/>
    <n v="160000"/>
    <x v="12"/>
    <d v="2017-04-13T00:00:00"/>
    <s v="Smolt"/>
  </r>
  <r>
    <x v="2"/>
    <x v="7"/>
    <s v="WI"/>
    <x v="14"/>
    <s v="Clackamas Hatchery"/>
    <s v="ODFW"/>
    <d v="2017-05-02T00:00:00"/>
    <n v="60000"/>
    <x v="13"/>
    <d v="2017-05-02T00:00:00"/>
    <s v="Smolt"/>
  </r>
  <r>
    <x v="2"/>
    <x v="5"/>
    <s v="SO"/>
    <x v="8"/>
    <s v="Eagle Creek Hatchery"/>
    <s v="USFW"/>
    <d v="2017-04-11T00:00:00"/>
    <n v="344216"/>
    <x v="9"/>
    <d v="2017-04-11T00:00:00"/>
    <s v="Smolt"/>
  </r>
  <r>
    <x v="2"/>
    <x v="9"/>
    <s v="SU"/>
    <x v="21"/>
    <s v="Beaver Creek Hatchery"/>
    <s v="WDFW"/>
    <d v="2017-04-17T00:00:00"/>
    <n v="30333"/>
    <x v="14"/>
    <d v="2017-05-04T00:00:00"/>
    <s v="Smolt"/>
  </r>
  <r>
    <x v="2"/>
    <x v="7"/>
    <s v="WI"/>
    <x v="21"/>
    <s v="Beaver Creek Hatchery"/>
    <s v="WDFW"/>
    <d v="2017-04-17T00:00:00"/>
    <n v="34778"/>
    <x v="14"/>
    <d v="2017-05-04T00:00:00"/>
    <s v="Smolt"/>
  </r>
  <r>
    <x v="2"/>
    <x v="7"/>
    <s v="WI"/>
    <x v="21"/>
    <s v="Beaver Creek Hatchery"/>
    <s v="WDFW"/>
    <d v="2017-04-17T00:00:00"/>
    <n v="104676"/>
    <x v="14"/>
    <d v="2017-05-04T00:00:00"/>
    <s v="Smolt"/>
  </r>
  <r>
    <x v="2"/>
    <x v="8"/>
    <s v="SP"/>
    <x v="22"/>
    <s v="Cathlamet Channel Net Pen"/>
    <s v="WDFW"/>
    <d v="2017-03-01T00:00:00"/>
    <n v="119944"/>
    <x v="4"/>
    <d v="2017-03-01T00:00:00"/>
    <s v="Smolt"/>
  </r>
  <r>
    <x v="2"/>
    <x v="7"/>
    <s v="WI"/>
    <x v="27"/>
    <s v="Coweeman River"/>
    <s v="WDFW"/>
    <d v="2017-04-15T00:00:00"/>
    <n v="12000"/>
    <x v="17"/>
    <d v="2017-05-15T00:00:00"/>
    <s v="Smolt"/>
  </r>
  <r>
    <x v="2"/>
    <x v="1"/>
    <s v="FA"/>
    <x v="6"/>
    <s v="Cowlitz Hatchery"/>
    <s v="WDFW"/>
    <d v="2017-06-20T00:00:00"/>
    <n v="144774"/>
    <x v="3"/>
    <d v="2017-06-25T00:00:00"/>
    <s v="Smolt"/>
  </r>
  <r>
    <x v="2"/>
    <x v="1"/>
    <s v="FA"/>
    <x v="6"/>
    <s v="Cowlitz Hatchery"/>
    <s v="WDFW"/>
    <d v="2017-06-07T00:00:00"/>
    <n v="2750154"/>
    <x v="3"/>
    <d v="2017-06-25T00:00:00"/>
    <s v="Smolt"/>
  </r>
  <r>
    <x v="2"/>
    <x v="8"/>
    <s v="SP"/>
    <x v="6"/>
    <s v="Cowlitz Hatchery"/>
    <s v="WDFW"/>
    <d v="2017-03-01T00:00:00"/>
    <n v="1332262"/>
    <x v="3"/>
    <d v="2017-03-06T00:00:00"/>
    <s v="Smolt"/>
  </r>
  <r>
    <x v="2"/>
    <x v="11"/>
    <s v="NO"/>
    <x v="6"/>
    <s v="Cowlitz Salmon"/>
    <s v="WDFW"/>
    <d v="2017-03-28T00:00:00"/>
    <n v="1201922"/>
    <x v="3"/>
    <d v="2017-05-01T00:00:00"/>
    <s v="Smolt"/>
  </r>
  <r>
    <x v="2"/>
    <x v="11"/>
    <s v="NO"/>
    <x v="6"/>
    <s v="Cowlitz Salmon"/>
    <s v="WDFW"/>
    <d v="2017-05-28T00:00:00"/>
    <n v="1173915"/>
    <x v="3"/>
    <d v="2017-05-01T00:00:00"/>
    <s v="Smolt"/>
  </r>
  <r>
    <x v="2"/>
    <x v="12"/>
    <s v="UN"/>
    <x v="23"/>
    <s v="Blue Creek"/>
    <s v="WDFW"/>
    <d v="2017-04-15T00:00:00"/>
    <n v="105000"/>
    <x v="3"/>
    <d v="2017-05-15T00:00:00"/>
    <s v="Smolt"/>
  </r>
  <r>
    <x v="2"/>
    <x v="7"/>
    <s v="WI"/>
    <x v="23"/>
    <s v="Blue Creek"/>
    <s v="WDFW"/>
    <d v="2017-04-15T00:00:00"/>
    <n v="519000"/>
    <x v="3"/>
    <d v="2017-05-16T00:00:00"/>
    <s v="Smolt"/>
  </r>
  <r>
    <x v="2"/>
    <x v="7"/>
    <s v="WI"/>
    <x v="23"/>
    <s v="Blue Creek"/>
    <s v="WDFW"/>
    <d v="2017-04-15T00:00:00"/>
    <n v="127000"/>
    <x v="3"/>
    <d v="2017-05-17T00:00:00"/>
    <s v="Smolt"/>
  </r>
  <r>
    <x v="2"/>
    <x v="7"/>
    <s v="WI"/>
    <x v="23"/>
    <s v="Blue Creek"/>
    <s v="WDFW"/>
    <d v="2017-04-15T00:00:00"/>
    <n v="45000"/>
    <x v="3"/>
    <d v="2017-05-16T00:00:00"/>
    <s v="Smolt"/>
  </r>
  <r>
    <x v="2"/>
    <x v="0"/>
    <s v="SP"/>
    <x v="5"/>
    <s v="Lewis River"/>
    <s v="WDFW"/>
    <d v="2017-07-20T00:00:00"/>
    <n v="22449"/>
    <x v="5"/>
    <d v="2017-08-10T00:00:00"/>
    <s v="Presmolt"/>
  </r>
  <r>
    <x v="2"/>
    <x v="1"/>
    <s v="FA"/>
    <x v="24"/>
    <s v="Deep River Net Pens"/>
    <s v="WDFW"/>
    <d v="2017-06-22T00:00:00"/>
    <n v="910000"/>
    <x v="15"/>
    <d v="2017-06-22T00:00:00"/>
    <s v="Smolt"/>
  </r>
  <r>
    <x v="2"/>
    <x v="5"/>
    <s v="SO"/>
    <x v="24"/>
    <s v="Deep River Net Pens"/>
    <s v="WDFW"/>
    <d v="2017-05-01T00:00:00"/>
    <n v="436000"/>
    <x v="15"/>
    <d v="2017-05-01T00:00:00"/>
    <s v="Smolt"/>
  </r>
  <r>
    <x v="2"/>
    <x v="5"/>
    <s v="SO"/>
    <x v="24"/>
    <s v="Deep River Net Pens"/>
    <s v="WDFW"/>
    <d v="2017-05-01T00:00:00"/>
    <n v="196500"/>
    <x v="15"/>
    <d v="2017-05-01T00:00:00"/>
    <s v="Smolt"/>
  </r>
  <r>
    <x v="2"/>
    <x v="9"/>
    <s v="SU"/>
    <x v="25"/>
    <s v="Echo Net Pens"/>
    <s v="WDFW"/>
    <d v="2017-04-15T00:00:00"/>
    <n v="61515"/>
    <x v="5"/>
    <d v="2017-04-15T00:00:00"/>
    <s v="Smolt"/>
  </r>
  <r>
    <x v="2"/>
    <x v="1"/>
    <s v="FA"/>
    <x v="20"/>
    <s v="Fallert Creek Hatchery"/>
    <s v="WDFW"/>
    <d v="2017-06-01T00:00:00"/>
    <n v="2917332"/>
    <x v="7"/>
    <d v="2017-06-12T00:00:00"/>
    <s v="Smolt"/>
  </r>
  <r>
    <x v="2"/>
    <x v="8"/>
    <s v="SP"/>
    <x v="20"/>
    <s v="Fallert Creek Hatchery"/>
    <s v="WDFW"/>
    <d v="2017-03-01T00:00:00"/>
    <n v="533954"/>
    <x v="7"/>
    <d v="2017-03-01T00:00:00"/>
    <s v="Smolt"/>
  </r>
  <r>
    <x v="2"/>
    <x v="9"/>
    <s v="SU"/>
    <x v="20"/>
    <s v="Fallert Creek Hatchery"/>
    <s v="WDFW"/>
    <d v="2017-04-15T00:00:00"/>
    <n v="24662"/>
    <x v="7"/>
    <d v="2017-04-15T00:00:00"/>
    <s v="Smolt"/>
  </r>
  <r>
    <x v="2"/>
    <x v="8"/>
    <s v="SP"/>
    <x v="3"/>
    <s v="Cowlitz River"/>
    <s v="WDFW"/>
    <d v="2017-03-15T00:00:00"/>
    <n v="55000"/>
    <x v="3"/>
    <d v="2017-03-15T00:00:00"/>
    <s v="Smolt"/>
  </r>
  <r>
    <x v="2"/>
    <x v="12"/>
    <s v="UN"/>
    <x v="3"/>
    <s v="Cowlitz River"/>
    <s v="WDFW"/>
    <d v="2017-04-15T00:00:00"/>
    <n v="10080"/>
    <x v="3"/>
    <d v="2017-04-15T00:00:00"/>
    <s v="Smolt"/>
  </r>
  <r>
    <x v="2"/>
    <x v="13"/>
    <s v="UN"/>
    <x v="26"/>
    <s v="Grays River Hatchery"/>
    <s v="WDFW"/>
    <d v="2017-03-16T00:00:00"/>
    <n v="131353"/>
    <x v="15"/>
    <d v="2017-03-29T00:00:00"/>
    <s v="Fry"/>
  </r>
  <r>
    <x v="2"/>
    <x v="11"/>
    <s v="NO"/>
    <x v="26"/>
    <s v="Grays River Hatchery"/>
    <s v="WDFW"/>
    <d v="2017-05-01T00:00:00"/>
    <n v="53000"/>
    <x v="15"/>
    <d v="2017-05-01T00:00:00"/>
    <s v="Smolt"/>
  </r>
  <r>
    <x v="2"/>
    <x v="1"/>
    <s v="FA"/>
    <x v="27"/>
    <s v="Kalama Falls Hatchery"/>
    <s v="WDFW"/>
    <d v="2017-05-19T00:00:00"/>
    <n v="3490789"/>
    <x v="7"/>
    <d v="2017-06-26T00:00:00"/>
    <s v="Smolt"/>
  </r>
  <r>
    <x v="2"/>
    <x v="11"/>
    <s v="NO"/>
    <x v="27"/>
    <s v="Kalama Falls Hatchery"/>
    <s v="WDFW"/>
    <d v="2017-04-15T00:00:00"/>
    <n v="491632"/>
    <x v="7"/>
    <d v="2017-04-15T00:00:00"/>
    <s v="Smolt"/>
  </r>
  <r>
    <x v="2"/>
    <x v="7"/>
    <s v="WI"/>
    <x v="20"/>
    <s v="Fallert Creek Hatchery"/>
    <s v="WDFW"/>
    <d v="2017-04-15T00:00:00"/>
    <n v="44125"/>
    <x v="7"/>
    <d v="2017-04-15T00:00:00"/>
    <s v="Smolt"/>
  </r>
  <r>
    <x v="2"/>
    <x v="9"/>
    <s v="SU"/>
    <x v="20"/>
    <s v="Fallert Creek Hatchery"/>
    <s v="WDFW"/>
    <d v="2017-04-15T00:00:00"/>
    <n v="54908"/>
    <x v="7"/>
    <d v="2017-04-15T00:00:00"/>
    <s v="Smolt"/>
  </r>
  <r>
    <x v="2"/>
    <x v="7"/>
    <s v="WI"/>
    <x v="27"/>
    <s v="Kalama Falls Hatchery"/>
    <s v="WDFW"/>
    <d v="2017-04-15T00:00:00"/>
    <n v="43908"/>
    <x v="7"/>
    <d v="2017-04-15T00:00:00"/>
    <s v="Smolt"/>
  </r>
  <r>
    <x v="2"/>
    <x v="7"/>
    <s v="WI"/>
    <x v="28"/>
    <s v="Salmon Creek (WA)"/>
    <s v="WDFW"/>
    <d v="2017-05-09T00:00:00"/>
    <n v="28851"/>
    <x v="4"/>
    <d v="2017-05-16T00:00:00"/>
    <s v="Smolt"/>
  </r>
  <r>
    <x v="2"/>
    <x v="13"/>
    <s v="UN"/>
    <x v="3"/>
    <s v="E Fk Lewis River"/>
    <s v="WDFW"/>
    <d v="2017-02-01T00:00:00"/>
    <n v="1000"/>
    <x v="5"/>
    <d v="2017-02-01T00:00:00"/>
    <s v="Fry"/>
  </r>
  <r>
    <x v="2"/>
    <x v="8"/>
    <s v="SP"/>
    <x v="7"/>
    <s v="Lewis River Hatchery"/>
    <s v="WDFW"/>
    <d v="2017-02-01T00:00:00"/>
    <n v="94420"/>
    <x v="5"/>
    <d v="2017-03-01T00:00:00"/>
    <s v="Smolt"/>
  </r>
  <r>
    <x v="2"/>
    <x v="13"/>
    <s v="UN"/>
    <x v="30"/>
    <s v="E Fk Lewis River"/>
    <s v="WDFW"/>
    <d v="2017-04-17T00:00:00"/>
    <n v="100000"/>
    <x v="5"/>
    <d v="2017-04-17T00:00:00"/>
    <s v="Fry"/>
  </r>
  <r>
    <x v="2"/>
    <x v="11"/>
    <s v="NO"/>
    <x v="7"/>
    <s v="Lewis River Hatchery"/>
    <s v="WDFW"/>
    <d v="2017-04-03T00:00:00"/>
    <n v="965206"/>
    <x v="5"/>
    <d v="2017-04-17T00:00:00"/>
    <s v="Smolt"/>
  </r>
  <r>
    <x v="2"/>
    <x v="5"/>
    <s v="SO"/>
    <x v="7"/>
    <s v="Lewis River Hatchery"/>
    <s v="WDFW"/>
    <d v="2017-04-03T00:00:00"/>
    <n v="701236"/>
    <x v="5"/>
    <d v="2017-04-10T00:00:00"/>
    <s v="Smolt"/>
  </r>
  <r>
    <x v="2"/>
    <x v="7"/>
    <s v="WI"/>
    <x v="25"/>
    <s v="N Fk Lewis River"/>
    <s v="WDFW"/>
    <d v="2017-05-02T00:00:00"/>
    <n v="51816"/>
    <x v="5"/>
    <d v="2017-05-24T00:00:00"/>
    <s v="Smolt"/>
  </r>
  <r>
    <x v="2"/>
    <x v="9"/>
    <s v="SU"/>
    <x v="25"/>
    <s v="N Fk Lewis River"/>
    <s v="WDFW"/>
    <d v="2017-04-15T00:00:00"/>
    <n v="175647"/>
    <x v="5"/>
    <d v="2017-05-08T00:00:00"/>
    <s v="Smolt"/>
  </r>
  <r>
    <x v="2"/>
    <x v="7"/>
    <s v="WI"/>
    <x v="25"/>
    <s v="N Fk Lewis River"/>
    <s v="WDFW"/>
    <d v="2017-04-15T00:00:00"/>
    <n v="116436"/>
    <x v="5"/>
    <d v="2017-04-24T00:00:00"/>
    <s v="Smolt"/>
  </r>
  <r>
    <x v="2"/>
    <x v="0"/>
    <s v="SP"/>
    <x v="5"/>
    <s v="Lewis River"/>
    <s v="WDFW"/>
    <d v="2017-07-18T00:00:00"/>
    <n v="20789"/>
    <x v="5"/>
    <d v="2017-08-11T00:00:00"/>
    <s v="Presmolt"/>
  </r>
  <r>
    <x v="2"/>
    <x v="1"/>
    <s v="FA"/>
    <x v="29"/>
    <s v="Green River"/>
    <s v="WDFW"/>
    <d v="2017-06-01T00:00:00"/>
    <n v="1400000"/>
    <x v="3"/>
    <d v="2017-07-01T00:00:00"/>
    <s v="Smolt"/>
  </r>
  <r>
    <x v="2"/>
    <x v="5"/>
    <s v="SO"/>
    <x v="29"/>
    <s v="Green River"/>
    <s v="WDFW"/>
    <d v="2017-05-01T00:00:00"/>
    <n v="150000"/>
    <x v="3"/>
    <d v="2017-05-01T00:00:00"/>
    <s v="Smolt"/>
  </r>
  <r>
    <x v="2"/>
    <x v="7"/>
    <s v="WI"/>
    <x v="28"/>
    <s v="Washougal River"/>
    <s v="WDFW"/>
    <d v="2017-05-03T00:00:00"/>
    <n v="54968"/>
    <x v="6"/>
    <d v="2017-05-04T00:00:00"/>
    <s v="Smolt"/>
  </r>
  <r>
    <x v="2"/>
    <x v="7"/>
    <s v="WI"/>
    <x v="28"/>
    <s v="Washougal River"/>
    <s v="WDFW"/>
    <d v="2017-04-21T00:00:00"/>
    <n v="74479"/>
    <x v="6"/>
    <d v="2017-04-23T00:00:00"/>
    <s v="Smolt"/>
  </r>
  <r>
    <x v="2"/>
    <x v="9"/>
    <s v="SU"/>
    <x v="28"/>
    <s v="S Fk Toutle River"/>
    <s v="WDFW"/>
    <d v="2017-04-15T00:00:00"/>
    <n v="15702"/>
    <x v="16"/>
    <d v="2017-04-15T00:00:00"/>
    <s v="Smolt"/>
  </r>
  <r>
    <x v="2"/>
    <x v="13"/>
    <s v="UN"/>
    <x v="30"/>
    <s v="Duncan Creek"/>
    <s v="WDFW"/>
    <d v="2017-04-12T00:00:00"/>
    <n v="116954"/>
    <x v="4"/>
    <d v="2017-04-12T00:00:00"/>
    <s v="Fry"/>
  </r>
  <r>
    <x v="2"/>
    <x v="11"/>
    <s v="NO"/>
    <x v="3"/>
    <s v="Cathlamet Channel Net Pen"/>
    <s v="WDFW"/>
    <d v="2017-04-01T00:00:00"/>
    <n v="5000"/>
    <x v="4"/>
    <d v="2017-04-01T00:00:00"/>
    <s v="Smolt"/>
  </r>
  <r>
    <x v="2"/>
    <x v="1"/>
    <s v="FA"/>
    <x v="24"/>
    <s v="Washougal Hatchery"/>
    <s v="WDFW"/>
    <d v="2017-06-27T00:00:00"/>
    <n v="1906735"/>
    <x v="6"/>
    <d v="2017-06-27T00:00:00"/>
    <s v="Smolt"/>
  </r>
  <r>
    <x v="2"/>
    <x v="11"/>
    <s v="NO"/>
    <x v="24"/>
    <s v="Washougal Hatchery"/>
    <s v="WDFW"/>
    <d v="2017-05-01T00:00:00"/>
    <n v="149841"/>
    <x v="6"/>
    <d v="2017-05-01T00:00:00"/>
    <s v="Smolt"/>
  </r>
  <r>
    <x v="2"/>
    <x v="6"/>
    <s v="UN"/>
    <x v="2"/>
    <s v="Tanner Creek"/>
    <s v="ODFW"/>
    <d v="2017-04-28T00:00:00"/>
    <n v="201453"/>
    <x v="2"/>
    <d v="2017-04-28T00:00:00"/>
    <s v="Smolt"/>
  </r>
  <r>
    <x v="2"/>
    <x v="1"/>
    <s v="FA"/>
    <x v="2"/>
    <s v="Tanner Creek"/>
    <s v="ODFW"/>
    <d v="2017-06-12T00:00:00"/>
    <n v="787832"/>
    <x v="2"/>
    <d v="2017-06-12T00:00:00"/>
    <s v="Smolt"/>
  </r>
  <r>
    <x v="2"/>
    <x v="7"/>
    <s v="WI"/>
    <x v="14"/>
    <s v="Clackamas River"/>
    <s v="ODFW"/>
    <d v="2017-04-14T00:00:00"/>
    <n v="55768"/>
    <x v="13"/>
    <d v="2017-04-14T00:00:00"/>
    <s v="Smolt"/>
  </r>
  <r>
    <x v="2"/>
    <x v="8"/>
    <s v="SP"/>
    <x v="0"/>
    <s v="South Santiam Hatchery"/>
    <s v="ODFW"/>
    <d v="2017-01-30T00:00:00"/>
    <n v="295849"/>
    <x v="0"/>
    <d v="2017-02-03T00:00:00"/>
    <s v="Smolt"/>
  </r>
  <r>
    <x v="2"/>
    <x v="8"/>
    <s v="SP"/>
    <x v="13"/>
    <s v="Tongue Pt"/>
    <s v="ODFW"/>
    <d v="2017-02-13T00:00:00"/>
    <n v="111855"/>
    <x v="4"/>
    <d v="2017-02-13T00:00:00"/>
    <s v="Smolt"/>
  </r>
  <r>
    <x v="2"/>
    <x v="5"/>
    <s v="SO"/>
    <x v="24"/>
    <s v="Deep River Net Pens"/>
    <s v="WDFW"/>
    <d v="2017-05-01T00:00:00"/>
    <n v="222500"/>
    <x v="15"/>
    <d v="2017-05-01T00:00:00"/>
    <s v="Smolt"/>
  </r>
  <r>
    <x v="2"/>
    <x v="13"/>
    <s v="UN"/>
    <x v="30"/>
    <s v="Lewis River"/>
    <s v="WDFW"/>
    <d v="2017-04-26T00:00:00"/>
    <n v="102291"/>
    <x v="5"/>
    <d v="2017-04-26T00:00:00"/>
    <s v="Fry"/>
  </r>
  <r>
    <x v="3"/>
    <x v="3"/>
    <s v="UN"/>
    <x v="4"/>
    <s v="Youngs Bay"/>
    <s v="ODFW"/>
    <d v="2015-05-13T00:00:00"/>
    <n v="4000"/>
    <x v="8"/>
    <d v="2015-05-13T00:00:00"/>
    <s v="Presmolt"/>
  </r>
  <r>
    <x v="3"/>
    <x v="6"/>
    <s v="UN"/>
    <x v="4"/>
    <s v="Skipanon River"/>
    <s v="ODFW"/>
    <d v="2015-06-02T00:00:00"/>
    <n v="4113"/>
    <x v="4"/>
    <d v="2015-06-02T00:00:00"/>
    <s v="Presmolt"/>
  </r>
  <r>
    <x v="3"/>
    <x v="0"/>
    <s v="SP"/>
    <x v="0"/>
    <s v="South Santiam Hatchery"/>
    <s v="ODFW"/>
    <d v="2015-10-30T00:00:00"/>
    <n v="300000"/>
    <x v="0"/>
    <d v="2015-10-30T00:00:00"/>
    <s v="Presmolt"/>
  </r>
  <r>
    <x v="3"/>
    <x v="0"/>
    <s v="SP"/>
    <x v="1"/>
    <s v="Dexter Pond"/>
    <s v="ODFW"/>
    <d v="2015-10-30T00:00:00"/>
    <n v="300000"/>
    <x v="1"/>
    <d v="2015-10-30T00:00:00"/>
    <s v="Presmolt"/>
  </r>
  <r>
    <x v="3"/>
    <x v="4"/>
    <s v="NO"/>
    <x v="3"/>
    <s v="Below Bonn Dam"/>
    <s v="WDFW"/>
    <d v="2015-04-15T00:00:00"/>
    <n v="39000"/>
    <x v="4"/>
    <d v="2015-05-01T00:00:00"/>
    <s v="Fry"/>
  </r>
  <r>
    <x v="3"/>
    <x v="0"/>
    <s v="SP"/>
    <x v="6"/>
    <s v="Cowlitz Salmon"/>
    <s v="WDFW"/>
    <d v="2015-10-28T00:00:00"/>
    <n v="641289"/>
    <x v="3"/>
    <d v="2015-11-15T00:00:00"/>
    <s v="Presmolt"/>
  </r>
  <r>
    <x v="3"/>
    <x v="4"/>
    <s v="NO"/>
    <x v="3"/>
    <s v="Cowlitz River"/>
    <s v="WDFW"/>
    <d v="2015-02-22T00:00:00"/>
    <n v="40000"/>
    <x v="3"/>
    <d v="2015-02-22T00:00:00"/>
    <s v="Fry"/>
  </r>
  <r>
    <x v="3"/>
    <x v="4"/>
    <s v="NO"/>
    <x v="3"/>
    <s v="Delameter Creek"/>
    <s v="WDFW"/>
    <d v="2015-04-01T00:00:00"/>
    <n v="75"/>
    <x v="3"/>
    <d v="2015-04-30T00:00:00"/>
    <s v="Fry"/>
  </r>
  <r>
    <x v="3"/>
    <x v="4"/>
    <s v="NO"/>
    <x v="3"/>
    <s v="Coal Creek"/>
    <s v="WDFW"/>
    <d v="2015-04-02T00:00:00"/>
    <n v="240"/>
    <x v="4"/>
    <d v="2015-05-07T00:00:00"/>
    <s v="Fry"/>
  </r>
  <r>
    <x v="3"/>
    <x v="4"/>
    <s v="NO"/>
    <x v="3"/>
    <s v="Cispus River"/>
    <s v="WDFW"/>
    <d v="2015-04-01T00:00:00"/>
    <n v="225"/>
    <x v="3"/>
    <d v="2015-04-30T00:00:00"/>
    <s v="Fry"/>
  </r>
  <r>
    <x v="3"/>
    <x v="4"/>
    <s v="NO"/>
    <x v="3"/>
    <s v="Cowlitz River"/>
    <s v="WDFW"/>
    <d v="2015-01-21T00:00:00"/>
    <n v="230000"/>
    <x v="3"/>
    <d v="2015-01-21T00:00:00"/>
    <s v="Fry"/>
  </r>
  <r>
    <x v="3"/>
    <x v="4"/>
    <s v="NO"/>
    <x v="3"/>
    <s v="Campbell Creek"/>
    <s v="WDFW"/>
    <d v="2015-10-01T00:00:00"/>
    <n v="1000"/>
    <x v="3"/>
    <d v="2015-10-30T00:00:00"/>
    <s v="Parr"/>
  </r>
  <r>
    <x v="3"/>
    <x v="0"/>
    <s v="SP"/>
    <x v="7"/>
    <s v="Lewis River Hatchery"/>
    <s v="WDFW"/>
    <d v="2015-10-01T00:00:00"/>
    <n v="661020"/>
    <x v="5"/>
    <d v="2015-10-01T00:00:00"/>
    <s v="Presmolt"/>
  </r>
  <r>
    <x v="3"/>
    <x v="9"/>
    <s v="SU"/>
    <x v="3"/>
    <s v="Kalama River"/>
    <s v="WDFW"/>
    <d v="2015-03-01T00:00:00"/>
    <n v="10000"/>
    <x v="7"/>
    <d v="2015-03-15T00:00:00"/>
    <s v="Fry"/>
  </r>
  <r>
    <x v="3"/>
    <x v="4"/>
    <s v="NO"/>
    <x v="3"/>
    <s v="Lewis River"/>
    <s v="WDFW"/>
    <d v="2015-04-01T00:00:00"/>
    <n v="500000"/>
    <x v="5"/>
    <d v="2015-04-30T00:00:00"/>
    <s v="Fry"/>
  </r>
  <r>
    <x v="3"/>
    <x v="4"/>
    <s v="NO"/>
    <x v="3"/>
    <s v="Lewis River"/>
    <s v="WDFW"/>
    <d v="2015-04-01T00:00:00"/>
    <n v="400000"/>
    <x v="5"/>
    <d v="2015-04-30T00:00:00"/>
    <s v="Fry"/>
  </r>
  <r>
    <x v="3"/>
    <x v="4"/>
    <s v="NO"/>
    <x v="3"/>
    <s v="Salmon Creek (WA)"/>
    <s v="WDFW"/>
    <d v="2015-04-15T00:00:00"/>
    <n v="10950"/>
    <x v="4"/>
    <d v="2015-04-30T00:00:00"/>
    <s v="Fry"/>
  </r>
  <r>
    <x v="3"/>
    <x v="4"/>
    <s v="NO"/>
    <x v="3"/>
    <s v="Lewis River"/>
    <s v="WDFW"/>
    <d v="2015-04-15T00:00:00"/>
    <n v="1750"/>
    <x v="5"/>
    <d v="2015-04-30T00:00:00"/>
    <s v="Fry"/>
  </r>
  <r>
    <x v="3"/>
    <x v="4"/>
    <s v="NO"/>
    <x v="3"/>
    <s v="Washougal River"/>
    <s v="WDFW"/>
    <d v="2015-04-15T00:00:00"/>
    <n v="1250"/>
    <x v="6"/>
    <d v="2015-04-30T00:00:00"/>
    <s v="Fry"/>
  </r>
  <r>
    <x v="3"/>
    <x v="4"/>
    <s v="NO"/>
    <x v="3"/>
    <s v="Cowlitz River"/>
    <s v="WDFW"/>
    <d v="2015-04-15T00:00:00"/>
    <n v="250"/>
    <x v="3"/>
    <d v="2015-04-30T00:00:00"/>
    <s v="Fry"/>
  </r>
  <r>
    <x v="3"/>
    <x v="4"/>
    <s v="NO"/>
    <x v="3"/>
    <s v="Lewis River"/>
    <s v="WDFW"/>
    <d v="2015-03-30T00:00:00"/>
    <n v="10000"/>
    <x v="5"/>
    <d v="2015-03-30T00:00:00"/>
    <s v="Fry"/>
  </r>
  <r>
    <x v="3"/>
    <x v="4"/>
    <s v="NO"/>
    <x v="3"/>
    <s v="Salmon Creek (WA)"/>
    <s v="WDFW"/>
    <d v="2015-03-17T00:00:00"/>
    <n v="36000"/>
    <x v="4"/>
    <d v="2015-03-22T00:00:00"/>
    <s v="Fry"/>
  </r>
  <r>
    <x v="3"/>
    <x v="4"/>
    <s v="NO"/>
    <x v="3"/>
    <s v="Salmon Creek (WA)"/>
    <s v="WDFW"/>
    <d v="2015-04-28T00:00:00"/>
    <n v="80"/>
    <x v="4"/>
    <d v="2015-04-28T00:00:00"/>
    <s v="Fry"/>
  </r>
  <r>
    <x v="3"/>
    <x v="4"/>
    <s v="NO"/>
    <x v="3"/>
    <s v="Salmon Creek (WA)"/>
    <s v="WDFW"/>
    <d v="2015-03-10T00:00:00"/>
    <n v="90000"/>
    <x v="4"/>
    <d v="2015-03-10T00:00:00"/>
    <s v="Fry"/>
  </r>
  <r>
    <x v="3"/>
    <x v="4"/>
    <s v="NO"/>
    <x v="3"/>
    <s v="Salmon Creek (WA)"/>
    <s v="WDFW"/>
    <d v="2015-03-08T00:00:00"/>
    <n v="4860"/>
    <x v="4"/>
    <d v="2015-03-08T00:00:00"/>
    <s v="Fry"/>
  </r>
  <r>
    <x v="3"/>
    <x v="0"/>
    <s v="SP"/>
    <x v="17"/>
    <s v="Detroit Reservoir"/>
    <s v="ODFW"/>
    <d v="2015-07-15T00:00:00"/>
    <n v="10260"/>
    <x v="1"/>
    <d v="2015-07-15T00:00:00"/>
    <s v="Presmolt"/>
  </r>
  <r>
    <x v="3"/>
    <x v="0"/>
    <s v="SP"/>
    <x v="17"/>
    <s v="Minto Pond"/>
    <s v="ODFW"/>
    <d v="2015-08-06T00:00:00"/>
    <n v="32865"/>
    <x v="0"/>
    <d v="2015-08-06T00:00:00"/>
    <s v="Presmolt"/>
  </r>
  <r>
    <x v="3"/>
    <x v="0"/>
    <s v="SP"/>
    <x v="17"/>
    <s v="Santiam River &amp; N Fk"/>
    <s v="ODFW"/>
    <d v="2015-08-06T00:00:00"/>
    <n v="65964"/>
    <x v="0"/>
    <d v="2015-08-06T00:00:00"/>
    <s v="Presmolt"/>
  </r>
  <r>
    <x v="3"/>
    <x v="0"/>
    <s v="SP"/>
    <x v="20"/>
    <s v="Fallert Creek Hatchery"/>
    <s v="WDFW"/>
    <d v="2015-12-11T00:00:00"/>
    <n v="249006"/>
    <x v="7"/>
    <d v="2015-12-13T00:00:00"/>
    <s v="Presmolt"/>
  </r>
  <r>
    <x v="3"/>
    <x v="0"/>
    <s v="SP"/>
    <x v="7"/>
    <s v="Lewis River Hatchery"/>
    <s v="WDFW"/>
    <d v="2015-08-03T00:00:00"/>
    <n v="466890"/>
    <x v="5"/>
    <d v="2015-08-03T00:00:00"/>
    <s v="Presmolt"/>
  </r>
  <r>
    <x v="3"/>
    <x v="7"/>
    <s v="WI"/>
    <x v="25"/>
    <s v="N Fk Lewis River"/>
    <s v="WDFW"/>
    <d v="2015-06-24T00:00:00"/>
    <n v="4400"/>
    <x v="5"/>
    <d v="2015-06-24T00:00:00"/>
    <s v="Fry"/>
  </r>
  <r>
    <x v="3"/>
    <x v="0"/>
    <s v="SP"/>
    <x v="5"/>
    <s v="Lewis River"/>
    <s v="WDFW"/>
    <d v="2015-10-21T00:00:00"/>
    <n v="33261"/>
    <x v="5"/>
    <d v="2015-10-21T00:00:00"/>
    <s v="Presmolt"/>
  </r>
  <r>
    <x v="3"/>
    <x v="0"/>
    <s v="SP"/>
    <x v="5"/>
    <s v="N Fk Lewis River"/>
    <s v="WDFW"/>
    <d v="2015-10-21T00:00:00"/>
    <n v="14739"/>
    <x v="5"/>
    <d v="2015-10-21T00:00:00"/>
    <s v="Presmolt"/>
  </r>
  <r>
    <x v="3"/>
    <x v="8"/>
    <s v="SP"/>
    <x v="8"/>
    <s v="Eagle Creek Hatchery"/>
    <s v="USFW"/>
    <d v="2016-03-02T00:00:00"/>
    <n v="205282"/>
    <x v="9"/>
    <d v="2016-03-02T00:00:00"/>
    <s v="Smolt"/>
  </r>
  <r>
    <x v="3"/>
    <x v="7"/>
    <s v="WI"/>
    <x v="8"/>
    <s v="Eagle Creek Hatchery"/>
    <s v="USFW"/>
    <d v="2016-04-20T00:00:00"/>
    <n v="94343"/>
    <x v="9"/>
    <d v="2016-04-20T00:00:00"/>
    <s v="Smolt"/>
  </r>
  <r>
    <x v="3"/>
    <x v="5"/>
    <s v="SO"/>
    <x v="8"/>
    <s v="Eagle Creek Hatchery"/>
    <s v="USFW"/>
    <d v="2016-03-30T00:00:00"/>
    <n v="308656"/>
    <x v="9"/>
    <d v="2016-03-30T00:00:00"/>
    <s v="Smolt"/>
  </r>
  <r>
    <x v="3"/>
    <x v="6"/>
    <s v="UN"/>
    <x v="10"/>
    <s v="Big Creek Hatchery"/>
    <s v="ODFW"/>
    <d v="2016-04-13T00:00:00"/>
    <n v="568328"/>
    <x v="10"/>
    <d v="2016-04-13T00:00:00"/>
    <s v="Smolt"/>
  </r>
  <r>
    <x v="3"/>
    <x v="7"/>
    <s v="WI"/>
    <x v="10"/>
    <s v="Big Creek Hatchery"/>
    <s v="ODFW"/>
    <d v="2016-03-29T00:00:00"/>
    <n v="49708"/>
    <x v="10"/>
    <d v="2016-03-29T00:00:00"/>
    <s v="Smolt"/>
  </r>
  <r>
    <x v="3"/>
    <x v="7"/>
    <s v="WI"/>
    <x v="11"/>
    <s v="Gnat Creek Hatchery"/>
    <s v="ODFW"/>
    <d v="2016-03-28T00:00:00"/>
    <n v="29849"/>
    <x v="4"/>
    <d v="2016-03-28T00:00:00"/>
    <s v="Smolt"/>
  </r>
  <r>
    <x v="3"/>
    <x v="7"/>
    <s v="WI"/>
    <x v="12"/>
    <s v="N Fk Klaskanine River"/>
    <s v="ODFW"/>
    <d v="2016-03-16T00:00:00"/>
    <n v="29805"/>
    <x v="11"/>
    <d v="2016-03-16T00:00:00"/>
    <s v="Smolt"/>
  </r>
  <r>
    <x v="3"/>
    <x v="1"/>
    <s v="FA"/>
    <x v="10"/>
    <s v="Big Creek Hatchery"/>
    <s v="ODFW"/>
    <d v="2016-05-11T00:00:00"/>
    <n v="3090605"/>
    <x v="10"/>
    <d v="2016-05-11T00:00:00"/>
    <s v="Smolt"/>
  </r>
  <r>
    <x v="3"/>
    <x v="1"/>
    <s v="FA"/>
    <x v="12"/>
    <s v="N Fk Klaskanine River"/>
    <s v="ODFW"/>
    <d v="2016-05-02T00:00:00"/>
    <n v="1839769"/>
    <x v="11"/>
    <d v="2016-05-02T00:00:00"/>
    <s v="Smolt"/>
  </r>
  <r>
    <x v="3"/>
    <x v="1"/>
    <s v="FA"/>
    <x v="12"/>
    <s v="N Fk Klaskanine River"/>
    <s v="ODFW"/>
    <d v="2016-07-11T00:00:00"/>
    <n v="461441"/>
    <x v="11"/>
    <d v="2016-07-11T00:00:00"/>
    <s v="Smolt"/>
  </r>
  <r>
    <x v="3"/>
    <x v="13"/>
    <s v="UN"/>
    <x v="10"/>
    <s v="Big Creek Hatchery"/>
    <s v="ODFW"/>
    <d v="2016-04-25T00:00:00"/>
    <n v="192147"/>
    <x v="10"/>
    <d v="2016-04-25T00:00:00"/>
    <s v="Parr"/>
  </r>
  <r>
    <x v="3"/>
    <x v="10"/>
    <s v="FA"/>
    <x v="2"/>
    <s v="Tanner Creek"/>
    <s v="ODFW"/>
    <d v="2016-02-26T00:00:00"/>
    <n v="195214"/>
    <x v="2"/>
    <d v="2016-02-26T00:00:00"/>
    <s v="Smolt"/>
  </r>
  <r>
    <x v="3"/>
    <x v="1"/>
    <s v="FA"/>
    <x v="2"/>
    <s v="Tanner Creek"/>
    <s v="ODFW"/>
    <d v="2016-04-15T00:00:00"/>
    <n v="1582652"/>
    <x v="2"/>
    <d v="2016-04-15T00:00:00"/>
    <s v="Smolt"/>
  </r>
  <r>
    <x v="3"/>
    <x v="1"/>
    <s v="FA"/>
    <x v="2"/>
    <s v="Tanner Creek"/>
    <s v="ODFW"/>
    <d v="2016-06-21T00:00:00"/>
    <n v="1094298"/>
    <x v="2"/>
    <d v="2016-06-21T00:00:00"/>
    <s v="Smolt"/>
  </r>
  <r>
    <x v="3"/>
    <x v="9"/>
    <s v="SU"/>
    <x v="14"/>
    <s v="Clackamas Hatchery"/>
    <s v="ODFW"/>
    <d v="2016-04-13T00:00:00"/>
    <n v="109837"/>
    <x v="13"/>
    <d v="2016-04-13T00:00:00"/>
    <s v="Smolt"/>
  </r>
  <r>
    <x v="3"/>
    <x v="9"/>
    <s v="SU"/>
    <x v="15"/>
    <s v="Cedar Creek (Sandy R)"/>
    <s v="ODFW"/>
    <d v="2016-04-15T00:00:00"/>
    <n v="74991"/>
    <x v="12"/>
    <d v="2016-04-15T00:00:00"/>
    <s v="Smolt"/>
  </r>
  <r>
    <x v="3"/>
    <x v="7"/>
    <s v="WI"/>
    <x v="15"/>
    <s v="Cedar Creek (Sandy R)"/>
    <s v="ODFW"/>
    <d v="2016-04-18T00:00:00"/>
    <n v="152665"/>
    <x v="12"/>
    <d v="2016-04-18T00:00:00"/>
    <s v="Smolt"/>
  </r>
  <r>
    <x v="3"/>
    <x v="7"/>
    <s v="WI"/>
    <x v="4"/>
    <s v="Clackamas River"/>
    <s v="ODFW"/>
    <d v="2016-04-25T00:00:00"/>
    <n v="25000"/>
    <x v="13"/>
    <d v="2016-04-25T00:00:00"/>
    <s v="Smolt"/>
  </r>
  <r>
    <x v="3"/>
    <x v="7"/>
    <s v="WI"/>
    <x v="14"/>
    <s v="Clackamas Hatchery"/>
    <s v="ODFW"/>
    <d v="2016-04-13T00:00:00"/>
    <n v="104056"/>
    <x v="13"/>
    <d v="2016-04-13T00:00:00"/>
    <s v="Smolt"/>
  </r>
  <r>
    <x v="3"/>
    <x v="9"/>
    <s v="SU"/>
    <x v="19"/>
    <s v="Willamette River"/>
    <s v="ODFW"/>
    <d v="2016-03-28T00:00:00"/>
    <n v="99283"/>
    <x v="1"/>
    <d v="2016-03-29T00:00:00"/>
    <s v="Smolt"/>
  </r>
  <r>
    <x v="3"/>
    <x v="8"/>
    <s v="SP"/>
    <x v="15"/>
    <s v="Bull Run Acclimation"/>
    <s v="ODFW"/>
    <d v="2016-02-15T00:00:00"/>
    <n v="66000"/>
    <x v="12"/>
    <d v="2016-02-15T00:00:00"/>
    <s v="Smolt"/>
  </r>
  <r>
    <x v="3"/>
    <x v="8"/>
    <s v="SP"/>
    <x v="15"/>
    <s v="Bull Run Acclimation"/>
    <s v="ODFW"/>
    <d v="2016-03-15T00:00:00"/>
    <n v="66000"/>
    <x v="12"/>
    <d v="2016-03-15T00:00:00"/>
    <s v="Smolt"/>
  </r>
  <r>
    <x v="3"/>
    <x v="8"/>
    <s v="SP"/>
    <x v="4"/>
    <s v="Clackamas River"/>
    <s v="ODFW"/>
    <d v="2016-02-15T00:00:00"/>
    <n v="55000"/>
    <x v="13"/>
    <d v="2016-02-15T00:00:00"/>
    <s v="Smolt"/>
  </r>
  <r>
    <x v="3"/>
    <x v="8"/>
    <s v="SP"/>
    <x v="4"/>
    <s v="Clackamas River"/>
    <s v="ODFW"/>
    <d v="2016-03-15T00:00:00"/>
    <n v="55000"/>
    <x v="13"/>
    <d v="2016-03-15T00:00:00"/>
    <s v="Smolt"/>
  </r>
  <r>
    <x v="3"/>
    <x v="8"/>
    <s v="SP"/>
    <x v="4"/>
    <s v="Clackamas River"/>
    <s v="ODFW"/>
    <d v="2016-04-08T00:00:00"/>
    <n v="55000"/>
    <x v="13"/>
    <d v="2016-04-08T00:00:00"/>
    <s v="Smolt"/>
  </r>
  <r>
    <x v="3"/>
    <x v="8"/>
    <s v="SP"/>
    <x v="14"/>
    <s v="Clackamas Hatchery"/>
    <s v="ODFW"/>
    <d v="2016-03-04T00:00:00"/>
    <n v="426029"/>
    <x v="13"/>
    <d v="2016-03-10T00:00:00"/>
    <s v="Smolt"/>
  </r>
  <r>
    <x v="3"/>
    <x v="6"/>
    <s v="UN"/>
    <x v="13"/>
    <s v="Tongue Pt"/>
    <s v="ODFW"/>
    <d v="2016-05-05T00:00:00"/>
    <n v="445864"/>
    <x v="4"/>
    <d v="2016-05-05T00:00:00"/>
    <s v="Smolt"/>
  </r>
  <r>
    <x v="3"/>
    <x v="8"/>
    <s v="SP"/>
    <x v="13"/>
    <s v="Youngs Bay"/>
    <s v="ODFW"/>
    <d v="2016-02-22T00:00:00"/>
    <n v="260386"/>
    <x v="8"/>
    <d v="2016-02-22T00:00:00"/>
    <s v="Smolt"/>
  </r>
  <r>
    <x v="3"/>
    <x v="8"/>
    <s v="SP"/>
    <x v="13"/>
    <s v="Blind Slough"/>
    <s v="ODFW"/>
    <d v="2016-03-15T00:00:00"/>
    <n v="128700"/>
    <x v="4"/>
    <d v="2016-03-15T00:00:00"/>
    <s v="Smolt"/>
  </r>
  <r>
    <x v="3"/>
    <x v="8"/>
    <s v="SP"/>
    <x v="11"/>
    <s v="Gnat Creek Hatchery"/>
    <s v="ODFW"/>
    <d v="2016-03-14T00:00:00"/>
    <n v="380850"/>
    <x v="4"/>
    <d v="2016-03-14T00:00:00"/>
    <s v="Smolt"/>
  </r>
  <r>
    <x v="3"/>
    <x v="6"/>
    <s v="UN"/>
    <x v="12"/>
    <s v="N Fk Klaskanine River"/>
    <s v="ODFW"/>
    <d v="2016-04-13T00:00:00"/>
    <n v="1047816"/>
    <x v="11"/>
    <d v="2016-04-13T00:00:00"/>
    <s v="Smolt"/>
  </r>
  <r>
    <x v="3"/>
    <x v="6"/>
    <s v="UN"/>
    <x v="12"/>
    <s v="N Fk Klaskanine River"/>
    <s v="ODFW"/>
    <d v="2016-04-13T00:00:00"/>
    <n v="504642"/>
    <x v="11"/>
    <d v="2016-04-13T00:00:00"/>
    <s v="Smolt"/>
  </r>
  <r>
    <x v="3"/>
    <x v="6"/>
    <s v="UN"/>
    <x v="13"/>
    <s v="Blind Slough"/>
    <s v="ODFW"/>
    <d v="2016-04-14T00:00:00"/>
    <n v="417874"/>
    <x v="4"/>
    <d v="2016-04-14T00:00:00"/>
    <s v="Smolt"/>
  </r>
  <r>
    <x v="3"/>
    <x v="6"/>
    <s v="UN"/>
    <x v="2"/>
    <s v="Tanner Creek"/>
    <s v="ODFW"/>
    <d v="2016-04-29T00:00:00"/>
    <n v="292998"/>
    <x v="2"/>
    <d v="2016-04-29T00:00:00"/>
    <s v="Smolt"/>
  </r>
  <r>
    <x v="3"/>
    <x v="6"/>
    <s v="UN"/>
    <x v="13"/>
    <s v="Youngs Bay"/>
    <s v="ODFW"/>
    <d v="2016-04-28T00:00:00"/>
    <n v="766193"/>
    <x v="8"/>
    <d v="2016-04-28T00:00:00"/>
    <s v="Smolt"/>
  </r>
  <r>
    <x v="3"/>
    <x v="6"/>
    <s v="UN"/>
    <x v="13"/>
    <s v="Tongue Pt"/>
    <s v="ODFW"/>
    <d v="2016-04-13T00:00:00"/>
    <n v="396447"/>
    <x v="4"/>
    <d v="2016-04-13T00:00:00"/>
    <s v="Smolt"/>
  </r>
  <r>
    <x v="3"/>
    <x v="6"/>
    <s v="UN"/>
    <x v="15"/>
    <s v="Cedar Creek (Sandy R)"/>
    <s v="ODFW"/>
    <d v="2016-04-15T00:00:00"/>
    <n v="199981"/>
    <x v="12"/>
    <d v="2016-04-15T00:00:00"/>
    <s v="Smolt"/>
  </r>
  <r>
    <x v="3"/>
    <x v="6"/>
    <s v="UN"/>
    <x v="13"/>
    <s v="Blind Slough"/>
    <s v="ODFW"/>
    <d v="2016-05-04T00:00:00"/>
    <n v="156369"/>
    <x v="4"/>
    <d v="2016-05-04T00:00:00"/>
    <s v="Smolt"/>
  </r>
  <r>
    <x v="3"/>
    <x v="1"/>
    <s v="FA"/>
    <x v="13"/>
    <s v="Youngs Bay"/>
    <s v="ODFW"/>
    <d v="2016-07-29T00:00:00"/>
    <n v="750000"/>
    <x v="8"/>
    <d v="2016-07-29T00:00:00"/>
    <s v="Smolt"/>
  </r>
  <r>
    <x v="3"/>
    <x v="1"/>
    <s v="FA"/>
    <x v="13"/>
    <s v="S Fk Klaskanine River"/>
    <s v="ODFW"/>
    <d v="2016-06-28T00:00:00"/>
    <n v="160487"/>
    <x v="11"/>
    <d v="2016-06-28T00:00:00"/>
    <s v="Smolt"/>
  </r>
  <r>
    <x v="3"/>
    <x v="6"/>
    <s v="UN"/>
    <x v="13"/>
    <s v="S Fk Klaskanine River"/>
    <s v="ODFW"/>
    <d v="2016-04-15T00:00:00"/>
    <n v="209923"/>
    <x v="11"/>
    <d v="2016-04-15T00:00:00"/>
    <s v="Smolt"/>
  </r>
  <r>
    <x v="3"/>
    <x v="1"/>
    <s v="FA"/>
    <x v="4"/>
    <s v="Youngs Bay"/>
    <s v="ODFW"/>
    <d v="2016-06-01T00:00:00"/>
    <n v="25000"/>
    <x v="8"/>
    <d v="2016-06-01T00:00:00"/>
    <s v="Smolt"/>
  </r>
  <r>
    <x v="3"/>
    <x v="1"/>
    <s v="FA"/>
    <x v="4"/>
    <s v="Skipanon River"/>
    <s v="ODFW"/>
    <d v="2016-06-01T00:00:00"/>
    <n v="16500"/>
    <x v="4"/>
    <d v="2016-06-01T00:00:00"/>
    <s v="Smolt"/>
  </r>
  <r>
    <x v="3"/>
    <x v="9"/>
    <s v="SU"/>
    <x v="16"/>
    <s v="McKenzie River"/>
    <s v="ODFW"/>
    <d v="2016-04-04T00:00:00"/>
    <n v="108069"/>
    <x v="1"/>
    <d v="2016-04-05T00:00:00"/>
    <s v="Smolt"/>
  </r>
  <r>
    <x v="3"/>
    <x v="8"/>
    <s v="SP"/>
    <x v="17"/>
    <s v="Minto Pond"/>
    <s v="ODFW"/>
    <d v="2016-01-22T00:00:00"/>
    <n v="264209"/>
    <x v="0"/>
    <d v="2016-01-22T00:00:00"/>
    <s v="Smolt"/>
  </r>
  <r>
    <x v="3"/>
    <x v="8"/>
    <s v="SP"/>
    <x v="17"/>
    <s v="Mollala River"/>
    <s v="ODFW"/>
    <d v="2016-03-15T00:00:00"/>
    <n v="100000"/>
    <x v="1"/>
    <d v="2016-03-15T00:00:00"/>
    <s v="Smolt"/>
  </r>
  <r>
    <x v="3"/>
    <x v="8"/>
    <s v="SP"/>
    <x v="13"/>
    <s v="Tongue Pt"/>
    <s v="ODFW"/>
    <d v="2016-02-23T00:00:00"/>
    <n v="192314"/>
    <x v="4"/>
    <d v="2016-02-23T00:00:00"/>
    <s v="Smolt"/>
  </r>
  <r>
    <x v="3"/>
    <x v="8"/>
    <s v="SP"/>
    <x v="13"/>
    <s v="Tongue Pt"/>
    <s v="ODFW"/>
    <d v="2016-03-23T00:00:00"/>
    <n v="245271"/>
    <x v="4"/>
    <d v="2016-03-23T00:00:00"/>
    <s v="Smolt"/>
  </r>
  <r>
    <x v="3"/>
    <x v="8"/>
    <s v="SP"/>
    <x v="13"/>
    <s v="Blind Slough"/>
    <s v="ODFW"/>
    <d v="2016-03-22T00:00:00"/>
    <n v="300000"/>
    <x v="4"/>
    <d v="2016-03-22T00:00:00"/>
    <s v="Smolt"/>
  </r>
  <r>
    <x v="3"/>
    <x v="8"/>
    <s v="SP"/>
    <x v="18"/>
    <s v="McKenzie Hatchery"/>
    <s v="ODFW"/>
    <d v="2016-02-01T00:00:00"/>
    <n v="201586"/>
    <x v="1"/>
    <d v="2016-02-01T00:00:00"/>
    <s v="Smolt"/>
  </r>
  <r>
    <x v="3"/>
    <x v="8"/>
    <s v="SP"/>
    <x v="18"/>
    <s v="McKenzie Hatchery"/>
    <s v="ODFW"/>
    <d v="2016-02-22T00:00:00"/>
    <n v="199962"/>
    <x v="1"/>
    <d v="2016-02-22T00:00:00"/>
    <s v="Smolt"/>
  </r>
  <r>
    <x v="3"/>
    <x v="8"/>
    <s v="SP"/>
    <x v="18"/>
    <s v="McKenzie Hatchery"/>
    <s v="ODFW"/>
    <d v="2016-03-24T00:00:00"/>
    <n v="203204"/>
    <x v="1"/>
    <d v="2016-03-24T00:00:00"/>
    <s v="Smolt"/>
  </r>
  <r>
    <x v="3"/>
    <x v="8"/>
    <s v="SP"/>
    <x v="0"/>
    <s v="South Santiam Hatchery"/>
    <s v="ODFW"/>
    <d v="2016-01-20T00:00:00"/>
    <n v="548719"/>
    <x v="0"/>
    <d v="2016-01-27T00:00:00"/>
    <s v="Smolt"/>
  </r>
  <r>
    <x v="3"/>
    <x v="8"/>
    <s v="SP"/>
    <x v="0"/>
    <s v="South Santiam Hatchery"/>
    <s v="ODFW"/>
    <d v="2016-03-09T00:00:00"/>
    <n v="170004"/>
    <x v="0"/>
    <d v="2016-03-09T00:00:00"/>
    <s v="Smolt"/>
  </r>
  <r>
    <x v="3"/>
    <x v="9"/>
    <s v="SU"/>
    <x v="0"/>
    <s v="Santiam River &amp; N Fk"/>
    <s v="ODFW"/>
    <d v="2016-04-01T00:00:00"/>
    <n v="119950"/>
    <x v="0"/>
    <d v="2016-04-01T00:00:00"/>
    <s v="Smolt"/>
  </r>
  <r>
    <x v="3"/>
    <x v="9"/>
    <s v="SU"/>
    <x v="0"/>
    <s v="South Santiam Hatchery"/>
    <s v="ODFW"/>
    <d v="2016-03-17T00:00:00"/>
    <n v="169794"/>
    <x v="0"/>
    <d v="2016-04-18T00:00:00"/>
    <s v="Smolt"/>
  </r>
  <r>
    <x v="3"/>
    <x v="8"/>
    <s v="SP"/>
    <x v="1"/>
    <s v="Coast Fk Willamette River"/>
    <s v="ODFW"/>
    <d v="2016-02-24T00:00:00"/>
    <n v="32855"/>
    <x v="1"/>
    <d v="2016-02-24T00:00:00"/>
    <s v="Smolt"/>
  </r>
  <r>
    <x v="3"/>
    <x v="8"/>
    <s v="SP"/>
    <x v="1"/>
    <s v="Dexter Pond"/>
    <s v="ODFW"/>
    <d v="2016-02-03T00:00:00"/>
    <n v="442833"/>
    <x v="1"/>
    <d v="2016-02-03T00:00:00"/>
    <s v="Smolt"/>
  </r>
  <r>
    <x v="3"/>
    <x v="8"/>
    <s v="SP"/>
    <x v="1"/>
    <s v="Dexter Pond"/>
    <s v="ODFW"/>
    <d v="2016-03-04T00:00:00"/>
    <n v="203572"/>
    <x v="1"/>
    <d v="2016-03-04T00:00:00"/>
    <s v="Smolt"/>
  </r>
  <r>
    <x v="3"/>
    <x v="8"/>
    <s v="SP"/>
    <x v="1"/>
    <s v="Dexter Pond"/>
    <s v="ODFW"/>
    <d v="2016-03-23T00:00:00"/>
    <n v="202071"/>
    <x v="1"/>
    <d v="2016-03-23T00:00:00"/>
    <s v="Smolt"/>
  </r>
  <r>
    <x v="3"/>
    <x v="8"/>
    <s v="SP"/>
    <x v="1"/>
    <s v="Dexter Pond"/>
    <s v="ODFW"/>
    <d v="2016-04-12T00:00:00"/>
    <n v="220863"/>
    <x v="1"/>
    <d v="2016-04-12T00:00:00"/>
    <s v="Smolt"/>
  </r>
  <r>
    <x v="3"/>
    <x v="9"/>
    <s v="SU"/>
    <x v="1"/>
    <s v="Dexter Pond"/>
    <s v="ODFW"/>
    <d v="2016-04-12T00:00:00"/>
    <n v="68376"/>
    <x v="1"/>
    <d v="2016-04-12T00:00:00"/>
    <s v="Smolt"/>
  </r>
  <r>
    <x v="3"/>
    <x v="14"/>
    <s v="UN"/>
    <x v="3"/>
    <s v="Green River"/>
    <s v="WDFW"/>
    <d v="2016-02-15T00:00:00"/>
    <n v="30000"/>
    <x v="3"/>
    <d v="2016-03-15T00:00:00"/>
    <s v="Fry"/>
  </r>
  <r>
    <x v="3"/>
    <x v="9"/>
    <s v="SU"/>
    <x v="21"/>
    <s v="Beaver Creek Hatchery"/>
    <s v="WDFW"/>
    <d v="2016-04-13T00:00:00"/>
    <n v="32743"/>
    <x v="14"/>
    <d v="2016-04-13T00:00:00"/>
    <s v="Smolt"/>
  </r>
  <r>
    <x v="3"/>
    <x v="7"/>
    <s v="WI"/>
    <x v="21"/>
    <s v="Beaver Creek Hatchery"/>
    <s v="WDFW"/>
    <d v="2016-04-13T00:00:00"/>
    <n v="13295"/>
    <x v="14"/>
    <d v="2016-04-13T00:00:00"/>
    <s v="Smolt"/>
  </r>
  <r>
    <x v="3"/>
    <x v="1"/>
    <s v="FA"/>
    <x v="24"/>
    <s v="Deep River Net Pens"/>
    <s v="WDFW"/>
    <d v="2016-06-06T00:00:00"/>
    <n v="875000"/>
    <x v="15"/>
    <d v="2016-06-06T00:00:00"/>
    <s v="Smolt"/>
  </r>
  <r>
    <x v="3"/>
    <x v="5"/>
    <s v="SO"/>
    <x v="31"/>
    <s v="Deep River Net Pens"/>
    <s v="ODFW"/>
    <d v="2016-05-02T00:00:00"/>
    <n v="600000"/>
    <x v="15"/>
    <d v="2016-05-02T00:00:00"/>
    <s v="Smolt"/>
  </r>
  <r>
    <x v="3"/>
    <x v="5"/>
    <s v="SO"/>
    <x v="7"/>
    <s v="Deep River Net Pens"/>
    <s v="WDFW"/>
    <d v="2016-05-03T00:00:00"/>
    <n v="320000"/>
    <x v="15"/>
    <d v="2016-05-03T00:00:00"/>
    <s v="Smolt"/>
  </r>
  <r>
    <x v="3"/>
    <x v="8"/>
    <s v="SP"/>
    <x v="6"/>
    <s v="Cathlamet Channel Net Pen"/>
    <s v="WDFW"/>
    <d v="2016-03-01T00:00:00"/>
    <n v="107856"/>
    <x v="4"/>
    <d v="2016-03-01T00:00:00"/>
    <s v="Smolt"/>
  </r>
  <r>
    <x v="3"/>
    <x v="13"/>
    <s v="UN"/>
    <x v="26"/>
    <s v="Grays River Hatchery"/>
    <s v="WDFW"/>
    <d v="2016-03-17T00:00:00"/>
    <n v="141271"/>
    <x v="15"/>
    <d v="2016-03-22T00:00:00"/>
    <s v="Parr"/>
  </r>
  <r>
    <x v="3"/>
    <x v="11"/>
    <s v="NO"/>
    <x v="26"/>
    <s v="Grays River Hatchery"/>
    <s v="WDFW"/>
    <d v="2016-04-26T00:00:00"/>
    <n v="156000"/>
    <x v="15"/>
    <d v="2016-04-26T00:00:00"/>
    <s v="Smolt"/>
  </r>
  <r>
    <x v="3"/>
    <x v="7"/>
    <s v="WI"/>
    <x v="26"/>
    <s v="Grays River Hatchery"/>
    <s v="WDFW"/>
    <d v="2016-04-20T00:00:00"/>
    <n v="18000"/>
    <x v="15"/>
    <d v="2016-05-01T00:00:00"/>
    <s v="Smolt"/>
  </r>
  <r>
    <x v="3"/>
    <x v="7"/>
    <s v="WI"/>
    <x v="21"/>
    <s v="Coweeman River"/>
    <s v="WDFW"/>
    <d v="2016-04-24T00:00:00"/>
    <n v="11395"/>
    <x v="17"/>
    <d v="2016-04-24T00:00:00"/>
    <s v="Smolt"/>
  </r>
  <r>
    <x v="3"/>
    <x v="12"/>
    <s v="UN"/>
    <x v="23"/>
    <s v="Blue Creek"/>
    <s v="WDFW"/>
    <d v="2016-04-15T00:00:00"/>
    <n v="18601"/>
    <x v="3"/>
    <d v="2016-05-20T00:00:00"/>
    <s v="Smolt"/>
  </r>
  <r>
    <x v="3"/>
    <x v="7"/>
    <s v="WI"/>
    <x v="23"/>
    <s v="Cowlitz Trout"/>
    <s v="WDFW"/>
    <d v="2016-04-15T00:00:00"/>
    <n v="119708"/>
    <x v="3"/>
    <d v="2016-05-20T00:00:00"/>
    <s v="Smolt"/>
  </r>
  <r>
    <x v="3"/>
    <x v="7"/>
    <s v="WI"/>
    <x v="23"/>
    <s v="Blue Creek"/>
    <s v="WDFW"/>
    <d v="2016-04-15T00:00:00"/>
    <n v="40058"/>
    <x v="3"/>
    <d v="2016-05-20T00:00:00"/>
    <s v="Smolt"/>
  </r>
  <r>
    <x v="3"/>
    <x v="7"/>
    <s v="WI"/>
    <x v="23"/>
    <s v="Blue Creek"/>
    <s v="WDFW"/>
    <d v="2016-04-15T00:00:00"/>
    <n v="438268"/>
    <x v="3"/>
    <d v="2016-05-20T00:00:00"/>
    <s v="Smolt"/>
  </r>
  <r>
    <x v="3"/>
    <x v="9"/>
    <s v="SU"/>
    <x v="23"/>
    <s v="Blue Creek"/>
    <s v="WDFW"/>
    <d v="2016-04-15T00:00:00"/>
    <n v="183626"/>
    <x v="3"/>
    <d v="2016-05-20T00:00:00"/>
    <s v="Smolt"/>
  </r>
  <r>
    <x v="3"/>
    <x v="1"/>
    <s v="FA"/>
    <x v="6"/>
    <s v="Cowlitz Salmon"/>
    <s v="WDFW"/>
    <d v="2016-05-26T00:00:00"/>
    <n v="3416089"/>
    <x v="3"/>
    <d v="2016-06-27T00:00:00"/>
    <s v="Smolt"/>
  </r>
  <r>
    <x v="3"/>
    <x v="8"/>
    <s v="SP"/>
    <x v="6"/>
    <s v="Cowlitz Salmon"/>
    <s v="WDFW"/>
    <d v="2016-03-01T00:00:00"/>
    <n v="841489"/>
    <x v="3"/>
    <d v="2016-03-04T00:00:00"/>
    <s v="Smolt"/>
  </r>
  <r>
    <x v="3"/>
    <x v="8"/>
    <s v="SP"/>
    <x v="6"/>
    <s v="Cowlitz Salmon"/>
    <s v="WDFW"/>
    <d v="2016-03-10T00:00:00"/>
    <n v="455017"/>
    <x v="3"/>
    <d v="2016-03-14T00:00:00"/>
    <s v="Smolt"/>
  </r>
  <r>
    <x v="3"/>
    <x v="11"/>
    <s v="NO"/>
    <x v="6"/>
    <s v="Cowlitz Salmon"/>
    <s v="WDFW"/>
    <d v="2016-04-28T00:00:00"/>
    <n v="1214992"/>
    <x v="3"/>
    <d v="2016-05-06T00:00:00"/>
    <s v="Smolt"/>
  </r>
  <r>
    <x v="3"/>
    <x v="11"/>
    <s v="NO"/>
    <x v="6"/>
    <s v="Cowlitz Salmon"/>
    <s v="WDFW"/>
    <d v="2016-04-28T00:00:00"/>
    <n v="897922"/>
    <x v="3"/>
    <d v="2016-05-06T00:00:00"/>
    <s v="Smolt"/>
  </r>
  <r>
    <x v="3"/>
    <x v="9"/>
    <s v="SU"/>
    <x v="28"/>
    <s v="S Fk Toutle River"/>
    <s v="WDFW"/>
    <d v="2016-04-16T00:00:00"/>
    <n v="19700"/>
    <x v="16"/>
    <d v="2016-04-16T00:00:00"/>
    <s v="Smolt"/>
  </r>
  <r>
    <x v="3"/>
    <x v="1"/>
    <s v="FA"/>
    <x v="29"/>
    <s v="Green River"/>
    <s v="WDFW"/>
    <d v="2016-06-03T00:00:00"/>
    <n v="1459216"/>
    <x v="3"/>
    <d v="2016-06-19T00:00:00"/>
    <s v="Smolt"/>
  </r>
  <r>
    <x v="3"/>
    <x v="5"/>
    <s v="SO"/>
    <x v="29"/>
    <s v="Green River"/>
    <s v="WDFW"/>
    <d v="2016-05-02T00:00:00"/>
    <n v="25355"/>
    <x v="3"/>
    <d v="2016-05-11T00:00:00"/>
    <s v="Smolt"/>
  </r>
  <r>
    <x v="3"/>
    <x v="8"/>
    <s v="SP"/>
    <x v="3"/>
    <s v="Cowlitz River"/>
    <s v="WDFW"/>
    <d v="2016-03-17T00:00:00"/>
    <n v="55451"/>
    <x v="3"/>
    <d v="2016-03-17T00:00:00"/>
    <s v="Smolt"/>
  </r>
  <r>
    <x v="3"/>
    <x v="12"/>
    <s v="UN"/>
    <x v="3"/>
    <s v="Cowlitz River"/>
    <s v="WDFW"/>
    <d v="2016-04-15T00:00:00"/>
    <n v="10140"/>
    <x v="3"/>
    <d v="2016-04-15T00:00:00"/>
    <s v="Smolt"/>
  </r>
  <r>
    <x v="3"/>
    <x v="1"/>
    <s v="FA"/>
    <x v="27"/>
    <s v="Kalama Falls Hatchery"/>
    <s v="WDFW"/>
    <d v="2016-06-01T00:00:00"/>
    <n v="3325708"/>
    <x v="7"/>
    <d v="2016-06-01T00:00:00"/>
    <s v="Smolt"/>
  </r>
  <r>
    <x v="3"/>
    <x v="11"/>
    <s v="NO"/>
    <x v="27"/>
    <s v="Kalama Falls Hatchery"/>
    <s v="WDFW"/>
    <d v="2016-04-15T00:00:00"/>
    <n v="89680"/>
    <x v="7"/>
    <d v="2016-04-15T00:00:00"/>
    <s v="Smolt"/>
  </r>
  <r>
    <x v="3"/>
    <x v="7"/>
    <s v="WI"/>
    <x v="27"/>
    <s v="Kalama Falls Hatchery"/>
    <s v="WDFW"/>
    <d v="2016-04-15T00:00:00"/>
    <n v="36776"/>
    <x v="7"/>
    <d v="2016-04-15T00:00:00"/>
    <s v="Smolt"/>
  </r>
  <r>
    <x v="3"/>
    <x v="1"/>
    <s v="FA"/>
    <x v="20"/>
    <s v="Fallert Creek Hatchery"/>
    <s v="WDFW"/>
    <d v="2016-06-01T00:00:00"/>
    <n v="1159143"/>
    <x v="7"/>
    <d v="2016-06-30T00:00:00"/>
    <s v="Smolt"/>
  </r>
  <r>
    <x v="3"/>
    <x v="8"/>
    <s v="SP"/>
    <x v="20"/>
    <s v="Fallert Creek Hatchery"/>
    <s v="WDFW"/>
    <d v="2016-02-18T00:00:00"/>
    <n v="232618"/>
    <x v="7"/>
    <d v="2016-02-19T00:00:00"/>
    <s v="Smolt"/>
  </r>
  <r>
    <x v="3"/>
    <x v="9"/>
    <s v="SU"/>
    <x v="20"/>
    <s v="Fallert Creek Hatchery"/>
    <s v="WDFW"/>
    <d v="2016-04-15T00:00:00"/>
    <n v="30349"/>
    <x v="7"/>
    <d v="2016-04-15T00:00:00"/>
    <s v="Smolt"/>
  </r>
  <r>
    <x v="3"/>
    <x v="8"/>
    <s v="SP"/>
    <x v="7"/>
    <s v="Lewis River Hatchery"/>
    <s v="WDFW"/>
    <d v="2016-02-01T00:00:00"/>
    <n v="116775"/>
    <x v="5"/>
    <d v="2016-02-01T00:00:00"/>
    <s v="Smolt"/>
  </r>
  <r>
    <x v="3"/>
    <x v="11"/>
    <s v="NO"/>
    <x v="7"/>
    <s v="Lewis River Hatchery"/>
    <s v="WDFW"/>
    <d v="2016-04-01T00:00:00"/>
    <n v="935240"/>
    <x v="5"/>
    <d v="2016-04-10T00:00:00"/>
    <s v="Smolt"/>
  </r>
  <r>
    <x v="3"/>
    <x v="5"/>
    <s v="SO"/>
    <x v="7"/>
    <s v="Lewis River Hatchery"/>
    <s v="WDFW"/>
    <d v="2016-04-01T00:00:00"/>
    <n v="1242461"/>
    <x v="5"/>
    <d v="2016-04-10T00:00:00"/>
    <s v="Smolt"/>
  </r>
  <r>
    <x v="3"/>
    <x v="13"/>
    <s v="UN"/>
    <x v="7"/>
    <s v="E Fk Lewis River"/>
    <s v="WDFW"/>
    <d v="2016-04-18T00:00:00"/>
    <n v="74756"/>
    <x v="5"/>
    <d v="2016-04-28T00:00:00"/>
    <s v="Parr"/>
  </r>
  <r>
    <x v="3"/>
    <x v="9"/>
    <s v="SU"/>
    <x v="25"/>
    <s v="Lewis River"/>
    <s v="WDFW"/>
    <d v="2016-04-15T00:00:00"/>
    <n v="175000"/>
    <x v="5"/>
    <d v="2016-04-27T00:00:00"/>
    <s v="Smolt"/>
  </r>
  <r>
    <x v="3"/>
    <x v="7"/>
    <s v="WI"/>
    <x v="25"/>
    <s v="Lewis River"/>
    <s v="WDFW"/>
    <d v="2016-04-15T00:00:00"/>
    <n v="100000"/>
    <x v="5"/>
    <d v="2016-04-20T00:00:00"/>
    <s v="Smolt"/>
  </r>
  <r>
    <x v="3"/>
    <x v="9"/>
    <s v="SU"/>
    <x v="25"/>
    <s v="Echo Net Pens"/>
    <s v="WDFW"/>
    <d v="2016-04-15T00:00:00"/>
    <n v="50343"/>
    <x v="5"/>
    <d v="2016-04-15T00:00:00"/>
    <s v="Smolt"/>
  </r>
  <r>
    <x v="3"/>
    <x v="13"/>
    <s v="UN"/>
    <x v="3"/>
    <s v="E Fk Lewis River"/>
    <s v="WDFW"/>
    <d v="2016-02-01T00:00:00"/>
    <n v="570"/>
    <x v="5"/>
    <d v="2016-02-29T00:00:00"/>
    <s v="Parr"/>
  </r>
  <r>
    <x v="3"/>
    <x v="1"/>
    <s v="FA"/>
    <x v="24"/>
    <s v="Washougal Hatchery"/>
    <s v="WDFW"/>
    <d v="2016-06-22T00:00:00"/>
    <n v="910456"/>
    <x v="6"/>
    <d v="2016-06-22T00:00:00"/>
    <s v="Smolt"/>
  </r>
  <r>
    <x v="3"/>
    <x v="11"/>
    <s v="NO"/>
    <x v="24"/>
    <s v="Washougal Hatchery"/>
    <s v="WDFW"/>
    <d v="2016-05-03T00:00:00"/>
    <n v="153615"/>
    <x v="6"/>
    <d v="2016-05-03T00:00:00"/>
    <s v="Smolt"/>
  </r>
  <r>
    <x v="3"/>
    <x v="13"/>
    <s v="UN"/>
    <x v="30"/>
    <s v="Duncan Creek"/>
    <s v="WDFW"/>
    <d v="2016-04-21T00:00:00"/>
    <n v="74679"/>
    <x v="4"/>
    <d v="2016-04-21T00:00:00"/>
    <s v="Parr"/>
  </r>
  <r>
    <x v="3"/>
    <x v="9"/>
    <s v="SU"/>
    <x v="28"/>
    <s v="Washougal River"/>
    <s v="WDFW"/>
    <d v="2016-04-04T00:00:00"/>
    <n v="72133"/>
    <x v="6"/>
    <d v="2016-04-06T00:00:00"/>
    <s v="Smolt"/>
  </r>
  <r>
    <x v="3"/>
    <x v="7"/>
    <s v="WI"/>
    <x v="28"/>
    <s v="Washougal River"/>
    <s v="WDFW"/>
    <d v="2016-04-05T00:00:00"/>
    <n v="76892"/>
    <x v="6"/>
    <d v="2016-04-06T00:00:00"/>
    <s v="Smolt"/>
  </r>
  <r>
    <x v="3"/>
    <x v="7"/>
    <s v="WI"/>
    <x v="28"/>
    <s v="Salmon Creek (WA)"/>
    <s v="WDFW"/>
    <d v="2016-04-19T00:00:00"/>
    <n v="32605"/>
    <x v="4"/>
    <d v="2016-04-19T00:00:00"/>
    <s v="Smolt"/>
  </r>
  <r>
    <x v="3"/>
    <x v="8"/>
    <s v="SP"/>
    <x v="18"/>
    <s v="Row River"/>
    <s v="ODFW"/>
    <d v="2016-03-28T00:00:00"/>
    <n v="6795"/>
    <x v="1"/>
    <d v="2016-03-28T00:00:00"/>
    <s v="Smolt"/>
  </r>
  <r>
    <x v="3"/>
    <x v="8"/>
    <s v="SP"/>
    <x v="17"/>
    <s v="Minto Pond"/>
    <s v="ODFW"/>
    <d v="2016-02-24T00:00:00"/>
    <n v="431997"/>
    <x v="0"/>
    <d v="2016-02-24T00:00:00"/>
    <s v="Smolt"/>
  </r>
  <r>
    <x v="3"/>
    <x v="8"/>
    <s v="SP"/>
    <x v="1"/>
    <s v="Row River"/>
    <s v="ODFW"/>
    <d v="2016-02-24T00:00:00"/>
    <n v="77761"/>
    <x v="1"/>
    <d v="2016-02-24T00:00:00"/>
    <s v="Smolt"/>
  </r>
  <r>
    <x v="3"/>
    <x v="8"/>
    <s v="SP"/>
    <x v="1"/>
    <s v="Willamette River"/>
    <s v="ODFW"/>
    <d v="2016-02-24T00:00:00"/>
    <n v="47988"/>
    <x v="1"/>
    <d v="2016-02-24T00:00:00"/>
    <s v="Smolt"/>
  </r>
  <r>
    <x v="3"/>
    <x v="8"/>
    <s v="SP"/>
    <x v="13"/>
    <s v="Youngs Bay"/>
    <s v="ODFW"/>
    <d v="2016-02-22T00:00:00"/>
    <n v="367471"/>
    <x v="8"/>
    <d v="2016-02-22T00:00:00"/>
    <s v="Smolt"/>
  </r>
  <r>
    <x v="3"/>
    <x v="1"/>
    <s v="FA"/>
    <x v="12"/>
    <s v="N Fk Klaskanine River"/>
    <s v="ODFW"/>
    <d v="2016-05-31T00:00:00"/>
    <n v="963212"/>
    <x v="11"/>
    <d v="2016-05-31T00:00:00"/>
    <s v="Smolt"/>
  </r>
  <r>
    <x v="3"/>
    <x v="7"/>
    <s v="WI"/>
    <x v="21"/>
    <s v="Beaver Creek Hatchery"/>
    <s v="WDFW"/>
    <d v="2016-04-13T00:00:00"/>
    <n v="14730"/>
    <x v="14"/>
    <d v="2016-04-13T00:00:00"/>
    <s v="Smolt"/>
  </r>
  <r>
    <x v="3"/>
    <x v="7"/>
    <s v="WI"/>
    <x v="21"/>
    <s v="Beaver Creek Hatchery"/>
    <s v="WDFW"/>
    <d v="2016-04-13T00:00:00"/>
    <n v="37664"/>
    <x v="14"/>
    <d v="2016-04-13T00:00:00"/>
    <s v="Smolt"/>
  </r>
  <r>
    <x v="3"/>
    <x v="9"/>
    <s v="SU"/>
    <x v="20"/>
    <s v="Fallert Creek Hatchery"/>
    <s v="WDFW"/>
    <d v="2016-03-25T00:00:00"/>
    <n v="53312"/>
    <x v="7"/>
    <d v="2016-03-25T00:00:00"/>
    <s v="Smolt"/>
  </r>
  <r>
    <x v="3"/>
    <x v="9"/>
    <s v="SU"/>
    <x v="20"/>
    <s v="Fallert Creek Hatchery"/>
    <s v="WDFW"/>
    <d v="2016-05-15T00:00:00"/>
    <n v="20139"/>
    <x v="7"/>
    <d v="2016-05-15T00:00:00"/>
    <s v="Smolt"/>
  </r>
  <r>
    <x v="3"/>
    <x v="7"/>
    <s v="WI"/>
    <x v="20"/>
    <s v="Fallert Creek Hatchery"/>
    <s v="WDFW"/>
    <d v="2016-03-25T00:00:00"/>
    <n v="35665"/>
    <x v="7"/>
    <d v="2016-03-25T00:00:00"/>
    <s v="Smolt"/>
  </r>
  <r>
    <x v="3"/>
    <x v="7"/>
    <s v="WI"/>
    <x v="20"/>
    <s v="Fallert Creek Hatchery"/>
    <s v="WDFW"/>
    <d v="2016-05-15T00:00:00"/>
    <n v="10770"/>
    <x v="7"/>
    <d v="2016-05-15T00:00:00"/>
    <s v="Smolt"/>
  </r>
  <r>
    <x v="4"/>
    <x v="3"/>
    <s v="UN"/>
    <x v="4"/>
    <s v="Youngs Bay"/>
    <s v="ODFW"/>
    <d v="2014-06-03T00:00:00"/>
    <n v="4510"/>
    <x v="8"/>
    <d v="2014-06-03T00:00:00"/>
    <s v="Presmolt"/>
  </r>
  <r>
    <x v="4"/>
    <x v="3"/>
    <s v="UN"/>
    <x v="4"/>
    <s v="Skipanon River"/>
    <s v="ODFW"/>
    <d v="2014-06-04T00:00:00"/>
    <n v="4646"/>
    <x v="4"/>
    <d v="2014-06-04T00:00:00"/>
    <s v="Presmolt"/>
  </r>
  <r>
    <x v="4"/>
    <x v="0"/>
    <s v="SP"/>
    <x v="18"/>
    <s v="McKenzie Hatchery"/>
    <s v="ODFW"/>
    <d v="2014-11-15T00:00:00"/>
    <n v="200000"/>
    <x v="1"/>
    <d v="2014-11-15T00:00:00"/>
    <s v="Presmolt"/>
  </r>
  <r>
    <x v="4"/>
    <x v="0"/>
    <s v="SP"/>
    <x v="0"/>
    <s v="South Santiam Hatchery"/>
    <s v="ODFW"/>
    <d v="2014-10-31T00:00:00"/>
    <n v="309422"/>
    <x v="0"/>
    <d v="2014-10-31T00:00:00"/>
    <s v="Presmolt"/>
  </r>
  <r>
    <x v="4"/>
    <x v="0"/>
    <s v="SP"/>
    <x v="1"/>
    <s v="Dexter Pond"/>
    <s v="ODFW"/>
    <d v="2014-11-04T00:00:00"/>
    <n v="314629"/>
    <x v="1"/>
    <d v="2014-11-04T00:00:00"/>
    <s v="Presmolt"/>
  </r>
  <r>
    <x v="4"/>
    <x v="4"/>
    <s v="NO"/>
    <x v="3"/>
    <s v="Below Bonn Dam"/>
    <s v="WDFW"/>
    <d v="2014-04-15T00:00:00"/>
    <n v="39000"/>
    <x v="4"/>
    <d v="2014-04-15T00:00:00"/>
    <s v="Fry"/>
  </r>
  <r>
    <x v="4"/>
    <x v="0"/>
    <s v="SP"/>
    <x v="6"/>
    <s v="Cowlitz Salmon"/>
    <s v="WDFW"/>
    <d v="2014-11-01T00:00:00"/>
    <n v="500000"/>
    <x v="3"/>
    <d v="2014-11-10T00:00:00"/>
    <s v="Presmolt"/>
  </r>
  <r>
    <x v="4"/>
    <x v="4"/>
    <s v="NO"/>
    <x v="3"/>
    <s v="Cowlitz River"/>
    <s v="WDFW"/>
    <d v="2014-03-01T00:00:00"/>
    <n v="11077"/>
    <x v="3"/>
    <d v="2014-03-31T00:00:00"/>
    <s v="Egg"/>
  </r>
  <r>
    <x v="4"/>
    <x v="4"/>
    <s v="NO"/>
    <x v="3"/>
    <s v="Cowlitz River"/>
    <s v="WDFW"/>
    <d v="2014-04-01T00:00:00"/>
    <n v="100"/>
    <x v="3"/>
    <d v="2014-04-30T00:00:00"/>
    <s v="Fry"/>
  </r>
  <r>
    <x v="4"/>
    <x v="4"/>
    <s v="NO"/>
    <x v="3"/>
    <s v="Cowlitz River"/>
    <s v="WDFW"/>
    <d v="2014-05-01T00:00:00"/>
    <n v="250"/>
    <x v="3"/>
    <d v="2014-05-01T00:00:00"/>
    <s v="Fry"/>
  </r>
  <r>
    <x v="4"/>
    <x v="4"/>
    <s v="NO"/>
    <x v="3"/>
    <s v="Cowlitz River"/>
    <s v="WDFW"/>
    <d v="2014-04-14T00:00:00"/>
    <n v="70200"/>
    <x v="3"/>
    <d v="2014-05-05T00:00:00"/>
    <s v="Fry"/>
  </r>
  <r>
    <x v="4"/>
    <x v="4"/>
    <s v="NO"/>
    <x v="3"/>
    <s v="Salmon Creek (WA)"/>
    <s v="WDFW"/>
    <d v="2014-04-29T00:00:00"/>
    <n v="8000"/>
    <x v="4"/>
    <d v="2014-04-29T00:00:00"/>
    <s v="Fry"/>
  </r>
  <r>
    <x v="4"/>
    <x v="4"/>
    <s v="NO"/>
    <x v="3"/>
    <s v="Campbell Creek"/>
    <s v="WDFW"/>
    <d v="2014-06-01T00:00:00"/>
    <n v="1000"/>
    <x v="3"/>
    <d v="2014-06-30T00:00:00"/>
    <s v="Presmolt"/>
  </r>
  <r>
    <x v="4"/>
    <x v="9"/>
    <s v="SU"/>
    <x v="3"/>
    <s v="Kalama River"/>
    <s v="WDFW"/>
    <d v="2014-03-01T00:00:00"/>
    <n v="10000"/>
    <x v="7"/>
    <d v="2014-03-15T00:00:00"/>
    <s v="Fry"/>
  </r>
  <r>
    <x v="4"/>
    <x v="4"/>
    <s v="NO"/>
    <x v="3"/>
    <s v="Lewis River"/>
    <s v="WDFW"/>
    <d v="2014-04-01T00:00:00"/>
    <n v="460000"/>
    <x v="5"/>
    <d v="2014-04-30T00:00:00"/>
    <s v="Fry"/>
  </r>
  <r>
    <x v="4"/>
    <x v="4"/>
    <s v="NO"/>
    <x v="3"/>
    <s v="Lewis River"/>
    <s v="WDFW"/>
    <d v="2014-04-01T00:00:00"/>
    <n v="268000"/>
    <x v="5"/>
    <d v="2014-04-30T00:00:00"/>
    <s v="Fry"/>
  </r>
  <r>
    <x v="4"/>
    <x v="4"/>
    <s v="NO"/>
    <x v="3"/>
    <s v="Salmon Creek (WA)"/>
    <s v="WDFW"/>
    <d v="2014-03-19T00:00:00"/>
    <n v="37500"/>
    <x v="4"/>
    <d v="2014-03-23T00:00:00"/>
    <s v="Fry"/>
  </r>
  <r>
    <x v="4"/>
    <x v="4"/>
    <s v="NO"/>
    <x v="3"/>
    <s v="Lewis River"/>
    <s v="WDFW"/>
    <d v="2014-04-16T00:00:00"/>
    <n v="1507"/>
    <x v="5"/>
    <d v="2014-06-11T00:00:00"/>
    <s v="Fry"/>
  </r>
  <r>
    <x v="4"/>
    <x v="4"/>
    <s v="NO"/>
    <x v="3"/>
    <s v="Lewis River"/>
    <s v="WDFW"/>
    <d v="2014-01-01T00:00:00"/>
    <n v="10000"/>
    <x v="5"/>
    <d v="2014-01-31T00:00:00"/>
    <s v="Fry"/>
  </r>
  <r>
    <x v="4"/>
    <x v="4"/>
    <s v="NO"/>
    <x v="3"/>
    <s v="Salmon Creek (WA)"/>
    <s v="WDFW"/>
    <d v="2014-06-10T00:00:00"/>
    <n v="65"/>
    <x v="4"/>
    <d v="2014-06-10T00:00:00"/>
    <s v="Fry"/>
  </r>
  <r>
    <x v="4"/>
    <x v="4"/>
    <s v="NO"/>
    <x v="3"/>
    <s v="Salmon Creek (WA)"/>
    <s v="WDFW"/>
    <d v="2014-03-26T00:00:00"/>
    <n v="90000"/>
    <x v="4"/>
    <d v="2014-03-26T00:00:00"/>
    <s v="Fry"/>
  </r>
  <r>
    <x v="4"/>
    <x v="4"/>
    <s v="NO"/>
    <x v="3"/>
    <s v="Salmon Creek (WA)"/>
    <s v="WDFW"/>
    <d v="2014-05-01T00:00:00"/>
    <n v="4775"/>
    <x v="4"/>
    <d v="2014-05-01T00:00:00"/>
    <s v="Fry"/>
  </r>
  <r>
    <x v="4"/>
    <x v="0"/>
    <s v="SP"/>
    <x v="17"/>
    <s v="Detroit Reservoir"/>
    <s v="ODFW"/>
    <d v="2014-07-09T00:00:00"/>
    <n v="66891"/>
    <x v="1"/>
    <d v="2014-07-09T00:00:00"/>
    <s v="Presmolt"/>
  </r>
  <r>
    <x v="4"/>
    <x v="0"/>
    <s v="SP"/>
    <x v="17"/>
    <s v="Santiam River &amp; N Fk"/>
    <s v="ODFW"/>
    <d v="2014-07-09T00:00:00"/>
    <n v="33484"/>
    <x v="0"/>
    <d v="2014-07-09T00:00:00"/>
    <s v="Presmolt"/>
  </r>
  <r>
    <x v="4"/>
    <x v="0"/>
    <s v="SP"/>
    <x v="17"/>
    <s v="Detroit Reservoir"/>
    <s v="ODFW"/>
    <d v="2014-08-11T00:00:00"/>
    <n v="10030"/>
    <x v="1"/>
    <d v="2014-08-11T00:00:00"/>
    <s v="Presmolt"/>
  </r>
  <r>
    <x v="4"/>
    <x v="0"/>
    <s v="SP"/>
    <x v="1"/>
    <s v="Hills Creek Reservoir"/>
    <s v="ODFW"/>
    <d v="2014-07-01T00:00:00"/>
    <n v="20000"/>
    <x v="1"/>
    <d v="2014-07-01T00:00:00"/>
    <s v="Presmolt"/>
  </r>
  <r>
    <x v="4"/>
    <x v="3"/>
    <s v="UN"/>
    <x v="3"/>
    <s v="Salmon Creek (WA)"/>
    <s v="WDFW"/>
    <d v="2014-01-15T00:00:00"/>
    <n v="20"/>
    <x v="4"/>
    <d v="2014-01-15T00:00:00"/>
    <s v="Fry"/>
  </r>
  <r>
    <x v="4"/>
    <x v="4"/>
    <s v="NO"/>
    <x v="3"/>
    <s v="Washougal River"/>
    <s v="WDFW"/>
    <d v="2014-03-22T00:00:00"/>
    <n v="483"/>
    <x v="6"/>
    <d v="2014-05-09T00:00:00"/>
    <s v="Fry"/>
  </r>
  <r>
    <x v="4"/>
    <x v="4"/>
    <s v="NO"/>
    <x v="3"/>
    <s v="Salmon Creek (WA)"/>
    <s v="WDFW"/>
    <d v="2014-03-27T00:00:00"/>
    <n v="5420"/>
    <x v="4"/>
    <d v="2014-06-23T00:00:00"/>
    <s v="Fry"/>
  </r>
  <r>
    <x v="4"/>
    <x v="7"/>
    <s v="WI"/>
    <x v="25"/>
    <s v="N Fk Lewis River"/>
    <s v="WDFW"/>
    <d v="2014-06-27T00:00:00"/>
    <n v="9092"/>
    <x v="5"/>
    <d v="2014-07-03T00:00:00"/>
    <s v="Fry"/>
  </r>
  <r>
    <x v="4"/>
    <x v="0"/>
    <s v="SP"/>
    <x v="17"/>
    <s v="Santiam River &amp; N Fk"/>
    <s v="ODFW"/>
    <d v="2014-09-17T00:00:00"/>
    <n v="10023"/>
    <x v="0"/>
    <d v="2014-09-17T00:00:00"/>
    <s v="Presmolt"/>
  </r>
  <r>
    <x v="4"/>
    <x v="7"/>
    <s v="WI"/>
    <x v="4"/>
    <s v="Skipanon River"/>
    <s v="ODFW"/>
    <d v="2014-06-04T00:00:00"/>
    <n v="443"/>
    <x v="4"/>
    <d v="2014-06-04T00:00:00"/>
    <s v="Smolt"/>
  </r>
  <r>
    <x v="4"/>
    <x v="8"/>
    <s v="SP"/>
    <x v="18"/>
    <s v="Row River"/>
    <s v="ODFW"/>
    <d v="2014-12-30T00:00:00"/>
    <n v="216519"/>
    <x v="1"/>
    <d v="2014-12-30T00:00:00"/>
    <s v="Smolt"/>
  </r>
  <r>
    <x v="4"/>
    <x v="6"/>
    <s v="UN"/>
    <x v="10"/>
    <s v="Big Creek Hatchery"/>
    <s v="ODFW"/>
    <d v="2015-04-13T00:00:00"/>
    <n v="537661"/>
    <x v="10"/>
    <d v="2015-04-13T00:00:00"/>
    <s v="Smolt"/>
  </r>
  <r>
    <x v="4"/>
    <x v="7"/>
    <s v="WI"/>
    <x v="10"/>
    <s v="Big Creek Hatchery"/>
    <s v="ODFW"/>
    <d v="2015-03-16T00:00:00"/>
    <n v="56492"/>
    <x v="10"/>
    <d v="2015-03-16T00:00:00"/>
    <s v="Smolt"/>
  </r>
  <r>
    <x v="4"/>
    <x v="7"/>
    <s v="WI"/>
    <x v="11"/>
    <s v="Gnat Creek Hatchery"/>
    <s v="ODFW"/>
    <d v="2015-03-13T00:00:00"/>
    <n v="39045"/>
    <x v="4"/>
    <d v="2015-03-13T00:00:00"/>
    <s v="Smolt"/>
  </r>
  <r>
    <x v="4"/>
    <x v="7"/>
    <s v="WI"/>
    <x v="12"/>
    <s v="N Fk Klaskanine River"/>
    <s v="ODFW"/>
    <d v="2015-03-16T00:00:00"/>
    <n v="38902"/>
    <x v="11"/>
    <d v="2015-03-16T00:00:00"/>
    <s v="Smolt"/>
  </r>
  <r>
    <x v="4"/>
    <x v="1"/>
    <s v="FA"/>
    <x v="10"/>
    <s v="Big Creek Hatchery"/>
    <s v="ODFW"/>
    <d v="2015-05-11T00:00:00"/>
    <n v="3120712"/>
    <x v="10"/>
    <d v="2015-05-11T00:00:00"/>
    <s v="Smolt"/>
  </r>
  <r>
    <x v="4"/>
    <x v="1"/>
    <s v="FA"/>
    <x v="12"/>
    <s v="N Fk Klaskanine River"/>
    <s v="ODFW"/>
    <d v="2015-05-01T00:00:00"/>
    <n v="2047136"/>
    <x v="11"/>
    <d v="2015-05-01T00:00:00"/>
    <s v="Smolt"/>
  </r>
  <r>
    <x v="4"/>
    <x v="1"/>
    <s v="FA"/>
    <x v="13"/>
    <s v="S Fk Klaskanine River"/>
    <s v="ODFW"/>
    <d v="2015-06-27T00:00:00"/>
    <n v="672387"/>
    <x v="11"/>
    <d v="2015-06-27T00:00:00"/>
    <s v="Smolt"/>
  </r>
  <r>
    <x v="4"/>
    <x v="13"/>
    <s v="UN"/>
    <x v="10"/>
    <s v="Big Creek Hatchery"/>
    <s v="ODFW"/>
    <d v="2015-05-15T00:00:00"/>
    <n v="66981"/>
    <x v="10"/>
    <d v="2015-05-15T00:00:00"/>
    <s v="Smolt"/>
  </r>
  <r>
    <x v="4"/>
    <x v="13"/>
    <s v="UN"/>
    <x v="10"/>
    <s v="Big Creek Hatchery"/>
    <s v="ODFW"/>
    <d v="2015-04-24T00:00:00"/>
    <n v="123207"/>
    <x v="10"/>
    <d v="2015-04-24T00:00:00"/>
    <s v="Smolt"/>
  </r>
  <r>
    <x v="4"/>
    <x v="1"/>
    <s v="FA"/>
    <x v="2"/>
    <s v="Tanner Creek"/>
    <s v="ODFW"/>
    <d v="2015-04-20T00:00:00"/>
    <n v="1226051"/>
    <x v="2"/>
    <d v="2015-04-20T00:00:00"/>
    <s v="Smolt"/>
  </r>
  <r>
    <x v="4"/>
    <x v="1"/>
    <s v="FA"/>
    <x v="2"/>
    <s v="Tanner Creek"/>
    <s v="ODFW"/>
    <d v="2015-10-01T00:00:00"/>
    <n v="400000"/>
    <x v="2"/>
    <d v="2015-10-01T00:00:00"/>
    <s v="Smolt"/>
  </r>
  <r>
    <x v="4"/>
    <x v="9"/>
    <s v="SU"/>
    <x v="14"/>
    <s v="Clackamas Hatchery"/>
    <s v="ODFW"/>
    <d v="2015-04-09T00:00:00"/>
    <n v="144414"/>
    <x v="13"/>
    <d v="2015-04-09T00:00:00"/>
    <s v="Smolt"/>
  </r>
  <r>
    <x v="4"/>
    <x v="9"/>
    <s v="SU"/>
    <x v="15"/>
    <s v="Cedar Creek (Sandy R)"/>
    <s v="ODFW"/>
    <d v="2015-04-14T00:00:00"/>
    <n v="66456"/>
    <x v="12"/>
    <d v="2015-04-14T00:00:00"/>
    <s v="Smolt"/>
  </r>
  <r>
    <x v="4"/>
    <x v="7"/>
    <s v="WI"/>
    <x v="15"/>
    <s v="Cedar Creek (Sandy R)"/>
    <s v="ODFW"/>
    <d v="2015-04-13T00:00:00"/>
    <n v="153387"/>
    <x v="12"/>
    <d v="2015-04-13T00:00:00"/>
    <s v="Smolt"/>
  </r>
  <r>
    <x v="4"/>
    <x v="7"/>
    <s v="WI"/>
    <x v="4"/>
    <s v="Clackamas River"/>
    <s v="ODFW"/>
    <d v="2015-04-28T00:00:00"/>
    <n v="24247"/>
    <x v="13"/>
    <d v="2015-04-28T00:00:00"/>
    <s v="Smolt"/>
  </r>
  <r>
    <x v="4"/>
    <x v="7"/>
    <s v="WI"/>
    <x v="14"/>
    <s v="Clackamas Hatchery"/>
    <s v="ODFW"/>
    <d v="2015-04-09T00:00:00"/>
    <n v="61926"/>
    <x v="13"/>
    <d v="2015-04-09T00:00:00"/>
    <s v="Smolt"/>
  </r>
  <r>
    <x v="4"/>
    <x v="6"/>
    <s v="UN"/>
    <x v="13"/>
    <s v="Tongue Pt"/>
    <s v="ODFW"/>
    <d v="2015-05-13T00:00:00"/>
    <n v="441664"/>
    <x v="4"/>
    <d v="2015-05-13T00:00:00"/>
    <s v="Smolt"/>
  </r>
  <r>
    <x v="4"/>
    <x v="8"/>
    <s v="SP"/>
    <x v="14"/>
    <s v="Bull Run Acclimation"/>
    <s v="ODFW"/>
    <d v="2015-03-11T00:00:00"/>
    <n v="61648"/>
    <x v="12"/>
    <d v="2015-03-11T00:00:00"/>
    <s v="Smolt"/>
  </r>
  <r>
    <x v="4"/>
    <x v="8"/>
    <s v="SP"/>
    <x v="14"/>
    <s v="Bull Run Acclimation"/>
    <s v="ODFW"/>
    <d v="2015-04-06T00:00:00"/>
    <n v="51786"/>
    <x v="12"/>
    <d v="2015-04-06T00:00:00"/>
    <s v="Smolt"/>
  </r>
  <r>
    <x v="4"/>
    <x v="8"/>
    <s v="SP"/>
    <x v="14"/>
    <s v="Eagle Creek Hatchery"/>
    <s v="ODFW"/>
    <d v="2015-03-12T00:00:00"/>
    <n v="104445"/>
    <x v="9"/>
    <d v="2015-03-12T00:00:00"/>
    <s v="Smolt"/>
  </r>
  <r>
    <x v="4"/>
    <x v="8"/>
    <s v="SP"/>
    <x v="4"/>
    <s v="Clackamas River"/>
    <s v="ODFW"/>
    <d v="2015-02-15T00:00:00"/>
    <n v="55000"/>
    <x v="13"/>
    <d v="2015-02-15T00:00:00"/>
    <s v="Smolt"/>
  </r>
  <r>
    <x v="4"/>
    <x v="8"/>
    <s v="SP"/>
    <x v="4"/>
    <s v="Clackamas River"/>
    <s v="ODFW"/>
    <d v="2015-03-15T00:00:00"/>
    <n v="30050"/>
    <x v="13"/>
    <d v="2015-03-15T00:00:00"/>
    <s v="Smolt"/>
  </r>
  <r>
    <x v="4"/>
    <x v="8"/>
    <s v="SP"/>
    <x v="4"/>
    <s v="Clackamas River"/>
    <s v="ODFW"/>
    <d v="2015-04-08T00:00:00"/>
    <n v="55000"/>
    <x v="13"/>
    <d v="2015-04-08T00:00:00"/>
    <s v="Smolt"/>
  </r>
  <r>
    <x v="4"/>
    <x v="8"/>
    <s v="SP"/>
    <x v="4"/>
    <s v="Clackamas River"/>
    <s v="ODFW"/>
    <d v="2015-03-09T00:00:00"/>
    <n v="54038"/>
    <x v="13"/>
    <d v="2015-03-09T00:00:00"/>
    <s v="Smolt"/>
  </r>
  <r>
    <x v="4"/>
    <x v="8"/>
    <s v="SP"/>
    <x v="14"/>
    <s v="Clackamas Hatchery"/>
    <s v="ODFW"/>
    <d v="2015-03-05T00:00:00"/>
    <n v="447992"/>
    <x v="13"/>
    <d v="2015-03-26T00:00:00"/>
    <s v="Smolt"/>
  </r>
  <r>
    <x v="4"/>
    <x v="8"/>
    <s v="SP"/>
    <x v="13"/>
    <s v="Youngs Bay"/>
    <s v="ODFW"/>
    <d v="2015-03-18T00:00:00"/>
    <n v="560520"/>
    <x v="8"/>
    <d v="2015-03-18T00:00:00"/>
    <s v="Smolt"/>
  </r>
  <r>
    <x v="4"/>
    <x v="8"/>
    <s v="SP"/>
    <x v="13"/>
    <s v="Blind Slough"/>
    <s v="ODFW"/>
    <d v="2015-03-05T00:00:00"/>
    <n v="130750"/>
    <x v="4"/>
    <d v="2015-03-05T00:00:00"/>
    <s v="Smolt"/>
  </r>
  <r>
    <x v="4"/>
    <x v="8"/>
    <s v="SP"/>
    <x v="11"/>
    <s v="Gnat Creek Hatchery"/>
    <s v="ODFW"/>
    <d v="2015-03-13T00:00:00"/>
    <n v="143823"/>
    <x v="4"/>
    <d v="2015-03-13T00:00:00"/>
    <s v="Smolt"/>
  </r>
  <r>
    <x v="4"/>
    <x v="6"/>
    <s v="UN"/>
    <x v="12"/>
    <s v="N Fk Klaskanine River"/>
    <s v="ODFW"/>
    <d v="2015-04-13T00:00:00"/>
    <n v="748972"/>
    <x v="11"/>
    <d v="2015-04-14T00:00:00"/>
    <s v="Smolt"/>
  </r>
  <r>
    <x v="4"/>
    <x v="6"/>
    <s v="UN"/>
    <x v="13"/>
    <s v="Blind Slough"/>
    <s v="ODFW"/>
    <d v="2015-04-15T00:00:00"/>
    <n v="407545"/>
    <x v="4"/>
    <d v="2015-04-15T00:00:00"/>
    <s v="Smolt"/>
  </r>
  <r>
    <x v="4"/>
    <x v="6"/>
    <s v="UN"/>
    <x v="2"/>
    <s v="Tanner Creek"/>
    <s v="ODFW"/>
    <d v="2015-05-07T00:00:00"/>
    <n v="353525"/>
    <x v="2"/>
    <d v="2015-05-07T00:00:00"/>
    <s v="Smolt"/>
  </r>
  <r>
    <x v="4"/>
    <x v="6"/>
    <s v="UN"/>
    <x v="13"/>
    <s v="Youngs Bay"/>
    <s v="ODFW"/>
    <d v="2015-04-16T00:00:00"/>
    <n v="684306"/>
    <x v="8"/>
    <d v="2015-04-16T00:00:00"/>
    <s v="Smolt"/>
  </r>
  <r>
    <x v="4"/>
    <x v="6"/>
    <s v="UN"/>
    <x v="13"/>
    <s v="Tongue Pt"/>
    <s v="ODFW"/>
    <d v="2015-04-14T00:00:00"/>
    <n v="493359"/>
    <x v="4"/>
    <d v="2015-04-14T00:00:00"/>
    <s v="Smolt"/>
  </r>
  <r>
    <x v="4"/>
    <x v="1"/>
    <s v="FA"/>
    <x v="13"/>
    <s v="Youngs Bay"/>
    <s v="ODFW"/>
    <d v="2015-06-05T00:00:00"/>
    <n v="472678"/>
    <x v="8"/>
    <d v="2015-06-05T00:00:00"/>
    <s v="Smolt"/>
  </r>
  <r>
    <x v="4"/>
    <x v="1"/>
    <s v="FA"/>
    <x v="12"/>
    <s v="S Fk Klaskanine River"/>
    <s v="ODFW"/>
    <d v="2015-06-26T00:00:00"/>
    <n v="525600"/>
    <x v="11"/>
    <d v="2015-06-26T00:00:00"/>
    <s v="Smolt"/>
  </r>
  <r>
    <x v="4"/>
    <x v="6"/>
    <s v="UN"/>
    <x v="13"/>
    <s v="S Fk Klaskanine River"/>
    <s v="ODFW"/>
    <d v="2015-04-12T00:00:00"/>
    <n v="260289"/>
    <x v="11"/>
    <d v="2015-04-12T00:00:00"/>
    <s v="Smolt"/>
  </r>
  <r>
    <x v="4"/>
    <x v="1"/>
    <s v="FA"/>
    <x v="4"/>
    <s v="Youngs Bay"/>
    <s v="ODFW"/>
    <d v="2015-06-01T00:00:00"/>
    <n v="25000"/>
    <x v="8"/>
    <d v="2015-06-01T00:00:00"/>
    <s v="Smolt"/>
  </r>
  <r>
    <x v="4"/>
    <x v="1"/>
    <s v="FA"/>
    <x v="4"/>
    <s v="Skipanon River"/>
    <s v="ODFW"/>
    <d v="2015-06-01T00:00:00"/>
    <n v="16500"/>
    <x v="4"/>
    <d v="2015-06-01T00:00:00"/>
    <s v="Smolt"/>
  </r>
  <r>
    <x v="4"/>
    <x v="9"/>
    <s v="SU"/>
    <x v="16"/>
    <s v="McKenzie River"/>
    <s v="ODFW"/>
    <d v="2015-04-06T00:00:00"/>
    <n v="103956"/>
    <x v="1"/>
    <d v="2015-04-09T00:00:00"/>
    <s v="Smolt"/>
  </r>
  <r>
    <x v="4"/>
    <x v="8"/>
    <s v="SP"/>
    <x v="17"/>
    <s v="Minto Pond"/>
    <s v="ODFW"/>
    <d v="2015-02-10T00:00:00"/>
    <n v="447912"/>
    <x v="0"/>
    <d v="2015-02-10T00:00:00"/>
    <s v="Smolt"/>
  </r>
  <r>
    <x v="4"/>
    <x v="8"/>
    <s v="SP"/>
    <x v="17"/>
    <s v="Mollala River"/>
    <s v="ODFW"/>
    <d v="2015-03-15T00:00:00"/>
    <n v="100000"/>
    <x v="1"/>
    <d v="2015-03-15T00:00:00"/>
    <s v="Smolt"/>
  </r>
  <r>
    <x v="4"/>
    <x v="8"/>
    <s v="SP"/>
    <x v="18"/>
    <s v="McKenzie Hatchery"/>
    <s v="ODFW"/>
    <d v="2015-02-01T00:00:00"/>
    <n v="179775"/>
    <x v="1"/>
    <d v="2015-02-01T00:00:00"/>
    <s v="Smolt"/>
  </r>
  <r>
    <x v="4"/>
    <x v="8"/>
    <s v="SP"/>
    <x v="18"/>
    <s v="McKenzie Hatchery"/>
    <s v="ODFW"/>
    <d v="2015-03-16T00:00:00"/>
    <n v="425195"/>
    <x v="1"/>
    <d v="2015-03-16T00:00:00"/>
    <s v="Smolt"/>
  </r>
  <r>
    <x v="4"/>
    <x v="9"/>
    <s v="SU"/>
    <x v="19"/>
    <s v="Willamette River"/>
    <s v="ODFW"/>
    <d v="2015-04-14T00:00:00"/>
    <n v="67905"/>
    <x v="1"/>
    <d v="2015-04-15T00:00:00"/>
    <s v="Smolt"/>
  </r>
  <r>
    <x v="4"/>
    <x v="9"/>
    <s v="SU"/>
    <x v="19"/>
    <s v="M Fk Willamette River"/>
    <s v="ODFW"/>
    <d v="2015-04-16T00:00:00"/>
    <n v="27430"/>
    <x v="1"/>
    <d v="2015-04-16T00:00:00"/>
    <s v="Smolt"/>
  </r>
  <r>
    <x v="4"/>
    <x v="8"/>
    <s v="SP"/>
    <x v="0"/>
    <s v="South Santiam Hatchery"/>
    <s v="ODFW"/>
    <d v="2015-01-28T00:00:00"/>
    <n v="480001"/>
    <x v="0"/>
    <d v="2015-02-06T00:00:00"/>
    <s v="Smolt"/>
  </r>
  <r>
    <x v="4"/>
    <x v="8"/>
    <s v="SP"/>
    <x v="0"/>
    <s v="South Santiam Hatchery"/>
    <s v="ODFW"/>
    <d v="2015-03-16T00:00:00"/>
    <n v="257963"/>
    <x v="0"/>
    <d v="2015-03-16T00:00:00"/>
    <s v="Smolt"/>
  </r>
  <r>
    <x v="4"/>
    <x v="9"/>
    <s v="SU"/>
    <x v="0"/>
    <s v="South Santiam Hatchery"/>
    <s v="ODFW"/>
    <d v="2015-03-24T00:00:00"/>
    <n v="182886"/>
    <x v="0"/>
    <d v="2015-03-24T00:00:00"/>
    <s v="Smolt"/>
  </r>
  <r>
    <x v="4"/>
    <x v="8"/>
    <s v="SP"/>
    <x v="1"/>
    <s v="Coast Fk Willamette River"/>
    <s v="ODFW"/>
    <d v="2015-02-17T00:00:00"/>
    <n v="136900"/>
    <x v="1"/>
    <d v="2015-02-17T00:00:00"/>
    <s v="Smolt"/>
  </r>
  <r>
    <x v="4"/>
    <x v="8"/>
    <s v="SP"/>
    <x v="1"/>
    <s v="Dexter Pond"/>
    <s v="ODFW"/>
    <d v="2015-02-05T00:00:00"/>
    <n v="676445"/>
    <x v="1"/>
    <d v="2015-02-05T00:00:00"/>
    <s v="Smolt"/>
  </r>
  <r>
    <x v="4"/>
    <x v="8"/>
    <s v="SP"/>
    <x v="1"/>
    <s v="Dexter Pond"/>
    <s v="ODFW"/>
    <d v="2015-03-04T00:00:00"/>
    <n v="280917"/>
    <x v="1"/>
    <d v="2015-03-04T00:00:00"/>
    <s v="Smolt"/>
  </r>
  <r>
    <x v="4"/>
    <x v="8"/>
    <s v="SP"/>
    <x v="1"/>
    <s v="Dexter Pond"/>
    <s v="ODFW"/>
    <d v="2015-03-24T00:00:00"/>
    <n v="282777"/>
    <x v="1"/>
    <d v="2015-03-24T00:00:00"/>
    <s v="Smolt"/>
  </r>
  <r>
    <x v="4"/>
    <x v="8"/>
    <s v="SP"/>
    <x v="1"/>
    <s v="Dexter Pond"/>
    <s v="ODFW"/>
    <d v="2015-04-13T00:00:00"/>
    <n v="286254"/>
    <x v="1"/>
    <d v="2015-04-13T00:00:00"/>
    <s v="Smolt"/>
  </r>
  <r>
    <x v="4"/>
    <x v="9"/>
    <s v="SU"/>
    <x v="1"/>
    <s v="Minto Pond"/>
    <s v="ODFW"/>
    <d v="2015-04-07T00:00:00"/>
    <n v="68720"/>
    <x v="0"/>
    <d v="2015-04-07T00:00:00"/>
    <s v="Smolt"/>
  </r>
  <r>
    <x v="4"/>
    <x v="9"/>
    <s v="SU"/>
    <x v="1"/>
    <s v="Dexter Pond"/>
    <s v="ODFW"/>
    <d v="2015-03-31T00:00:00"/>
    <n v="76187"/>
    <x v="1"/>
    <d v="2015-03-31T00:00:00"/>
    <s v="Smolt"/>
  </r>
  <r>
    <x v="4"/>
    <x v="7"/>
    <s v="WI"/>
    <x v="14"/>
    <s v="Clackamas River"/>
    <s v="ODFW"/>
    <d v="2015-04-29T00:00:00"/>
    <n v="44501"/>
    <x v="13"/>
    <d v="2015-04-29T00:00:00"/>
    <s v="Smolt"/>
  </r>
  <r>
    <x v="4"/>
    <x v="5"/>
    <s v="SO"/>
    <x v="8"/>
    <s v="Eagle Creek Hatchery"/>
    <s v="USFW"/>
    <d v="2015-04-03T00:00:00"/>
    <n v="331233"/>
    <x v="9"/>
    <d v="2015-04-03T00:00:00"/>
    <s v="Smolt"/>
  </r>
  <r>
    <x v="4"/>
    <x v="7"/>
    <s v="WI"/>
    <x v="8"/>
    <s v="Eagle Creek Hatchery"/>
    <s v="USFW"/>
    <d v="2015-04-15T00:00:00"/>
    <n v="77631"/>
    <x v="9"/>
    <d v="2015-04-15T00:00:00"/>
    <s v="Smolt"/>
  </r>
  <r>
    <x v="4"/>
    <x v="9"/>
    <s v="SU"/>
    <x v="21"/>
    <s v="Beaver Creek Hatchery"/>
    <s v="WDFW"/>
    <d v="2015-05-18T00:00:00"/>
    <n v="29128"/>
    <x v="14"/>
    <d v="2015-05-18T00:00:00"/>
    <s v="Smolt"/>
  </r>
  <r>
    <x v="4"/>
    <x v="7"/>
    <s v="WI"/>
    <x v="21"/>
    <s v="Beaver Creek Hatchery"/>
    <s v="WDFW"/>
    <d v="2015-05-18T00:00:00"/>
    <n v="65993"/>
    <x v="14"/>
    <d v="2015-05-18T00:00:00"/>
    <s v="Smolt"/>
  </r>
  <r>
    <x v="4"/>
    <x v="1"/>
    <s v="FA"/>
    <x v="24"/>
    <s v="Deep River Net Pens"/>
    <s v="WDFW"/>
    <d v="2015-05-28T00:00:00"/>
    <n v="870000"/>
    <x v="15"/>
    <d v="2015-05-28T00:00:00"/>
    <s v="Smolt"/>
  </r>
  <r>
    <x v="4"/>
    <x v="1"/>
    <s v="FA"/>
    <x v="24"/>
    <s v="Deep River Net Pens"/>
    <s v="WDFW"/>
    <d v="2015-05-28T00:00:00"/>
    <n v="105000"/>
    <x v="15"/>
    <d v="2015-05-28T00:00:00"/>
    <s v="Smolt"/>
  </r>
  <r>
    <x v="4"/>
    <x v="5"/>
    <s v="SO"/>
    <x v="29"/>
    <s v="Deep River Net Pens"/>
    <s v="WDFW"/>
    <d v="2015-04-23T00:00:00"/>
    <n v="311000"/>
    <x v="15"/>
    <d v="2015-04-23T00:00:00"/>
    <s v="Smolt"/>
  </r>
  <r>
    <x v="4"/>
    <x v="5"/>
    <s v="SO"/>
    <x v="7"/>
    <s v="Deep River Net Pens"/>
    <s v="WDFW"/>
    <d v="2015-04-23T00:00:00"/>
    <n v="281000"/>
    <x v="15"/>
    <d v="2015-04-23T00:00:00"/>
    <s v="Smolt"/>
  </r>
  <r>
    <x v="4"/>
    <x v="8"/>
    <s v="SP"/>
    <x v="7"/>
    <s v="Cathlamet Channel Net Pen"/>
    <s v="WDFW"/>
    <d v="2015-02-11T00:00:00"/>
    <n v="140864"/>
    <x v="4"/>
    <d v="2015-02-11T00:00:00"/>
    <s v="Smolt"/>
  </r>
  <r>
    <x v="4"/>
    <x v="13"/>
    <s v="UN"/>
    <x v="26"/>
    <s v="Grays River Hatchery"/>
    <s v="WDFW"/>
    <d v="2015-03-25T00:00:00"/>
    <n v="192156"/>
    <x v="15"/>
    <d v="2015-03-31T00:00:00"/>
    <s v="Smolt"/>
  </r>
  <r>
    <x v="4"/>
    <x v="11"/>
    <s v="NO"/>
    <x v="26"/>
    <s v="Grays River Hatchery"/>
    <s v="WDFW"/>
    <d v="2015-04-27T00:00:00"/>
    <n v="165000"/>
    <x v="15"/>
    <d v="2015-04-27T00:00:00"/>
    <s v="Smolt"/>
  </r>
  <r>
    <x v="4"/>
    <x v="7"/>
    <s v="WI"/>
    <x v="26"/>
    <s v="Grays River Hatchery"/>
    <s v="WDFW"/>
    <d v="2015-04-27T00:00:00"/>
    <n v="23500"/>
    <x v="15"/>
    <d v="2015-04-27T00:00:00"/>
    <s v="Smolt"/>
  </r>
  <r>
    <x v="4"/>
    <x v="12"/>
    <s v="UN"/>
    <x v="23"/>
    <s v="Blue Creek"/>
    <s v="WDFW"/>
    <d v="2015-04-15T00:00:00"/>
    <n v="70000"/>
    <x v="3"/>
    <d v="2015-04-30T00:00:00"/>
    <s v="Smolt"/>
  </r>
  <r>
    <x v="4"/>
    <x v="7"/>
    <s v="WI"/>
    <x v="23"/>
    <s v="Blue Creek"/>
    <s v="WDFW"/>
    <d v="2015-04-15T00:00:00"/>
    <n v="118220"/>
    <x v="3"/>
    <d v="2015-05-20T00:00:00"/>
    <s v="Smolt"/>
  </r>
  <r>
    <x v="4"/>
    <x v="7"/>
    <s v="WI"/>
    <x v="23"/>
    <s v="Blue Creek"/>
    <s v="WDFW"/>
    <d v="2015-04-15T00:00:00"/>
    <n v="40030"/>
    <x v="3"/>
    <d v="2015-05-20T00:00:00"/>
    <s v="Smolt"/>
  </r>
  <r>
    <x v="4"/>
    <x v="7"/>
    <s v="WI"/>
    <x v="23"/>
    <s v="Blue Creek"/>
    <s v="WDFW"/>
    <d v="2015-04-15T00:00:00"/>
    <n v="373308"/>
    <x v="3"/>
    <d v="2015-05-20T00:00:00"/>
    <s v="Smolt"/>
  </r>
  <r>
    <x v="4"/>
    <x v="9"/>
    <s v="SU"/>
    <x v="23"/>
    <s v="Cowlitz Trout"/>
    <s v="WDFW"/>
    <d v="2015-04-15T00:00:00"/>
    <n v="478395"/>
    <x v="3"/>
    <d v="2015-05-20T00:00:00"/>
    <s v="Smolt"/>
  </r>
  <r>
    <x v="4"/>
    <x v="1"/>
    <s v="FA"/>
    <x v="6"/>
    <s v="Cowlitz Salmon"/>
    <s v="WDFW"/>
    <d v="2015-05-11T00:00:00"/>
    <n v="3447633"/>
    <x v="3"/>
    <d v="2015-06-05T00:00:00"/>
    <s v="Smolt"/>
  </r>
  <r>
    <x v="4"/>
    <x v="8"/>
    <s v="SP"/>
    <x v="6"/>
    <s v="Cowlitz Salmon"/>
    <s v="WDFW"/>
    <d v="2015-02-04T00:00:00"/>
    <n v="868780"/>
    <x v="3"/>
    <d v="2015-03-02T00:00:00"/>
    <s v="Smolt"/>
  </r>
  <r>
    <x v="4"/>
    <x v="8"/>
    <s v="SP"/>
    <x v="6"/>
    <s v="Cowlitz Salmon"/>
    <s v="WDFW"/>
    <d v="2015-02-04T00:00:00"/>
    <n v="448402"/>
    <x v="3"/>
    <d v="2015-03-02T00:00:00"/>
    <s v="Smolt"/>
  </r>
  <r>
    <x v="4"/>
    <x v="11"/>
    <s v="NO"/>
    <x v="6"/>
    <s v="Cowlitz Salmon"/>
    <s v="WDFW"/>
    <d v="2015-04-07T00:00:00"/>
    <n v="1205571"/>
    <x v="3"/>
    <d v="2015-04-29T00:00:00"/>
    <s v="Smolt"/>
  </r>
  <r>
    <x v="4"/>
    <x v="11"/>
    <s v="NO"/>
    <x v="6"/>
    <s v="Cowlitz Salmon"/>
    <s v="WDFW"/>
    <d v="2015-04-08T00:00:00"/>
    <n v="1056400"/>
    <x v="3"/>
    <d v="2015-04-27T00:00:00"/>
    <s v="Smolt"/>
  </r>
  <r>
    <x v="4"/>
    <x v="9"/>
    <s v="SU"/>
    <x v="28"/>
    <s v="S Fk Toutle River"/>
    <s v="WDFW"/>
    <d v="2015-04-15T00:00:00"/>
    <n v="19973"/>
    <x v="16"/>
    <d v="2015-04-15T00:00:00"/>
    <s v="Smolt"/>
  </r>
  <r>
    <x v="4"/>
    <x v="1"/>
    <s v="FA"/>
    <x v="29"/>
    <s v="Green River"/>
    <s v="WDFW"/>
    <d v="2015-06-01T00:00:00"/>
    <n v="1313349"/>
    <x v="3"/>
    <d v="2015-06-19T00:00:00"/>
    <s v="Smolt"/>
  </r>
  <r>
    <x v="4"/>
    <x v="5"/>
    <s v="SO"/>
    <x v="29"/>
    <s v="Green River"/>
    <s v="WDFW"/>
    <d v="2015-05-01T00:00:00"/>
    <n v="163993"/>
    <x v="3"/>
    <d v="2015-05-07T00:00:00"/>
    <s v="Smolt"/>
  </r>
  <r>
    <x v="4"/>
    <x v="1"/>
    <s v="FA"/>
    <x v="27"/>
    <s v="Kalama Falls Hatchery"/>
    <s v="WDFW"/>
    <d v="2015-05-26T00:00:00"/>
    <n v="3657095"/>
    <x v="7"/>
    <d v="2015-06-08T00:00:00"/>
    <s v="Smolt"/>
  </r>
  <r>
    <x v="4"/>
    <x v="11"/>
    <s v="NO"/>
    <x v="27"/>
    <s v="Kalama Falls Hatchery"/>
    <s v="WDFW"/>
    <d v="2015-04-15T00:00:00"/>
    <n v="329906"/>
    <x v="7"/>
    <d v="2015-04-15T00:00:00"/>
    <s v="Smolt"/>
  </r>
  <r>
    <x v="4"/>
    <x v="7"/>
    <s v="WI"/>
    <x v="27"/>
    <s v="Kalama Falls Hatchery"/>
    <s v="WDFW"/>
    <d v="2015-04-15T00:00:00"/>
    <n v="49451"/>
    <x v="7"/>
    <d v="2015-04-15T00:00:00"/>
    <s v="Smolt"/>
  </r>
  <r>
    <x v="4"/>
    <x v="1"/>
    <s v="FA"/>
    <x v="20"/>
    <s v="Fallert Creek"/>
    <s v="WDFW"/>
    <d v="2015-05-25T00:00:00"/>
    <n v="3469978"/>
    <x v="7"/>
    <d v="2015-06-11T00:00:00"/>
    <s v="Smolt"/>
  </r>
  <r>
    <x v="4"/>
    <x v="8"/>
    <s v="SP"/>
    <x v="20"/>
    <s v="Fallert Creek Hatchery"/>
    <s v="WDFW"/>
    <d v="2015-02-03T00:00:00"/>
    <n v="549558"/>
    <x v="7"/>
    <d v="2015-02-03T00:00:00"/>
    <s v="Smolt"/>
  </r>
  <r>
    <x v="4"/>
    <x v="9"/>
    <s v="SU"/>
    <x v="20"/>
    <s v="Fallert Creek Hatchery"/>
    <s v="WDFW"/>
    <d v="2015-04-15T00:00:00"/>
    <n v="29386"/>
    <x v="7"/>
    <d v="2015-04-15T00:00:00"/>
    <s v="Smolt"/>
  </r>
  <r>
    <x v="4"/>
    <x v="9"/>
    <s v="SU"/>
    <x v="20"/>
    <s v="Fallert Creek Hatchery"/>
    <s v="WDFW"/>
    <d v="2015-04-19T00:00:00"/>
    <n v="92776"/>
    <x v="7"/>
    <d v="2015-04-22T00:00:00"/>
    <s v="Smolt"/>
  </r>
  <r>
    <x v="4"/>
    <x v="9"/>
    <s v="SU"/>
    <x v="20"/>
    <s v="Fallert Creek Hatchery"/>
    <s v="WDFW"/>
    <d v="2015-04-19T00:00:00"/>
    <n v="65025"/>
    <x v="7"/>
    <d v="2015-04-22T00:00:00"/>
    <s v="Smolt"/>
  </r>
  <r>
    <x v="4"/>
    <x v="8"/>
    <s v="SP"/>
    <x v="7"/>
    <s v="Lewis River Hatchery"/>
    <s v="WDFW"/>
    <d v="2015-02-01T00:00:00"/>
    <n v="686559"/>
    <x v="5"/>
    <d v="2015-02-06T00:00:00"/>
    <s v="Smolt"/>
  </r>
  <r>
    <x v="4"/>
    <x v="11"/>
    <s v="NO"/>
    <x v="7"/>
    <s v="Lewis River Hatchery"/>
    <s v="WDFW"/>
    <d v="2015-04-01T00:00:00"/>
    <n v="969998"/>
    <x v="5"/>
    <d v="2015-04-10T00:00:00"/>
    <s v="Smolt"/>
  </r>
  <r>
    <x v="4"/>
    <x v="5"/>
    <s v="SO"/>
    <x v="7"/>
    <s v="Lewis River Hatchery"/>
    <s v="WDFW"/>
    <d v="2015-04-01T00:00:00"/>
    <n v="1178986"/>
    <x v="5"/>
    <d v="2015-04-08T00:00:00"/>
    <s v="Smolt"/>
  </r>
  <r>
    <x v="4"/>
    <x v="13"/>
    <s v="UN"/>
    <x v="7"/>
    <s v="E Fk Lewis River"/>
    <s v="WDFW"/>
    <d v="2015-05-14T00:00:00"/>
    <n v="96932"/>
    <x v="5"/>
    <d v="2015-05-14T00:00:00"/>
    <s v="Smolt"/>
  </r>
  <r>
    <x v="4"/>
    <x v="8"/>
    <s v="SP"/>
    <x v="7"/>
    <s v="Lewis River"/>
    <s v="WDFW"/>
    <d v="2015-05-01T00:00:00"/>
    <n v="50000"/>
    <x v="5"/>
    <d v="2015-05-15T00:00:00"/>
    <s v="Smolt"/>
  </r>
  <r>
    <x v="4"/>
    <x v="8"/>
    <s v="SP"/>
    <x v="7"/>
    <s v="Lewis River"/>
    <s v="WDFW"/>
    <d v="2015-05-01T00:00:00"/>
    <n v="50000"/>
    <x v="5"/>
    <d v="2015-05-15T00:00:00"/>
    <s v="Smolt"/>
  </r>
  <r>
    <x v="4"/>
    <x v="9"/>
    <s v="SU"/>
    <x v="25"/>
    <s v="N Fk Lewis River"/>
    <s v="WDFW"/>
    <d v="2015-04-15T00:00:00"/>
    <n v="177024"/>
    <x v="5"/>
    <d v="2015-04-27T00:00:00"/>
    <s v="Smolt"/>
  </r>
  <r>
    <x v="4"/>
    <x v="7"/>
    <s v="WI"/>
    <x v="25"/>
    <s v="N Fk Lewis River"/>
    <s v="WDFW"/>
    <d v="2015-04-15T00:00:00"/>
    <n v="110592"/>
    <x v="5"/>
    <d v="2015-04-15T00:00:00"/>
    <s v="Smolt"/>
  </r>
  <r>
    <x v="4"/>
    <x v="7"/>
    <s v="WI"/>
    <x v="25"/>
    <s v="N Fk Lewis River"/>
    <s v="WDFW"/>
    <d v="2015-05-20T00:00:00"/>
    <n v="71110"/>
    <x v="5"/>
    <d v="2015-05-20T00:00:00"/>
    <s v="Smolt"/>
  </r>
  <r>
    <x v="4"/>
    <x v="9"/>
    <s v="SU"/>
    <x v="25"/>
    <s v="Echo Net Pens"/>
    <s v="WDFW"/>
    <d v="2015-04-15T00:00:00"/>
    <n v="58613"/>
    <x v="5"/>
    <d v="2015-04-15T00:00:00"/>
    <s v="Smolt"/>
  </r>
  <r>
    <x v="4"/>
    <x v="13"/>
    <s v="UN"/>
    <x v="3"/>
    <s v="E Fk Lewis River"/>
    <s v="WDFW"/>
    <d v="2015-03-20T00:00:00"/>
    <n v="400"/>
    <x v="5"/>
    <d v="2015-03-20T00:00:00"/>
    <s v="Smolt"/>
  </r>
  <r>
    <x v="4"/>
    <x v="1"/>
    <s v="FA"/>
    <x v="24"/>
    <s v="Washougal Hatchery"/>
    <s v="WDFW"/>
    <d v="2015-06-05T00:00:00"/>
    <n v="910456"/>
    <x v="6"/>
    <d v="2015-06-05T00:00:00"/>
    <s v="Smolt"/>
  </r>
  <r>
    <x v="4"/>
    <x v="11"/>
    <s v="NO"/>
    <x v="24"/>
    <s v="Washougal Hatchery"/>
    <s v="WDFW"/>
    <d v="2015-04-14T00:00:00"/>
    <n v="153899"/>
    <x v="6"/>
    <d v="2015-04-14T00:00:00"/>
    <s v="Smolt"/>
  </r>
  <r>
    <x v="4"/>
    <x v="13"/>
    <s v="UN"/>
    <x v="30"/>
    <s v="Duncan Creek"/>
    <s v="WDFW"/>
    <d v="2015-04-20T00:00:00"/>
    <n v="88217"/>
    <x v="4"/>
    <d v="2015-05-05T00:00:00"/>
    <s v="Smolt"/>
  </r>
  <r>
    <x v="4"/>
    <x v="9"/>
    <s v="SU"/>
    <x v="28"/>
    <s v="Washougal River"/>
    <s v="WDFW"/>
    <d v="2015-04-15T00:00:00"/>
    <n v="71262"/>
    <x v="6"/>
    <d v="2015-04-15T00:00:00"/>
    <s v="Smolt"/>
  </r>
  <r>
    <x v="4"/>
    <x v="7"/>
    <s v="WI"/>
    <x v="28"/>
    <s v="Washougal River"/>
    <s v="WDFW"/>
    <d v="2015-04-07T00:00:00"/>
    <n v="96405"/>
    <x v="6"/>
    <d v="2015-04-07T00:00:00"/>
    <s v="Smolt"/>
  </r>
  <r>
    <x v="4"/>
    <x v="7"/>
    <s v="WI"/>
    <x v="28"/>
    <s v="E Fk Lewis River"/>
    <s v="WDFW"/>
    <d v="2015-04-03T00:00:00"/>
    <n v="20824"/>
    <x v="5"/>
    <d v="2015-04-03T00:00:00"/>
    <s v="Smolt"/>
  </r>
  <r>
    <x v="4"/>
    <x v="7"/>
    <s v="WI"/>
    <x v="28"/>
    <s v="Salmon Creek (WA)"/>
    <s v="WDFW"/>
    <d v="2015-04-14T00:00:00"/>
    <n v="37394"/>
    <x v="4"/>
    <d v="2015-04-14T00:00:00"/>
    <s v="Smolt"/>
  </r>
  <r>
    <x v="4"/>
    <x v="8"/>
    <s v="SP"/>
    <x v="17"/>
    <s v="Minto Pond"/>
    <s v="ODFW"/>
    <d v="2015-03-15T00:00:00"/>
    <n v="277537"/>
    <x v="0"/>
    <d v="2015-03-15T00:00:00"/>
    <s v="Smolt"/>
  </r>
  <r>
    <x v="4"/>
    <x v="6"/>
    <s v="UN"/>
    <x v="12"/>
    <s v="N Fk Klaskanine River"/>
    <s v="ODFW"/>
    <d v="2015-04-13T00:00:00"/>
    <n v="154147"/>
    <x v="11"/>
    <d v="2015-04-14T00:00:00"/>
    <s v="Smolt"/>
  </r>
  <r>
    <x v="4"/>
    <x v="6"/>
    <s v="UN"/>
    <x v="15"/>
    <s v="Cedar Creek (Sandy R)"/>
    <s v="ODFW"/>
    <d v="2015-04-16T00:00:00"/>
    <n v="200000"/>
    <x v="12"/>
    <d v="2015-04-16T00:00:00"/>
    <s v="Smolt"/>
  </r>
  <r>
    <x v="4"/>
    <x v="9"/>
    <s v="SU"/>
    <x v="1"/>
    <s v="Minto Pond"/>
    <s v="ODFW"/>
    <d v="2015-04-13T00:00:00"/>
    <n v="54725"/>
    <x v="0"/>
    <d v="2015-04-13T00:00:00"/>
    <s v="Smolt"/>
  </r>
  <r>
    <x v="4"/>
    <x v="8"/>
    <s v="SP"/>
    <x v="13"/>
    <s v="Blind Slough"/>
    <s v="ODFW"/>
    <d v="2015-03-26T00:00:00"/>
    <n v="306833"/>
    <x v="4"/>
    <d v="2015-03-26T00:00:00"/>
    <s v="Smolt"/>
  </r>
  <r>
    <x v="4"/>
    <x v="8"/>
    <s v="SP"/>
    <x v="13"/>
    <s v="Tongue Pt"/>
    <s v="ODFW"/>
    <d v="2015-03-19T00:00:00"/>
    <n v="260093"/>
    <x v="4"/>
    <d v="2015-03-19T00:00:00"/>
    <s v="Smolt"/>
  </r>
  <r>
    <x v="4"/>
    <x v="8"/>
    <s v="SP"/>
    <x v="13"/>
    <s v="Tongue Pt"/>
    <s v="ODFW"/>
    <d v="2015-04-09T00:00:00"/>
    <n v="205327"/>
    <x v="4"/>
    <d v="2015-04-09T00:00:00"/>
    <s v="Smolt"/>
  </r>
  <r>
    <x v="4"/>
    <x v="1"/>
    <s v="FA"/>
    <x v="2"/>
    <s v="Tanner Creek"/>
    <s v="ODFW"/>
    <d v="2015-05-26T00:00:00"/>
    <n v="255306"/>
    <x v="2"/>
    <d v="2015-05-26T00:00:00"/>
    <s v="Smolt"/>
  </r>
  <r>
    <x v="4"/>
    <x v="6"/>
    <s v="UN"/>
    <x v="13"/>
    <s v="Blind Slough"/>
    <s v="ODFW"/>
    <d v="2015-05-12T00:00:00"/>
    <n v="162376"/>
    <x v="4"/>
    <d v="2015-05-12T00:00:00"/>
    <s v="Smolt"/>
  </r>
  <r>
    <x v="4"/>
    <x v="11"/>
    <s v="NO"/>
    <x v="3"/>
    <s v="Salmon Creek (WA)"/>
    <s v="WDFW"/>
    <d v="2015-01-28T00:00:00"/>
    <n v="25"/>
    <x v="4"/>
    <d v="2015-01-28T00:00:00"/>
    <s v="Smolt"/>
  </r>
  <r>
    <x v="4"/>
    <x v="7"/>
    <s v="WI"/>
    <x v="3"/>
    <s v="Coweeman River"/>
    <s v="WDFW"/>
    <d v="2015-04-26T00:00:00"/>
    <n v="10000"/>
    <x v="17"/>
    <d v="2015-04-26T00:00:00"/>
    <s v="Smolt"/>
  </r>
  <r>
    <x v="4"/>
    <x v="12"/>
    <s v="UN"/>
    <x v="23"/>
    <s v="Blue Creek"/>
    <s v="WDFW"/>
    <d v="2015-05-15T00:00:00"/>
    <n v="6790"/>
    <x v="3"/>
    <d v="2015-05-20T00:00:00"/>
    <s v="Smolt"/>
  </r>
  <r>
    <x v="4"/>
    <x v="5"/>
    <s v="SO"/>
    <x v="27"/>
    <s v="Deep River Net Pens"/>
    <s v="WDFW"/>
    <d v="2015-04-23T00:00:00"/>
    <n v="62000"/>
    <x v="15"/>
    <d v="2015-04-23T00:00:00"/>
    <s v="Smolt"/>
  </r>
  <r>
    <x v="4"/>
    <x v="8"/>
    <s v="SP"/>
    <x v="5"/>
    <s v="N Fk Lewis River"/>
    <s v="WDFW"/>
    <d v="2015-03-03T00:00:00"/>
    <n v="109666"/>
    <x v="5"/>
    <d v="2015-03-04T00:00:00"/>
    <s v="Smolt"/>
  </r>
  <r>
    <x v="4"/>
    <x v="9"/>
    <s v="SU"/>
    <x v="4"/>
    <s v="Clackamas River"/>
    <s v="ODFW"/>
    <d v="2015-02-22T00:00:00"/>
    <n v="24963"/>
    <x v="13"/>
    <d v="2015-02-22T00:00:00"/>
    <s v="Smolt"/>
  </r>
  <r>
    <x v="4"/>
    <x v="9"/>
    <s v="SU"/>
    <x v="4"/>
    <s v="Clackamas River"/>
    <s v="ODFW"/>
    <d v="2015-04-06T00:00:00"/>
    <n v="24823"/>
    <x v="13"/>
    <d v="2015-04-06T00:00:00"/>
    <s v="Smolt"/>
  </r>
  <r>
    <x v="4"/>
    <x v="1"/>
    <s v="FA"/>
    <x v="12"/>
    <s v="Klaskanine Hatchery"/>
    <s v="ODFW"/>
    <d v="2015-06-03T00:00:00"/>
    <n v="2071656"/>
    <x v="11"/>
    <d v="2015-06-03T00:00:00"/>
    <s v="Smolt"/>
  </r>
  <r>
    <x v="4"/>
    <x v="9"/>
    <s v="SU"/>
    <x v="19"/>
    <s v="M Fk Willamette River"/>
    <s v="ODFW"/>
    <d v="2015-04-14T00:00:00"/>
    <n v="31565"/>
    <x v="1"/>
    <d v="2015-04-14T00:00:00"/>
    <s v="Smolt"/>
  </r>
  <r>
    <x v="4"/>
    <x v="9"/>
    <s v="SU"/>
    <x v="0"/>
    <s v="South Santiam Hatchery"/>
    <s v="ODFW"/>
    <d v="2015-04-09T00:00:00"/>
    <n v="7299"/>
    <x v="0"/>
    <d v="2015-04-09T00:00:00"/>
    <s v="Smolt"/>
  </r>
  <r>
    <x v="4"/>
    <x v="9"/>
    <s v="SU"/>
    <x v="0"/>
    <s v="South Santiam Hatchery"/>
    <s v="ODFW"/>
    <d v="2015-04-09T00:00:00"/>
    <n v="6912"/>
    <x v="0"/>
    <d v="2015-04-09T00:00:00"/>
    <s v="Smolt"/>
  </r>
  <r>
    <x v="4"/>
    <x v="7"/>
    <s v="WI"/>
    <x v="4"/>
    <s v="Skipanon River"/>
    <s v="ODFW"/>
    <d v="2015-06-02T00:00:00"/>
    <n v="278"/>
    <x v="4"/>
    <d v="2015-06-02T00:00:00"/>
    <s v="Smolt"/>
  </r>
  <r>
    <x v="5"/>
    <x v="4"/>
    <s v="NO"/>
    <x v="3"/>
    <s v="Below Bonn Dam"/>
    <s v="WDFW"/>
    <d v="2013-04-15T00:00:00"/>
    <n v="38000"/>
    <x v="4"/>
    <d v="2013-04-15T00:00:00"/>
    <s v="Presmolt"/>
  </r>
  <r>
    <x v="5"/>
    <x v="0"/>
    <s v="SP"/>
    <x v="6"/>
    <s v="Cowlitz Salmon"/>
    <s v="WDFW"/>
    <d v="2013-11-01T00:00:00"/>
    <n v="571282"/>
    <x v="3"/>
    <d v="2014-11-04T00:00:00"/>
    <s v="Presmolt"/>
  </r>
  <r>
    <x v="5"/>
    <x v="4"/>
    <s v="NO"/>
    <x v="3"/>
    <s v="Cowlitz River"/>
    <s v="WDFW"/>
    <d v="2013-03-01T00:00:00"/>
    <n v="40000"/>
    <x v="3"/>
    <d v="2013-03-30T00:00:00"/>
    <s v="Fry"/>
  </r>
  <r>
    <x v="5"/>
    <x v="4"/>
    <s v="NO"/>
    <x v="3"/>
    <s v="Cowlitz River"/>
    <s v="WDFW"/>
    <d v="2013-04-01T00:00:00"/>
    <n v="75"/>
    <x v="3"/>
    <d v="2013-04-30T00:00:00"/>
    <s v="Fry"/>
  </r>
  <r>
    <x v="5"/>
    <x v="4"/>
    <s v="NO"/>
    <x v="3"/>
    <s v="Cowlitz River"/>
    <s v="WDFW"/>
    <d v="2013-03-21T00:00:00"/>
    <n v="245"/>
    <x v="3"/>
    <d v="2013-04-25T00:00:00"/>
    <s v="Fry"/>
  </r>
  <r>
    <x v="5"/>
    <x v="4"/>
    <s v="NO"/>
    <x v="3"/>
    <s v="Cispus River"/>
    <s v="WDFW"/>
    <d v="2013-04-01T00:00:00"/>
    <n v="225"/>
    <x v="3"/>
    <d v="2013-04-30T00:00:00"/>
    <s v="Fry"/>
  </r>
  <r>
    <x v="5"/>
    <x v="4"/>
    <s v="NO"/>
    <x v="3"/>
    <s v="Cowlitz River"/>
    <s v="WDFW"/>
    <d v="2013-03-10T00:00:00"/>
    <n v="214000"/>
    <x v="3"/>
    <d v="2013-03-31T00:00:00"/>
    <s v="Fry"/>
  </r>
  <r>
    <x v="5"/>
    <x v="4"/>
    <s v="NO"/>
    <x v="3"/>
    <s v="Salmon Creek (WA)"/>
    <s v="WDFW"/>
    <d v="2013-03-10T00:00:00"/>
    <n v="16000"/>
    <x v="4"/>
    <d v="2013-03-31T00:00:00"/>
    <s v="Fry"/>
  </r>
  <r>
    <x v="5"/>
    <x v="4"/>
    <s v="NO"/>
    <x v="3"/>
    <s v="Campbell Creek"/>
    <s v="WDFW"/>
    <d v="2013-06-01T00:00:00"/>
    <n v="1000"/>
    <x v="3"/>
    <d v="2013-06-30T00:00:00"/>
    <s v="Parr"/>
  </r>
  <r>
    <x v="5"/>
    <x v="0"/>
    <s v="SP"/>
    <x v="5"/>
    <s v="Speelyai Hatchery"/>
    <s v="WDFW"/>
    <d v="2013-10-15T00:00:00"/>
    <n v="15000"/>
    <x v="5"/>
    <d v="2013-10-15T00:00:00"/>
    <s v="Presmolt"/>
  </r>
  <r>
    <x v="5"/>
    <x v="9"/>
    <s v="SU"/>
    <x v="3"/>
    <s v="Kalama River"/>
    <s v="WDFW"/>
    <d v="2013-03-01T00:00:00"/>
    <n v="10000"/>
    <x v="7"/>
    <d v="2013-03-15T00:00:00"/>
    <s v="Fry"/>
  </r>
  <r>
    <x v="5"/>
    <x v="4"/>
    <s v="NO"/>
    <x v="3"/>
    <s v="Lewis River"/>
    <s v="WDFW"/>
    <d v="2013-04-01T00:00:00"/>
    <n v="76000"/>
    <x v="5"/>
    <d v="2013-04-30T00:00:00"/>
    <s v="Fry"/>
  </r>
  <r>
    <x v="5"/>
    <x v="4"/>
    <s v="NO"/>
    <x v="3"/>
    <s v="Salmon Creek (WA)"/>
    <s v="WDFW"/>
    <d v="2013-03-12T00:00:00"/>
    <n v="8450"/>
    <x v="4"/>
    <d v="2013-04-10T00:00:00"/>
    <s v="Presmolt"/>
  </r>
  <r>
    <x v="5"/>
    <x v="4"/>
    <s v="NO"/>
    <x v="3"/>
    <s v="Below Bonn Dam"/>
    <s v="WDFW"/>
    <d v="2013-01-02T00:00:00"/>
    <n v="2534"/>
    <x v="4"/>
    <d v="2013-06-22T00:00:00"/>
    <s v="Fry"/>
  </r>
  <r>
    <x v="5"/>
    <x v="4"/>
    <s v="NO"/>
    <x v="3"/>
    <s v="Lewis River"/>
    <s v="WDFW"/>
    <d v="2013-03-01T00:00:00"/>
    <n v="4800"/>
    <x v="5"/>
    <d v="2013-03-23T00:00:00"/>
    <s v="Fry"/>
  </r>
  <r>
    <x v="5"/>
    <x v="4"/>
    <s v="NO"/>
    <x v="3"/>
    <s v="Salmon Creek (WA)"/>
    <s v="WDFW"/>
    <d v="2013-03-13T00:00:00"/>
    <n v="18000"/>
    <x v="4"/>
    <d v="2013-03-13T00:00:00"/>
    <s v="Fry"/>
  </r>
  <r>
    <x v="5"/>
    <x v="4"/>
    <s v="NO"/>
    <x v="3"/>
    <s v="Salmon Creek (WA)"/>
    <s v="WDFW"/>
    <d v="2013-04-18T00:00:00"/>
    <n v="4850"/>
    <x v="4"/>
    <d v="2013-04-18T00:00:00"/>
    <s v="Fry"/>
  </r>
  <r>
    <x v="5"/>
    <x v="0"/>
    <s v="SP"/>
    <x v="14"/>
    <s v="Eagle Creek"/>
    <s v="ODFW"/>
    <d v="2013-10-01T00:00:00"/>
    <n v="240000"/>
    <x v="13"/>
    <d v="2013-10-01T00:00:00"/>
    <s v="Presmolt"/>
  </r>
  <r>
    <x v="5"/>
    <x v="1"/>
    <s v="FA"/>
    <x v="13"/>
    <s v="Youngs Bay"/>
    <s v="ODFW"/>
    <d v="2014-07-01T00:00:00"/>
    <n v="687112"/>
    <x v="8"/>
    <d v="2014-07-01T00:00:00"/>
    <s v="Smolt"/>
  </r>
  <r>
    <x v="5"/>
    <x v="1"/>
    <s v="FA"/>
    <x v="13"/>
    <s v="N Fk Klaskanine River"/>
    <s v="ODFW"/>
    <d v="2013-08-01T00:00:00"/>
    <n v="700000"/>
    <x v="11"/>
    <d v="2013-08-01T00:00:00"/>
    <s v="Presmolt"/>
  </r>
  <r>
    <x v="5"/>
    <x v="3"/>
    <s v="UN"/>
    <x v="4"/>
    <s v="Youngs River"/>
    <s v="ODFW"/>
    <d v="2014-06-05T00:00:00"/>
    <n v="2105"/>
    <x v="8"/>
    <d v="2014-06-05T00:00:00"/>
    <s v="Presmolt"/>
  </r>
  <r>
    <x v="5"/>
    <x v="3"/>
    <s v="UN"/>
    <x v="4"/>
    <s v="Skipanon River"/>
    <s v="ODFW"/>
    <d v="2013-05-24T00:00:00"/>
    <n v="2903"/>
    <x v="4"/>
    <d v="2013-05-24T00:00:00"/>
    <s v="Presmolt"/>
  </r>
  <r>
    <x v="5"/>
    <x v="0"/>
    <s v="SP"/>
    <x v="17"/>
    <s v="Detroit Reservoir"/>
    <s v="ODFW"/>
    <d v="2013-06-27T00:00:00"/>
    <n v="66543"/>
    <x v="1"/>
    <d v="2013-06-27T00:00:00"/>
    <s v="Presmolt"/>
  </r>
  <r>
    <x v="5"/>
    <x v="0"/>
    <s v="SP"/>
    <x v="18"/>
    <s v="Mohawk River"/>
    <s v="ODFW"/>
    <d v="2013-06-16T00:00:00"/>
    <n v="75000"/>
    <x v="1"/>
    <d v="2013-06-16T00:00:00"/>
    <s v="Presmolt"/>
  </r>
  <r>
    <x v="5"/>
    <x v="0"/>
    <s v="SP"/>
    <x v="18"/>
    <s v="McKenzie Hatchery"/>
    <s v="ODFW"/>
    <d v="2013-11-04T00:00:00"/>
    <n v="361493"/>
    <x v="1"/>
    <d v="2013-11-04T00:00:00"/>
    <s v="Presmolt"/>
  </r>
  <r>
    <x v="5"/>
    <x v="0"/>
    <s v="SP"/>
    <x v="0"/>
    <s v="South Santiam Hatchery"/>
    <s v="ODFW"/>
    <d v="2013-10-31T00:00:00"/>
    <n v="298759"/>
    <x v="0"/>
    <d v="2013-10-31T00:00:00"/>
    <s v="Presmolt"/>
  </r>
  <r>
    <x v="5"/>
    <x v="0"/>
    <s v="SP"/>
    <x v="1"/>
    <s v="Dexter Pond"/>
    <s v="ODFW"/>
    <d v="2013-11-01T00:00:00"/>
    <n v="299319"/>
    <x v="1"/>
    <d v="2013-11-01T00:00:00"/>
    <s v="Presmolt"/>
  </r>
  <r>
    <x v="5"/>
    <x v="0"/>
    <s v="SP"/>
    <x v="1"/>
    <s v="Lookout Pt Reservoir"/>
    <s v="ODFW"/>
    <d v="2013-03-22T00:00:00"/>
    <n v="93109"/>
    <x v="1"/>
    <d v="2013-03-22T00:00:00"/>
    <s v="Fry"/>
  </r>
  <r>
    <x v="5"/>
    <x v="0"/>
    <s v="SP"/>
    <x v="17"/>
    <s v="Detroit Reservoir"/>
    <s v="ODFW"/>
    <d v="2013-05-15T00:00:00"/>
    <n v="50451"/>
    <x v="1"/>
    <d v="2013-05-15T00:00:00"/>
    <s v="Fry"/>
  </r>
  <r>
    <x v="5"/>
    <x v="0"/>
    <s v="SP"/>
    <x v="1"/>
    <s v="Hills Creek Reservoir"/>
    <s v="ODFW"/>
    <d v="2013-05-31T00:00:00"/>
    <n v="33376"/>
    <x v="1"/>
    <d v="2013-05-31T00:00:00"/>
    <s v="Presmolt"/>
  </r>
  <r>
    <x v="5"/>
    <x v="0"/>
    <s v="SP"/>
    <x v="1"/>
    <s v="Lookout Pt Reservoir"/>
    <s v="ODFW"/>
    <d v="2013-05-31T00:00:00"/>
    <n v="74631"/>
    <x v="1"/>
    <d v="2013-05-31T00:00:00"/>
    <s v="Presmolt"/>
  </r>
  <r>
    <x v="5"/>
    <x v="0"/>
    <s v="SP"/>
    <x v="1"/>
    <s v="M Fk Willamette River"/>
    <s v="ODFW"/>
    <d v="2013-05-31T00:00:00"/>
    <n v="37340"/>
    <x v="1"/>
    <d v="2013-05-31T00:00:00"/>
    <s v="Presmolt"/>
  </r>
  <r>
    <x v="5"/>
    <x v="0"/>
    <s v="SP"/>
    <x v="1"/>
    <s v="Hills Creek Reservoir"/>
    <s v="ODFW"/>
    <d v="2013-06-21T00:00:00"/>
    <n v="57505"/>
    <x v="1"/>
    <d v="2013-06-21T00:00:00"/>
    <s v="Presmolt"/>
  </r>
  <r>
    <x v="5"/>
    <x v="0"/>
    <s v="SP"/>
    <x v="17"/>
    <s v="Santiam River &amp; N Fk"/>
    <s v="ODFW"/>
    <d v="2013-06-27T00:00:00"/>
    <n v="33270"/>
    <x v="0"/>
    <d v="2013-06-27T00:00:00"/>
    <s v="Presmolt"/>
  </r>
  <r>
    <x v="5"/>
    <x v="0"/>
    <s v="SP"/>
    <x v="13"/>
    <s v="Youngs River"/>
    <s v="ODFW"/>
    <d v="2013-11-27T00:00:00"/>
    <n v="47750"/>
    <x v="8"/>
    <d v="2013-11-27T00:00:00"/>
    <s v="Presmolt"/>
  </r>
  <r>
    <x v="5"/>
    <x v="5"/>
    <s v="SO"/>
    <x v="8"/>
    <s v="Eagle Creek Hatchery"/>
    <s v="USFW"/>
    <d v="2014-04-16T00:00:00"/>
    <n v="367992"/>
    <x v="9"/>
    <d v="2014-04-16T00:00:00"/>
    <s v="Smolt"/>
  </r>
  <r>
    <x v="5"/>
    <x v="7"/>
    <s v="WI"/>
    <x v="8"/>
    <s v="Eagle Creek Hatchery"/>
    <s v="USFW"/>
    <d v="2014-04-22T00:00:00"/>
    <n v="98916"/>
    <x v="9"/>
    <d v="2014-04-22T00:00:00"/>
    <s v="Smolt"/>
  </r>
  <r>
    <x v="5"/>
    <x v="6"/>
    <s v="UN"/>
    <x v="10"/>
    <s v="Big Creek Hatchery"/>
    <s v="ODFW"/>
    <d v="2014-04-24T00:00:00"/>
    <n v="537811"/>
    <x v="10"/>
    <d v="2014-04-24T00:00:00"/>
    <s v="Smolt"/>
  </r>
  <r>
    <x v="5"/>
    <x v="7"/>
    <s v="WI"/>
    <x v="10"/>
    <s v="Big Creek Hatchery"/>
    <s v="ODFW"/>
    <d v="2014-03-27T00:00:00"/>
    <n v="60139"/>
    <x v="10"/>
    <d v="2014-03-27T00:00:00"/>
    <s v="Smolt"/>
  </r>
  <r>
    <x v="5"/>
    <x v="7"/>
    <s v="WI"/>
    <x v="11"/>
    <s v="Gnat Creek"/>
    <s v="ODFW"/>
    <d v="2014-03-31T00:00:00"/>
    <n v="40993"/>
    <x v="4"/>
    <d v="2014-04-09T00:00:00"/>
    <s v="Smolt"/>
  </r>
  <r>
    <x v="5"/>
    <x v="7"/>
    <s v="WI"/>
    <x v="12"/>
    <s v="N Fk Klaskanine River"/>
    <s v="ODFW"/>
    <d v="2014-03-24T00:00:00"/>
    <n v="41268"/>
    <x v="11"/>
    <d v="2014-03-27T00:00:00"/>
    <s v="Smolt"/>
  </r>
  <r>
    <x v="5"/>
    <x v="1"/>
    <s v="FA"/>
    <x v="10"/>
    <s v="Big Creek Hatchery"/>
    <s v="ODFW"/>
    <d v="2014-05-16T00:00:00"/>
    <n v="2837900"/>
    <x v="10"/>
    <d v="2014-05-16T00:00:00"/>
    <s v="Smolt"/>
  </r>
  <r>
    <x v="5"/>
    <x v="1"/>
    <s v="FA"/>
    <x v="12"/>
    <s v="N Fk Klaskanine River"/>
    <s v="ODFW"/>
    <d v="2014-04-26T00:00:00"/>
    <n v="805247"/>
    <x v="11"/>
    <d v="2014-04-26T00:00:00"/>
    <s v="Smolt"/>
  </r>
  <r>
    <x v="5"/>
    <x v="1"/>
    <s v="FA"/>
    <x v="12"/>
    <s v="N Fk Klaskanine River"/>
    <s v="ODFW"/>
    <d v="2014-07-14T00:00:00"/>
    <n v="822825"/>
    <x v="11"/>
    <d v="2014-07-14T00:00:00"/>
    <s v="Smolt"/>
  </r>
  <r>
    <x v="5"/>
    <x v="13"/>
    <s v="UN"/>
    <x v="10"/>
    <s v="Big Creek Hatchery"/>
    <s v="ODFW"/>
    <d v="2014-04-16T00:00:00"/>
    <n v="100863"/>
    <x v="10"/>
    <d v="2014-04-16T00:00:00"/>
    <s v="Smolt"/>
  </r>
  <r>
    <x v="5"/>
    <x v="1"/>
    <s v="FA"/>
    <x v="2"/>
    <s v="Tanner Creek"/>
    <s v="ODFW"/>
    <d v="2014-05-16T00:00:00"/>
    <n v="4466592"/>
    <x v="2"/>
    <d v="2014-05-16T00:00:00"/>
    <s v="Smolt"/>
  </r>
  <r>
    <x v="5"/>
    <x v="9"/>
    <s v="SU"/>
    <x v="14"/>
    <s v="Clackamas River"/>
    <s v="ODFW"/>
    <d v="2014-04-08T00:00:00"/>
    <n v="141790"/>
    <x v="13"/>
    <d v="2014-04-08T00:00:00"/>
    <s v="Smolt"/>
  </r>
  <r>
    <x v="5"/>
    <x v="9"/>
    <s v="SU"/>
    <x v="15"/>
    <s v="Cedar Creek (Sandy R)"/>
    <s v="ODFW"/>
    <d v="2014-04-23T00:00:00"/>
    <n v="79958"/>
    <x v="12"/>
    <d v="2014-04-23T00:00:00"/>
    <s v="Smolt"/>
  </r>
  <r>
    <x v="5"/>
    <x v="7"/>
    <s v="WI"/>
    <x v="15"/>
    <s v="Cedar Creek (Sandy R)"/>
    <s v="ODFW"/>
    <d v="2014-04-14T00:00:00"/>
    <n v="161786"/>
    <x v="12"/>
    <d v="2014-04-14T00:00:00"/>
    <s v="Smolt"/>
  </r>
  <r>
    <x v="5"/>
    <x v="7"/>
    <s v="WI"/>
    <x v="14"/>
    <s v="Clackamas River"/>
    <s v="ODFW"/>
    <d v="2014-04-29T00:00:00"/>
    <n v="132329"/>
    <x v="13"/>
    <d v="2014-04-29T00:00:00"/>
    <s v="Smolt"/>
  </r>
  <r>
    <x v="5"/>
    <x v="6"/>
    <s v="UN"/>
    <x v="13"/>
    <s v="Tongue Pt"/>
    <s v="ODFW"/>
    <d v="2014-05-12T00:00:00"/>
    <n v="429733"/>
    <x v="4"/>
    <d v="2014-05-12T00:00:00"/>
    <s v="Smolt"/>
  </r>
  <r>
    <x v="5"/>
    <x v="8"/>
    <s v="SP"/>
    <x v="13"/>
    <s v="S Fk Klaskanine River"/>
    <s v="ODFW"/>
    <d v="2014-03-15T00:00:00"/>
    <n v="100000"/>
    <x v="11"/>
    <d v="2014-03-15T00:00:00"/>
    <s v="Smolt"/>
  </r>
  <r>
    <x v="5"/>
    <x v="8"/>
    <s v="SP"/>
    <x v="14"/>
    <s v="Bull Run Acclimation"/>
    <s v="ODFW"/>
    <d v="2014-03-17T00:00:00"/>
    <n v="66892"/>
    <x v="12"/>
    <d v="2014-03-17T00:00:00"/>
    <s v="Smolt"/>
  </r>
  <r>
    <x v="5"/>
    <x v="8"/>
    <s v="SP"/>
    <x v="14"/>
    <s v="Bull Run Acclimation"/>
    <s v="ODFW"/>
    <d v="2014-04-04T00:00:00"/>
    <n v="67350"/>
    <x v="12"/>
    <d v="2014-04-04T00:00:00"/>
    <s v="Smolt"/>
  </r>
  <r>
    <x v="5"/>
    <x v="8"/>
    <s v="SP"/>
    <x v="14"/>
    <s v="Eagle Creek Hatchery"/>
    <s v="ODFW"/>
    <d v="2014-03-14T00:00:00"/>
    <n v="113891"/>
    <x v="9"/>
    <d v="2014-03-25T00:00:00"/>
    <s v="Smolt"/>
  </r>
  <r>
    <x v="5"/>
    <x v="8"/>
    <s v="SP"/>
    <x v="4"/>
    <s v="Clackamas River"/>
    <s v="ODFW"/>
    <d v="2014-03-07T00:00:00"/>
    <n v="50838"/>
    <x v="13"/>
    <d v="2014-03-07T00:00:00"/>
    <s v="Smolt"/>
  </r>
  <r>
    <x v="5"/>
    <x v="8"/>
    <s v="SP"/>
    <x v="4"/>
    <s v="Clackamas River"/>
    <s v="ODFW"/>
    <d v="2014-03-28T00:00:00"/>
    <n v="56944"/>
    <x v="13"/>
    <d v="2014-03-28T00:00:00"/>
    <s v="Smolt"/>
  </r>
  <r>
    <x v="5"/>
    <x v="8"/>
    <s v="SP"/>
    <x v="4"/>
    <s v="Clackamas River"/>
    <s v="ODFW"/>
    <d v="2014-04-25T00:00:00"/>
    <n v="60385"/>
    <x v="13"/>
    <d v="2014-04-25T00:00:00"/>
    <s v="Smolt"/>
  </r>
  <r>
    <x v="5"/>
    <x v="8"/>
    <s v="SP"/>
    <x v="4"/>
    <s v="Clackamas River"/>
    <s v="ODFW"/>
    <d v="2014-03-21T00:00:00"/>
    <n v="50000"/>
    <x v="13"/>
    <d v="2014-03-21T00:00:00"/>
    <s v="Smolt"/>
  </r>
  <r>
    <x v="5"/>
    <x v="8"/>
    <s v="SP"/>
    <x v="14"/>
    <s v="Clackamas Hatchery"/>
    <s v="ODFW"/>
    <d v="2014-03-11T00:00:00"/>
    <n v="383898"/>
    <x v="13"/>
    <d v="2014-03-20T00:00:00"/>
    <s v="Smolt"/>
  </r>
  <r>
    <x v="5"/>
    <x v="8"/>
    <s v="SP"/>
    <x v="13"/>
    <s v="Youngs Bay"/>
    <s v="ODFW"/>
    <d v="2014-03-14T00:00:00"/>
    <n v="187395"/>
    <x v="8"/>
    <d v="2014-03-14T00:00:00"/>
    <s v="Smolt"/>
  </r>
  <r>
    <x v="5"/>
    <x v="8"/>
    <s v="SP"/>
    <x v="13"/>
    <s v="Youngs Bay"/>
    <s v="ODFW"/>
    <d v="2014-04-01T00:00:00"/>
    <n v="650000"/>
    <x v="8"/>
    <d v="2014-04-01T00:00:00"/>
    <s v="Smolt"/>
  </r>
  <r>
    <x v="5"/>
    <x v="8"/>
    <s v="SP"/>
    <x v="13"/>
    <s v="Blind Slough"/>
    <s v="ODFW"/>
    <d v="2014-03-27T00:00:00"/>
    <n v="142584"/>
    <x v="4"/>
    <d v="2014-03-27T00:00:00"/>
    <s v="Smolt"/>
  </r>
  <r>
    <x v="5"/>
    <x v="6"/>
    <s v="UN"/>
    <x v="12"/>
    <s v="N Fk Klaskanine River"/>
    <s v="ODFW"/>
    <d v="2014-04-14T00:00:00"/>
    <n v="481054"/>
    <x v="11"/>
    <d v="2014-04-16T00:00:00"/>
    <s v="Smolt"/>
  </r>
  <r>
    <x v="5"/>
    <x v="6"/>
    <s v="UN"/>
    <x v="13"/>
    <s v="Blind Slough"/>
    <s v="ODFW"/>
    <d v="2014-04-10T00:00:00"/>
    <n v="402187"/>
    <x v="4"/>
    <d v="2014-04-10T00:00:00"/>
    <s v="Smolt"/>
  </r>
  <r>
    <x v="5"/>
    <x v="6"/>
    <s v="UN"/>
    <x v="2"/>
    <s v="Tanner Creek"/>
    <s v="ODFW"/>
    <d v="2014-04-30T00:00:00"/>
    <n v="421677"/>
    <x v="2"/>
    <d v="2014-04-30T00:00:00"/>
    <s v="Smolt"/>
  </r>
  <r>
    <x v="5"/>
    <x v="6"/>
    <s v="UN"/>
    <x v="13"/>
    <s v="Youngs Bay"/>
    <s v="ODFW"/>
    <d v="2014-04-26T00:00:00"/>
    <n v="774533"/>
    <x v="8"/>
    <d v="2014-04-26T00:00:00"/>
    <s v="Smolt"/>
  </r>
  <r>
    <x v="5"/>
    <x v="6"/>
    <s v="UN"/>
    <x v="13"/>
    <s v="Tongue Pt"/>
    <s v="ODFW"/>
    <d v="2014-04-23T00:00:00"/>
    <n v="498856"/>
    <x v="4"/>
    <d v="2014-04-23T00:00:00"/>
    <s v="Smolt"/>
  </r>
  <r>
    <x v="5"/>
    <x v="1"/>
    <s v="FA"/>
    <x v="13"/>
    <s v="Youngs Bay"/>
    <s v="ODFW"/>
    <d v="2014-06-23T00:00:00"/>
    <n v="706795"/>
    <x v="8"/>
    <d v="2014-06-23T00:00:00"/>
    <s v="Smolt"/>
  </r>
  <r>
    <x v="5"/>
    <x v="1"/>
    <s v="FA"/>
    <x v="13"/>
    <s v="S Fk Klaskanine River"/>
    <s v="ODFW"/>
    <d v="2014-07-17T00:00:00"/>
    <n v="697554"/>
    <x v="11"/>
    <d v="2014-07-17T00:00:00"/>
    <s v="Smolt"/>
  </r>
  <r>
    <x v="5"/>
    <x v="6"/>
    <s v="UN"/>
    <x v="13"/>
    <s v="S Fk Klaskanine River"/>
    <s v="ODFW"/>
    <d v="2014-04-24T00:00:00"/>
    <n v="336856"/>
    <x v="11"/>
    <d v="2014-04-24T00:00:00"/>
    <s v="Smolt"/>
  </r>
  <r>
    <x v="5"/>
    <x v="1"/>
    <s v="FA"/>
    <x v="4"/>
    <s v="Youngs Bay"/>
    <s v="ODFW"/>
    <d v="2014-06-03T00:00:00"/>
    <n v="4564"/>
    <x v="8"/>
    <d v="2014-06-03T00:00:00"/>
    <s v="Smolt"/>
  </r>
  <r>
    <x v="5"/>
    <x v="1"/>
    <s v="FA"/>
    <x v="4"/>
    <s v="Skipanon River"/>
    <s v="ODFW"/>
    <d v="2014-06-03T00:00:00"/>
    <n v="14131"/>
    <x v="4"/>
    <d v="2014-06-03T00:00:00"/>
    <s v="Smolt"/>
  </r>
  <r>
    <x v="5"/>
    <x v="9"/>
    <s v="SU"/>
    <x v="16"/>
    <s v="McKenzie River"/>
    <s v="ODFW"/>
    <d v="2014-03-27T00:00:00"/>
    <n v="76525"/>
    <x v="1"/>
    <d v="2014-03-27T00:00:00"/>
    <s v="Smolt"/>
  </r>
  <r>
    <x v="5"/>
    <x v="8"/>
    <s v="SP"/>
    <x v="18"/>
    <s v="McKenzie Hatchery"/>
    <s v="ODFW"/>
    <d v="2014-01-29T00:00:00"/>
    <n v="303803"/>
    <x v="1"/>
    <d v="2014-01-29T00:00:00"/>
    <s v="Smolt"/>
  </r>
  <r>
    <x v="5"/>
    <x v="8"/>
    <s v="SP"/>
    <x v="18"/>
    <s v="McKenzie Hatchery"/>
    <s v="ODFW"/>
    <d v="2014-03-01T00:00:00"/>
    <n v="188683"/>
    <x v="1"/>
    <d v="2014-03-01T00:00:00"/>
    <s v="Smolt"/>
  </r>
  <r>
    <x v="5"/>
    <x v="8"/>
    <s v="SP"/>
    <x v="18"/>
    <s v="Coast Fk Willamette River"/>
    <s v="ODFW"/>
    <d v="2014-02-18T00:00:00"/>
    <n v="263085"/>
    <x v="1"/>
    <d v="2014-02-19T00:00:00"/>
    <s v="Smolt"/>
  </r>
  <r>
    <x v="5"/>
    <x v="8"/>
    <s v="SP"/>
    <x v="13"/>
    <s v="Tongue Pt"/>
    <s v="ODFW"/>
    <d v="2014-03-18T00:00:00"/>
    <n v="272605"/>
    <x v="4"/>
    <d v="2014-03-18T00:00:00"/>
    <s v="Smolt"/>
  </r>
  <r>
    <x v="5"/>
    <x v="9"/>
    <s v="SU"/>
    <x v="19"/>
    <s v="Santiam River &amp; N Fk"/>
    <s v="ODFW"/>
    <d v="2014-03-16T00:00:00"/>
    <n v="55000"/>
    <x v="0"/>
    <d v="2014-03-16T00:00:00"/>
    <s v="Smolt"/>
  </r>
  <r>
    <x v="5"/>
    <x v="9"/>
    <s v="SU"/>
    <x v="19"/>
    <s v="Willamette River"/>
    <s v="ODFW"/>
    <d v="2014-04-15T00:00:00"/>
    <n v="102128"/>
    <x v="1"/>
    <d v="2014-04-15T00:00:00"/>
    <s v="Smolt"/>
  </r>
  <r>
    <x v="5"/>
    <x v="8"/>
    <s v="SP"/>
    <x v="0"/>
    <s v="South Santiam Hatchery"/>
    <s v="ODFW"/>
    <d v="2014-02-12T00:00:00"/>
    <n v="30766"/>
    <x v="0"/>
    <d v="2014-02-12T00:00:00"/>
    <s v="Smolt"/>
  </r>
  <r>
    <x v="5"/>
    <x v="8"/>
    <s v="SP"/>
    <x v="0"/>
    <s v="South Santiam Hatchery"/>
    <s v="ODFW"/>
    <d v="2014-03-13T00:00:00"/>
    <n v="166616"/>
    <x v="0"/>
    <d v="2014-03-13T00:00:00"/>
    <s v="Smolt"/>
  </r>
  <r>
    <x v="5"/>
    <x v="9"/>
    <s v="SU"/>
    <x v="0"/>
    <s v="S Fk Santiam River"/>
    <s v="ODFW"/>
    <d v="2014-04-01T00:00:00"/>
    <n v="175264"/>
    <x v="0"/>
    <d v="2014-04-23T00:00:00"/>
    <s v="Smolt"/>
  </r>
  <r>
    <x v="5"/>
    <x v="8"/>
    <s v="SP"/>
    <x v="1"/>
    <s v="Dexter Pond"/>
    <s v="ODFW"/>
    <d v="2014-01-30T00:00:00"/>
    <n v="668754"/>
    <x v="1"/>
    <d v="2014-01-30T00:00:00"/>
    <s v="Smolt"/>
  </r>
  <r>
    <x v="5"/>
    <x v="8"/>
    <s v="SP"/>
    <x v="1"/>
    <s v="Dexter Pond"/>
    <s v="ODFW"/>
    <d v="2014-03-26T00:00:00"/>
    <n v="227095"/>
    <x v="1"/>
    <d v="2014-03-26T00:00:00"/>
    <s v="Smolt"/>
  </r>
  <r>
    <x v="5"/>
    <x v="8"/>
    <s v="SP"/>
    <x v="1"/>
    <s v="Dexter Pond"/>
    <s v="ODFW"/>
    <d v="2014-02-26T00:00:00"/>
    <n v="228107"/>
    <x v="1"/>
    <d v="2014-02-26T00:00:00"/>
    <s v="Smolt"/>
  </r>
  <r>
    <x v="5"/>
    <x v="8"/>
    <s v="SP"/>
    <x v="1"/>
    <s v="Dexter Pond"/>
    <s v="ODFW"/>
    <d v="2014-04-15T00:00:00"/>
    <n v="240238"/>
    <x v="1"/>
    <d v="2014-04-15T00:00:00"/>
    <s v="Smolt"/>
  </r>
  <r>
    <x v="5"/>
    <x v="8"/>
    <s v="SP"/>
    <x v="1"/>
    <s v="Mollala River"/>
    <s v="ODFW"/>
    <d v="2014-03-21T00:00:00"/>
    <n v="49988"/>
    <x v="1"/>
    <d v="2014-03-21T00:00:00"/>
    <s v="Smolt"/>
  </r>
  <r>
    <x v="5"/>
    <x v="9"/>
    <s v="SU"/>
    <x v="1"/>
    <s v="Santiam River &amp; N Fk"/>
    <s v="ODFW"/>
    <d v="2014-04-02T00:00:00"/>
    <n v="66000"/>
    <x v="0"/>
    <d v="2014-04-02T00:00:00"/>
    <s v="Smolt"/>
  </r>
  <r>
    <x v="5"/>
    <x v="9"/>
    <s v="SU"/>
    <x v="1"/>
    <s v="M Fk Willamette River"/>
    <s v="ODFW"/>
    <d v="2014-04-09T00:00:00"/>
    <n v="70312"/>
    <x v="1"/>
    <d v="2014-04-09T00:00:00"/>
    <s v="Smolt"/>
  </r>
  <r>
    <x v="5"/>
    <x v="9"/>
    <s v="SU"/>
    <x v="21"/>
    <s v="Beaver Creek Hatchery"/>
    <s v="WDFW"/>
    <d v="2014-04-16T00:00:00"/>
    <n v="32490"/>
    <x v="14"/>
    <d v="2014-04-16T00:00:00"/>
    <s v="Smolt"/>
  </r>
  <r>
    <x v="5"/>
    <x v="7"/>
    <s v="WI"/>
    <x v="21"/>
    <s v="Beaver Creek Hatchery"/>
    <s v="WDFW"/>
    <d v="2014-04-16T00:00:00"/>
    <n v="94535"/>
    <x v="14"/>
    <d v="2014-04-16T00:00:00"/>
    <s v="Smolt"/>
  </r>
  <r>
    <x v="5"/>
    <x v="1"/>
    <s v="FA"/>
    <x v="24"/>
    <s v="Deep River Net Pens"/>
    <s v="WDFW"/>
    <d v="2014-06-10T00:00:00"/>
    <n v="837000"/>
    <x v="15"/>
    <d v="2014-06-10T00:00:00"/>
    <s v="Smolt"/>
  </r>
  <r>
    <x v="5"/>
    <x v="1"/>
    <s v="FA"/>
    <x v="24"/>
    <s v="Deep River Net Pens"/>
    <s v="WDFW"/>
    <d v="2014-06-10T00:00:00"/>
    <n v="93000"/>
    <x v="15"/>
    <d v="2014-06-10T00:00:00"/>
    <s v="Smolt"/>
  </r>
  <r>
    <x v="5"/>
    <x v="5"/>
    <s v="SO"/>
    <x v="29"/>
    <s v="Deep River Net Pens"/>
    <s v="WDFW"/>
    <d v="2014-05-01T00:00:00"/>
    <n v="725000"/>
    <x v="15"/>
    <d v="2014-05-01T00:00:00"/>
    <s v="Smolt"/>
  </r>
  <r>
    <x v="5"/>
    <x v="13"/>
    <s v="UN"/>
    <x v="26"/>
    <s v="Grays River Hatchery"/>
    <s v="WDFW"/>
    <d v="2014-03-28T00:00:00"/>
    <n v="151567"/>
    <x v="15"/>
    <d v="2014-04-09T00:00:00"/>
    <s v="Smolt"/>
  </r>
  <r>
    <x v="5"/>
    <x v="11"/>
    <s v="NO"/>
    <x v="26"/>
    <s v="Grays River Hatchery"/>
    <s v="WDFW"/>
    <d v="2014-05-01T00:00:00"/>
    <n v="155000"/>
    <x v="15"/>
    <d v="2014-05-01T00:00:00"/>
    <s v="Smolt"/>
  </r>
  <r>
    <x v="5"/>
    <x v="7"/>
    <s v="WI"/>
    <x v="26"/>
    <s v="Grays River Hatchery"/>
    <s v="WDFW"/>
    <d v="2014-05-01T00:00:00"/>
    <n v="40000"/>
    <x v="15"/>
    <d v="2014-05-01T00:00:00"/>
    <s v="Smolt"/>
  </r>
  <r>
    <x v="5"/>
    <x v="7"/>
    <s v="WI"/>
    <x v="27"/>
    <s v="Coweeman River"/>
    <s v="WDFW"/>
    <d v="2014-04-15T00:00:00"/>
    <n v="12000"/>
    <x v="17"/>
    <d v="2014-04-15T00:00:00"/>
    <s v="Smolt"/>
  </r>
  <r>
    <x v="5"/>
    <x v="12"/>
    <s v="UN"/>
    <x v="23"/>
    <s v="Cowlitz Trout"/>
    <s v="WDFW"/>
    <d v="2014-04-15T00:00:00"/>
    <n v="95681"/>
    <x v="3"/>
    <d v="2014-05-20T00:00:00"/>
    <s v="Smolt"/>
  </r>
  <r>
    <x v="5"/>
    <x v="7"/>
    <s v="WI"/>
    <x v="23"/>
    <s v="Cowlitz Trout"/>
    <s v="WDFW"/>
    <d v="2014-04-15T00:00:00"/>
    <n v="104113"/>
    <x v="3"/>
    <d v="2014-05-31T00:00:00"/>
    <s v="Smolt"/>
  </r>
  <r>
    <x v="5"/>
    <x v="7"/>
    <s v="WI"/>
    <x v="23"/>
    <s v="Cowlitz Trout"/>
    <s v="WDFW"/>
    <d v="2014-04-15T00:00:00"/>
    <n v="41679"/>
    <x v="3"/>
    <d v="2014-05-31T00:00:00"/>
    <s v="Smolt"/>
  </r>
  <r>
    <x v="5"/>
    <x v="7"/>
    <s v="WI"/>
    <x v="23"/>
    <s v="Cowlitz Trout"/>
    <s v="WDFW"/>
    <d v="2014-04-15T00:00:00"/>
    <n v="588893"/>
    <x v="3"/>
    <d v="2014-05-20T00:00:00"/>
    <s v="Smolt"/>
  </r>
  <r>
    <x v="5"/>
    <x v="9"/>
    <s v="SU"/>
    <x v="23"/>
    <s v="Cowlitz Trout"/>
    <s v="WDFW"/>
    <d v="2014-04-15T00:00:00"/>
    <n v="618681"/>
    <x v="3"/>
    <d v="2014-06-20T00:00:00"/>
    <s v="Smolt"/>
  </r>
  <r>
    <x v="5"/>
    <x v="1"/>
    <s v="FA"/>
    <x v="6"/>
    <s v="Cowlitz Salmon"/>
    <s v="WDFW"/>
    <d v="2014-06-19T00:00:00"/>
    <n v="1939709"/>
    <x v="3"/>
    <d v="2014-07-02T00:00:00"/>
    <s v="Smolt"/>
  </r>
  <r>
    <x v="5"/>
    <x v="1"/>
    <s v="FA"/>
    <x v="6"/>
    <s v="Cowlitz Salmon"/>
    <s v="WDFW"/>
    <d v="2014-06-13T00:00:00"/>
    <n v="1213422"/>
    <x v="3"/>
    <d v="2014-07-02T00:00:00"/>
    <s v="Smolt"/>
  </r>
  <r>
    <x v="5"/>
    <x v="8"/>
    <s v="SP"/>
    <x v="6"/>
    <s v="Cowlitz Salmon"/>
    <s v="WDFW"/>
    <d v="2014-03-19T00:00:00"/>
    <n v="857817"/>
    <x v="3"/>
    <d v="2014-04-02T00:00:00"/>
    <s v="Smolt"/>
  </r>
  <r>
    <x v="5"/>
    <x v="8"/>
    <s v="SP"/>
    <x v="6"/>
    <s v="Cowlitz Salmon"/>
    <s v="WDFW"/>
    <d v="2014-03-28T00:00:00"/>
    <n v="464955"/>
    <x v="3"/>
    <d v="2014-04-02T00:00:00"/>
    <s v="Smolt"/>
  </r>
  <r>
    <x v="5"/>
    <x v="11"/>
    <s v="NO"/>
    <x v="6"/>
    <s v="Cowlitz Salmon"/>
    <s v="WDFW"/>
    <d v="2014-04-25T00:00:00"/>
    <n v="1301180"/>
    <x v="3"/>
    <d v="2014-05-02T00:00:00"/>
    <s v="Smolt"/>
  </r>
  <r>
    <x v="5"/>
    <x v="11"/>
    <s v="NO"/>
    <x v="6"/>
    <s v="Cowlitz Salmon"/>
    <s v="WDFW"/>
    <d v="2014-04-25T00:00:00"/>
    <n v="768474"/>
    <x v="3"/>
    <d v="2014-05-02T00:00:00"/>
    <s v="Smolt"/>
  </r>
  <r>
    <x v="5"/>
    <x v="9"/>
    <s v="SU"/>
    <x v="28"/>
    <s v="S Fk Toutle River"/>
    <s v="WDFW"/>
    <d v="2014-04-08T00:00:00"/>
    <n v="19969"/>
    <x v="16"/>
    <d v="2014-04-08T00:00:00"/>
    <s v="Smolt"/>
  </r>
  <r>
    <x v="5"/>
    <x v="1"/>
    <s v="FA"/>
    <x v="29"/>
    <s v="Green River"/>
    <s v="WDFW"/>
    <d v="2014-06-11T00:00:00"/>
    <n v="1474577"/>
    <x v="3"/>
    <d v="2014-07-11T00:00:00"/>
    <s v="Smolt"/>
  </r>
  <r>
    <x v="5"/>
    <x v="5"/>
    <s v="SO"/>
    <x v="29"/>
    <s v="Green River"/>
    <s v="WDFW"/>
    <d v="2014-05-01T00:00:00"/>
    <n v="161211"/>
    <x v="3"/>
    <d v="2014-05-08T00:00:00"/>
    <s v="Smolt"/>
  </r>
  <r>
    <x v="5"/>
    <x v="8"/>
    <s v="SP"/>
    <x v="3"/>
    <s v="Cowlitz River"/>
    <s v="WDFW"/>
    <d v="2014-03-13T00:00:00"/>
    <n v="55554"/>
    <x v="3"/>
    <d v="2014-03-13T00:00:00"/>
    <s v="Smolt"/>
  </r>
  <r>
    <x v="5"/>
    <x v="12"/>
    <s v="UN"/>
    <x v="3"/>
    <s v="Cowlitz River"/>
    <s v="WDFW"/>
    <d v="2014-04-15T00:00:00"/>
    <n v="9990"/>
    <x v="3"/>
    <d v="2014-04-15T00:00:00"/>
    <s v="Smolt"/>
  </r>
  <r>
    <x v="5"/>
    <x v="1"/>
    <s v="FA"/>
    <x v="27"/>
    <s v="Kalama Falls Hatchery"/>
    <s v="WDFW"/>
    <d v="2014-06-02T00:00:00"/>
    <n v="3318625"/>
    <x v="7"/>
    <d v="2014-06-23T00:00:00"/>
    <s v="Smolt"/>
  </r>
  <r>
    <x v="5"/>
    <x v="11"/>
    <s v="NO"/>
    <x v="27"/>
    <s v="Kalama Falls Hatchery"/>
    <s v="WDFW"/>
    <d v="2014-04-15T00:00:00"/>
    <n v="587208"/>
    <x v="7"/>
    <d v="2014-04-15T00:00:00"/>
    <s v="Smolt"/>
  </r>
  <r>
    <x v="5"/>
    <x v="7"/>
    <s v="WI"/>
    <x v="27"/>
    <s v="Kalama Falls Hatchery"/>
    <s v="WDFW"/>
    <d v="2014-04-15T00:00:00"/>
    <n v="56518"/>
    <x v="7"/>
    <d v="2014-04-15T00:00:00"/>
    <s v="Smolt"/>
  </r>
  <r>
    <x v="5"/>
    <x v="1"/>
    <s v="FA"/>
    <x v="20"/>
    <s v="Fallert Creek Hatchery"/>
    <s v="WDFW"/>
    <d v="2014-06-01T00:00:00"/>
    <n v="3745970"/>
    <x v="7"/>
    <d v="2014-06-14T00:00:00"/>
    <s v="Smolt"/>
  </r>
  <r>
    <x v="5"/>
    <x v="8"/>
    <s v="SP"/>
    <x v="20"/>
    <s v="Fallert Creek Hatchery"/>
    <s v="WDFW"/>
    <d v="2014-03-01T00:00:00"/>
    <n v="247014"/>
    <x v="7"/>
    <d v="2014-03-10T00:00:00"/>
    <s v="Smolt"/>
  </r>
  <r>
    <x v="5"/>
    <x v="5"/>
    <s v="SO"/>
    <x v="20"/>
    <s v="Fallert Creek Hatchery"/>
    <s v="WDFW"/>
    <d v="2014-04-15T00:00:00"/>
    <n v="131287"/>
    <x v="7"/>
    <d v="2014-04-19T00:00:00"/>
    <s v="Smolt"/>
  </r>
  <r>
    <x v="5"/>
    <x v="9"/>
    <s v="SU"/>
    <x v="20"/>
    <s v="Fallert Creek Hatchery"/>
    <s v="WDFW"/>
    <d v="2014-04-15T00:00:00"/>
    <n v="27498"/>
    <x v="7"/>
    <d v="2014-04-15T00:00:00"/>
    <s v="Smolt"/>
  </r>
  <r>
    <x v="5"/>
    <x v="7"/>
    <s v="WI"/>
    <x v="20"/>
    <s v="Fallert Creek Hatchery"/>
    <s v="WDFW"/>
    <d v="2014-05-15T00:00:00"/>
    <n v="26631"/>
    <x v="7"/>
    <d v="2014-05-15T00:00:00"/>
    <s v="Smolt"/>
  </r>
  <r>
    <x v="5"/>
    <x v="9"/>
    <s v="SU"/>
    <x v="20"/>
    <s v="Fallert Creek Hatchery"/>
    <s v="WDFW"/>
    <d v="2014-05-15T00:00:00"/>
    <n v="20487"/>
    <x v="7"/>
    <d v="2014-05-15T00:00:00"/>
    <s v="Smolt"/>
  </r>
  <r>
    <x v="5"/>
    <x v="8"/>
    <s v="SP"/>
    <x v="27"/>
    <s v="Gobar Acclim Pond"/>
    <s v="WDFW"/>
    <d v="2014-03-03T00:00:00"/>
    <n v="123671"/>
    <x v="7"/>
    <d v="2014-03-05T00:00:00"/>
    <s v="Smolt"/>
  </r>
  <r>
    <x v="5"/>
    <x v="8"/>
    <s v="SP"/>
    <x v="6"/>
    <s v="Gobar Acclim Pond"/>
    <s v="WDFW"/>
    <d v="2014-03-03T00:00:00"/>
    <n v="144353"/>
    <x v="7"/>
    <d v="2014-03-05T00:00:00"/>
    <s v="Smolt"/>
  </r>
  <r>
    <x v="5"/>
    <x v="9"/>
    <s v="SU"/>
    <x v="27"/>
    <s v="Gobar Acclim Pond"/>
    <s v="WDFW"/>
    <d v="2014-04-29T00:00:00"/>
    <n v="68294"/>
    <x v="7"/>
    <d v="2014-05-12T00:00:00"/>
    <s v="Smolt"/>
  </r>
  <r>
    <x v="5"/>
    <x v="7"/>
    <s v="WI"/>
    <x v="27"/>
    <s v="Gobar Acclim Pond"/>
    <s v="WDFW"/>
    <d v="2014-04-29T00:00:00"/>
    <n v="47020"/>
    <x v="7"/>
    <d v="2014-05-12T00:00:00"/>
    <s v="Smolt"/>
  </r>
  <r>
    <x v="5"/>
    <x v="8"/>
    <s v="SP"/>
    <x v="7"/>
    <s v="Lewis River Hatchery"/>
    <s v="WDFW"/>
    <d v="2014-02-03T00:00:00"/>
    <n v="270769"/>
    <x v="5"/>
    <d v="2014-02-10T00:00:00"/>
    <s v="Smolt"/>
  </r>
  <r>
    <x v="5"/>
    <x v="8"/>
    <s v="SP"/>
    <x v="7"/>
    <s v="Lewis River Hatchery"/>
    <s v="WDFW"/>
    <d v="2014-02-03T00:00:00"/>
    <n v="713818"/>
    <x v="5"/>
    <d v="2014-03-07T00:00:00"/>
    <s v="Smolt"/>
  </r>
  <r>
    <x v="5"/>
    <x v="11"/>
    <s v="NO"/>
    <x v="7"/>
    <s v="Lewis River Hatchery"/>
    <s v="WDFW"/>
    <d v="2014-04-16T00:00:00"/>
    <n v="1084275"/>
    <x v="5"/>
    <d v="2014-04-25T00:00:00"/>
    <s v="Smolt"/>
  </r>
  <r>
    <x v="5"/>
    <x v="5"/>
    <s v="SO"/>
    <x v="7"/>
    <s v="Lewis River Hatchery"/>
    <s v="WDFW"/>
    <d v="2014-04-16T00:00:00"/>
    <n v="485431"/>
    <x v="5"/>
    <d v="2014-04-25T00:00:00"/>
    <s v="Smolt"/>
  </r>
  <r>
    <x v="5"/>
    <x v="13"/>
    <s v="UN"/>
    <x v="7"/>
    <s v="E Fk Lewis River"/>
    <s v="WDFW"/>
    <d v="2014-05-15T00:00:00"/>
    <n v="88586"/>
    <x v="5"/>
    <d v="2014-05-15T00:00:00"/>
    <s v="Smolt"/>
  </r>
  <r>
    <x v="5"/>
    <x v="9"/>
    <s v="SU"/>
    <x v="25"/>
    <s v="Lewis River"/>
    <s v="WDFW"/>
    <d v="2014-04-15T00:00:00"/>
    <n v="179431"/>
    <x v="5"/>
    <d v="2014-04-22T00:00:00"/>
    <s v="Smolt"/>
  </r>
  <r>
    <x v="5"/>
    <x v="7"/>
    <s v="WI"/>
    <x v="25"/>
    <s v="Lewis River"/>
    <s v="WDFW"/>
    <d v="2014-04-22T00:00:00"/>
    <n v="98344"/>
    <x v="5"/>
    <d v="2014-04-30T00:00:00"/>
    <s v="Smolt"/>
  </r>
  <r>
    <x v="5"/>
    <x v="7"/>
    <s v="WI"/>
    <x v="25"/>
    <s v="N Fk Lewis River"/>
    <s v="WDFW"/>
    <d v="2014-04-30T00:00:00"/>
    <n v="22295"/>
    <x v="5"/>
    <d v="2014-05-22T00:00:00"/>
    <s v="Smolt"/>
  </r>
  <r>
    <x v="5"/>
    <x v="11"/>
    <s v="NO"/>
    <x v="5"/>
    <s v="Speelyai Hatchery"/>
    <s v="WDFW"/>
    <d v="2014-04-08T00:00:00"/>
    <n v="480500"/>
    <x v="5"/>
    <d v="2014-04-08T00:00:00"/>
    <s v="Smolt"/>
  </r>
  <r>
    <x v="5"/>
    <x v="8"/>
    <s v="SP"/>
    <x v="7"/>
    <s v="Echo Net Pens"/>
    <s v="WDFW"/>
    <d v="2014-01-04T00:00:00"/>
    <n v="48630"/>
    <x v="5"/>
    <d v="2014-01-04T00:00:00"/>
    <s v="Smolt"/>
  </r>
  <r>
    <x v="5"/>
    <x v="8"/>
    <s v="SP"/>
    <x v="7"/>
    <s v="Echo Net Pens"/>
    <s v="WDFW"/>
    <d v="2014-02-19T00:00:00"/>
    <n v="53420"/>
    <x v="5"/>
    <d v="2014-02-19T00:00:00"/>
    <s v="Smolt"/>
  </r>
  <r>
    <x v="5"/>
    <x v="9"/>
    <s v="SU"/>
    <x v="25"/>
    <s v="Echo Net Pens"/>
    <s v="WDFW"/>
    <d v="2014-04-09T00:00:00"/>
    <n v="69769"/>
    <x v="5"/>
    <d v="2014-04-09T00:00:00"/>
    <s v="Smolt"/>
  </r>
  <r>
    <x v="5"/>
    <x v="1"/>
    <s v="FA"/>
    <x v="24"/>
    <s v="Washougal Hatchery"/>
    <s v="WDFW"/>
    <d v="2014-06-24T00:00:00"/>
    <n v="3041003"/>
    <x v="6"/>
    <d v="2014-06-24T00:00:00"/>
    <s v="Smolt"/>
  </r>
  <r>
    <x v="5"/>
    <x v="13"/>
    <s v="UN"/>
    <x v="24"/>
    <s v="Duncan Creek"/>
    <s v="WDFW"/>
    <d v="2014-05-15T00:00:00"/>
    <n v="46083"/>
    <x v="4"/>
    <d v="2014-05-15T00:00:00"/>
    <s v="Smolt"/>
  </r>
  <r>
    <x v="5"/>
    <x v="11"/>
    <s v="NO"/>
    <x v="24"/>
    <s v="Washougal Hatchery"/>
    <s v="WDFW"/>
    <d v="2014-04-29T00:00:00"/>
    <n v="154954"/>
    <x v="6"/>
    <d v="2014-04-29T00:00:00"/>
    <s v="Smolt"/>
  </r>
  <r>
    <x v="5"/>
    <x v="9"/>
    <s v="SU"/>
    <x v="28"/>
    <s v="Washougal River"/>
    <s v="WDFW"/>
    <d v="2014-04-18T00:00:00"/>
    <n v="77711"/>
    <x v="6"/>
    <d v="2014-05-08T00:00:00"/>
    <s v="Smolt"/>
  </r>
  <r>
    <x v="5"/>
    <x v="7"/>
    <s v="WI"/>
    <x v="28"/>
    <s v="Washougal River"/>
    <s v="WDFW"/>
    <d v="2014-04-17T00:00:00"/>
    <n v="84020"/>
    <x v="6"/>
    <d v="2014-04-17T00:00:00"/>
    <s v="Smolt"/>
  </r>
  <r>
    <x v="5"/>
    <x v="7"/>
    <s v="WI"/>
    <x v="28"/>
    <s v="E Fk Lewis River"/>
    <s v="WDFW"/>
    <d v="2014-04-21T00:00:00"/>
    <n v="19000"/>
    <x v="5"/>
    <d v="2014-04-21T00:00:00"/>
    <s v="Smolt"/>
  </r>
  <r>
    <x v="5"/>
    <x v="7"/>
    <s v="WI"/>
    <x v="28"/>
    <s v="Salmon Creek (WA)"/>
    <s v="WDFW"/>
    <d v="2014-04-15T00:00:00"/>
    <n v="39875"/>
    <x v="4"/>
    <d v="2014-04-15T00:00:00"/>
    <s v="Smolt"/>
  </r>
  <r>
    <x v="5"/>
    <x v="8"/>
    <s v="SP"/>
    <x v="17"/>
    <s v="Minto Pond"/>
    <s v="ODFW"/>
    <d v="2014-02-19T00:00:00"/>
    <n v="179887"/>
    <x v="0"/>
    <d v="2014-02-19T00:00:00"/>
    <s v="Smolt"/>
  </r>
  <r>
    <x v="5"/>
    <x v="8"/>
    <s v="SP"/>
    <x v="1"/>
    <s v="S Fk Santiam River"/>
    <s v="ODFW"/>
    <d v="2014-02-24T00:00:00"/>
    <n v="253638"/>
    <x v="0"/>
    <d v="2014-02-25T00:00:00"/>
    <s v="Smolt"/>
  </r>
  <r>
    <x v="5"/>
    <x v="8"/>
    <s v="SP"/>
    <x v="13"/>
    <s v="Blind Slough"/>
    <s v="ODFW"/>
    <d v="2014-03-07T00:00:00"/>
    <n v="130326"/>
    <x v="4"/>
    <d v="2014-03-07T00:00:00"/>
    <s v="Smolt"/>
  </r>
  <r>
    <x v="5"/>
    <x v="8"/>
    <s v="SP"/>
    <x v="17"/>
    <s v="Minto Pond"/>
    <s v="ODFW"/>
    <d v="2014-03-18T00:00:00"/>
    <n v="260751"/>
    <x v="0"/>
    <d v="2014-03-18T00:00:00"/>
    <s v="Smolt"/>
  </r>
  <r>
    <x v="5"/>
    <x v="8"/>
    <s v="SP"/>
    <x v="13"/>
    <s v="Youngs Bay"/>
    <s v="ODFW"/>
    <d v="2014-03-14T00:00:00"/>
    <n v="443518"/>
    <x v="8"/>
    <d v="2014-03-14T00:00:00"/>
    <s v="Smolt"/>
  </r>
  <r>
    <x v="5"/>
    <x v="8"/>
    <s v="SP"/>
    <x v="11"/>
    <s v="Gnat Creek"/>
    <s v="ODFW"/>
    <d v="2014-03-17T00:00:00"/>
    <n v="150834"/>
    <x v="4"/>
    <d v="2014-03-17T00:00:00"/>
    <s v="Smolt"/>
  </r>
  <r>
    <x v="5"/>
    <x v="8"/>
    <s v="SP"/>
    <x v="13"/>
    <s v="Blind Slough"/>
    <s v="ODFW"/>
    <d v="2014-03-27T00:00:00"/>
    <n v="97948"/>
    <x v="4"/>
    <d v="2014-03-27T00:00:00"/>
    <s v="Smolt"/>
  </r>
  <r>
    <x v="5"/>
    <x v="8"/>
    <s v="SP"/>
    <x v="17"/>
    <s v="Minto Pond"/>
    <s v="ODFW"/>
    <d v="2014-03-27T00:00:00"/>
    <n v="244386"/>
    <x v="0"/>
    <d v="2014-03-27T00:00:00"/>
    <s v="Smolt"/>
  </r>
  <r>
    <x v="5"/>
    <x v="9"/>
    <s v="SU"/>
    <x v="17"/>
    <s v="Minto Pond"/>
    <s v="ODFW"/>
    <d v="2014-04-06T00:00:00"/>
    <n v="67166"/>
    <x v="0"/>
    <d v="2014-04-06T00:00:00"/>
    <s v="Smolt"/>
  </r>
  <r>
    <x v="5"/>
    <x v="8"/>
    <s v="SP"/>
    <x v="13"/>
    <s v="Tongue Pt"/>
    <s v="ODFW"/>
    <d v="2014-04-10T00:00:00"/>
    <n v="172612"/>
    <x v="4"/>
    <d v="2014-04-10T00:00:00"/>
    <s v="Smolt"/>
  </r>
  <r>
    <x v="5"/>
    <x v="8"/>
    <s v="SP"/>
    <x v="13"/>
    <s v="Tongue Pt"/>
    <s v="ODFW"/>
    <d v="2014-04-23T00:00:00"/>
    <n v="48378"/>
    <x v="4"/>
    <d v="2014-04-23T00:00:00"/>
    <s v="Smolt"/>
  </r>
  <r>
    <x v="5"/>
    <x v="6"/>
    <s v="UN"/>
    <x v="15"/>
    <s v="Cedar Creek (Sandy R)"/>
    <s v="ODFW"/>
    <d v="2014-04-18T00:00:00"/>
    <n v="202169"/>
    <x v="12"/>
    <d v="2014-04-18T00:00:00"/>
    <s v="Smolt"/>
  </r>
  <r>
    <x v="5"/>
    <x v="9"/>
    <s v="SU"/>
    <x v="17"/>
    <s v="Minto Pond"/>
    <s v="ODFW"/>
    <d v="2014-04-24T00:00:00"/>
    <n v="56864"/>
    <x v="0"/>
    <d v="2014-04-24T00:00:00"/>
    <s v="Smolt"/>
  </r>
  <r>
    <x v="5"/>
    <x v="6"/>
    <s v="UN"/>
    <x v="12"/>
    <s v="Klaskanine River"/>
    <s v="ODFW"/>
    <d v="2014-04-25T00:00:00"/>
    <n v="224016"/>
    <x v="11"/>
    <d v="2014-04-25T00:00:00"/>
    <s v="Smolt"/>
  </r>
  <r>
    <x v="5"/>
    <x v="9"/>
    <s v="SU"/>
    <x v="16"/>
    <s v="McKenzie River"/>
    <s v="ODFW"/>
    <d v="2014-04-08T00:00:00"/>
    <n v="31103"/>
    <x v="1"/>
    <d v="2014-04-11T00:00:00"/>
    <s v="Smolt"/>
  </r>
  <r>
    <x v="5"/>
    <x v="6"/>
    <s v="UN"/>
    <x v="13"/>
    <s v="Blind Slough"/>
    <s v="ODFW"/>
    <d v="2014-05-08T00:00:00"/>
    <n v="221462"/>
    <x v="4"/>
    <d v="2014-05-08T00:00:00"/>
    <s v="Smolt"/>
  </r>
  <r>
    <x v="5"/>
    <x v="8"/>
    <s v="SP"/>
    <x v="14"/>
    <s v="Eagle Creek Hatchery"/>
    <s v="ODFW"/>
    <d v="2014-05-02T00:00:00"/>
    <n v="77896"/>
    <x v="9"/>
    <d v="2014-05-02T00:00:00"/>
    <s v="Smolt"/>
  </r>
  <r>
    <x v="5"/>
    <x v="6"/>
    <s v="UN"/>
    <x v="2"/>
    <s v="Tanner Creek"/>
    <s v="ODFW"/>
    <d v="2014-04-30T00:00:00"/>
    <n v="99649"/>
    <x v="2"/>
    <d v="2014-04-30T00:00:00"/>
    <s v="Smolt"/>
  </r>
  <r>
    <x v="5"/>
    <x v="9"/>
    <s v="SU"/>
    <x v="0"/>
    <s v="S Fk Santiam River"/>
    <s v="ODFW"/>
    <d v="2014-04-01T00:00:00"/>
    <n v="7083"/>
    <x v="0"/>
    <d v="2014-04-01T00:00:00"/>
    <s v="Smolt"/>
  </r>
  <r>
    <x v="5"/>
    <x v="9"/>
    <s v="SU"/>
    <x v="0"/>
    <s v="S Fk Santiam River"/>
    <s v="ODFW"/>
    <d v="2014-04-01T00:00:00"/>
    <n v="7153"/>
    <x v="0"/>
    <d v="2014-04-01T00:00:00"/>
    <s v="Smolt"/>
  </r>
  <r>
    <x v="5"/>
    <x v="8"/>
    <s v="SP"/>
    <x v="1"/>
    <s v="Mollala River"/>
    <s v="ODFW"/>
    <d v="2014-04-18T00:00:00"/>
    <n v="49970"/>
    <x v="1"/>
    <d v="2014-04-18T00:00:00"/>
    <s v="Smolt"/>
  </r>
  <r>
    <x v="5"/>
    <x v="9"/>
    <s v="SU"/>
    <x v="14"/>
    <s v="Clackamas River"/>
    <s v="ODFW"/>
    <d v="2014-03-24T00:00:00"/>
    <n v="25050"/>
    <x v="13"/>
    <d v="2014-03-24T00:00:00"/>
    <s v="Smolt"/>
  </r>
  <r>
    <x v="5"/>
    <x v="9"/>
    <s v="SU"/>
    <x v="14"/>
    <s v="Clackamas River"/>
    <s v="ODFW"/>
    <d v="2014-04-04T00:00:00"/>
    <n v="24979"/>
    <x v="13"/>
    <d v="2014-04-04T00:00:00"/>
    <s v="Smolt"/>
  </r>
  <r>
    <x v="5"/>
    <x v="7"/>
    <s v="WI"/>
    <x v="14"/>
    <s v="Clackamas River"/>
    <s v="ODFW"/>
    <d v="2014-04-25T00:00:00"/>
    <n v="24947"/>
    <x v="13"/>
    <d v="2014-04-25T00:00:00"/>
    <s v="Smolt"/>
  </r>
  <r>
    <x v="5"/>
    <x v="1"/>
    <s v="FA"/>
    <x v="12"/>
    <s v="N Fk Klaskanine River"/>
    <s v="ODFW"/>
    <d v="2014-04-26T00:00:00"/>
    <n v="839727"/>
    <x v="11"/>
    <d v="2014-04-26T00:00:00"/>
    <s v="Smolt"/>
  </r>
  <r>
    <x v="5"/>
    <x v="6"/>
    <s v="UN"/>
    <x v="12"/>
    <s v="N Fk Klaskanine River"/>
    <s v="ODFW"/>
    <d v="2014-04-25T00:00:00"/>
    <n v="27924"/>
    <x v="11"/>
    <d v="2014-04-25T00:00:00"/>
    <s v="Smolt"/>
  </r>
  <r>
    <x v="5"/>
    <x v="8"/>
    <s v="SP"/>
    <x v="6"/>
    <s v="Cathlamet Channel Net Pen"/>
    <s v="WDFW"/>
    <d v="2014-03-28T00:00:00"/>
    <n v="200000"/>
    <x v="4"/>
    <d v="2014-03-28T00:00:00"/>
    <s v="Smolt"/>
  </r>
  <r>
    <x v="5"/>
    <x v="13"/>
    <s v="UN"/>
    <x v="7"/>
    <s v="E Fk Lewis River"/>
    <s v="WDFW"/>
    <d v="2014-05-05T00:00:00"/>
    <n v="10000"/>
    <x v="5"/>
    <d v="2014-05-05T00:00:00"/>
    <s v="Smolt"/>
  </r>
  <r>
    <x v="5"/>
    <x v="8"/>
    <s v="SP"/>
    <x v="5"/>
    <s v="Lewis River"/>
    <s v="WDFW"/>
    <d v="2014-04-23T00:00:00"/>
    <n v="65012"/>
    <x v="5"/>
    <d v="2014-05-01T00:00:00"/>
    <s v="Smolt"/>
  </r>
  <r>
    <x v="6"/>
    <x v="4"/>
    <s v="NO"/>
    <x v="3"/>
    <s v="Below Bonn Dam"/>
    <s v="WDFW"/>
    <d v="2012-04-15T00:00:00"/>
    <n v="19000"/>
    <x v="4"/>
    <d v="2012-04-15T00:00:00"/>
    <s v="Fry"/>
  </r>
  <r>
    <x v="6"/>
    <x v="4"/>
    <s v="NO"/>
    <x v="3"/>
    <s v="Cowlitz River"/>
    <s v="WDFW"/>
    <d v="2012-01-01T00:00:00"/>
    <n v="40000"/>
    <x v="3"/>
    <d v="2012-01-30T00:00:00"/>
    <s v="Fry"/>
  </r>
  <r>
    <x v="6"/>
    <x v="4"/>
    <s v="NO"/>
    <x v="3"/>
    <s v="Cowlitz River"/>
    <s v="WDFW"/>
    <d v="2012-03-12T00:00:00"/>
    <n v="226500"/>
    <x v="3"/>
    <d v="2012-04-11T00:00:00"/>
    <s v="Fry"/>
  </r>
  <r>
    <x v="6"/>
    <x v="4"/>
    <s v="NO"/>
    <x v="3"/>
    <s v="Campbell Creek"/>
    <s v="WDFW"/>
    <d v="2012-06-01T00:00:00"/>
    <n v="1100"/>
    <x v="3"/>
    <d v="2012-06-30T00:00:00"/>
    <s v="Parr"/>
  </r>
  <r>
    <x v="6"/>
    <x v="9"/>
    <s v="SU"/>
    <x v="3"/>
    <s v="Kalama River"/>
    <s v="WDFW"/>
    <d v="2012-03-01T00:00:00"/>
    <n v="10000"/>
    <x v="7"/>
    <d v="2012-03-15T00:00:00"/>
    <s v="Fry"/>
  </r>
  <r>
    <x v="6"/>
    <x v="4"/>
    <s v="NO"/>
    <x v="3"/>
    <s v="Lewis River"/>
    <s v="WDFW"/>
    <d v="2012-02-20T00:00:00"/>
    <n v="460000"/>
    <x v="5"/>
    <d v="2012-02-20T00:00:00"/>
    <s v="Fry"/>
  </r>
  <r>
    <x v="6"/>
    <x v="4"/>
    <s v="NO"/>
    <x v="3"/>
    <s v="Lewis River"/>
    <s v="WDFW"/>
    <d v="2012-02-20T00:00:00"/>
    <n v="400000"/>
    <x v="5"/>
    <d v="2012-02-20T00:00:00"/>
    <s v="Fry"/>
  </r>
  <r>
    <x v="6"/>
    <x v="4"/>
    <s v="NO"/>
    <x v="3"/>
    <s v="Salmon Creek (WA)"/>
    <s v="WDFW"/>
    <d v="2012-03-15T00:00:00"/>
    <n v="60000"/>
    <x v="4"/>
    <d v="2012-05-15T00:00:00"/>
    <s v="Fry"/>
  </r>
  <r>
    <x v="6"/>
    <x v="4"/>
    <s v="NO"/>
    <x v="3"/>
    <s v="Salmon Creek (WA)"/>
    <s v="WDFW"/>
    <d v="2012-04-14T00:00:00"/>
    <n v="90000"/>
    <x v="4"/>
    <d v="2012-04-14T00:00:00"/>
    <s v="Fry"/>
  </r>
  <r>
    <x v="6"/>
    <x v="4"/>
    <s v="NO"/>
    <x v="3"/>
    <s v="Salmon Creek (WA)"/>
    <s v="WDFW"/>
    <d v="2012-04-05T00:00:00"/>
    <n v="4920"/>
    <x v="4"/>
    <d v="2012-04-05T00:00:00"/>
    <s v="Fry"/>
  </r>
  <r>
    <x v="6"/>
    <x v="0"/>
    <s v="SP"/>
    <x v="14"/>
    <s v="Clackamas Hatchery"/>
    <s v="ODFW"/>
    <d v="2012-09-30T00:00:00"/>
    <n v="300000"/>
    <x v="13"/>
    <d v="2012-09-30T00:00:00"/>
    <s v="Presmolt"/>
  </r>
  <r>
    <x v="6"/>
    <x v="3"/>
    <s v="UN"/>
    <x v="4"/>
    <s v="Youngs Bay"/>
    <s v="ODFW"/>
    <d v="2012-05-31T00:00:00"/>
    <n v="4750"/>
    <x v="8"/>
    <d v="2012-05-31T00:00:00"/>
    <s v="Fry"/>
  </r>
  <r>
    <x v="6"/>
    <x v="3"/>
    <s v="UN"/>
    <x v="4"/>
    <s v="Skipanon River"/>
    <s v="ODFW"/>
    <d v="2012-06-04T00:00:00"/>
    <n v="5623"/>
    <x v="4"/>
    <d v="2012-06-04T00:00:00"/>
    <s v="Fry"/>
  </r>
  <r>
    <x v="6"/>
    <x v="0"/>
    <s v="SP"/>
    <x v="17"/>
    <s v="Detroit Reservoir"/>
    <s v="ODFW"/>
    <d v="2012-08-09T00:00:00"/>
    <n v="100046"/>
    <x v="1"/>
    <d v="2012-08-10T00:00:00"/>
    <s v="Presmolt"/>
  </r>
  <r>
    <x v="6"/>
    <x v="0"/>
    <s v="SP"/>
    <x v="18"/>
    <s v="Mohawk River"/>
    <s v="ODFW"/>
    <d v="2012-06-15T00:00:00"/>
    <n v="76609"/>
    <x v="1"/>
    <d v="2012-06-15T00:00:00"/>
    <s v="Parr"/>
  </r>
  <r>
    <x v="6"/>
    <x v="0"/>
    <s v="SP"/>
    <x v="18"/>
    <s v="McKenzie Hatchery"/>
    <s v="ODFW"/>
    <d v="2012-11-02T00:00:00"/>
    <n v="346941"/>
    <x v="1"/>
    <d v="2012-11-02T00:00:00"/>
    <s v="Presmolt"/>
  </r>
  <r>
    <x v="6"/>
    <x v="0"/>
    <s v="SP"/>
    <x v="0"/>
    <s v="South Santiam Hatchery"/>
    <s v="ODFW"/>
    <d v="2012-10-31T00:00:00"/>
    <n v="294786"/>
    <x v="0"/>
    <d v="2012-10-31T00:00:00"/>
    <s v="Presmolt"/>
  </r>
  <r>
    <x v="6"/>
    <x v="0"/>
    <s v="SP"/>
    <x v="1"/>
    <s v="Dexter Pond"/>
    <s v="ODFW"/>
    <d v="2012-11-02T00:00:00"/>
    <n v="297693"/>
    <x v="1"/>
    <d v="2012-11-02T00:00:00"/>
    <s v="Presmolt"/>
  </r>
  <r>
    <x v="6"/>
    <x v="0"/>
    <s v="SP"/>
    <x v="18"/>
    <s v="McKenzie River"/>
    <s v="ODFW"/>
    <d v="2012-03-28T00:00:00"/>
    <n v="200"/>
    <x v="1"/>
    <d v="2012-03-28T00:00:00"/>
    <s v="Fry"/>
  </r>
  <r>
    <x v="6"/>
    <x v="0"/>
    <s v="SP"/>
    <x v="1"/>
    <s v="M Fk Willamette River"/>
    <s v="ODFW"/>
    <d v="2012-04-20T00:00:00"/>
    <n v="45695"/>
    <x v="1"/>
    <d v="2012-04-20T00:00:00"/>
    <s v="Fry"/>
  </r>
  <r>
    <x v="6"/>
    <x v="0"/>
    <s v="SP"/>
    <x v="1"/>
    <s v="Lookout Pt Reservoir"/>
    <s v="ODFW"/>
    <d v="2012-04-20T00:00:00"/>
    <n v="45696"/>
    <x v="1"/>
    <d v="2012-04-20T00:00:00"/>
    <s v="Fry"/>
  </r>
  <r>
    <x v="6"/>
    <x v="0"/>
    <s v="SP"/>
    <x v="1"/>
    <s v="M Fk Willamette River"/>
    <s v="ODFW"/>
    <d v="2012-05-23T00:00:00"/>
    <n v="49038"/>
    <x v="1"/>
    <d v="2012-05-23T00:00:00"/>
    <s v="Presmolt"/>
  </r>
  <r>
    <x v="6"/>
    <x v="0"/>
    <s v="SP"/>
    <x v="1"/>
    <s v="Lookout Pt Reservoir"/>
    <s v="ODFW"/>
    <d v="2012-05-23T00:00:00"/>
    <n v="49521"/>
    <x v="1"/>
    <d v="2012-05-23T00:00:00"/>
    <s v="Presmolt"/>
  </r>
  <r>
    <x v="6"/>
    <x v="0"/>
    <s v="SP"/>
    <x v="1"/>
    <s v="Hills Creek Reservoir"/>
    <s v="ODFW"/>
    <d v="2012-05-23T00:00:00"/>
    <n v="49104"/>
    <x v="1"/>
    <d v="2012-05-23T00:00:00"/>
    <s v="Presmolt"/>
  </r>
  <r>
    <x v="6"/>
    <x v="0"/>
    <s v="SP"/>
    <x v="1"/>
    <s v="Hills Creek Reservoir"/>
    <s v="ODFW"/>
    <d v="2012-06-15T00:00:00"/>
    <n v="100817"/>
    <x v="1"/>
    <d v="2012-06-15T00:00:00"/>
    <s v="Presmolt"/>
  </r>
  <r>
    <x v="6"/>
    <x v="0"/>
    <s v="SP"/>
    <x v="17"/>
    <s v="Santiam River &amp; N Fk"/>
    <s v="ODFW"/>
    <d v="2012-08-09T00:00:00"/>
    <n v="100962"/>
    <x v="0"/>
    <d v="2012-08-10T00:00:00"/>
    <s v="Presmolt"/>
  </r>
  <r>
    <x v="6"/>
    <x v="7"/>
    <s v="WI"/>
    <x v="25"/>
    <s v="N Fk Lewis River"/>
    <s v="WDFW"/>
    <d v="2012-07-05T00:00:00"/>
    <n v="6339"/>
    <x v="5"/>
    <d v="2012-07-05T00:00:00"/>
    <s v="Fry"/>
  </r>
  <r>
    <x v="6"/>
    <x v="0"/>
    <s v="SP"/>
    <x v="5"/>
    <s v="N Fk Lewis River"/>
    <s v="WDFW"/>
    <d v="2012-10-19T00:00:00"/>
    <n v="15440"/>
    <x v="5"/>
    <d v="2012-10-19T00:00:00"/>
    <s v="Presmolt"/>
  </r>
  <r>
    <x v="6"/>
    <x v="4"/>
    <s v="NO"/>
    <x v="3"/>
    <s v="Lewis River"/>
    <s v="WDFW"/>
    <d v="2012-03-01T00:00:00"/>
    <n v="9900"/>
    <x v="5"/>
    <d v="2012-03-30T00:00:00"/>
    <s v="Fry"/>
  </r>
  <r>
    <x v="6"/>
    <x v="7"/>
    <s v="WI"/>
    <x v="4"/>
    <s v="Skipanon River"/>
    <s v="ODFW"/>
    <d v="2012-06-04T00:00:00"/>
    <n v="350"/>
    <x v="4"/>
    <d v="2012-06-04T00:00:00"/>
    <s v="Fry"/>
  </r>
  <r>
    <x v="6"/>
    <x v="5"/>
    <s v="SO"/>
    <x v="8"/>
    <s v="Eagle Creek Hatchery"/>
    <s v="USFW"/>
    <d v="2013-04-10T00:00:00"/>
    <n v="382569"/>
    <x v="9"/>
    <d v="2013-04-18T00:00:00"/>
    <s v="Smolt"/>
  </r>
  <r>
    <x v="6"/>
    <x v="7"/>
    <s v="WI"/>
    <x v="8"/>
    <s v="Eagle Creek Hatchery"/>
    <s v="USFW"/>
    <d v="2013-04-18T00:00:00"/>
    <n v="108567"/>
    <x v="9"/>
    <d v="2013-04-22T00:00:00"/>
    <s v="Smolt"/>
  </r>
  <r>
    <x v="6"/>
    <x v="9"/>
    <s v="SU"/>
    <x v="21"/>
    <s v="Beaver Creek Hatchery"/>
    <s v="WDFW"/>
    <d v="2013-04-16T00:00:00"/>
    <n v="30500"/>
    <x v="14"/>
    <d v="2013-04-16T00:00:00"/>
    <s v="Smolt"/>
  </r>
  <r>
    <x v="6"/>
    <x v="7"/>
    <s v="WI"/>
    <x v="21"/>
    <s v="Beaver Creek Hatchery"/>
    <s v="WDFW"/>
    <d v="2013-04-16T00:00:00"/>
    <n v="80000"/>
    <x v="14"/>
    <d v="2013-04-16T00:00:00"/>
    <s v="Smolt"/>
  </r>
  <r>
    <x v="6"/>
    <x v="8"/>
    <s v="SP"/>
    <x v="6"/>
    <s v="Deep River Net Pens"/>
    <s v="WDFW"/>
    <d v="2013-02-04T00:00:00"/>
    <n v="320000"/>
    <x v="15"/>
    <d v="2013-02-04T00:00:00"/>
    <s v="Smolt"/>
  </r>
  <r>
    <x v="6"/>
    <x v="1"/>
    <s v="FA"/>
    <x v="24"/>
    <s v="Deep River Net Pens"/>
    <s v="WDFW"/>
    <d v="2013-06-13T00:00:00"/>
    <n v="1293000"/>
    <x v="15"/>
    <d v="2013-06-13T00:00:00"/>
    <s v="Smolt"/>
  </r>
  <r>
    <x v="6"/>
    <x v="1"/>
    <s v="FA"/>
    <x v="24"/>
    <s v="Deep River Net Pens"/>
    <s v="WDFW"/>
    <d v="2013-06-13T00:00:00"/>
    <n v="60000"/>
    <x v="15"/>
    <d v="2013-07-13T00:00:00"/>
    <s v="Smolt"/>
  </r>
  <r>
    <x v="6"/>
    <x v="1"/>
    <s v="FA"/>
    <x v="27"/>
    <s v="Deep River Net Pens"/>
    <s v="WDFW"/>
    <d v="2013-05-24T00:00:00"/>
    <n v="1267000"/>
    <x v="15"/>
    <d v="2013-06-25T00:00:00"/>
    <s v="Smolt"/>
  </r>
  <r>
    <x v="6"/>
    <x v="5"/>
    <s v="SO"/>
    <x v="29"/>
    <s v="Deep River Net Pens"/>
    <s v="WDFW"/>
    <d v="2013-05-01T00:00:00"/>
    <n v="280000"/>
    <x v="15"/>
    <d v="2013-05-01T00:00:00"/>
    <s v="Smolt"/>
  </r>
  <r>
    <x v="6"/>
    <x v="5"/>
    <s v="SO"/>
    <x v="7"/>
    <s v="Deep River Net Pens"/>
    <s v="WDFW"/>
    <d v="2013-05-01T00:00:00"/>
    <n v="320000"/>
    <x v="15"/>
    <d v="2013-05-01T00:00:00"/>
    <s v="Smolt"/>
  </r>
  <r>
    <x v="6"/>
    <x v="13"/>
    <s v="UN"/>
    <x v="26"/>
    <s v="Grays River Hatchery"/>
    <s v="WDFW"/>
    <d v="2013-03-21T00:00:00"/>
    <n v="157800"/>
    <x v="15"/>
    <d v="2013-04-10T00:00:00"/>
    <s v="Smolt"/>
  </r>
  <r>
    <x v="6"/>
    <x v="11"/>
    <s v="NO"/>
    <x v="26"/>
    <s v="Grays River Hatchery"/>
    <s v="WDFW"/>
    <d v="2013-05-01T00:00:00"/>
    <n v="165000"/>
    <x v="15"/>
    <d v="2013-05-01T00:00:00"/>
    <s v="Smolt"/>
  </r>
  <r>
    <x v="6"/>
    <x v="7"/>
    <s v="WI"/>
    <x v="26"/>
    <s v="Grays River Hatchery"/>
    <s v="WDFW"/>
    <d v="2013-05-01T00:00:00"/>
    <n v="37500"/>
    <x v="15"/>
    <d v="2013-05-01T00:00:00"/>
    <s v="Smolt"/>
  </r>
  <r>
    <x v="6"/>
    <x v="7"/>
    <s v="WI"/>
    <x v="26"/>
    <s v="Coweeman River"/>
    <s v="WDFW"/>
    <d v="2013-04-15T00:00:00"/>
    <n v="10000"/>
    <x v="17"/>
    <d v="2013-04-20T00:00:00"/>
    <s v="Smolt"/>
  </r>
  <r>
    <x v="6"/>
    <x v="12"/>
    <s v="UN"/>
    <x v="23"/>
    <s v="Cowlitz Trout"/>
    <s v="WDFW"/>
    <d v="2013-04-15T00:00:00"/>
    <n v="107845"/>
    <x v="3"/>
    <d v="2013-05-20T00:00:00"/>
    <s v="Smolt"/>
  </r>
  <r>
    <x v="6"/>
    <x v="7"/>
    <s v="WI"/>
    <x v="23"/>
    <s v="Cowlitz Trout"/>
    <s v="WDFW"/>
    <d v="2013-04-15T00:00:00"/>
    <n v="138103"/>
    <x v="3"/>
    <d v="2013-05-20T00:00:00"/>
    <s v="Smolt"/>
  </r>
  <r>
    <x v="6"/>
    <x v="7"/>
    <s v="WI"/>
    <x v="23"/>
    <s v="Cowlitz Trout"/>
    <s v="WDFW"/>
    <d v="2013-04-15T00:00:00"/>
    <n v="52292"/>
    <x v="3"/>
    <d v="2013-05-20T00:00:00"/>
    <s v="Smolt"/>
  </r>
  <r>
    <x v="6"/>
    <x v="7"/>
    <s v="WI"/>
    <x v="23"/>
    <s v="Cowlitz Trout"/>
    <s v="WDFW"/>
    <d v="2013-04-03T00:00:00"/>
    <n v="498735"/>
    <x v="3"/>
    <d v="2013-05-20T00:00:00"/>
    <s v="Smolt"/>
  </r>
  <r>
    <x v="6"/>
    <x v="9"/>
    <s v="SU"/>
    <x v="23"/>
    <s v="Cowlitz Trout"/>
    <s v="WDFW"/>
    <d v="2013-04-15T00:00:00"/>
    <n v="673578"/>
    <x v="3"/>
    <d v="2013-05-20T00:00:00"/>
    <s v="Smolt"/>
  </r>
  <r>
    <x v="6"/>
    <x v="1"/>
    <s v="FA"/>
    <x v="6"/>
    <s v="Cowlitz Salmon"/>
    <s v="WDFW"/>
    <d v="2013-06-10T00:00:00"/>
    <n v="1519271"/>
    <x v="3"/>
    <d v="2013-06-13T00:00:00"/>
    <s v="Smolt"/>
  </r>
  <r>
    <x v="6"/>
    <x v="8"/>
    <s v="SP"/>
    <x v="6"/>
    <s v="Cowlitz Salmon"/>
    <s v="WDFW"/>
    <d v="2013-03-29T00:00:00"/>
    <n v="974697"/>
    <x v="3"/>
    <d v="2013-04-03T00:00:00"/>
    <s v="Smolt"/>
  </r>
  <r>
    <x v="6"/>
    <x v="11"/>
    <s v="NO"/>
    <x v="6"/>
    <s v="Cowlitz Salmon"/>
    <s v="WDFW"/>
    <d v="2013-04-26T00:00:00"/>
    <n v="1378915"/>
    <x v="3"/>
    <d v="2013-05-01T00:00:00"/>
    <s v="Smolt"/>
  </r>
  <r>
    <x v="6"/>
    <x v="11"/>
    <s v="NO"/>
    <x v="6"/>
    <s v="Cowlitz Salmon"/>
    <s v="WDFW"/>
    <d v="2013-04-26T00:00:00"/>
    <n v="996198"/>
    <x v="3"/>
    <d v="2013-05-01T00:00:00"/>
    <s v="Smolt"/>
  </r>
  <r>
    <x v="6"/>
    <x v="9"/>
    <s v="SU"/>
    <x v="3"/>
    <s v="S Fk Toutle River"/>
    <s v="WDFW"/>
    <d v="2013-04-15T00:00:00"/>
    <n v="20279"/>
    <x v="16"/>
    <d v="2013-04-15T00:00:00"/>
    <s v="Smolt"/>
  </r>
  <r>
    <x v="6"/>
    <x v="1"/>
    <s v="FA"/>
    <x v="29"/>
    <s v="Green River"/>
    <s v="WDFW"/>
    <d v="2013-06-17T00:00:00"/>
    <n v="1514769"/>
    <x v="3"/>
    <d v="2013-07-04T00:00:00"/>
    <s v="Smolt"/>
  </r>
  <r>
    <x v="6"/>
    <x v="5"/>
    <s v="SO"/>
    <x v="29"/>
    <s v="Green River"/>
    <s v="WDFW"/>
    <d v="2013-05-02T00:00:00"/>
    <n v="163289"/>
    <x v="3"/>
    <d v="2013-05-09T00:00:00"/>
    <s v="Smolt"/>
  </r>
  <r>
    <x v="6"/>
    <x v="9"/>
    <s v="SU"/>
    <x v="29"/>
    <s v="Green River"/>
    <s v="WDFW"/>
    <d v="2013-04-17T00:00:00"/>
    <n v="24967"/>
    <x v="3"/>
    <d v="2013-04-22T00:00:00"/>
    <s v="Smolt"/>
  </r>
  <r>
    <x v="6"/>
    <x v="8"/>
    <s v="SP"/>
    <x v="3"/>
    <s v="Cowlitz River"/>
    <s v="WDFW"/>
    <d v="2013-03-20T00:00:00"/>
    <n v="54000"/>
    <x v="3"/>
    <d v="2013-03-31T00:00:00"/>
    <s v="Smolt"/>
  </r>
  <r>
    <x v="6"/>
    <x v="12"/>
    <s v="UN"/>
    <x v="3"/>
    <s v="Cowlitz River"/>
    <s v="WDFW"/>
    <d v="2013-04-15T00:00:00"/>
    <n v="9990"/>
    <x v="3"/>
    <d v="2013-04-15T00:00:00"/>
    <s v="Smolt"/>
  </r>
  <r>
    <x v="6"/>
    <x v="1"/>
    <s v="FA"/>
    <x v="27"/>
    <s v="Kalama Falls Hatchery"/>
    <s v="WDFW"/>
    <d v="2013-06-05T00:00:00"/>
    <n v="3157011"/>
    <x v="7"/>
    <d v="2013-06-25T00:00:00"/>
    <s v="Smolt"/>
  </r>
  <r>
    <x v="6"/>
    <x v="11"/>
    <s v="NO"/>
    <x v="27"/>
    <s v="Kalama Falls Hatchery"/>
    <s v="WDFW"/>
    <d v="2013-04-15T00:00:00"/>
    <n v="705552"/>
    <x v="7"/>
    <d v="2013-04-15T00:00:00"/>
    <s v="Smolt"/>
  </r>
  <r>
    <x v="6"/>
    <x v="7"/>
    <s v="WI"/>
    <x v="27"/>
    <s v="Kalama Falls Hatchery"/>
    <s v="WDFW"/>
    <d v="2013-04-17T00:00:00"/>
    <n v="62900"/>
    <x v="7"/>
    <d v="2013-04-17T00:00:00"/>
    <s v="Smolt"/>
  </r>
  <r>
    <x v="6"/>
    <x v="1"/>
    <s v="FA"/>
    <x v="20"/>
    <s v="Fallert Creek Hatchery"/>
    <s v="WDFW"/>
    <d v="2013-06-01T00:00:00"/>
    <n v="3522335"/>
    <x v="7"/>
    <d v="2013-06-10T00:00:00"/>
    <s v="Smolt"/>
  </r>
  <r>
    <x v="6"/>
    <x v="8"/>
    <s v="SP"/>
    <x v="20"/>
    <s v="Fallert Creek Hatchery"/>
    <s v="WDFW"/>
    <d v="2013-03-01T00:00:00"/>
    <n v="128155"/>
    <x v="7"/>
    <d v="2013-03-11T00:00:00"/>
    <s v="Smolt"/>
  </r>
  <r>
    <x v="6"/>
    <x v="5"/>
    <s v="SO"/>
    <x v="20"/>
    <s v="Fallert Creek Hatchery"/>
    <s v="WDFW"/>
    <d v="2013-04-15T00:00:00"/>
    <n v="121005"/>
    <x v="7"/>
    <d v="2013-04-15T00:00:00"/>
    <s v="Smolt"/>
  </r>
  <r>
    <x v="6"/>
    <x v="9"/>
    <s v="SU"/>
    <x v="20"/>
    <s v="Fallert Creek Hatchery"/>
    <s v="WDFW"/>
    <d v="2013-04-15T00:00:00"/>
    <n v="30307"/>
    <x v="7"/>
    <d v="2013-04-15T00:00:00"/>
    <s v="Smolt"/>
  </r>
  <r>
    <x v="6"/>
    <x v="8"/>
    <s v="SP"/>
    <x v="27"/>
    <s v="Gobar Acclim Pond"/>
    <s v="WDFW"/>
    <d v="2013-03-01T00:00:00"/>
    <n v="393307"/>
    <x v="7"/>
    <d v="2013-03-06T00:00:00"/>
    <s v="Smolt"/>
  </r>
  <r>
    <x v="6"/>
    <x v="9"/>
    <s v="SU"/>
    <x v="27"/>
    <s v="Gobar Acclim Pond"/>
    <s v="WDFW"/>
    <d v="2013-05-01T00:00:00"/>
    <n v="60624"/>
    <x v="7"/>
    <d v="2013-05-10T00:00:00"/>
    <s v="Smolt"/>
  </r>
  <r>
    <x v="6"/>
    <x v="7"/>
    <s v="WI"/>
    <x v="27"/>
    <s v="Kalama River"/>
    <s v="WDFW"/>
    <d v="2013-05-01T00:00:00"/>
    <n v="62031"/>
    <x v="7"/>
    <d v="2013-05-10T00:00:00"/>
    <s v="Smolt"/>
  </r>
  <r>
    <x v="6"/>
    <x v="8"/>
    <s v="SP"/>
    <x v="7"/>
    <s v="Lewis River Hatchery"/>
    <s v="WDFW"/>
    <d v="2013-02-01T00:00:00"/>
    <n v="1123749"/>
    <x v="5"/>
    <d v="2013-02-15T00:00:00"/>
    <s v="Smolt"/>
  </r>
  <r>
    <x v="6"/>
    <x v="11"/>
    <s v="NO"/>
    <x v="7"/>
    <s v="Lewis River Hatchery"/>
    <s v="WDFW"/>
    <d v="2013-04-22T00:00:00"/>
    <n v="660557"/>
    <x v="5"/>
    <d v="2013-04-22T00:00:00"/>
    <s v="Smolt"/>
  </r>
  <r>
    <x v="6"/>
    <x v="5"/>
    <s v="SO"/>
    <x v="7"/>
    <s v="Lewis River Hatchery"/>
    <s v="WDFW"/>
    <d v="2013-04-15T00:00:00"/>
    <n v="490551"/>
    <x v="5"/>
    <d v="2013-04-22T00:00:00"/>
    <s v="Smolt"/>
  </r>
  <r>
    <x v="6"/>
    <x v="13"/>
    <s v="UN"/>
    <x v="7"/>
    <s v="E Fk Lewis River"/>
    <s v="WDFW"/>
    <d v="2013-05-15T00:00:00"/>
    <n v="89698"/>
    <x v="5"/>
    <d v="2013-05-15T00:00:00"/>
    <s v="Smolt"/>
  </r>
  <r>
    <x v="6"/>
    <x v="9"/>
    <s v="SU"/>
    <x v="25"/>
    <s v="Lewis River"/>
    <s v="WDFW"/>
    <d v="2013-04-15T00:00:00"/>
    <n v="192325"/>
    <x v="5"/>
    <d v="2013-04-30T00:00:00"/>
    <s v="Smolt"/>
  </r>
  <r>
    <x v="6"/>
    <x v="7"/>
    <s v="WI"/>
    <x v="25"/>
    <s v="Lewis River"/>
    <s v="WDFW"/>
    <d v="2013-04-15T00:00:00"/>
    <n v="128360"/>
    <x v="5"/>
    <d v="2013-04-17T00:00:00"/>
    <s v="Smolt"/>
  </r>
  <r>
    <x v="6"/>
    <x v="7"/>
    <s v="WI"/>
    <x v="25"/>
    <s v="N Fk Lewis River"/>
    <s v="WDFW"/>
    <d v="2013-05-10T00:00:00"/>
    <n v="49650"/>
    <x v="5"/>
    <d v="2013-05-31T00:00:00"/>
    <s v="Smolt"/>
  </r>
  <r>
    <x v="6"/>
    <x v="5"/>
    <s v="SO"/>
    <x v="5"/>
    <s v="Speelyai Hatchery"/>
    <s v="WDFW"/>
    <d v="2013-04-09T00:00:00"/>
    <n v="497860"/>
    <x v="5"/>
    <d v="2013-04-09T00:00:00"/>
    <s v="Smolt"/>
  </r>
  <r>
    <x v="6"/>
    <x v="8"/>
    <s v="SP"/>
    <x v="7"/>
    <s v="Echo Net Pens"/>
    <s v="WDFW"/>
    <d v="2013-01-19T00:00:00"/>
    <n v="82650"/>
    <x v="5"/>
    <d v="2013-01-19T00:00:00"/>
    <s v="Smolt"/>
  </r>
  <r>
    <x v="6"/>
    <x v="8"/>
    <s v="SP"/>
    <x v="7"/>
    <s v="Echo Net Pens"/>
    <s v="WDFW"/>
    <d v="2013-03-09T00:00:00"/>
    <n v="79771"/>
    <x v="5"/>
    <d v="2013-03-09T00:00:00"/>
    <s v="Smolt"/>
  </r>
  <r>
    <x v="6"/>
    <x v="9"/>
    <s v="SU"/>
    <x v="25"/>
    <s v="Echo Net Pens"/>
    <s v="WDFW"/>
    <d v="2013-04-20T00:00:00"/>
    <n v="70441"/>
    <x v="5"/>
    <d v="2013-04-20T00:00:00"/>
    <s v="Smolt"/>
  </r>
  <r>
    <x v="6"/>
    <x v="4"/>
    <s v="NO"/>
    <x v="3"/>
    <s v="Lewis River"/>
    <s v="WDFW"/>
    <d v="2013-04-01T00:00:00"/>
    <n v="95000"/>
    <x v="5"/>
    <d v="2013-04-30T00:00:00"/>
    <s v="Fry"/>
  </r>
  <r>
    <x v="6"/>
    <x v="1"/>
    <s v="FA"/>
    <x v="24"/>
    <s v="Washougal Hatchery"/>
    <s v="WDFW"/>
    <d v="2013-06-11T00:00:00"/>
    <n v="3120005"/>
    <x v="6"/>
    <d v="2013-06-11T00:00:00"/>
    <s v="Smolt"/>
  </r>
  <r>
    <x v="6"/>
    <x v="13"/>
    <s v="UN"/>
    <x v="24"/>
    <s v="Duncan Creek"/>
    <s v="WDFW"/>
    <d v="2013-05-13T00:00:00"/>
    <n v="58004"/>
    <x v="4"/>
    <d v="2013-05-13T00:00:00"/>
    <s v="Smolt"/>
  </r>
  <r>
    <x v="6"/>
    <x v="11"/>
    <s v="NO"/>
    <x v="24"/>
    <s v="Washougal Hatchery"/>
    <s v="WDFW"/>
    <d v="2013-05-01T00:00:00"/>
    <n v="153227"/>
    <x v="6"/>
    <d v="2013-05-01T00:00:00"/>
    <s v="Smolt"/>
  </r>
  <r>
    <x v="6"/>
    <x v="9"/>
    <s v="SU"/>
    <x v="28"/>
    <s v="Washougal River"/>
    <s v="WDFW"/>
    <d v="2013-04-19T00:00:00"/>
    <n v="61813"/>
    <x v="6"/>
    <d v="2013-04-19T00:00:00"/>
    <s v="Smolt"/>
  </r>
  <r>
    <x v="6"/>
    <x v="9"/>
    <s v="SU"/>
    <x v="28"/>
    <s v="E Fk Lewis River"/>
    <s v="WDFW"/>
    <d v="2013-04-22T00:00:00"/>
    <n v="15700"/>
    <x v="5"/>
    <d v="2013-04-22T00:00:00"/>
    <s v="Smolt"/>
  </r>
  <r>
    <x v="6"/>
    <x v="9"/>
    <s v="SU"/>
    <x v="28"/>
    <s v="Salmon Creek (WA)"/>
    <s v="WDFW"/>
    <d v="2013-04-15T00:00:00"/>
    <n v="4040"/>
    <x v="4"/>
    <d v="2013-05-09T00:00:00"/>
    <s v="Smolt"/>
  </r>
  <r>
    <x v="6"/>
    <x v="7"/>
    <s v="WI"/>
    <x v="28"/>
    <s v="Washougal River"/>
    <s v="WDFW"/>
    <d v="2013-04-09T00:00:00"/>
    <n v="60000"/>
    <x v="6"/>
    <d v="2013-04-18T00:00:00"/>
    <s v="Smolt"/>
  </r>
  <r>
    <x v="6"/>
    <x v="7"/>
    <s v="WI"/>
    <x v="28"/>
    <s v="E Fk Lewis River"/>
    <s v="WDFW"/>
    <d v="2013-04-23T00:00:00"/>
    <n v="59992"/>
    <x v="5"/>
    <d v="2013-04-29T00:00:00"/>
    <s v="Smolt"/>
  </r>
  <r>
    <x v="6"/>
    <x v="7"/>
    <s v="WI"/>
    <x v="28"/>
    <s v="E Fk Lewis River"/>
    <s v="WDFW"/>
    <d v="2013-05-02T00:00:00"/>
    <n v="20000"/>
    <x v="5"/>
    <d v="2013-05-02T00:00:00"/>
    <s v="Smolt"/>
  </r>
  <r>
    <x v="6"/>
    <x v="7"/>
    <s v="WI"/>
    <x v="3"/>
    <s v="Salmon Creek (WA)"/>
    <s v="WDFW"/>
    <d v="2013-04-15T00:00:00"/>
    <n v="15360"/>
    <x v="4"/>
    <d v="2013-04-15T00:00:00"/>
    <s v="Smolt"/>
  </r>
  <r>
    <x v="6"/>
    <x v="6"/>
    <s v="UN"/>
    <x v="10"/>
    <s v="Big Creek Hatchery"/>
    <s v="ODFW"/>
    <d v="2013-03-27T00:00:00"/>
    <n v="166100"/>
    <x v="10"/>
    <d v="2013-03-27T00:00:00"/>
    <s v="Smolt"/>
  </r>
  <r>
    <x v="6"/>
    <x v="6"/>
    <s v="UN"/>
    <x v="10"/>
    <s v="Big Creek Hatchery"/>
    <s v="ODFW"/>
    <d v="2013-04-23T00:00:00"/>
    <n v="405516"/>
    <x v="10"/>
    <d v="2013-04-23T00:00:00"/>
    <s v="Smolt"/>
  </r>
  <r>
    <x v="6"/>
    <x v="7"/>
    <s v="WI"/>
    <x v="10"/>
    <s v="Big Creek Hatchery"/>
    <s v="ODFW"/>
    <d v="2013-03-27T00:00:00"/>
    <n v="64819"/>
    <x v="10"/>
    <d v="2013-03-27T00:00:00"/>
    <s v="Smolt"/>
  </r>
  <r>
    <x v="6"/>
    <x v="7"/>
    <s v="WI"/>
    <x v="11"/>
    <s v="Gnat Creek Hatchery"/>
    <s v="ODFW"/>
    <d v="2013-04-01T00:00:00"/>
    <n v="42306"/>
    <x v="4"/>
    <d v="2013-04-01T00:00:00"/>
    <s v="Smolt"/>
  </r>
  <r>
    <x v="6"/>
    <x v="7"/>
    <s v="WI"/>
    <x v="12"/>
    <s v="N Fk Klaskanine River"/>
    <s v="ODFW"/>
    <d v="2013-03-28T00:00:00"/>
    <n v="43148"/>
    <x v="11"/>
    <d v="2013-03-28T00:00:00"/>
    <s v="Smolt"/>
  </r>
  <r>
    <x v="6"/>
    <x v="1"/>
    <s v="FA"/>
    <x v="10"/>
    <s v="Big Creek Hatchery"/>
    <s v="ODFW"/>
    <d v="2013-05-15T00:00:00"/>
    <n v="2956068"/>
    <x v="10"/>
    <d v="2013-05-15T00:00:00"/>
    <s v="Smolt"/>
  </r>
  <r>
    <x v="6"/>
    <x v="1"/>
    <s v="FA"/>
    <x v="12"/>
    <s v="N Fk Klaskanine River"/>
    <s v="ODFW"/>
    <d v="2013-04-29T00:00:00"/>
    <n v="1986471"/>
    <x v="11"/>
    <d v="2013-04-29T00:00:00"/>
    <s v="Smolt"/>
  </r>
  <r>
    <x v="6"/>
    <x v="13"/>
    <s v="UN"/>
    <x v="10"/>
    <s v="Big Creek Hatchery"/>
    <s v="ODFW"/>
    <d v="2013-04-15T00:00:00"/>
    <n v="108502"/>
    <x v="10"/>
    <d v="2013-04-17T00:00:00"/>
    <s v="Smolt"/>
  </r>
  <r>
    <x v="6"/>
    <x v="1"/>
    <s v="FA"/>
    <x v="2"/>
    <s v="Tanner Creek"/>
    <s v="ODFW"/>
    <d v="2013-05-19T00:00:00"/>
    <n v="2784983"/>
    <x v="2"/>
    <d v="2013-05-19T00:00:00"/>
    <s v="Smolt"/>
  </r>
  <r>
    <x v="6"/>
    <x v="1"/>
    <s v="FA"/>
    <x v="2"/>
    <s v="Tanner Creek"/>
    <s v="ODFW"/>
    <d v="2013-07-31T00:00:00"/>
    <n v="2197246"/>
    <x v="2"/>
    <d v="2013-07-31T00:00:00"/>
    <s v="Smolt"/>
  </r>
  <r>
    <x v="6"/>
    <x v="9"/>
    <s v="SU"/>
    <x v="14"/>
    <s v="Clackamas Hatchery"/>
    <s v="ODFW"/>
    <d v="2013-04-16T00:00:00"/>
    <n v="144242"/>
    <x v="13"/>
    <d v="2013-04-16T00:00:00"/>
    <s v="Smolt"/>
  </r>
  <r>
    <x v="6"/>
    <x v="9"/>
    <s v="SU"/>
    <x v="15"/>
    <s v="Cedar Creek (Sandy R)"/>
    <s v="ODFW"/>
    <d v="2013-04-23T00:00:00"/>
    <n v="80550"/>
    <x v="12"/>
    <d v="2013-04-23T00:00:00"/>
    <s v="Smolt"/>
  </r>
  <r>
    <x v="6"/>
    <x v="7"/>
    <s v="WI"/>
    <x v="15"/>
    <s v="Cedar Creek (Sandy R)"/>
    <s v="ODFW"/>
    <d v="2013-04-15T00:00:00"/>
    <n v="89964"/>
    <x v="12"/>
    <d v="2013-04-15T00:00:00"/>
    <s v="Smolt"/>
  </r>
  <r>
    <x v="6"/>
    <x v="7"/>
    <s v="WI"/>
    <x v="4"/>
    <s v="Clackamas River"/>
    <s v="ODFW"/>
    <d v="2013-04-04T00:00:00"/>
    <n v="24861"/>
    <x v="13"/>
    <d v="2013-04-04T00:00:00"/>
    <s v="Smolt"/>
  </r>
  <r>
    <x v="6"/>
    <x v="7"/>
    <s v="WI"/>
    <x v="4"/>
    <s v="Clackamas River"/>
    <s v="ODFW"/>
    <d v="2013-04-23T00:00:00"/>
    <n v="25014"/>
    <x v="13"/>
    <d v="2013-04-23T00:00:00"/>
    <s v="Smolt"/>
  </r>
  <r>
    <x v="6"/>
    <x v="7"/>
    <s v="WI"/>
    <x v="14"/>
    <s v="Clackamas Hatchery"/>
    <s v="ODFW"/>
    <d v="2013-05-06T00:00:00"/>
    <n v="147569"/>
    <x v="13"/>
    <d v="2013-05-06T00:00:00"/>
    <s v="Smolt"/>
  </r>
  <r>
    <x v="6"/>
    <x v="6"/>
    <s v="UN"/>
    <x v="13"/>
    <s v="Tongue Pt"/>
    <s v="ODFW"/>
    <d v="2013-04-18T00:00:00"/>
    <n v="475019"/>
    <x v="4"/>
    <d v="2013-04-18T00:00:00"/>
    <s v="Smolt"/>
  </r>
  <r>
    <x v="6"/>
    <x v="8"/>
    <s v="SP"/>
    <x v="15"/>
    <s v="Cedar Creek (Sandy R)"/>
    <s v="ODFW"/>
    <d v="2013-03-02T00:00:00"/>
    <n v="150000"/>
    <x v="12"/>
    <d v="2013-03-02T00:00:00"/>
    <s v="Smolt"/>
  </r>
  <r>
    <x v="6"/>
    <x v="8"/>
    <s v="SP"/>
    <x v="14"/>
    <s v="Bull Run Acclimation"/>
    <s v="ODFW"/>
    <d v="2013-03-22T00:00:00"/>
    <n v="68687"/>
    <x v="12"/>
    <d v="2013-03-22T00:00:00"/>
    <s v="Smolt"/>
  </r>
  <r>
    <x v="6"/>
    <x v="8"/>
    <s v="SP"/>
    <x v="14"/>
    <s v="Bull Run Acclimation"/>
    <s v="ODFW"/>
    <d v="2013-04-18T00:00:00"/>
    <n v="64747"/>
    <x v="12"/>
    <d v="2013-04-18T00:00:00"/>
    <s v="Smolt"/>
  </r>
  <r>
    <x v="6"/>
    <x v="8"/>
    <s v="SP"/>
    <x v="4"/>
    <s v="Clackamas River"/>
    <s v="ODFW"/>
    <d v="2013-03-21T00:00:00"/>
    <n v="50000"/>
    <x v="13"/>
    <d v="2013-03-21T00:00:00"/>
    <s v="Smolt"/>
  </r>
  <r>
    <x v="6"/>
    <x v="8"/>
    <s v="SP"/>
    <x v="4"/>
    <s v="Clackamas River"/>
    <s v="ODFW"/>
    <d v="2013-02-22T00:00:00"/>
    <n v="55000"/>
    <x v="13"/>
    <d v="2013-02-22T00:00:00"/>
    <s v="Smolt"/>
  </r>
  <r>
    <x v="6"/>
    <x v="8"/>
    <s v="SP"/>
    <x v="4"/>
    <s v="Clackamas River"/>
    <s v="ODFW"/>
    <d v="2013-03-22T00:00:00"/>
    <n v="45748"/>
    <x v="13"/>
    <d v="2013-03-22T00:00:00"/>
    <s v="Smolt"/>
  </r>
  <r>
    <x v="6"/>
    <x v="8"/>
    <s v="SP"/>
    <x v="4"/>
    <s v="Clackamas River"/>
    <s v="ODFW"/>
    <d v="2013-04-08T00:00:00"/>
    <n v="55000"/>
    <x v="13"/>
    <d v="2013-04-08T00:00:00"/>
    <s v="Smolt"/>
  </r>
  <r>
    <x v="6"/>
    <x v="8"/>
    <s v="SP"/>
    <x v="4"/>
    <s v="Clackamas River"/>
    <s v="ODFW"/>
    <d v="2013-03-14T00:00:00"/>
    <n v="49900"/>
    <x v="13"/>
    <d v="2013-03-14T00:00:00"/>
    <s v="Smolt"/>
  </r>
  <r>
    <x v="6"/>
    <x v="8"/>
    <s v="SP"/>
    <x v="14"/>
    <s v="Clackamas Hatchery"/>
    <s v="ODFW"/>
    <d v="2013-03-07T00:00:00"/>
    <n v="319500"/>
    <x v="13"/>
    <d v="2013-03-07T00:00:00"/>
    <s v="Smolt"/>
  </r>
  <r>
    <x v="6"/>
    <x v="8"/>
    <s v="SP"/>
    <x v="13"/>
    <s v="Tongue Pt"/>
    <s v="ODFW"/>
    <d v="2013-04-08T00:00:00"/>
    <n v="133990"/>
    <x v="4"/>
    <d v="2013-04-08T00:00:00"/>
    <s v="Smolt"/>
  </r>
  <r>
    <x v="6"/>
    <x v="8"/>
    <s v="SP"/>
    <x v="13"/>
    <s v="Youngs Bay"/>
    <s v="ODFW"/>
    <d v="2013-03-11T00:00:00"/>
    <n v="601862"/>
    <x v="8"/>
    <d v="2013-03-11T00:00:00"/>
    <s v="Smolt"/>
  </r>
  <r>
    <x v="6"/>
    <x v="8"/>
    <s v="SP"/>
    <x v="13"/>
    <s v="Blind Slough"/>
    <s v="ODFW"/>
    <d v="2013-03-28T00:00:00"/>
    <n v="153674"/>
    <x v="4"/>
    <d v="2013-03-28T00:00:00"/>
    <s v="Smolt"/>
  </r>
  <r>
    <x v="6"/>
    <x v="6"/>
    <s v="UN"/>
    <x v="12"/>
    <s v="N Fk Klaskanine River"/>
    <s v="ODFW"/>
    <d v="2013-04-24T00:00:00"/>
    <n v="607824"/>
    <x v="11"/>
    <d v="2013-04-26T00:00:00"/>
    <s v="Smolt"/>
  </r>
  <r>
    <x v="6"/>
    <x v="6"/>
    <s v="UN"/>
    <x v="13"/>
    <s v="Blind Slough"/>
    <s v="ODFW"/>
    <d v="2013-04-18T00:00:00"/>
    <n v="385814"/>
    <x v="4"/>
    <d v="2013-04-18T00:00:00"/>
    <s v="Smolt"/>
  </r>
  <r>
    <x v="6"/>
    <x v="6"/>
    <s v="UN"/>
    <x v="2"/>
    <s v="Tanner Creek"/>
    <s v="ODFW"/>
    <d v="2013-05-06T00:00:00"/>
    <n v="358175"/>
    <x v="2"/>
    <d v="2013-05-06T00:00:00"/>
    <s v="Smolt"/>
  </r>
  <r>
    <x v="6"/>
    <x v="6"/>
    <s v="UN"/>
    <x v="13"/>
    <s v="Youngs Bay"/>
    <s v="ODFW"/>
    <d v="2013-04-22T00:00:00"/>
    <n v="769978"/>
    <x v="8"/>
    <d v="2013-04-22T00:00:00"/>
    <s v="Smolt"/>
  </r>
  <r>
    <x v="6"/>
    <x v="6"/>
    <s v="UN"/>
    <x v="13"/>
    <s v="N Fk Klaskanine River"/>
    <s v="ODFW"/>
    <d v="2013-04-07T00:00:00"/>
    <n v="386668"/>
    <x v="11"/>
    <d v="2013-04-07T00:00:00"/>
    <s v="Smolt"/>
  </r>
  <r>
    <x v="6"/>
    <x v="1"/>
    <s v="FA"/>
    <x v="4"/>
    <s v="Youngs River"/>
    <s v="ODFW"/>
    <d v="2013-06-04T00:00:00"/>
    <n v="15805"/>
    <x v="8"/>
    <d v="2013-06-04T00:00:00"/>
    <s v="Smolt"/>
  </r>
  <r>
    <x v="6"/>
    <x v="1"/>
    <s v="FA"/>
    <x v="4"/>
    <s v="Skipanon River"/>
    <s v="ODFW"/>
    <d v="2013-05-24T00:00:00"/>
    <n v="1899"/>
    <x v="4"/>
    <d v="2013-05-24T00:00:00"/>
    <s v="Smolt"/>
  </r>
  <r>
    <x v="6"/>
    <x v="9"/>
    <s v="SU"/>
    <x v="16"/>
    <s v="McKenzie River"/>
    <s v="ODFW"/>
    <d v="2013-04-10T00:00:00"/>
    <n v="106095"/>
    <x v="1"/>
    <d v="2013-04-13T00:00:00"/>
    <s v="Smolt"/>
  </r>
  <r>
    <x v="6"/>
    <x v="8"/>
    <s v="SP"/>
    <x v="17"/>
    <s v="Eagle Creek"/>
    <s v="ODFW"/>
    <d v="2013-03-15T00:00:00"/>
    <n v="74535"/>
    <x v="13"/>
    <d v="2013-03-15T00:00:00"/>
    <s v="Smolt"/>
  </r>
  <r>
    <x v="6"/>
    <x v="8"/>
    <s v="SP"/>
    <x v="17"/>
    <s v="Eagle Creek"/>
    <s v="ODFW"/>
    <d v="2013-04-10T00:00:00"/>
    <n v="68442"/>
    <x v="13"/>
    <d v="2013-04-10T00:00:00"/>
    <s v="Smolt"/>
  </r>
  <r>
    <x v="6"/>
    <x v="8"/>
    <s v="SP"/>
    <x v="17"/>
    <s v="Eagle Creek"/>
    <s v="ODFW"/>
    <d v="2013-05-03T00:00:00"/>
    <n v="37300"/>
    <x v="13"/>
    <d v="2013-05-03T00:00:00"/>
    <s v="Smolt"/>
  </r>
  <r>
    <x v="6"/>
    <x v="8"/>
    <s v="SP"/>
    <x v="17"/>
    <s v="Santiam River &amp; N Fk"/>
    <s v="ODFW"/>
    <d v="2013-04-15T00:00:00"/>
    <n v="228996"/>
    <x v="0"/>
    <d v="2013-04-15T00:00:00"/>
    <s v="Smolt"/>
  </r>
  <r>
    <x v="6"/>
    <x v="8"/>
    <s v="SP"/>
    <x v="18"/>
    <s v="McKenzie Hatchery"/>
    <s v="ODFW"/>
    <d v="2013-02-08T00:00:00"/>
    <n v="302416"/>
    <x v="1"/>
    <d v="2013-02-08T00:00:00"/>
    <s v="Smolt"/>
  </r>
  <r>
    <x v="6"/>
    <x v="8"/>
    <s v="SP"/>
    <x v="18"/>
    <s v="McKenzie Hatchery"/>
    <s v="ODFW"/>
    <d v="2013-03-05T00:00:00"/>
    <n v="218100"/>
    <x v="1"/>
    <d v="2013-03-05T00:00:00"/>
    <s v="Smolt"/>
  </r>
  <r>
    <x v="6"/>
    <x v="8"/>
    <s v="SP"/>
    <x v="13"/>
    <s v="Tongue Pt"/>
    <s v="ODFW"/>
    <d v="2013-03-21T00:00:00"/>
    <n v="246370"/>
    <x v="4"/>
    <d v="2013-03-21T00:00:00"/>
    <s v="Smolt"/>
  </r>
  <r>
    <x v="6"/>
    <x v="9"/>
    <s v="SU"/>
    <x v="19"/>
    <s v="Santiam River &amp; N Fk"/>
    <s v="ODFW"/>
    <d v="2013-03-07T00:00:00"/>
    <n v="57170"/>
    <x v="0"/>
    <d v="2013-03-07T00:00:00"/>
    <s v="Smolt"/>
  </r>
  <r>
    <x v="6"/>
    <x v="9"/>
    <s v="SU"/>
    <x v="19"/>
    <s v="Willamette River"/>
    <s v="ODFW"/>
    <d v="2013-04-17T00:00:00"/>
    <n v="95907"/>
    <x v="1"/>
    <d v="2013-04-17T00:00:00"/>
    <s v="Smolt"/>
  </r>
  <r>
    <x v="6"/>
    <x v="8"/>
    <s v="SP"/>
    <x v="0"/>
    <s v="South Santiam Hatchery"/>
    <s v="ODFW"/>
    <d v="2013-02-13T00:00:00"/>
    <n v="305703"/>
    <x v="0"/>
    <d v="2013-02-13T00:00:00"/>
    <s v="Smolt"/>
  </r>
  <r>
    <x v="6"/>
    <x v="8"/>
    <s v="SP"/>
    <x v="0"/>
    <s v="South Santiam Hatchery"/>
    <s v="ODFW"/>
    <d v="2013-03-22T00:00:00"/>
    <n v="4750"/>
    <x v="0"/>
    <d v="2013-03-22T00:00:00"/>
    <s v="Smolt"/>
  </r>
  <r>
    <x v="6"/>
    <x v="9"/>
    <s v="SU"/>
    <x v="0"/>
    <s v="South Santiam Hatchery"/>
    <s v="ODFW"/>
    <d v="2013-04-04T00:00:00"/>
    <n v="186828"/>
    <x v="0"/>
    <d v="2013-04-04T00:00:00"/>
    <s v="Smolt"/>
  </r>
  <r>
    <x v="6"/>
    <x v="8"/>
    <s v="SP"/>
    <x v="1"/>
    <s v="Dexter Pond"/>
    <s v="ODFW"/>
    <d v="2013-02-06T00:00:00"/>
    <n v="691537"/>
    <x v="1"/>
    <d v="2013-02-06T00:00:00"/>
    <s v="Smolt"/>
  </r>
  <r>
    <x v="6"/>
    <x v="8"/>
    <s v="SP"/>
    <x v="1"/>
    <s v="Dexter Pond"/>
    <s v="ODFW"/>
    <d v="2013-03-05T00:00:00"/>
    <n v="551523"/>
    <x v="1"/>
    <d v="2013-03-05T00:00:00"/>
    <s v="Smolt"/>
  </r>
  <r>
    <x v="6"/>
    <x v="8"/>
    <s v="SP"/>
    <x v="1"/>
    <s v="Dexter Pond"/>
    <s v="ODFW"/>
    <d v="2013-04-15T00:00:00"/>
    <n v="238509"/>
    <x v="1"/>
    <d v="2013-04-15T00:00:00"/>
    <s v="Smolt"/>
  </r>
  <r>
    <x v="6"/>
    <x v="8"/>
    <s v="SP"/>
    <x v="4"/>
    <s v="Mollala River"/>
    <s v="ODFW"/>
    <d v="2013-03-21T00:00:00"/>
    <n v="54336"/>
    <x v="1"/>
    <d v="2013-03-21T00:00:00"/>
    <s v="Smolt"/>
  </r>
  <r>
    <x v="6"/>
    <x v="9"/>
    <s v="SU"/>
    <x v="1"/>
    <s v="Dexter Pond"/>
    <s v="ODFW"/>
    <d v="2013-04-15T00:00:00"/>
    <n v="71695"/>
    <x v="1"/>
    <d v="2013-04-15T00:00:00"/>
    <s v="Smolt"/>
  </r>
  <r>
    <x v="6"/>
    <x v="9"/>
    <s v="SU"/>
    <x v="1"/>
    <s v="Santiam River &amp; N Fk"/>
    <s v="ODFW"/>
    <d v="2013-04-09T00:00:00"/>
    <n v="69230"/>
    <x v="0"/>
    <d v="2013-04-09T00:00:00"/>
    <s v="Smolt"/>
  </r>
  <r>
    <x v="6"/>
    <x v="8"/>
    <s v="SP"/>
    <x v="18"/>
    <s v="Coast Fk Willamette River"/>
    <s v="ODFW"/>
    <d v="2013-02-25T00:00:00"/>
    <n v="270260"/>
    <x v="1"/>
    <d v="2013-02-25T00:00:00"/>
    <s v="Smolt"/>
  </r>
  <r>
    <x v="6"/>
    <x v="8"/>
    <s v="SP"/>
    <x v="11"/>
    <s v="Gnat Creek Hatchery"/>
    <s v="ODFW"/>
    <d v="2013-03-05T00:00:00"/>
    <n v="99190"/>
    <x v="4"/>
    <d v="2013-03-05T00:00:00"/>
    <s v="Smolt"/>
  </r>
  <r>
    <x v="6"/>
    <x v="8"/>
    <s v="SP"/>
    <x v="1"/>
    <s v="S Fk Santiam River"/>
    <s v="ODFW"/>
    <d v="2013-02-27T00:00:00"/>
    <n v="251999"/>
    <x v="0"/>
    <d v="2013-02-28T00:00:00"/>
    <s v="Smolt"/>
  </r>
  <r>
    <x v="6"/>
    <x v="8"/>
    <s v="SP"/>
    <x v="18"/>
    <s v="Coast Fk Willamette River"/>
    <s v="ODFW"/>
    <d v="2013-03-05T00:00:00"/>
    <n v="18700"/>
    <x v="1"/>
    <d v="2013-03-05T00:00:00"/>
    <s v="Smolt"/>
  </r>
  <r>
    <x v="6"/>
    <x v="8"/>
    <s v="SP"/>
    <x v="18"/>
    <s v="Coast Fk Willamette River"/>
    <s v="ODFW"/>
    <d v="2013-03-05T00:00:00"/>
    <n v="81400"/>
    <x v="1"/>
    <d v="2013-03-05T00:00:00"/>
    <s v="Smolt"/>
  </r>
  <r>
    <x v="6"/>
    <x v="8"/>
    <s v="SP"/>
    <x v="14"/>
    <s v="Clackamas Hatchery"/>
    <s v="ODFW"/>
    <d v="2013-03-11T00:00:00"/>
    <n v="373285"/>
    <x v="13"/>
    <d v="2013-03-11T00:00:00"/>
    <s v="Smolt"/>
  </r>
  <r>
    <x v="6"/>
    <x v="8"/>
    <s v="SP"/>
    <x v="13"/>
    <s v="Blind Slough"/>
    <s v="ODFW"/>
    <d v="2013-03-07T00:00:00"/>
    <n v="172816"/>
    <x v="4"/>
    <d v="2013-03-07T00:00:00"/>
    <s v="Smolt"/>
  </r>
  <r>
    <x v="6"/>
    <x v="8"/>
    <s v="SP"/>
    <x v="13"/>
    <s v="Tongue Pt"/>
    <s v="ODFW"/>
    <d v="2013-04-08T00:00:00"/>
    <n v="101260"/>
    <x v="4"/>
    <d v="2013-04-08T00:00:00"/>
    <s v="Smolt"/>
  </r>
  <r>
    <x v="6"/>
    <x v="6"/>
    <s v="UN"/>
    <x v="15"/>
    <s v="Cedar Creek (Sandy R)"/>
    <s v="ODFW"/>
    <d v="2013-04-18T00:00:00"/>
    <n v="300174"/>
    <x v="12"/>
    <d v="2013-04-18T00:00:00"/>
    <s v="Smolt"/>
  </r>
  <r>
    <x v="6"/>
    <x v="8"/>
    <s v="SP"/>
    <x v="17"/>
    <s v="Santiam River &amp; N Fk"/>
    <s v="ODFW"/>
    <d v="2013-03-18T00:00:00"/>
    <n v="469000"/>
    <x v="0"/>
    <d v="2013-03-19T00:00:00"/>
    <s v="Smolt"/>
  </r>
  <r>
    <x v="6"/>
    <x v="6"/>
    <s v="UN"/>
    <x v="13"/>
    <s v="Blind Slough"/>
    <s v="ODFW"/>
    <d v="2013-05-06T00:00:00"/>
    <n v="200463"/>
    <x v="4"/>
    <d v="2013-05-06T00:00:00"/>
    <s v="Smolt"/>
  </r>
  <r>
    <x v="6"/>
    <x v="6"/>
    <s v="UN"/>
    <x v="13"/>
    <s v="Tongue Pt"/>
    <s v="ODFW"/>
    <d v="2013-05-07T00:00:00"/>
    <n v="374362"/>
    <x v="4"/>
    <d v="2013-05-07T00:00:00"/>
    <s v="Smolt"/>
  </r>
  <r>
    <x v="6"/>
    <x v="11"/>
    <s v="NO"/>
    <x v="7"/>
    <s v="Lewis River"/>
    <s v="WDFW"/>
    <d v="2013-04-01T00:00:00"/>
    <n v="215240"/>
    <x v="5"/>
    <d v="2013-04-01T00:00:00"/>
    <s v="Smolt"/>
  </r>
  <r>
    <x v="6"/>
    <x v="8"/>
    <s v="SP"/>
    <x v="5"/>
    <s v="Lewis River"/>
    <s v="WDFW"/>
    <d v="2013-04-01T00:00:00"/>
    <n v="32225"/>
    <x v="5"/>
    <d v="2013-04-03T00:00:00"/>
    <s v="Smolt"/>
  </r>
  <r>
    <x v="6"/>
    <x v="8"/>
    <s v="SP"/>
    <x v="5"/>
    <s v="N Fk Lewis River"/>
    <s v="WDFW"/>
    <d v="2013-04-04T00:00:00"/>
    <n v="14256"/>
    <x v="5"/>
    <d v="2013-04-04T00:00:00"/>
    <s v="Smolt"/>
  </r>
  <r>
    <x v="6"/>
    <x v="8"/>
    <s v="SP"/>
    <x v="5"/>
    <s v="N Fk Lewis River"/>
    <s v="WDFW"/>
    <d v="2013-04-01T00:00:00"/>
    <n v="36215"/>
    <x v="5"/>
    <d v="2013-04-03T00:00:00"/>
    <s v="Smolt"/>
  </r>
  <r>
    <x v="6"/>
    <x v="8"/>
    <s v="SP"/>
    <x v="17"/>
    <s v="Santiam River &amp; N Fk"/>
    <s v="ODFW"/>
    <d v="2013-06-11T00:00:00"/>
    <n v="14674"/>
    <x v="0"/>
    <d v="2013-06-11T00:00:00"/>
    <s v="Smolt"/>
  </r>
  <r>
    <x v="6"/>
    <x v="8"/>
    <s v="SP"/>
    <x v="4"/>
    <s v="Mollala River"/>
    <s v="ODFW"/>
    <d v="2013-04-18T00:00:00"/>
    <n v="47680"/>
    <x v="1"/>
    <d v="2013-04-18T00:00:00"/>
    <s v="Smolt"/>
  </r>
  <r>
    <x v="6"/>
    <x v="1"/>
    <s v="FA"/>
    <x v="12"/>
    <s v="N Fk Klaskanine River"/>
    <s v="ODFW"/>
    <d v="2013-07-15T00:00:00"/>
    <n v="481663"/>
    <x v="11"/>
    <d v="2013-07-15T00:00:00"/>
    <s v="Smolt"/>
  </r>
  <r>
    <x v="6"/>
    <x v="1"/>
    <s v="FA"/>
    <x v="12"/>
    <s v="S Fk Klaskanine River"/>
    <s v="ODFW"/>
    <d v="2013-07-19T00:00:00"/>
    <n v="680806"/>
    <x v="11"/>
    <d v="2013-07-19T00:00:00"/>
    <s v="Smolt"/>
  </r>
  <r>
    <x v="6"/>
    <x v="11"/>
    <s v="NO"/>
    <x v="3"/>
    <s v="Below Bonn Dam"/>
    <s v="WDFW"/>
    <d v="2013-01-02T00:00:00"/>
    <n v="20"/>
    <x v="4"/>
    <d v="2013-01-04T00:00:00"/>
    <s v="Smolt"/>
  </r>
  <r>
    <x v="6"/>
    <x v="7"/>
    <s v="WI"/>
    <x v="4"/>
    <s v="Skipanon River"/>
    <s v="ODFW"/>
    <d v="2013-05-24T00:00:00"/>
    <n v="60"/>
    <x v="4"/>
    <d v="2013-05-24T00:00:00"/>
    <s v="Smolt"/>
  </r>
  <r>
    <x v="7"/>
    <x v="0"/>
    <s v="SP"/>
    <x v="14"/>
    <s v="Clackamas Hatchery"/>
    <s v="ODFW"/>
    <d v="2011-09-29T00:00:00"/>
    <n v="293293"/>
    <x v="13"/>
    <d v="2011-09-29T00:00:00"/>
    <s v="Presmolt"/>
  </r>
  <r>
    <x v="7"/>
    <x v="3"/>
    <s v="UN"/>
    <x v="4"/>
    <s v="Youngs River"/>
    <s v="ODFW"/>
    <d v="2011-05-26T00:00:00"/>
    <n v="3210"/>
    <x v="8"/>
    <d v="2011-05-26T00:00:00"/>
    <s v="Presmolt"/>
  </r>
  <r>
    <x v="7"/>
    <x v="3"/>
    <s v="UN"/>
    <x v="4"/>
    <s v="Skipanon River"/>
    <s v="ODFW"/>
    <d v="2011-06-16T00:00:00"/>
    <n v="2918"/>
    <x v="4"/>
    <d v="2011-06-16T00:00:00"/>
    <s v="Fry"/>
  </r>
  <r>
    <x v="7"/>
    <x v="0"/>
    <s v="SP"/>
    <x v="17"/>
    <s v="Detroit Reservoir"/>
    <s v="ODFW"/>
    <d v="2011-07-25T00:00:00"/>
    <n v="138857"/>
    <x v="1"/>
    <d v="2011-07-25T00:00:00"/>
    <s v="Presmolt"/>
  </r>
  <r>
    <x v="7"/>
    <x v="0"/>
    <s v="SP"/>
    <x v="18"/>
    <s v="Mohawk River"/>
    <s v="ODFW"/>
    <d v="2011-06-09T00:00:00"/>
    <n v="124170"/>
    <x v="1"/>
    <d v="2011-06-09T00:00:00"/>
    <s v="Presmolt"/>
  </r>
  <r>
    <x v="7"/>
    <x v="0"/>
    <s v="SP"/>
    <x v="18"/>
    <s v="McKenzie Hatchery"/>
    <s v="ODFW"/>
    <d v="2011-11-03T00:00:00"/>
    <n v="352836"/>
    <x v="1"/>
    <d v="2011-11-03T00:00:00"/>
    <s v="Presmolt"/>
  </r>
  <r>
    <x v="7"/>
    <x v="0"/>
    <s v="SP"/>
    <x v="0"/>
    <s v="South Santiam Hatchery"/>
    <s v="ODFW"/>
    <d v="2011-11-01T00:00:00"/>
    <n v="305090"/>
    <x v="0"/>
    <d v="2011-11-01T00:00:00"/>
    <s v="Presmolt"/>
  </r>
  <r>
    <x v="7"/>
    <x v="0"/>
    <s v="SP"/>
    <x v="1"/>
    <s v="Dexter Pond"/>
    <s v="ODFW"/>
    <d v="2011-11-01T00:00:00"/>
    <n v="315787"/>
    <x v="1"/>
    <d v="2011-11-01T00:00:00"/>
    <s v="Presmolt"/>
  </r>
  <r>
    <x v="7"/>
    <x v="0"/>
    <s v="SP"/>
    <x v="3"/>
    <s v="Upper Cowlitz River"/>
    <s v="WDFW"/>
    <d v="2011-03-16T00:00:00"/>
    <n v="299576"/>
    <x v="3"/>
    <d v="2011-03-24T00:00:00"/>
    <s v="Fry"/>
  </r>
  <r>
    <x v="7"/>
    <x v="4"/>
    <s v="NO"/>
    <x v="3"/>
    <s v="Cowlitz River"/>
    <s v="WDFW"/>
    <d v="2011-03-01T00:00:00"/>
    <n v="40000"/>
    <x v="3"/>
    <d v="2011-03-31T00:00:00"/>
    <s v="Fry"/>
  </r>
  <r>
    <x v="7"/>
    <x v="4"/>
    <s v="NO"/>
    <x v="3"/>
    <s v="Cowlitz River"/>
    <s v="WDFW"/>
    <d v="2011-03-11T00:00:00"/>
    <n v="212500"/>
    <x v="3"/>
    <d v="2011-03-28T00:00:00"/>
    <s v="Fry"/>
  </r>
  <r>
    <x v="7"/>
    <x v="4"/>
    <s v="NO"/>
    <x v="3"/>
    <s v="Campbell Creek"/>
    <s v="WDFW"/>
    <d v="2011-06-01T00:00:00"/>
    <n v="1000"/>
    <x v="3"/>
    <d v="2011-06-07T00:00:00"/>
    <s v="Parr"/>
  </r>
  <r>
    <x v="7"/>
    <x v="9"/>
    <s v="SU"/>
    <x v="3"/>
    <s v="Lewis River"/>
    <s v="WDFW"/>
    <d v="2011-03-10T00:00:00"/>
    <n v="10000"/>
    <x v="5"/>
    <d v="2011-03-20T00:00:00"/>
    <s v="Fry"/>
  </r>
  <r>
    <x v="7"/>
    <x v="4"/>
    <s v="NO"/>
    <x v="3"/>
    <s v="Lewis River"/>
    <s v="WDFW"/>
    <d v="2011-02-24T00:00:00"/>
    <n v="460000"/>
    <x v="5"/>
    <d v="2011-02-24T00:00:00"/>
    <s v="Fry"/>
  </r>
  <r>
    <x v="7"/>
    <x v="4"/>
    <s v="NO"/>
    <x v="3"/>
    <s v="Lewis River"/>
    <s v="WDFW"/>
    <d v="2011-01-13T00:00:00"/>
    <n v="400000"/>
    <x v="5"/>
    <d v="2011-01-28T00:00:00"/>
    <s v="Fry"/>
  </r>
  <r>
    <x v="7"/>
    <x v="4"/>
    <s v="NO"/>
    <x v="3"/>
    <s v="Salmon Creek (WA)"/>
    <s v="WDFW"/>
    <d v="2011-03-18T00:00:00"/>
    <n v="43117"/>
    <x v="4"/>
    <d v="2011-05-18T00:00:00"/>
    <s v="Fry"/>
  </r>
  <r>
    <x v="7"/>
    <x v="4"/>
    <s v="NO"/>
    <x v="3"/>
    <s v="Salmon Creek (WA)"/>
    <s v="WDFW"/>
    <d v="2011-03-21T00:00:00"/>
    <n v="90000"/>
    <x v="4"/>
    <d v="2011-03-21T00:00:00"/>
    <s v="Fry"/>
  </r>
  <r>
    <x v="7"/>
    <x v="4"/>
    <s v="NO"/>
    <x v="3"/>
    <s v="Salmon Creek (WA)"/>
    <s v="WDFW"/>
    <d v="2011-03-20T00:00:00"/>
    <n v="4850"/>
    <x v="4"/>
    <d v="2011-03-20T00:00:00"/>
    <s v="Fry"/>
  </r>
  <r>
    <x v="7"/>
    <x v="0"/>
    <s v="SP"/>
    <x v="1"/>
    <s v="Willamette River"/>
    <s v="ODFW"/>
    <d v="2011-05-19T00:00:00"/>
    <n v="111780"/>
    <x v="1"/>
    <d v="2011-05-25T00:00:00"/>
    <s v="Presmolt"/>
  </r>
  <r>
    <x v="7"/>
    <x v="0"/>
    <s v="SP"/>
    <x v="1"/>
    <s v="Lookout Pt Reservoir"/>
    <s v="ODFW"/>
    <d v="2011-06-10T00:00:00"/>
    <n v="100800"/>
    <x v="1"/>
    <d v="2011-06-10T00:00:00"/>
    <s v="Parr"/>
  </r>
  <r>
    <x v="7"/>
    <x v="4"/>
    <s v="NO"/>
    <x v="3"/>
    <s v="Washougal River"/>
    <s v="WDFW"/>
    <d v="2011-04-23T00:00:00"/>
    <n v="13000"/>
    <x v="6"/>
    <d v="2011-04-23T00:00:00"/>
    <s v="Fry"/>
  </r>
  <r>
    <x v="7"/>
    <x v="7"/>
    <s v="WI"/>
    <x v="4"/>
    <s v="Skipanon River"/>
    <s v="ODFW"/>
    <d v="2011-06-16T00:00:00"/>
    <n v="450"/>
    <x v="4"/>
    <d v="2011-06-16T00:00:00"/>
    <s v="Fry"/>
  </r>
  <r>
    <x v="7"/>
    <x v="15"/>
    <s v="SO"/>
    <x v="3"/>
    <s v="Below Bonn Dam"/>
    <s v="WDFW"/>
    <d v="2011-05-11T00:00:00"/>
    <n v="7650"/>
    <x v="4"/>
    <d v="2011-05-11T00:00:00"/>
    <s v="Fry"/>
  </r>
  <r>
    <x v="7"/>
    <x v="4"/>
    <s v="NO"/>
    <x v="3"/>
    <s v="Below Bonn Dam"/>
    <s v="WDFW"/>
    <d v="2011-03-23T00:00:00"/>
    <n v="9900"/>
    <x v="4"/>
    <d v="2011-03-23T00:00:00"/>
    <s v="Fry"/>
  </r>
  <r>
    <x v="7"/>
    <x v="0"/>
    <s v="SP"/>
    <x v="1"/>
    <s v="Hills Creek Reservoir"/>
    <s v="ODFW"/>
    <d v="2011-06-11T00:00:00"/>
    <n v="80744"/>
    <x v="1"/>
    <d v="2011-06-11T00:00:00"/>
    <s v="Presmolt"/>
  </r>
  <r>
    <x v="7"/>
    <x v="11"/>
    <s v="NO"/>
    <x v="3"/>
    <s v="Chinook River"/>
    <s v="WDFW"/>
    <d v="2012-06-15T00:00:00"/>
    <n v="19000"/>
    <x v="18"/>
    <d v="2012-06-15T00:00:00"/>
    <s v="Smolt"/>
  </r>
  <r>
    <x v="7"/>
    <x v="9"/>
    <s v="SU"/>
    <x v="21"/>
    <s v="Beaver Creek Hatchery"/>
    <s v="WDFW"/>
    <d v="2012-04-18T00:00:00"/>
    <n v="33000"/>
    <x v="14"/>
    <d v="2012-04-18T00:00:00"/>
    <s v="Smolt"/>
  </r>
  <r>
    <x v="7"/>
    <x v="7"/>
    <s v="WI"/>
    <x v="21"/>
    <s v="Beaver Creek Hatchery"/>
    <s v="WDFW"/>
    <d v="2012-04-18T00:00:00"/>
    <n v="26500"/>
    <x v="14"/>
    <d v="2012-04-18T00:00:00"/>
    <s v="Smolt"/>
  </r>
  <r>
    <x v="7"/>
    <x v="8"/>
    <s v="SP"/>
    <x v="6"/>
    <s v="Deep River Net Pens"/>
    <s v="WDFW"/>
    <d v="2012-03-05T00:00:00"/>
    <n v="405000"/>
    <x v="15"/>
    <d v="2012-03-06T00:00:00"/>
    <s v="Smolt"/>
  </r>
  <r>
    <x v="7"/>
    <x v="1"/>
    <s v="FA"/>
    <x v="24"/>
    <s v="Deep River Net Pens"/>
    <s v="WDFW"/>
    <d v="2012-06-18T00:00:00"/>
    <n v="893000"/>
    <x v="15"/>
    <d v="2012-06-18T00:00:00"/>
    <s v="Smolt"/>
  </r>
  <r>
    <x v="7"/>
    <x v="5"/>
    <s v="SO"/>
    <x v="29"/>
    <s v="Deep River Net Pens"/>
    <s v="WDFW"/>
    <d v="2012-05-02T00:00:00"/>
    <n v="438500"/>
    <x v="15"/>
    <d v="2012-05-02T00:00:00"/>
    <s v="Smolt"/>
  </r>
  <r>
    <x v="7"/>
    <x v="5"/>
    <s v="SO"/>
    <x v="7"/>
    <s v="Deep River Net Pens"/>
    <s v="WDFW"/>
    <d v="2012-05-02T00:00:00"/>
    <n v="338000"/>
    <x v="15"/>
    <d v="2012-05-02T00:00:00"/>
    <s v="Smolt"/>
  </r>
  <r>
    <x v="7"/>
    <x v="13"/>
    <s v="UN"/>
    <x v="26"/>
    <s v="Grays River"/>
    <s v="WDFW"/>
    <d v="2012-03-20T00:00:00"/>
    <n v="250000"/>
    <x v="15"/>
    <d v="2012-04-01T00:00:00"/>
    <s v="Smolt"/>
  </r>
  <r>
    <x v="7"/>
    <x v="11"/>
    <s v="NO"/>
    <x v="26"/>
    <s v="Grays River"/>
    <s v="WDFW"/>
    <d v="2012-05-01T00:00:00"/>
    <n v="163000"/>
    <x v="15"/>
    <d v="2012-05-01T00:00:00"/>
    <s v="Smolt"/>
  </r>
  <r>
    <x v="7"/>
    <x v="7"/>
    <s v="WI"/>
    <x v="26"/>
    <s v="Grays River"/>
    <s v="WDFW"/>
    <d v="2012-05-01T00:00:00"/>
    <n v="37000"/>
    <x v="15"/>
    <d v="2012-05-01T00:00:00"/>
    <s v="Smolt"/>
  </r>
  <r>
    <x v="7"/>
    <x v="7"/>
    <s v="WI"/>
    <x v="26"/>
    <s v="Coweeman River"/>
    <s v="WDFW"/>
    <d v="2012-04-19T00:00:00"/>
    <n v="9483"/>
    <x v="17"/>
    <d v="2012-04-19T00:00:00"/>
    <s v="Smolt"/>
  </r>
  <r>
    <x v="7"/>
    <x v="12"/>
    <s v="UN"/>
    <x v="23"/>
    <s v="Cowlitz Trout"/>
    <s v="WDFW"/>
    <d v="2012-04-15T00:00:00"/>
    <n v="88388"/>
    <x v="3"/>
    <d v="2012-05-15T00:00:00"/>
    <s v="Smolt"/>
  </r>
  <r>
    <x v="7"/>
    <x v="7"/>
    <s v="WI"/>
    <x v="23"/>
    <s v="Cowlitz Trout"/>
    <s v="WDFW"/>
    <d v="2012-04-15T00:00:00"/>
    <n v="386025"/>
    <x v="3"/>
    <d v="2012-05-15T00:00:00"/>
    <s v="Smolt"/>
  </r>
  <r>
    <x v="7"/>
    <x v="7"/>
    <s v="WI"/>
    <x v="23"/>
    <s v="Cowlitz Trout"/>
    <s v="WDFW"/>
    <d v="2012-04-15T00:00:00"/>
    <n v="286887"/>
    <x v="3"/>
    <d v="2012-05-15T00:00:00"/>
    <s v="Smolt"/>
  </r>
  <r>
    <x v="7"/>
    <x v="9"/>
    <s v="SU"/>
    <x v="23"/>
    <s v="Cowlitz Trout"/>
    <s v="WDFW"/>
    <d v="2012-04-15T00:00:00"/>
    <n v="471529"/>
    <x v="3"/>
    <d v="2012-05-15T00:00:00"/>
    <s v="Smolt"/>
  </r>
  <r>
    <x v="7"/>
    <x v="1"/>
    <s v="FA"/>
    <x v="6"/>
    <s v="Cowlitz Salmon"/>
    <s v="WDFW"/>
    <d v="2012-06-07T00:00:00"/>
    <n v="4494944"/>
    <x v="3"/>
    <d v="2012-06-27T00:00:00"/>
    <s v="Smolt"/>
  </r>
  <r>
    <x v="7"/>
    <x v="8"/>
    <s v="SP"/>
    <x v="6"/>
    <s v="Cowlitz Salmon"/>
    <s v="WDFW"/>
    <d v="2012-03-26T00:00:00"/>
    <n v="829096"/>
    <x v="3"/>
    <d v="2012-04-02T00:00:00"/>
    <s v="Smolt"/>
  </r>
  <r>
    <x v="7"/>
    <x v="11"/>
    <s v="NO"/>
    <x v="6"/>
    <s v="Cowlitz Salmon"/>
    <s v="WDFW"/>
    <d v="2012-04-27T00:00:00"/>
    <n v="810085"/>
    <x v="3"/>
    <d v="2012-05-01T00:00:00"/>
    <s v="Smolt"/>
  </r>
  <r>
    <x v="7"/>
    <x v="11"/>
    <s v="NO"/>
    <x v="6"/>
    <s v="Cowlitz Salmon"/>
    <s v="WDFW"/>
    <d v="2012-04-27T00:00:00"/>
    <n v="1069797"/>
    <x v="3"/>
    <d v="2012-05-01T00:00:00"/>
    <s v="Smolt"/>
  </r>
  <r>
    <x v="7"/>
    <x v="9"/>
    <s v="SU"/>
    <x v="3"/>
    <s v="S Fk Toutle River"/>
    <s v="WDFW"/>
    <d v="2012-04-22T00:00:00"/>
    <n v="14953"/>
    <x v="16"/>
    <d v="2012-04-22T00:00:00"/>
    <s v="Smolt"/>
  </r>
  <r>
    <x v="7"/>
    <x v="1"/>
    <s v="FA"/>
    <x v="29"/>
    <s v="Green River"/>
    <s v="WDFW"/>
    <d v="2012-06-25T00:00:00"/>
    <n v="1575534"/>
    <x v="3"/>
    <d v="2012-07-15T00:00:00"/>
    <s v="Smolt"/>
  </r>
  <r>
    <x v="7"/>
    <x v="5"/>
    <s v="SO"/>
    <x v="29"/>
    <s v="Green River"/>
    <s v="WDFW"/>
    <d v="2012-05-01T00:00:00"/>
    <n v="155310"/>
    <x v="3"/>
    <d v="2012-05-08T00:00:00"/>
    <s v="Smolt"/>
  </r>
  <r>
    <x v="7"/>
    <x v="9"/>
    <s v="SU"/>
    <x v="29"/>
    <s v="Green River"/>
    <s v="WDFW"/>
    <d v="2012-05-01T00:00:00"/>
    <n v="24974"/>
    <x v="3"/>
    <d v="2012-05-07T00:00:00"/>
    <s v="Smolt"/>
  </r>
  <r>
    <x v="7"/>
    <x v="8"/>
    <s v="SP"/>
    <x v="3"/>
    <s v="Cowlitz River"/>
    <s v="WDFW"/>
    <d v="2012-03-23T00:00:00"/>
    <n v="52281"/>
    <x v="3"/>
    <d v="2012-03-23T00:00:00"/>
    <s v="Smolt"/>
  </r>
  <r>
    <x v="7"/>
    <x v="12"/>
    <s v="UN"/>
    <x v="3"/>
    <s v="Cowlitz River"/>
    <s v="WDFW"/>
    <d v="2012-04-15T00:00:00"/>
    <n v="9990"/>
    <x v="3"/>
    <d v="2012-04-15T00:00:00"/>
    <s v="Smolt"/>
  </r>
  <r>
    <x v="7"/>
    <x v="9"/>
    <s v="SU"/>
    <x v="3"/>
    <s v="Cowlitz River"/>
    <s v="WDFW"/>
    <d v="2012-04-16T00:00:00"/>
    <n v="100000"/>
    <x v="3"/>
    <d v="2012-04-25T00:00:00"/>
    <s v="Smolt"/>
  </r>
  <r>
    <x v="7"/>
    <x v="1"/>
    <s v="FA"/>
    <x v="27"/>
    <s v="Kalama Falls Hatchery"/>
    <s v="WDFW"/>
    <d v="2012-06-20T00:00:00"/>
    <n v="3193343"/>
    <x v="7"/>
    <d v="2012-07-11T00:00:00"/>
    <s v="Smolt"/>
  </r>
  <r>
    <x v="7"/>
    <x v="11"/>
    <s v="NO"/>
    <x v="27"/>
    <s v="Kalama Falls Hatchery"/>
    <s v="WDFW"/>
    <d v="2012-04-18T00:00:00"/>
    <n v="635846"/>
    <x v="7"/>
    <d v="2012-04-18T00:00:00"/>
    <s v="Smolt"/>
  </r>
  <r>
    <x v="7"/>
    <x v="7"/>
    <s v="WI"/>
    <x v="27"/>
    <s v="Kalama Falls Hatchery"/>
    <s v="WDFW"/>
    <d v="2012-05-01T00:00:00"/>
    <n v="65622"/>
    <x v="7"/>
    <d v="2012-05-01T00:00:00"/>
    <s v="Smolt"/>
  </r>
  <r>
    <x v="7"/>
    <x v="1"/>
    <s v="FA"/>
    <x v="20"/>
    <s v="Fallert Creek Hatchery"/>
    <s v="WDFW"/>
    <d v="2012-06-08T00:00:00"/>
    <n v="3545564"/>
    <x v="7"/>
    <d v="2012-07-06T00:00:00"/>
    <s v="Smolt"/>
  </r>
  <r>
    <x v="7"/>
    <x v="8"/>
    <s v="SP"/>
    <x v="20"/>
    <s v="Fallert Creek Hatchery"/>
    <s v="WDFW"/>
    <d v="2012-03-02T00:00:00"/>
    <n v="146558"/>
    <x v="7"/>
    <d v="2012-03-12T00:00:00"/>
    <s v="Smolt"/>
  </r>
  <r>
    <x v="7"/>
    <x v="5"/>
    <s v="SO"/>
    <x v="20"/>
    <s v="Fallert Creek Hatchery"/>
    <s v="WDFW"/>
    <d v="2012-04-15T00:00:00"/>
    <n v="113518"/>
    <x v="7"/>
    <d v="2012-04-16T00:00:00"/>
    <s v="Smolt"/>
  </r>
  <r>
    <x v="7"/>
    <x v="9"/>
    <s v="SU"/>
    <x v="20"/>
    <s v="Fallert Creek Hatchery"/>
    <s v="WDFW"/>
    <d v="2012-04-15T00:00:00"/>
    <n v="28834"/>
    <x v="7"/>
    <d v="2012-04-15T00:00:00"/>
    <s v="Smolt"/>
  </r>
  <r>
    <x v="7"/>
    <x v="8"/>
    <s v="SP"/>
    <x v="27"/>
    <s v="Gobar Acclim Pond"/>
    <s v="WDFW"/>
    <d v="2012-03-14T00:00:00"/>
    <n v="412987"/>
    <x v="7"/>
    <d v="2012-03-16T00:00:00"/>
    <s v="Smolt"/>
  </r>
  <r>
    <x v="7"/>
    <x v="9"/>
    <s v="SU"/>
    <x v="27"/>
    <s v="Gobar Acclim Pond"/>
    <s v="WDFW"/>
    <d v="2012-05-01T00:00:00"/>
    <n v="61551"/>
    <x v="7"/>
    <d v="2012-05-15T00:00:00"/>
    <s v="Smolt"/>
  </r>
  <r>
    <x v="7"/>
    <x v="7"/>
    <s v="WI"/>
    <x v="27"/>
    <s v="Gobar Acclim Pond"/>
    <s v="WDFW"/>
    <d v="2012-05-10T00:00:00"/>
    <n v="44025"/>
    <x v="7"/>
    <d v="2012-06-15T00:00:00"/>
    <s v="Smolt"/>
  </r>
  <r>
    <x v="7"/>
    <x v="8"/>
    <s v="SP"/>
    <x v="7"/>
    <s v="Lewis River Hatchery"/>
    <s v="WDFW"/>
    <d v="2012-02-01T00:00:00"/>
    <n v="1256990"/>
    <x v="5"/>
    <d v="2012-02-15T00:00:00"/>
    <s v="Smolt"/>
  </r>
  <r>
    <x v="7"/>
    <x v="11"/>
    <s v="NO"/>
    <x v="7"/>
    <s v="Lewis River Hatchery"/>
    <s v="WDFW"/>
    <d v="2012-04-16T00:00:00"/>
    <n v="891156"/>
    <x v="5"/>
    <d v="2012-04-23T00:00:00"/>
    <s v="Smolt"/>
  </r>
  <r>
    <x v="7"/>
    <x v="5"/>
    <s v="SO"/>
    <x v="7"/>
    <s v="Lewis River Hatchery"/>
    <s v="WDFW"/>
    <d v="2012-04-16T00:00:00"/>
    <n v="697793"/>
    <x v="5"/>
    <d v="2012-04-23T00:00:00"/>
    <s v="Smolt"/>
  </r>
  <r>
    <x v="7"/>
    <x v="9"/>
    <s v="SU"/>
    <x v="25"/>
    <s v="N Fk Lewis River"/>
    <s v="WDFW"/>
    <d v="2012-04-20T00:00:00"/>
    <n v="192080"/>
    <x v="5"/>
    <d v="2012-05-30T00:00:00"/>
    <s v="Smolt"/>
  </r>
  <r>
    <x v="7"/>
    <x v="7"/>
    <s v="WI"/>
    <x v="25"/>
    <s v="N Fk Lewis River"/>
    <s v="WDFW"/>
    <d v="2012-04-27T00:00:00"/>
    <n v="26760"/>
    <x v="5"/>
    <d v="2012-05-01T00:00:00"/>
    <s v="Smolt"/>
  </r>
  <r>
    <x v="7"/>
    <x v="7"/>
    <s v="WI"/>
    <x v="25"/>
    <s v="N Fk Lewis River"/>
    <s v="WDFW"/>
    <d v="2012-06-05T00:00:00"/>
    <n v="34570"/>
    <x v="5"/>
    <d v="2012-06-08T00:00:00"/>
    <s v="Smolt"/>
  </r>
  <r>
    <x v="7"/>
    <x v="5"/>
    <s v="SO"/>
    <x v="25"/>
    <s v="N Fk Lewis River"/>
    <s v="WDFW"/>
    <d v="2012-04-09T00:00:00"/>
    <n v="305140"/>
    <x v="5"/>
    <d v="2012-04-10T00:00:00"/>
    <s v="Smolt"/>
  </r>
  <r>
    <x v="7"/>
    <x v="8"/>
    <s v="SP"/>
    <x v="3"/>
    <s v="Echo Net Pens"/>
    <s v="WDFW"/>
    <d v="2012-01-14T00:00:00"/>
    <n v="76800"/>
    <x v="5"/>
    <d v="2012-01-14T00:00:00"/>
    <s v="Smolt"/>
  </r>
  <r>
    <x v="7"/>
    <x v="8"/>
    <s v="SP"/>
    <x v="3"/>
    <s v="Echo Net Pens"/>
    <s v="WDFW"/>
    <d v="2012-03-03T00:00:00"/>
    <n v="76480"/>
    <x v="5"/>
    <d v="2012-03-03T00:00:00"/>
    <s v="Smolt"/>
  </r>
  <r>
    <x v="7"/>
    <x v="9"/>
    <s v="SU"/>
    <x v="3"/>
    <s v="Echo Net Pens"/>
    <s v="WDFW"/>
    <d v="2012-04-13T00:00:00"/>
    <n v="69717"/>
    <x v="5"/>
    <d v="2012-04-13T00:00:00"/>
    <s v="Smolt"/>
  </r>
  <r>
    <x v="7"/>
    <x v="1"/>
    <s v="FA"/>
    <x v="24"/>
    <s v="Washougal Hatchery"/>
    <s v="WDFW"/>
    <d v="2012-06-27T00:00:00"/>
    <n v="3141458"/>
    <x v="6"/>
    <d v="2012-06-27T00:00:00"/>
    <s v="Smolt"/>
  </r>
  <r>
    <x v="7"/>
    <x v="13"/>
    <s v="UN"/>
    <x v="24"/>
    <s v="Below Bonn Dam"/>
    <s v="WDFW"/>
    <d v="2012-05-15T00:00:00"/>
    <n v="170000"/>
    <x v="4"/>
    <d v="2012-05-15T00:00:00"/>
    <s v="Smolt"/>
  </r>
  <r>
    <x v="7"/>
    <x v="11"/>
    <s v="NO"/>
    <x v="24"/>
    <s v="Washougal Hatchery"/>
    <s v="WDFW"/>
    <d v="2012-05-01T00:00:00"/>
    <n v="152039"/>
    <x v="6"/>
    <d v="2012-05-01T00:00:00"/>
    <s v="Smolt"/>
  </r>
  <r>
    <x v="7"/>
    <x v="9"/>
    <s v="SU"/>
    <x v="28"/>
    <s v="Washougal River"/>
    <s v="WDFW"/>
    <d v="2012-04-26T00:00:00"/>
    <n v="62822"/>
    <x v="6"/>
    <d v="2012-05-10T00:00:00"/>
    <s v="Smolt"/>
  </r>
  <r>
    <x v="7"/>
    <x v="9"/>
    <s v="SU"/>
    <x v="28"/>
    <s v="E Fk Lewis River"/>
    <s v="WDFW"/>
    <d v="2012-05-03T00:00:00"/>
    <n v="15000"/>
    <x v="5"/>
    <d v="2012-05-03T00:00:00"/>
    <s v="Smolt"/>
  </r>
  <r>
    <x v="7"/>
    <x v="7"/>
    <s v="WI"/>
    <x v="28"/>
    <s v="Washougal River"/>
    <s v="WDFW"/>
    <d v="2012-04-18T00:00:00"/>
    <n v="63030"/>
    <x v="6"/>
    <d v="2012-04-19T00:00:00"/>
    <s v="Smolt"/>
  </r>
  <r>
    <x v="7"/>
    <x v="7"/>
    <s v="WI"/>
    <x v="28"/>
    <s v="E Fk Lewis River"/>
    <s v="WDFW"/>
    <d v="2012-04-16T00:00:00"/>
    <n v="60000"/>
    <x v="5"/>
    <d v="2012-04-17T00:00:00"/>
    <s v="Smolt"/>
  </r>
  <r>
    <x v="7"/>
    <x v="7"/>
    <s v="WI"/>
    <x v="3"/>
    <s v="Salmon Creek (WA)"/>
    <s v="WDFW"/>
    <d v="2012-03-15T00:00:00"/>
    <n v="20000"/>
    <x v="4"/>
    <d v="2012-03-15T00:00:00"/>
    <s v="Smolt"/>
  </r>
  <r>
    <x v="7"/>
    <x v="6"/>
    <s v="UN"/>
    <x v="10"/>
    <s v="Big Creek Hatchery"/>
    <s v="ODFW"/>
    <d v="2012-04-13T00:00:00"/>
    <n v="148082"/>
    <x v="10"/>
    <d v="2012-04-13T00:00:00"/>
    <s v="Smolt"/>
  </r>
  <r>
    <x v="7"/>
    <x v="6"/>
    <s v="UN"/>
    <x v="10"/>
    <s v="Big Creek Hatchery"/>
    <s v="ODFW"/>
    <d v="2012-04-30T00:00:00"/>
    <n v="384000"/>
    <x v="10"/>
    <d v="2012-04-30T00:00:00"/>
    <s v="Smolt"/>
  </r>
  <r>
    <x v="7"/>
    <x v="7"/>
    <s v="WI"/>
    <x v="10"/>
    <s v="Big Creek Hatchery"/>
    <s v="ODFW"/>
    <d v="2012-04-13T00:00:00"/>
    <n v="48450"/>
    <x v="10"/>
    <d v="2012-04-13T00:00:00"/>
    <s v="Smolt"/>
  </r>
  <r>
    <x v="7"/>
    <x v="7"/>
    <s v="WI"/>
    <x v="11"/>
    <s v="Gnat Creek Hatchery"/>
    <s v="ODFW"/>
    <d v="2012-03-31T00:00:00"/>
    <n v="33121"/>
    <x v="4"/>
    <d v="2012-03-31T00:00:00"/>
    <s v="Smolt"/>
  </r>
  <r>
    <x v="7"/>
    <x v="7"/>
    <s v="WI"/>
    <x v="12"/>
    <s v="N Fk Klaskanine River"/>
    <s v="ODFW"/>
    <d v="2012-03-29T00:00:00"/>
    <n v="33278"/>
    <x v="11"/>
    <d v="2012-03-29T00:00:00"/>
    <s v="Smolt"/>
  </r>
  <r>
    <x v="7"/>
    <x v="1"/>
    <s v="FA"/>
    <x v="10"/>
    <s v="Big Creek Hatchery"/>
    <s v="ODFW"/>
    <d v="2012-05-07T00:00:00"/>
    <n v="3614747"/>
    <x v="10"/>
    <d v="2012-05-07T00:00:00"/>
    <s v="Smolt"/>
  </r>
  <r>
    <x v="7"/>
    <x v="1"/>
    <s v="FA"/>
    <x v="12"/>
    <s v="N Fk Klaskanine River"/>
    <s v="ODFW"/>
    <d v="2012-05-01T00:00:00"/>
    <n v="1954568"/>
    <x v="11"/>
    <d v="2012-05-08T00:00:00"/>
    <s v="Smolt"/>
  </r>
  <r>
    <x v="7"/>
    <x v="13"/>
    <s v="UN"/>
    <x v="10"/>
    <s v="Big Creek Hatchery"/>
    <s v="ODFW"/>
    <d v="2012-04-09T00:00:00"/>
    <n v="110090"/>
    <x v="10"/>
    <d v="2012-04-09T00:00:00"/>
    <s v="Smolt"/>
  </r>
  <r>
    <x v="7"/>
    <x v="1"/>
    <s v="FA"/>
    <x v="2"/>
    <s v="Tanner Creek"/>
    <s v="ODFW"/>
    <d v="2012-05-18T00:00:00"/>
    <n v="2687942"/>
    <x v="2"/>
    <d v="2012-05-18T00:00:00"/>
    <s v="Smolt"/>
  </r>
  <r>
    <x v="7"/>
    <x v="1"/>
    <s v="FA"/>
    <x v="2"/>
    <s v="Tanner Creek"/>
    <s v="ODFW"/>
    <d v="2012-07-31T00:00:00"/>
    <n v="2125176"/>
    <x v="2"/>
    <d v="2012-07-31T00:00:00"/>
    <s v="Smolt"/>
  </r>
  <r>
    <x v="7"/>
    <x v="6"/>
    <s v="UN"/>
    <x v="15"/>
    <s v="Cedar Creek (Sandy R)"/>
    <s v="ODFW"/>
    <d v="2012-04-17T00:00:00"/>
    <n v="223057"/>
    <x v="12"/>
    <d v="2012-04-17T00:00:00"/>
    <s v="Smolt"/>
  </r>
  <r>
    <x v="7"/>
    <x v="6"/>
    <s v="UN"/>
    <x v="15"/>
    <s v="Cedar Creek (Sandy R)"/>
    <s v="ODFW"/>
    <d v="2012-04-30T00:00:00"/>
    <n v="239893"/>
    <x v="12"/>
    <d v="2012-04-30T00:00:00"/>
    <s v="Smolt"/>
  </r>
  <r>
    <x v="7"/>
    <x v="9"/>
    <s v="SU"/>
    <x v="14"/>
    <s v="Clackamas Hatchery"/>
    <s v="ODFW"/>
    <d v="2012-04-13T00:00:00"/>
    <n v="135619"/>
    <x v="13"/>
    <d v="2012-04-13T00:00:00"/>
    <s v="Smolt"/>
  </r>
  <r>
    <x v="7"/>
    <x v="9"/>
    <s v="SU"/>
    <x v="15"/>
    <s v="Cedar Creek (Sandy R)"/>
    <s v="ODFW"/>
    <d v="2012-04-20T00:00:00"/>
    <n v="81192"/>
    <x v="12"/>
    <d v="2012-04-20T00:00:00"/>
    <s v="Smolt"/>
  </r>
  <r>
    <x v="7"/>
    <x v="7"/>
    <s v="WI"/>
    <x v="15"/>
    <s v="Cedar Creek (Sandy R)"/>
    <s v="ODFW"/>
    <d v="2012-04-12T00:00:00"/>
    <n v="141063"/>
    <x v="12"/>
    <d v="2012-04-12T00:00:00"/>
    <s v="Smolt"/>
  </r>
  <r>
    <x v="7"/>
    <x v="9"/>
    <s v="SU"/>
    <x v="4"/>
    <s v="Clackamas River"/>
    <s v="ODFW"/>
    <d v="2012-04-05T00:00:00"/>
    <n v="25107"/>
    <x v="13"/>
    <d v="2012-04-05T00:00:00"/>
    <s v="Smolt"/>
  </r>
  <r>
    <x v="7"/>
    <x v="7"/>
    <s v="WI"/>
    <x v="4"/>
    <s v="Clackamas River"/>
    <s v="ODFW"/>
    <d v="2012-04-25T00:00:00"/>
    <n v="16717"/>
    <x v="13"/>
    <d v="2012-04-25T00:00:00"/>
    <s v="Smolt"/>
  </r>
  <r>
    <x v="7"/>
    <x v="7"/>
    <s v="WI"/>
    <x v="14"/>
    <s v="Clackamas River"/>
    <s v="ODFW"/>
    <d v="2012-05-01T00:00:00"/>
    <n v="99814"/>
    <x v="13"/>
    <d v="2012-05-01T00:00:00"/>
    <s v="Smolt"/>
  </r>
  <r>
    <x v="7"/>
    <x v="6"/>
    <s v="UN"/>
    <x v="13"/>
    <s v="Tongue Pt"/>
    <s v="ODFW"/>
    <d v="2012-04-20T00:00:00"/>
    <n v="491330"/>
    <x v="4"/>
    <d v="2012-04-20T00:00:00"/>
    <s v="Smolt"/>
  </r>
  <r>
    <x v="7"/>
    <x v="8"/>
    <s v="SP"/>
    <x v="15"/>
    <s v="Cedar Creek (Sandy R)"/>
    <s v="ODFW"/>
    <d v="2012-03-21T00:00:00"/>
    <n v="149032"/>
    <x v="12"/>
    <d v="2012-03-21T00:00:00"/>
    <s v="Smolt"/>
  </r>
  <r>
    <x v="7"/>
    <x v="8"/>
    <s v="SP"/>
    <x v="4"/>
    <s v="Clackamas River"/>
    <s v="ODFW"/>
    <d v="2012-03-19T00:00:00"/>
    <n v="52790"/>
    <x v="13"/>
    <d v="2012-03-19T00:00:00"/>
    <s v="Smolt"/>
  </r>
  <r>
    <x v="7"/>
    <x v="8"/>
    <s v="SP"/>
    <x v="4"/>
    <s v="Clackamas River"/>
    <s v="ODFW"/>
    <d v="2012-03-12T00:00:00"/>
    <n v="42436"/>
    <x v="13"/>
    <d v="2012-03-12T00:00:00"/>
    <s v="Smolt"/>
  </r>
  <r>
    <x v="7"/>
    <x v="8"/>
    <s v="SP"/>
    <x v="4"/>
    <s v="Clackamas River"/>
    <s v="ODFW"/>
    <d v="2012-04-30T00:00:00"/>
    <n v="50018"/>
    <x v="13"/>
    <d v="2012-04-30T00:00:00"/>
    <s v="Smolt"/>
  </r>
  <r>
    <x v="7"/>
    <x v="8"/>
    <s v="SP"/>
    <x v="4"/>
    <s v="Clackamas River"/>
    <s v="ODFW"/>
    <d v="2012-04-02T00:00:00"/>
    <n v="53119"/>
    <x v="13"/>
    <d v="2012-04-02T00:00:00"/>
    <s v="Smolt"/>
  </r>
  <r>
    <x v="7"/>
    <x v="8"/>
    <s v="SP"/>
    <x v="14"/>
    <s v="Clackamas Hatchery"/>
    <s v="ODFW"/>
    <d v="2012-03-14T00:00:00"/>
    <n v="456870"/>
    <x v="13"/>
    <d v="2012-03-15T00:00:00"/>
    <s v="Smolt"/>
  </r>
  <r>
    <x v="7"/>
    <x v="8"/>
    <s v="SP"/>
    <x v="13"/>
    <s v="Tongue Pt"/>
    <s v="ODFW"/>
    <d v="2012-03-22T00:00:00"/>
    <n v="253002"/>
    <x v="4"/>
    <d v="2012-03-22T00:00:00"/>
    <s v="Smolt"/>
  </r>
  <r>
    <x v="7"/>
    <x v="8"/>
    <s v="SP"/>
    <x v="13"/>
    <s v="Youngs Bay"/>
    <s v="ODFW"/>
    <d v="2012-03-08T00:00:00"/>
    <n v="513089"/>
    <x v="8"/>
    <d v="2012-03-08T00:00:00"/>
    <s v="Smolt"/>
  </r>
  <r>
    <x v="7"/>
    <x v="8"/>
    <s v="SP"/>
    <x v="13"/>
    <s v="Blind Slough"/>
    <s v="ODFW"/>
    <d v="2012-03-20T00:00:00"/>
    <n v="258923"/>
    <x v="4"/>
    <d v="2012-03-20T00:00:00"/>
    <s v="Smolt"/>
  </r>
  <r>
    <x v="7"/>
    <x v="6"/>
    <s v="UN"/>
    <x v="12"/>
    <s v="N Fk Klaskanine River"/>
    <s v="ODFW"/>
    <d v="2012-04-27T00:00:00"/>
    <n v="489060"/>
    <x v="11"/>
    <d v="2012-04-30T00:00:00"/>
    <s v="Smolt"/>
  </r>
  <r>
    <x v="7"/>
    <x v="6"/>
    <s v="UN"/>
    <x v="13"/>
    <s v="Blind Slough"/>
    <s v="ODFW"/>
    <d v="2012-04-16T00:00:00"/>
    <n v="372265"/>
    <x v="4"/>
    <d v="2012-04-16T00:00:00"/>
    <s v="Smolt"/>
  </r>
  <r>
    <x v="7"/>
    <x v="6"/>
    <s v="UN"/>
    <x v="2"/>
    <s v="Tanner Creek"/>
    <s v="ODFW"/>
    <d v="2012-05-02T00:00:00"/>
    <n v="687325"/>
    <x v="2"/>
    <d v="2012-05-08T00:00:00"/>
    <s v="Smolt"/>
  </r>
  <r>
    <x v="7"/>
    <x v="6"/>
    <s v="UN"/>
    <x v="13"/>
    <s v="Youngs Bay"/>
    <s v="ODFW"/>
    <d v="2012-04-17T00:00:00"/>
    <n v="757474"/>
    <x v="8"/>
    <d v="2012-04-17T00:00:00"/>
    <s v="Smolt"/>
  </r>
  <r>
    <x v="7"/>
    <x v="1"/>
    <s v="FA"/>
    <x v="13"/>
    <s v="Youngs Bay"/>
    <s v="ODFW"/>
    <d v="2012-06-29T00:00:00"/>
    <n v="653452"/>
    <x v="8"/>
    <d v="2012-06-29T00:00:00"/>
    <s v="Smolt"/>
  </r>
  <r>
    <x v="7"/>
    <x v="1"/>
    <s v="FA"/>
    <x v="13"/>
    <s v="S Fk Klaskanine River"/>
    <s v="ODFW"/>
    <d v="2012-07-10T00:00:00"/>
    <n v="704594"/>
    <x v="11"/>
    <d v="2012-07-10T00:00:00"/>
    <s v="Smolt"/>
  </r>
  <r>
    <x v="7"/>
    <x v="6"/>
    <s v="UN"/>
    <x v="13"/>
    <s v="S Fk Klaskanine River"/>
    <s v="ODFW"/>
    <d v="2012-04-18T00:00:00"/>
    <n v="390610"/>
    <x v="11"/>
    <d v="2012-04-18T00:00:00"/>
    <s v="Smolt"/>
  </r>
  <r>
    <x v="7"/>
    <x v="6"/>
    <s v="UN"/>
    <x v="13"/>
    <s v="S Fk Klaskanine River"/>
    <s v="ODFW"/>
    <d v="2012-04-14T00:00:00"/>
    <n v="150000"/>
    <x v="11"/>
    <d v="2012-04-14T00:00:00"/>
    <s v="Smolt"/>
  </r>
  <r>
    <x v="7"/>
    <x v="1"/>
    <s v="FA"/>
    <x v="4"/>
    <s v="Youngs Bay"/>
    <s v="ODFW"/>
    <d v="2012-05-31T00:00:00"/>
    <n v="19485"/>
    <x v="8"/>
    <d v="2012-05-31T00:00:00"/>
    <s v="Smolt"/>
  </r>
  <r>
    <x v="7"/>
    <x v="1"/>
    <s v="FA"/>
    <x v="4"/>
    <s v="Skipanon River"/>
    <s v="ODFW"/>
    <d v="2012-05-15T00:00:00"/>
    <n v="7936"/>
    <x v="4"/>
    <d v="2012-06-04T00:00:00"/>
    <s v="Smolt"/>
  </r>
  <r>
    <x v="7"/>
    <x v="9"/>
    <s v="SU"/>
    <x v="16"/>
    <s v="McKenzie River"/>
    <s v="ODFW"/>
    <d v="2012-04-02T00:00:00"/>
    <n v="115064"/>
    <x v="1"/>
    <d v="2012-04-06T00:00:00"/>
    <s v="Smolt"/>
  </r>
  <r>
    <x v="7"/>
    <x v="8"/>
    <s v="SP"/>
    <x v="17"/>
    <s v="Eagle Creek"/>
    <s v="ODFW"/>
    <d v="2012-03-12T00:00:00"/>
    <n v="81071"/>
    <x v="13"/>
    <d v="2012-03-12T00:00:00"/>
    <s v="Smolt"/>
  </r>
  <r>
    <x v="7"/>
    <x v="8"/>
    <s v="SP"/>
    <x v="17"/>
    <s v="Eagle Creek"/>
    <s v="ODFW"/>
    <d v="2012-04-02T00:00:00"/>
    <n v="82176"/>
    <x v="13"/>
    <d v="2012-04-02T00:00:00"/>
    <s v="Smolt"/>
  </r>
  <r>
    <x v="7"/>
    <x v="8"/>
    <s v="SP"/>
    <x v="17"/>
    <s v="Eagle Creek"/>
    <s v="ODFW"/>
    <d v="2012-04-24T00:00:00"/>
    <n v="71401"/>
    <x v="13"/>
    <d v="2012-04-24T00:00:00"/>
    <s v="Smolt"/>
  </r>
  <r>
    <x v="7"/>
    <x v="8"/>
    <s v="SP"/>
    <x v="17"/>
    <s v="Santiam River &amp; N Fk"/>
    <s v="ODFW"/>
    <d v="2012-03-14T00:00:00"/>
    <n v="455715"/>
    <x v="0"/>
    <d v="2012-03-15T00:00:00"/>
    <s v="Smolt"/>
  </r>
  <r>
    <x v="7"/>
    <x v="8"/>
    <s v="SP"/>
    <x v="17"/>
    <s v="Santiam River &amp; N Fk"/>
    <s v="ODFW"/>
    <d v="2012-04-18T00:00:00"/>
    <n v="223749"/>
    <x v="0"/>
    <d v="2012-04-18T00:00:00"/>
    <s v="Smolt"/>
  </r>
  <r>
    <x v="7"/>
    <x v="8"/>
    <s v="SP"/>
    <x v="18"/>
    <s v="McKenzie Hatchery"/>
    <s v="ODFW"/>
    <d v="2012-02-02T00:00:00"/>
    <n v="407048"/>
    <x v="1"/>
    <d v="2012-02-02T00:00:00"/>
    <s v="Smolt"/>
  </r>
  <r>
    <x v="7"/>
    <x v="8"/>
    <s v="SP"/>
    <x v="18"/>
    <s v="McKenzie River"/>
    <s v="ODFW"/>
    <d v="2012-03-12T00:00:00"/>
    <n v="460043"/>
    <x v="1"/>
    <d v="2012-03-12T00:00:00"/>
    <s v="Smolt"/>
  </r>
  <r>
    <x v="7"/>
    <x v="9"/>
    <s v="SU"/>
    <x v="19"/>
    <s v="Willamette River"/>
    <s v="ODFW"/>
    <d v="2012-04-23T00:00:00"/>
    <n v="102078"/>
    <x v="1"/>
    <d v="2012-04-23T00:00:00"/>
    <s v="Smolt"/>
  </r>
  <r>
    <x v="7"/>
    <x v="8"/>
    <s v="SP"/>
    <x v="0"/>
    <s v="South Santiam Hatchery"/>
    <s v="ODFW"/>
    <d v="2012-02-14T00:00:00"/>
    <n v="276788"/>
    <x v="0"/>
    <d v="2012-02-14T00:00:00"/>
    <s v="Smolt"/>
  </r>
  <r>
    <x v="7"/>
    <x v="8"/>
    <s v="SP"/>
    <x v="0"/>
    <s v="South Santiam Hatchery"/>
    <s v="ODFW"/>
    <d v="2012-03-13T00:00:00"/>
    <n v="124284"/>
    <x v="0"/>
    <d v="2012-03-13T00:00:00"/>
    <s v="Smolt"/>
  </r>
  <r>
    <x v="7"/>
    <x v="9"/>
    <s v="SU"/>
    <x v="0"/>
    <s v="South Santiam Hatchery"/>
    <s v="ODFW"/>
    <d v="2012-04-09T00:00:00"/>
    <n v="186409"/>
    <x v="0"/>
    <d v="2012-04-23T00:00:00"/>
    <s v="Smolt"/>
  </r>
  <r>
    <x v="7"/>
    <x v="8"/>
    <s v="SP"/>
    <x v="1"/>
    <s v="Dexter Pond"/>
    <s v="ODFW"/>
    <d v="2012-02-03T00:00:00"/>
    <n v="719188"/>
    <x v="1"/>
    <d v="2012-02-03T00:00:00"/>
    <s v="Smolt"/>
  </r>
  <r>
    <x v="7"/>
    <x v="8"/>
    <s v="SP"/>
    <x v="1"/>
    <s v="Dexter Pond"/>
    <s v="ODFW"/>
    <d v="2012-03-06T00:00:00"/>
    <n v="656843"/>
    <x v="1"/>
    <d v="2012-03-06T00:00:00"/>
    <s v="Smolt"/>
  </r>
  <r>
    <x v="7"/>
    <x v="8"/>
    <s v="SP"/>
    <x v="1"/>
    <s v="Dexter Pond"/>
    <s v="ODFW"/>
    <d v="2012-04-17T00:00:00"/>
    <n v="241040"/>
    <x v="1"/>
    <d v="2012-04-17T00:00:00"/>
    <s v="Smolt"/>
  </r>
  <r>
    <x v="7"/>
    <x v="8"/>
    <s v="SP"/>
    <x v="1"/>
    <s v="Mollala River"/>
    <s v="ODFW"/>
    <d v="2012-02-29T00:00:00"/>
    <n v="99301"/>
    <x v="1"/>
    <d v="2012-02-29T00:00:00"/>
    <s v="Smolt"/>
  </r>
  <r>
    <x v="7"/>
    <x v="9"/>
    <s v="SU"/>
    <x v="1"/>
    <s v="Dexter Pond"/>
    <s v="ODFW"/>
    <d v="2012-04-17T00:00:00"/>
    <n v="71006"/>
    <x v="1"/>
    <d v="2012-04-17T00:00:00"/>
    <s v="Smolt"/>
  </r>
  <r>
    <x v="7"/>
    <x v="9"/>
    <s v="SU"/>
    <x v="1"/>
    <s v="Santiam River &amp; N Fk"/>
    <s v="ODFW"/>
    <d v="2012-04-03T00:00:00"/>
    <n v="65864"/>
    <x v="0"/>
    <d v="2012-04-03T00:00:00"/>
    <s v="Smolt"/>
  </r>
  <r>
    <x v="7"/>
    <x v="5"/>
    <s v="SO"/>
    <x v="8"/>
    <s v="Eagle Creek Hatchery"/>
    <s v="USFW"/>
    <d v="2012-04-16T00:00:00"/>
    <n v="345000"/>
    <x v="9"/>
    <d v="2012-04-23T00:00:00"/>
    <s v="Smolt"/>
  </r>
  <r>
    <x v="7"/>
    <x v="7"/>
    <s v="WI"/>
    <x v="8"/>
    <s v="Eagle Creek Hatchery"/>
    <s v="USFW"/>
    <d v="2012-04-15T00:00:00"/>
    <n v="49000"/>
    <x v="9"/>
    <d v="2012-04-15T00:00:00"/>
    <s v="Smolt"/>
  </r>
  <r>
    <x v="7"/>
    <x v="8"/>
    <s v="SP"/>
    <x v="1"/>
    <s v="S Fk Santiam River"/>
    <s v="ODFW"/>
    <d v="2012-02-21T00:00:00"/>
    <n v="251055"/>
    <x v="0"/>
    <d v="2012-02-21T00:00:00"/>
    <s v="Smolt"/>
  </r>
  <r>
    <x v="7"/>
    <x v="8"/>
    <s v="SP"/>
    <x v="13"/>
    <s v="Youngs River"/>
    <s v="ODFW"/>
    <d v="2012-03-29T00:00:00"/>
    <n v="99241"/>
    <x v="8"/>
    <d v="2012-03-29T00:00:00"/>
    <s v="Smolt"/>
  </r>
  <r>
    <x v="7"/>
    <x v="9"/>
    <s v="SU"/>
    <x v="19"/>
    <s v="Santiam River &amp; N Fk"/>
    <s v="ODFW"/>
    <d v="2012-04-02T00:00:00"/>
    <n v="57593"/>
    <x v="0"/>
    <d v="2012-04-02T00:00:00"/>
    <s v="Smolt"/>
  </r>
  <r>
    <x v="7"/>
    <x v="7"/>
    <s v="WI"/>
    <x v="21"/>
    <s v="Beaver Creek Hatchery"/>
    <s v="WDFW"/>
    <d v="2012-04-18T00:00:00"/>
    <n v="64500"/>
    <x v="14"/>
    <d v="2012-04-18T00:00:00"/>
    <s v="Smolt"/>
  </r>
  <r>
    <x v="7"/>
    <x v="8"/>
    <s v="SP"/>
    <x v="14"/>
    <s v="Bull Run Acclimation"/>
    <s v="ODFW"/>
    <d v="2012-03-20T00:00:00"/>
    <n v="50006"/>
    <x v="12"/>
    <d v="2012-03-20T00:00:00"/>
    <s v="Smolt"/>
  </r>
  <r>
    <x v="7"/>
    <x v="8"/>
    <s v="SP"/>
    <x v="14"/>
    <s v="Bull Run Acclimation"/>
    <s v="ODFW"/>
    <d v="2012-04-11T00:00:00"/>
    <n v="47250"/>
    <x v="12"/>
    <d v="2012-04-11T00:00:00"/>
    <s v="Smolt"/>
  </r>
  <r>
    <x v="7"/>
    <x v="8"/>
    <s v="SP"/>
    <x v="14"/>
    <s v="Bull Run Acclimation"/>
    <s v="ODFW"/>
    <d v="2012-05-03T00:00:00"/>
    <n v="35055"/>
    <x v="12"/>
    <d v="2012-05-03T00:00:00"/>
    <s v="Smolt"/>
  </r>
  <r>
    <x v="7"/>
    <x v="5"/>
    <s v="SO"/>
    <x v="26"/>
    <s v="Deep River Net Pens"/>
    <s v="WDFW"/>
    <d v="2012-05-02T00:00:00"/>
    <n v="23500"/>
    <x v="15"/>
    <d v="2012-05-02T00:00:00"/>
    <s v="Smolt"/>
  </r>
  <r>
    <x v="7"/>
    <x v="9"/>
    <s v="SU"/>
    <x v="26"/>
    <s v="W Fk Grays River"/>
    <s v="WDFW"/>
    <d v="2012-05-01T00:00:00"/>
    <n v="8000"/>
    <x v="15"/>
    <d v="2012-05-01T00:00:00"/>
    <s v="Smolt"/>
  </r>
  <r>
    <x v="7"/>
    <x v="7"/>
    <s v="WI"/>
    <x v="25"/>
    <s v="N Fk Lewis River"/>
    <s v="WDFW"/>
    <d v="2012-04-27T00:00:00"/>
    <n v="20493"/>
    <x v="5"/>
    <d v="2012-05-30T00:00:00"/>
    <s v="Smolt"/>
  </r>
  <r>
    <x v="7"/>
    <x v="12"/>
    <s v="UN"/>
    <x v="28"/>
    <s v="Skamania Hatchery"/>
    <s v="WDFW"/>
    <d v="2012-06-13T00:00:00"/>
    <n v="3000"/>
    <x v="6"/>
    <d v="2012-06-13T00:00:00"/>
    <s v="Smolt"/>
  </r>
  <r>
    <x v="8"/>
    <x v="0"/>
    <s v="SP"/>
    <x v="1"/>
    <s v="Dexter Pond"/>
    <s v="ODFW"/>
    <d v="2009-12-15T00:00:00"/>
    <n v="2500"/>
    <x v="1"/>
    <d v="2009-12-15T00:00:00"/>
    <s v="Fry"/>
  </r>
  <r>
    <x v="8"/>
    <x v="0"/>
    <s v="SP"/>
    <x v="14"/>
    <s v="Clackamas River"/>
    <s v="ODFW"/>
    <d v="2010-10-06T00:00:00"/>
    <n v="319008"/>
    <x v="13"/>
    <d v="2010-10-06T00:00:00"/>
    <s v="Presmolt"/>
  </r>
  <r>
    <x v="8"/>
    <x v="3"/>
    <s v="UN"/>
    <x v="4"/>
    <s v="Youngs Bay"/>
    <s v="ODFW"/>
    <d v="2010-06-08T00:00:00"/>
    <n v="5105"/>
    <x v="8"/>
    <d v="2010-06-08T00:00:00"/>
    <s v="Presmolt"/>
  </r>
  <r>
    <x v="8"/>
    <x v="3"/>
    <s v="UN"/>
    <x v="4"/>
    <s v="Skipanon River"/>
    <s v="ODFW"/>
    <d v="2010-05-20T00:00:00"/>
    <n v="3454"/>
    <x v="4"/>
    <d v="2010-05-20T00:00:00"/>
    <s v="Presmolt"/>
  </r>
  <r>
    <x v="8"/>
    <x v="0"/>
    <s v="SP"/>
    <x v="17"/>
    <s v="Detroit Reservoir"/>
    <s v="ODFW"/>
    <d v="2010-08-04T00:00:00"/>
    <n v="156607"/>
    <x v="1"/>
    <d v="2010-08-05T00:00:00"/>
    <s v="Presmolt"/>
  </r>
  <r>
    <x v="8"/>
    <x v="0"/>
    <s v="SP"/>
    <x v="18"/>
    <s v="Mohawk River"/>
    <s v="ODFW"/>
    <d v="2010-06-22T00:00:00"/>
    <n v="109998"/>
    <x v="1"/>
    <d v="2010-06-22T00:00:00"/>
    <s v="Presmolt"/>
  </r>
  <r>
    <x v="8"/>
    <x v="0"/>
    <s v="SP"/>
    <x v="18"/>
    <s v="McKenzie Hatchery"/>
    <s v="ODFW"/>
    <d v="2010-11-05T00:00:00"/>
    <n v="349669"/>
    <x v="1"/>
    <d v="2010-11-05T00:00:00"/>
    <s v="Presmolt"/>
  </r>
  <r>
    <x v="8"/>
    <x v="0"/>
    <s v="SP"/>
    <x v="0"/>
    <s v="South Santiam Hatchery"/>
    <s v="ODFW"/>
    <d v="2010-10-29T00:00:00"/>
    <n v="303758"/>
    <x v="0"/>
    <d v="2010-10-29T00:00:00"/>
    <s v="Presmolt"/>
  </r>
  <r>
    <x v="8"/>
    <x v="0"/>
    <s v="SP"/>
    <x v="1"/>
    <s v="Dexter Pond"/>
    <s v="ODFW"/>
    <d v="2010-11-01T00:00:00"/>
    <n v="314450"/>
    <x v="1"/>
    <d v="2010-11-01T00:00:00"/>
    <s v="Presmolt"/>
  </r>
  <r>
    <x v="8"/>
    <x v="0"/>
    <s v="SP"/>
    <x v="3"/>
    <s v="Cowlitz River"/>
    <s v="WDFW"/>
    <d v="2010-04-25T00:00:00"/>
    <n v="300000"/>
    <x v="3"/>
    <d v="2010-05-05T00:00:00"/>
    <s v="Fry"/>
  </r>
  <r>
    <x v="8"/>
    <x v="4"/>
    <s v="NO"/>
    <x v="3"/>
    <s v="Cowlitz River"/>
    <s v="WDFW"/>
    <d v="2010-03-01T00:00:00"/>
    <n v="10000"/>
    <x v="3"/>
    <d v="2010-03-31T00:00:00"/>
    <s v="Egg"/>
  </r>
  <r>
    <x v="8"/>
    <x v="4"/>
    <s v="NO"/>
    <x v="3"/>
    <s v="Campbell Creek"/>
    <s v="WDFW"/>
    <d v="2010-03-01T00:00:00"/>
    <n v="10000"/>
    <x v="3"/>
    <d v="2010-03-31T00:00:00"/>
    <s v="Egg"/>
  </r>
  <r>
    <x v="8"/>
    <x v="4"/>
    <s v="NO"/>
    <x v="3"/>
    <s v="Cowlitz River"/>
    <s v="WDFW"/>
    <d v="2010-03-01T00:00:00"/>
    <n v="5000"/>
    <x v="3"/>
    <d v="2010-03-31T00:00:00"/>
    <s v="Egg"/>
  </r>
  <r>
    <x v="8"/>
    <x v="4"/>
    <s v="NO"/>
    <x v="3"/>
    <s v="Cowlitz River"/>
    <s v="WDFW"/>
    <d v="2010-03-01T00:00:00"/>
    <n v="5000"/>
    <x v="3"/>
    <d v="2010-03-31T00:00:00"/>
    <s v="Egg"/>
  </r>
  <r>
    <x v="8"/>
    <x v="4"/>
    <s v="NO"/>
    <x v="3"/>
    <s v="Salmon Creek (WA)"/>
    <s v="WDFW"/>
    <d v="2010-03-01T00:00:00"/>
    <n v="5000"/>
    <x v="4"/>
    <d v="2010-03-31T00:00:00"/>
    <s v="Egg"/>
  </r>
  <r>
    <x v="8"/>
    <x v="4"/>
    <s v="NO"/>
    <x v="3"/>
    <s v="Cowlitz River"/>
    <s v="WDFW"/>
    <d v="2010-03-01T00:00:00"/>
    <n v="5000"/>
    <x v="3"/>
    <d v="2010-03-31T00:00:00"/>
    <s v="Egg"/>
  </r>
  <r>
    <x v="8"/>
    <x v="4"/>
    <s v="NO"/>
    <x v="3"/>
    <s v="Blue Creek"/>
    <s v="WDFW"/>
    <d v="2010-03-01T00:00:00"/>
    <n v="80000"/>
    <x v="3"/>
    <d v="2010-03-31T00:00:00"/>
    <s v="Egg"/>
  </r>
  <r>
    <x v="8"/>
    <x v="4"/>
    <s v="NO"/>
    <x v="3"/>
    <s v="Cowlitz River"/>
    <s v="WDFW"/>
    <d v="2010-03-01T00:00:00"/>
    <n v="20000"/>
    <x v="3"/>
    <d v="2010-03-31T00:00:00"/>
    <s v="Egg"/>
  </r>
  <r>
    <x v="8"/>
    <x v="4"/>
    <s v="NO"/>
    <x v="3"/>
    <s v="Cowlitz River"/>
    <s v="WDFW"/>
    <d v="2010-03-01T00:00:00"/>
    <n v="90000"/>
    <x v="3"/>
    <d v="2010-03-31T00:00:00"/>
    <s v="Egg"/>
  </r>
  <r>
    <x v="8"/>
    <x v="4"/>
    <s v="NO"/>
    <x v="3"/>
    <s v="Cowlitz River"/>
    <s v="WDFW"/>
    <d v="2010-03-01T00:00:00"/>
    <n v="16000"/>
    <x v="3"/>
    <d v="2010-03-31T00:00:00"/>
    <s v="Egg"/>
  </r>
  <r>
    <x v="8"/>
    <x v="4"/>
    <s v="NO"/>
    <x v="3"/>
    <s v="Olequa Creek"/>
    <s v="WDFW"/>
    <d v="2010-03-01T00:00:00"/>
    <n v="8000"/>
    <x v="3"/>
    <d v="2010-03-31T00:00:00"/>
    <s v="Egg"/>
  </r>
  <r>
    <x v="8"/>
    <x v="4"/>
    <s v="NO"/>
    <x v="3"/>
    <s v="Salmon Creek (WA)"/>
    <s v="WDFW"/>
    <d v="2010-03-01T00:00:00"/>
    <n v="16000"/>
    <x v="4"/>
    <d v="2010-03-31T00:00:00"/>
    <s v="Egg"/>
  </r>
  <r>
    <x v="8"/>
    <x v="4"/>
    <s v="NO"/>
    <x v="3"/>
    <s v="Campbell Creek"/>
    <s v="WDFW"/>
    <d v="2010-06-01T00:00:00"/>
    <n v="1000"/>
    <x v="3"/>
    <d v="2010-06-30T00:00:00"/>
    <s v="Fry"/>
  </r>
  <r>
    <x v="8"/>
    <x v="9"/>
    <s v="SU"/>
    <x v="3"/>
    <s v="Lewis River"/>
    <s v="WDFW"/>
    <d v="2010-03-25T00:00:00"/>
    <n v="10000"/>
    <x v="5"/>
    <d v="2010-04-05T00:00:00"/>
    <s v="Egg"/>
  </r>
  <r>
    <x v="8"/>
    <x v="4"/>
    <s v="NO"/>
    <x v="3"/>
    <s v="Lewis River"/>
    <s v="WDFW"/>
    <d v="2010-02-13T00:00:00"/>
    <n v="50000"/>
    <x v="5"/>
    <d v="2010-02-13T00:00:00"/>
    <s v="Fry"/>
  </r>
  <r>
    <x v="8"/>
    <x v="4"/>
    <s v="NO"/>
    <x v="3"/>
    <s v="N Fk Lewis River"/>
    <s v="WDFW"/>
    <d v="2010-02-13T00:00:00"/>
    <n v="50000"/>
    <x v="5"/>
    <d v="2010-02-13T00:00:00"/>
    <s v="Fry"/>
  </r>
  <r>
    <x v="8"/>
    <x v="4"/>
    <s v="NO"/>
    <x v="3"/>
    <s v="Lewis River"/>
    <s v="WDFW"/>
    <d v="2010-02-17T00:00:00"/>
    <n v="50000"/>
    <x v="5"/>
    <d v="2010-02-17T00:00:00"/>
    <s v="Fry"/>
  </r>
  <r>
    <x v="8"/>
    <x v="4"/>
    <s v="NO"/>
    <x v="3"/>
    <s v="Lewis River"/>
    <s v="WDFW"/>
    <d v="2010-02-12T00:00:00"/>
    <n v="50000"/>
    <x v="5"/>
    <d v="2010-02-12T00:00:00"/>
    <s v="Fry"/>
  </r>
  <r>
    <x v="8"/>
    <x v="4"/>
    <s v="NO"/>
    <x v="3"/>
    <s v="Lewis River"/>
    <s v="WDFW"/>
    <d v="2010-02-12T00:00:00"/>
    <n v="50000"/>
    <x v="5"/>
    <d v="2010-02-12T00:00:00"/>
    <s v="Fry"/>
  </r>
  <r>
    <x v="8"/>
    <x v="4"/>
    <s v="NO"/>
    <x v="3"/>
    <s v="Lewis River"/>
    <s v="WDFW"/>
    <d v="2010-02-13T00:00:00"/>
    <n v="50000"/>
    <x v="5"/>
    <d v="2010-02-13T00:00:00"/>
    <s v="Fry"/>
  </r>
  <r>
    <x v="8"/>
    <x v="4"/>
    <s v="NO"/>
    <x v="3"/>
    <s v="Lewis River"/>
    <s v="WDFW"/>
    <d v="2010-02-12T00:00:00"/>
    <n v="50000"/>
    <x v="5"/>
    <d v="2010-02-12T00:00:00"/>
    <s v="Fry"/>
  </r>
  <r>
    <x v="8"/>
    <x v="4"/>
    <s v="NO"/>
    <x v="3"/>
    <s v="Lewis River"/>
    <s v="WDFW"/>
    <d v="2010-02-13T00:00:00"/>
    <n v="50000"/>
    <x v="5"/>
    <d v="2010-02-13T00:00:00"/>
    <s v="Fry"/>
  </r>
  <r>
    <x v="8"/>
    <x v="4"/>
    <s v="NO"/>
    <x v="3"/>
    <s v="Lewis River"/>
    <s v="WDFW"/>
    <d v="2010-02-12T00:00:00"/>
    <n v="10000"/>
    <x v="5"/>
    <d v="2010-02-12T00:00:00"/>
    <s v="Fry"/>
  </r>
  <r>
    <x v="8"/>
    <x v="4"/>
    <s v="NO"/>
    <x v="3"/>
    <s v="Lewis River"/>
    <s v="WDFW"/>
    <d v="2010-02-13T00:00:00"/>
    <n v="50000"/>
    <x v="5"/>
    <d v="2010-02-13T00:00:00"/>
    <s v="Fry"/>
  </r>
  <r>
    <x v="8"/>
    <x v="4"/>
    <s v="NO"/>
    <x v="3"/>
    <s v="Lewis River"/>
    <s v="WDFW"/>
    <d v="2010-01-26T00:00:00"/>
    <n v="50000"/>
    <x v="5"/>
    <d v="2010-01-26T00:00:00"/>
    <s v="Fry"/>
  </r>
  <r>
    <x v="8"/>
    <x v="4"/>
    <s v="NO"/>
    <x v="3"/>
    <s v="Cedar Creek"/>
    <s v="WDFW"/>
    <d v="2010-02-07T00:00:00"/>
    <n v="50000"/>
    <x v="5"/>
    <d v="2010-02-07T00:00:00"/>
    <s v="Fry"/>
  </r>
  <r>
    <x v="8"/>
    <x v="4"/>
    <s v="NO"/>
    <x v="3"/>
    <s v="Lewis River"/>
    <s v="WDFW"/>
    <d v="2010-02-01T00:00:00"/>
    <n v="50000"/>
    <x v="5"/>
    <d v="2010-02-01T00:00:00"/>
    <s v="Fry"/>
  </r>
  <r>
    <x v="8"/>
    <x v="4"/>
    <s v="NO"/>
    <x v="3"/>
    <s v="Lewis River"/>
    <s v="WDFW"/>
    <d v="2010-02-07T00:00:00"/>
    <n v="50000"/>
    <x v="5"/>
    <d v="2010-02-07T00:00:00"/>
    <s v="Fry"/>
  </r>
  <r>
    <x v="8"/>
    <x v="4"/>
    <s v="NO"/>
    <x v="3"/>
    <s v="Lewis River"/>
    <s v="WDFW"/>
    <d v="2010-01-26T00:00:00"/>
    <n v="50000"/>
    <x v="5"/>
    <d v="2010-01-26T00:00:00"/>
    <s v="Fry"/>
  </r>
  <r>
    <x v="8"/>
    <x v="4"/>
    <s v="NO"/>
    <x v="3"/>
    <s v="Lewis River"/>
    <s v="WDFW"/>
    <d v="2010-01-26T00:00:00"/>
    <n v="50000"/>
    <x v="5"/>
    <d v="2010-01-26T00:00:00"/>
    <s v="Fry"/>
  </r>
  <r>
    <x v="8"/>
    <x v="4"/>
    <s v="NO"/>
    <x v="3"/>
    <s v="Lewis River"/>
    <s v="WDFW"/>
    <d v="2010-02-07T00:00:00"/>
    <n v="50000"/>
    <x v="5"/>
    <d v="2010-02-07T00:00:00"/>
    <s v="Fry"/>
  </r>
  <r>
    <x v="8"/>
    <x v="4"/>
    <s v="NO"/>
    <x v="3"/>
    <s v="Salmon Creek (WA)"/>
    <s v="WDFW"/>
    <d v="2010-03-10T00:00:00"/>
    <n v="50500"/>
    <x v="4"/>
    <d v="2010-04-16T00:00:00"/>
    <s v="Fry"/>
  </r>
  <r>
    <x v="8"/>
    <x v="4"/>
    <s v="NO"/>
    <x v="3"/>
    <s v="Salmon Creek (WA)"/>
    <s v="WDFW"/>
    <d v="2010-03-16T00:00:00"/>
    <n v="90000"/>
    <x v="4"/>
    <d v="2010-03-16T00:00:00"/>
    <s v="Fry"/>
  </r>
  <r>
    <x v="8"/>
    <x v="4"/>
    <s v="NO"/>
    <x v="3"/>
    <s v="Salmon Creek (WA)"/>
    <s v="WDFW"/>
    <d v="2010-03-16T00:00:00"/>
    <n v="4870"/>
    <x v="4"/>
    <d v="2010-03-16T00:00:00"/>
    <s v="Fry"/>
  </r>
  <r>
    <x v="8"/>
    <x v="0"/>
    <s v="SP"/>
    <x v="6"/>
    <s v="Cispus River"/>
    <s v="WDFW"/>
    <d v="2010-04-07T00:00:00"/>
    <n v="166045"/>
    <x v="3"/>
    <d v="2010-04-21T00:00:00"/>
    <s v="Fry"/>
  </r>
  <r>
    <x v="8"/>
    <x v="4"/>
    <s v="NO"/>
    <x v="3"/>
    <s v="Lewis River"/>
    <s v="WDFW"/>
    <d v="2010-03-01T00:00:00"/>
    <n v="9600"/>
    <x v="5"/>
    <d v="2010-03-30T00:00:00"/>
    <s v="Fry"/>
  </r>
  <r>
    <x v="8"/>
    <x v="7"/>
    <s v="WI"/>
    <x v="4"/>
    <s v="Skipanon River"/>
    <s v="ODFW"/>
    <d v="2010-05-12T00:00:00"/>
    <n v="362"/>
    <x v="4"/>
    <d v="2010-05-12T00:00:00"/>
    <s v="Smolt"/>
  </r>
  <r>
    <x v="8"/>
    <x v="0"/>
    <s v="SP"/>
    <x v="1"/>
    <s v="Hills Creek Reservoir"/>
    <s v="ODFW"/>
    <d v="2010-06-15T00:00:00"/>
    <n v="100959"/>
    <x v="1"/>
    <d v="2010-06-29T00:00:00"/>
    <s v="Presmolt"/>
  </r>
  <r>
    <x v="8"/>
    <x v="9"/>
    <s v="SU"/>
    <x v="1"/>
    <s v="Dexter Pond"/>
    <s v="ODFW"/>
    <d v="2010-09-29T00:00:00"/>
    <n v="20680"/>
    <x v="1"/>
    <d v="2010-09-29T00:00:00"/>
    <s v="Smolt"/>
  </r>
  <r>
    <x v="8"/>
    <x v="9"/>
    <s v="SU"/>
    <x v="1"/>
    <s v="Dexter Pond"/>
    <s v="ODFW"/>
    <d v="2010-10-13T00:00:00"/>
    <n v="14994"/>
    <x v="1"/>
    <d v="2010-10-13T00:00:00"/>
    <s v="Smolt"/>
  </r>
  <r>
    <x v="8"/>
    <x v="5"/>
    <s v="SO"/>
    <x v="8"/>
    <s v="Eagle Creek Hatchery"/>
    <s v="USFW"/>
    <d v="2011-04-04T00:00:00"/>
    <n v="643884"/>
    <x v="9"/>
    <d v="2011-04-11T00:00:00"/>
    <s v="Smolt"/>
  </r>
  <r>
    <x v="8"/>
    <x v="7"/>
    <s v="WI"/>
    <x v="8"/>
    <s v="Eagle Creek Hatchery"/>
    <s v="USFW"/>
    <d v="2011-04-26T00:00:00"/>
    <n v="67560"/>
    <x v="9"/>
    <d v="2011-05-09T00:00:00"/>
    <s v="Smolt"/>
  </r>
  <r>
    <x v="8"/>
    <x v="8"/>
    <s v="SP"/>
    <x v="1"/>
    <s v="Dexter Pond"/>
    <s v="ODFW"/>
    <d v="2011-01-28T00:00:00"/>
    <n v="539469"/>
    <x v="1"/>
    <d v="2011-01-28T00:00:00"/>
    <s v="Smolt"/>
  </r>
  <r>
    <x v="8"/>
    <x v="8"/>
    <s v="SP"/>
    <x v="18"/>
    <s v="McKenzie Hatchery"/>
    <s v="ODFW"/>
    <d v="2011-01-27T00:00:00"/>
    <n v="406748"/>
    <x v="1"/>
    <d v="2011-01-27T00:00:00"/>
    <s v="Smolt"/>
  </r>
  <r>
    <x v="8"/>
    <x v="6"/>
    <s v="UN"/>
    <x v="10"/>
    <s v="Big Creek Hatchery"/>
    <s v="ODFW"/>
    <d v="2011-04-12T00:00:00"/>
    <n v="160512"/>
    <x v="10"/>
    <d v="2011-04-12T00:00:00"/>
    <s v="Smolt"/>
  </r>
  <r>
    <x v="8"/>
    <x v="6"/>
    <s v="UN"/>
    <x v="10"/>
    <s v="Big Creek Hatchery"/>
    <s v="ODFW"/>
    <d v="2011-04-30T00:00:00"/>
    <n v="377890"/>
    <x v="10"/>
    <d v="2011-04-30T00:00:00"/>
    <s v="Smolt"/>
  </r>
  <r>
    <x v="8"/>
    <x v="7"/>
    <s v="WI"/>
    <x v="10"/>
    <s v="Big Creek Hatchery"/>
    <s v="ODFW"/>
    <d v="2011-04-14T00:00:00"/>
    <n v="58643"/>
    <x v="10"/>
    <d v="2011-04-14T00:00:00"/>
    <s v="Smolt"/>
  </r>
  <r>
    <x v="8"/>
    <x v="7"/>
    <s v="WI"/>
    <x v="11"/>
    <s v="Gnat Creek Hatchery"/>
    <s v="ODFW"/>
    <d v="2011-04-01T00:00:00"/>
    <n v="38604"/>
    <x v="4"/>
    <d v="2011-04-01T00:00:00"/>
    <s v="Smolt"/>
  </r>
  <r>
    <x v="8"/>
    <x v="7"/>
    <s v="WI"/>
    <x v="12"/>
    <s v="N Fk Klaskanine River"/>
    <s v="ODFW"/>
    <d v="2011-04-05T00:00:00"/>
    <n v="38873"/>
    <x v="11"/>
    <d v="2011-04-09T00:00:00"/>
    <s v="Smolt"/>
  </r>
  <r>
    <x v="8"/>
    <x v="1"/>
    <s v="FA"/>
    <x v="10"/>
    <s v="Big Creek Hatchery"/>
    <s v="ODFW"/>
    <d v="2011-05-16T00:00:00"/>
    <n v="3255120"/>
    <x v="10"/>
    <d v="2011-05-16T00:00:00"/>
    <s v="Smolt"/>
  </r>
  <r>
    <x v="8"/>
    <x v="1"/>
    <s v="FA"/>
    <x v="12"/>
    <s v="N Fk Klaskanine River"/>
    <s v="ODFW"/>
    <d v="2011-05-16T00:00:00"/>
    <n v="1932616"/>
    <x v="11"/>
    <d v="2011-05-16T00:00:00"/>
    <s v="Smolt"/>
  </r>
  <r>
    <x v="8"/>
    <x v="1"/>
    <s v="FA"/>
    <x v="2"/>
    <s v="Tanner Creek"/>
    <s v="ODFW"/>
    <d v="2011-05-25T00:00:00"/>
    <n v="2753210"/>
    <x v="2"/>
    <d v="2011-05-25T00:00:00"/>
    <s v="Smolt"/>
  </r>
  <r>
    <x v="8"/>
    <x v="1"/>
    <s v="FA"/>
    <x v="2"/>
    <s v="Tanner Creek"/>
    <s v="ODFW"/>
    <d v="2011-07-29T00:00:00"/>
    <n v="2067280"/>
    <x v="2"/>
    <d v="2011-07-29T00:00:00"/>
    <s v="Smolt"/>
  </r>
  <r>
    <x v="8"/>
    <x v="6"/>
    <s v="UN"/>
    <x v="15"/>
    <s v="Cedar Creek (Sandy R)"/>
    <s v="ODFW"/>
    <d v="2011-04-13T00:00:00"/>
    <n v="245803"/>
    <x v="12"/>
    <d v="2011-04-13T00:00:00"/>
    <s v="Smolt"/>
  </r>
  <r>
    <x v="8"/>
    <x v="6"/>
    <s v="UN"/>
    <x v="15"/>
    <s v="Cedar Creek (Sandy R)"/>
    <s v="ODFW"/>
    <d v="2011-05-10T00:00:00"/>
    <n v="266691"/>
    <x v="12"/>
    <d v="2011-05-10T00:00:00"/>
    <s v="Smolt"/>
  </r>
  <r>
    <x v="8"/>
    <x v="9"/>
    <s v="SU"/>
    <x v="14"/>
    <s v="Clackamas Hatchery"/>
    <s v="ODFW"/>
    <d v="2011-04-21T00:00:00"/>
    <n v="174023"/>
    <x v="13"/>
    <d v="2011-04-21T00:00:00"/>
    <s v="Smolt"/>
  </r>
  <r>
    <x v="8"/>
    <x v="9"/>
    <s v="SU"/>
    <x v="15"/>
    <s v="Cedar Creek (Sandy R)"/>
    <s v="ODFW"/>
    <d v="2011-04-18T00:00:00"/>
    <n v="78558"/>
    <x v="12"/>
    <d v="2011-04-18T00:00:00"/>
    <s v="Smolt"/>
  </r>
  <r>
    <x v="8"/>
    <x v="7"/>
    <s v="WI"/>
    <x v="15"/>
    <s v="Cedar Creek (Sandy R)"/>
    <s v="ODFW"/>
    <d v="2011-04-25T00:00:00"/>
    <n v="159291"/>
    <x v="12"/>
    <d v="2011-04-25T00:00:00"/>
    <s v="Smolt"/>
  </r>
  <r>
    <x v="8"/>
    <x v="7"/>
    <s v="WI"/>
    <x v="4"/>
    <s v="Clackamas River"/>
    <s v="ODFW"/>
    <d v="2011-04-25T00:00:00"/>
    <n v="24202"/>
    <x v="13"/>
    <d v="2011-04-25T00:00:00"/>
    <s v="Smolt"/>
  </r>
  <r>
    <x v="8"/>
    <x v="7"/>
    <s v="WI"/>
    <x v="4"/>
    <s v="Clackamas River"/>
    <s v="ODFW"/>
    <d v="2011-04-25T00:00:00"/>
    <n v="24850"/>
    <x v="13"/>
    <d v="2011-04-25T00:00:00"/>
    <s v="Smolt"/>
  </r>
  <r>
    <x v="8"/>
    <x v="7"/>
    <s v="WI"/>
    <x v="14"/>
    <s v="Clackamas Hatchery"/>
    <s v="ODFW"/>
    <d v="2011-04-21T00:00:00"/>
    <n v="64792"/>
    <x v="13"/>
    <d v="2011-04-21T00:00:00"/>
    <s v="Smolt"/>
  </r>
  <r>
    <x v="8"/>
    <x v="6"/>
    <s v="UN"/>
    <x v="13"/>
    <s v="Tongue Pt"/>
    <s v="ODFW"/>
    <d v="2011-04-15T00:00:00"/>
    <n v="479365"/>
    <x v="4"/>
    <d v="2011-04-15T00:00:00"/>
    <s v="Smolt"/>
  </r>
  <r>
    <x v="8"/>
    <x v="8"/>
    <s v="SP"/>
    <x v="15"/>
    <s v="Cedar Creek (Sandy R)"/>
    <s v="ODFW"/>
    <d v="2011-03-17T00:00:00"/>
    <n v="244352"/>
    <x v="12"/>
    <d v="2011-03-17T00:00:00"/>
    <s v="Smolt"/>
  </r>
  <r>
    <x v="8"/>
    <x v="8"/>
    <s v="SP"/>
    <x v="4"/>
    <s v="Clackamas River"/>
    <s v="ODFW"/>
    <d v="2011-03-22T00:00:00"/>
    <n v="50583"/>
    <x v="13"/>
    <d v="2011-03-22T00:00:00"/>
    <s v="Smolt"/>
  </r>
  <r>
    <x v="8"/>
    <x v="8"/>
    <s v="SP"/>
    <x v="4"/>
    <s v="Clackamas River"/>
    <s v="ODFW"/>
    <d v="2011-03-14T00:00:00"/>
    <n v="49029"/>
    <x v="13"/>
    <d v="2011-03-21T00:00:00"/>
    <s v="Smolt"/>
  </r>
  <r>
    <x v="8"/>
    <x v="8"/>
    <s v="SP"/>
    <x v="4"/>
    <s v="Clackamas River"/>
    <s v="ODFW"/>
    <d v="2011-04-05T00:00:00"/>
    <n v="101696"/>
    <x v="13"/>
    <d v="2011-04-26T00:00:00"/>
    <s v="Smolt"/>
  </r>
  <r>
    <x v="8"/>
    <x v="8"/>
    <s v="SP"/>
    <x v="4"/>
    <s v="Clackamas River"/>
    <s v="ODFW"/>
    <d v="2011-03-06T00:00:00"/>
    <n v="41098"/>
    <x v="13"/>
    <d v="2011-03-06T00:00:00"/>
    <s v="Smolt"/>
  </r>
  <r>
    <x v="8"/>
    <x v="8"/>
    <s v="SP"/>
    <x v="14"/>
    <s v="Clackamas Hatchery"/>
    <s v="ODFW"/>
    <d v="2011-03-10T00:00:00"/>
    <n v="382580"/>
    <x v="13"/>
    <d v="2011-03-10T00:00:00"/>
    <s v="Smolt"/>
  </r>
  <r>
    <x v="8"/>
    <x v="8"/>
    <s v="SP"/>
    <x v="14"/>
    <s v="Eagle Creek"/>
    <s v="ODFW"/>
    <d v="2011-03-14T00:00:00"/>
    <n v="249811"/>
    <x v="13"/>
    <d v="2011-04-30T00:00:00"/>
    <s v="Smolt"/>
  </r>
  <r>
    <x v="8"/>
    <x v="8"/>
    <s v="SP"/>
    <x v="13"/>
    <s v="Tongue Pt"/>
    <s v="ODFW"/>
    <d v="2011-03-30T00:00:00"/>
    <n v="100557"/>
    <x v="4"/>
    <d v="2011-03-30T00:00:00"/>
    <s v="Smolt"/>
  </r>
  <r>
    <x v="8"/>
    <x v="8"/>
    <s v="SP"/>
    <x v="13"/>
    <s v="Youngs Bay"/>
    <s v="ODFW"/>
    <d v="2011-03-04T00:00:00"/>
    <n v="453470"/>
    <x v="8"/>
    <d v="2011-03-04T00:00:00"/>
    <s v="Smolt"/>
  </r>
  <r>
    <x v="8"/>
    <x v="8"/>
    <s v="SP"/>
    <x v="13"/>
    <s v="Blind Slough"/>
    <s v="ODFW"/>
    <d v="2011-03-29T00:00:00"/>
    <n v="253503"/>
    <x v="4"/>
    <d v="2011-03-29T00:00:00"/>
    <s v="Smolt"/>
  </r>
  <r>
    <x v="8"/>
    <x v="6"/>
    <s v="UN"/>
    <x v="12"/>
    <s v="N Fk Klaskanine River"/>
    <s v="ODFW"/>
    <d v="2011-05-03T00:00:00"/>
    <n v="392314"/>
    <x v="11"/>
    <d v="2011-05-10T00:00:00"/>
    <s v="Smolt"/>
  </r>
  <r>
    <x v="8"/>
    <x v="6"/>
    <s v="UN"/>
    <x v="13"/>
    <s v="Blind Slough"/>
    <s v="ODFW"/>
    <d v="2011-04-26T00:00:00"/>
    <n v="388505"/>
    <x v="4"/>
    <d v="2011-04-26T00:00:00"/>
    <s v="Smolt"/>
  </r>
  <r>
    <x v="8"/>
    <x v="6"/>
    <s v="UN"/>
    <x v="2"/>
    <s v="Tanner Creek"/>
    <s v="ODFW"/>
    <d v="2011-05-08T00:00:00"/>
    <n v="722034"/>
    <x v="2"/>
    <d v="2011-05-08T00:00:00"/>
    <s v="Smolt"/>
  </r>
  <r>
    <x v="8"/>
    <x v="6"/>
    <s v="UN"/>
    <x v="13"/>
    <s v="Youngs Bay"/>
    <s v="ODFW"/>
    <d v="2011-04-27T00:00:00"/>
    <n v="796443"/>
    <x v="8"/>
    <d v="2011-04-27T00:00:00"/>
    <s v="Smolt"/>
  </r>
  <r>
    <x v="8"/>
    <x v="1"/>
    <s v="FA"/>
    <x v="13"/>
    <s v="Youngs Bay"/>
    <s v="ODFW"/>
    <d v="2011-06-28T00:00:00"/>
    <n v="684030"/>
    <x v="8"/>
    <d v="2011-06-28T00:00:00"/>
    <s v="Smolt"/>
  </r>
  <r>
    <x v="8"/>
    <x v="1"/>
    <s v="FA"/>
    <x v="13"/>
    <s v="S Fk Klaskanine River"/>
    <s v="ODFW"/>
    <d v="2011-07-15T00:00:00"/>
    <n v="672829"/>
    <x v="11"/>
    <d v="2011-07-15T00:00:00"/>
    <s v="Smolt"/>
  </r>
  <r>
    <x v="8"/>
    <x v="6"/>
    <s v="UN"/>
    <x v="13"/>
    <s v="S Fk Klaskanine River"/>
    <s v="ODFW"/>
    <d v="2011-04-27T00:00:00"/>
    <n v="368980"/>
    <x v="11"/>
    <d v="2011-04-27T00:00:00"/>
    <s v="Smolt"/>
  </r>
  <r>
    <x v="8"/>
    <x v="1"/>
    <s v="FA"/>
    <x v="4"/>
    <s v="Youngs River"/>
    <s v="ODFW"/>
    <d v="2011-06-01T00:00:00"/>
    <n v="28830"/>
    <x v="8"/>
    <d v="2011-06-01T00:00:00"/>
    <s v="Smolt"/>
  </r>
  <r>
    <x v="8"/>
    <x v="1"/>
    <s v="FA"/>
    <x v="4"/>
    <s v="Skipanon River"/>
    <s v="ODFW"/>
    <d v="2011-06-16T00:00:00"/>
    <n v="15454"/>
    <x v="4"/>
    <d v="2011-06-16T00:00:00"/>
    <s v="Smolt"/>
  </r>
  <r>
    <x v="8"/>
    <x v="9"/>
    <s v="SU"/>
    <x v="16"/>
    <s v="McKenzie River"/>
    <s v="ODFW"/>
    <d v="2011-03-31T00:00:00"/>
    <n v="111596"/>
    <x v="1"/>
    <d v="2011-04-11T00:00:00"/>
    <s v="Smolt"/>
  </r>
  <r>
    <x v="8"/>
    <x v="8"/>
    <s v="SP"/>
    <x v="17"/>
    <s v="Santiam River &amp; N Fk"/>
    <s v="ODFW"/>
    <d v="2011-03-02T00:00:00"/>
    <n v="209760"/>
    <x v="0"/>
    <d v="2011-03-02T00:00:00"/>
    <s v="Smolt"/>
  </r>
  <r>
    <x v="8"/>
    <x v="8"/>
    <s v="SP"/>
    <x v="18"/>
    <s v="McKenzie Hatchery"/>
    <s v="ODFW"/>
    <d v="2011-03-09T00:00:00"/>
    <n v="463718"/>
    <x v="1"/>
    <d v="2011-03-09T00:00:00"/>
    <s v="Smolt"/>
  </r>
  <r>
    <x v="8"/>
    <x v="9"/>
    <s v="SU"/>
    <x v="19"/>
    <s v="Santiam River &amp; N Fk"/>
    <s v="ODFW"/>
    <d v="2011-03-08T00:00:00"/>
    <n v="55173"/>
    <x v="0"/>
    <d v="2011-03-08T00:00:00"/>
    <s v="Smolt"/>
  </r>
  <r>
    <x v="8"/>
    <x v="8"/>
    <s v="SP"/>
    <x v="0"/>
    <s v="South Santiam Hatchery"/>
    <s v="ODFW"/>
    <d v="2011-02-14T00:00:00"/>
    <n v="307199"/>
    <x v="0"/>
    <d v="2011-02-14T00:00:00"/>
    <s v="Smolt"/>
  </r>
  <r>
    <x v="8"/>
    <x v="8"/>
    <s v="SP"/>
    <x v="0"/>
    <s v="South Santiam Hatchery"/>
    <s v="ODFW"/>
    <d v="2011-03-16T00:00:00"/>
    <n v="298994"/>
    <x v="0"/>
    <d v="2011-03-16T00:00:00"/>
    <s v="Smolt"/>
  </r>
  <r>
    <x v="8"/>
    <x v="9"/>
    <s v="SU"/>
    <x v="0"/>
    <s v="South Santiam Hatchery"/>
    <s v="ODFW"/>
    <d v="2011-04-01T00:00:00"/>
    <n v="189720"/>
    <x v="0"/>
    <d v="2011-04-19T00:00:00"/>
    <s v="Smolt"/>
  </r>
  <r>
    <x v="8"/>
    <x v="8"/>
    <s v="SP"/>
    <x v="1"/>
    <s v="Dexter Pond"/>
    <s v="ODFW"/>
    <d v="2011-02-11T00:00:00"/>
    <n v="654437"/>
    <x v="1"/>
    <d v="2011-02-11T00:00:00"/>
    <s v="Smolt"/>
  </r>
  <r>
    <x v="8"/>
    <x v="8"/>
    <s v="SP"/>
    <x v="1"/>
    <s v="Dexter Pond"/>
    <s v="ODFW"/>
    <d v="2011-04-13T00:00:00"/>
    <n v="236542"/>
    <x v="1"/>
    <d v="2011-04-13T00:00:00"/>
    <s v="Smolt"/>
  </r>
  <r>
    <x v="8"/>
    <x v="8"/>
    <s v="SP"/>
    <x v="1"/>
    <s v="Mollala River"/>
    <s v="ODFW"/>
    <d v="2011-02-28T00:00:00"/>
    <n v="103809"/>
    <x v="1"/>
    <d v="2011-03-01T00:00:00"/>
    <s v="Smolt"/>
  </r>
  <r>
    <x v="8"/>
    <x v="9"/>
    <s v="SU"/>
    <x v="1"/>
    <s v="Dexter Pond"/>
    <s v="ODFW"/>
    <d v="2011-04-13T00:00:00"/>
    <n v="61015"/>
    <x v="1"/>
    <d v="2011-04-13T00:00:00"/>
    <s v="Smolt"/>
  </r>
  <r>
    <x v="8"/>
    <x v="9"/>
    <s v="SU"/>
    <x v="1"/>
    <s v="Santiam River &amp; N Fk"/>
    <s v="ODFW"/>
    <d v="2011-03-07T00:00:00"/>
    <n v="65516"/>
    <x v="0"/>
    <d v="2011-03-08T00:00:00"/>
    <s v="Smolt"/>
  </r>
  <r>
    <x v="8"/>
    <x v="9"/>
    <s v="SU"/>
    <x v="14"/>
    <s v="Clackamas Hatchery"/>
    <s v="ODFW"/>
    <d v="2011-05-03T00:00:00"/>
    <n v="58945"/>
    <x v="13"/>
    <d v="2011-05-03T00:00:00"/>
    <s v="Smolt"/>
  </r>
  <r>
    <x v="8"/>
    <x v="4"/>
    <s v="NO"/>
    <x v="3"/>
    <s v="Grays River"/>
    <s v="WDFW"/>
    <d v="2011-04-15T00:00:00"/>
    <n v="10000"/>
    <x v="15"/>
    <d v="2011-04-15T00:00:00"/>
    <s v="Fry"/>
  </r>
  <r>
    <x v="8"/>
    <x v="11"/>
    <s v="NO"/>
    <x v="3"/>
    <s v="Chinook River"/>
    <s v="WDFW"/>
    <d v="2011-06-15T00:00:00"/>
    <n v="20000"/>
    <x v="18"/>
    <d v="2011-06-15T00:00:00"/>
    <s v="Smolt"/>
  </r>
  <r>
    <x v="8"/>
    <x v="9"/>
    <s v="SU"/>
    <x v="21"/>
    <s v="Beaver Creek Hatchery"/>
    <s v="WDFW"/>
    <d v="2011-04-15T00:00:00"/>
    <n v="31000"/>
    <x v="14"/>
    <d v="2011-04-18T00:00:00"/>
    <s v="Smolt"/>
  </r>
  <r>
    <x v="8"/>
    <x v="7"/>
    <s v="WI"/>
    <x v="21"/>
    <s v="Beaver Creek Hatchery"/>
    <s v="WDFW"/>
    <d v="2011-04-15T00:00:00"/>
    <n v="92000"/>
    <x v="14"/>
    <d v="2011-04-18T00:00:00"/>
    <s v="Smolt"/>
  </r>
  <r>
    <x v="8"/>
    <x v="8"/>
    <s v="SP"/>
    <x v="6"/>
    <s v="Deep River Net Pens"/>
    <s v="WDFW"/>
    <d v="2011-03-03T00:00:00"/>
    <n v="117000"/>
    <x v="15"/>
    <d v="2011-03-03T00:00:00"/>
    <s v="Smolt"/>
  </r>
  <r>
    <x v="8"/>
    <x v="8"/>
    <s v="SP"/>
    <x v="7"/>
    <s v="Deep River Net Pens"/>
    <s v="WDFW"/>
    <d v="2011-03-03T00:00:00"/>
    <n v="117000"/>
    <x v="15"/>
    <d v="2011-03-03T00:00:00"/>
    <s v="Smolt"/>
  </r>
  <r>
    <x v="8"/>
    <x v="1"/>
    <s v="FA"/>
    <x v="24"/>
    <s v="Deep River Net Pens"/>
    <s v="WDFW"/>
    <d v="2011-06-23T00:00:00"/>
    <n v="862000"/>
    <x v="15"/>
    <d v="2011-06-28T00:00:00"/>
    <s v="Smolt"/>
  </r>
  <r>
    <x v="8"/>
    <x v="5"/>
    <s v="SO"/>
    <x v="29"/>
    <s v="Deep River Net Pens"/>
    <s v="WDFW"/>
    <d v="2011-05-02T00:00:00"/>
    <n v="367000"/>
    <x v="15"/>
    <d v="2011-05-02T00:00:00"/>
    <s v="Smolt"/>
  </r>
  <r>
    <x v="8"/>
    <x v="5"/>
    <s v="SO"/>
    <x v="7"/>
    <s v="Deep River Net Pens"/>
    <s v="WDFW"/>
    <d v="2011-05-02T00:00:00"/>
    <n v="325000"/>
    <x v="15"/>
    <d v="2011-05-02T00:00:00"/>
    <s v="Smolt"/>
  </r>
  <r>
    <x v="8"/>
    <x v="13"/>
    <s v="UN"/>
    <x v="26"/>
    <s v="Grays River Hatchery"/>
    <s v="WDFW"/>
    <d v="2011-03-20T00:00:00"/>
    <n v="250000"/>
    <x v="15"/>
    <d v="2011-04-05T00:00:00"/>
    <s v="Smolt"/>
  </r>
  <r>
    <x v="8"/>
    <x v="11"/>
    <s v="NO"/>
    <x v="26"/>
    <s v="Grays River Hatchery"/>
    <s v="WDFW"/>
    <d v="2011-05-01T00:00:00"/>
    <n v="155000"/>
    <x v="15"/>
    <d v="2011-05-01T00:00:00"/>
    <s v="Smolt"/>
  </r>
  <r>
    <x v="8"/>
    <x v="7"/>
    <s v="WI"/>
    <x v="26"/>
    <s v="Grays River Hatchery"/>
    <s v="WDFW"/>
    <d v="2011-05-01T00:00:00"/>
    <n v="35000"/>
    <x v="15"/>
    <d v="2011-05-01T00:00:00"/>
    <s v="Smolt"/>
  </r>
  <r>
    <x v="8"/>
    <x v="7"/>
    <s v="WI"/>
    <x v="26"/>
    <s v="Coweeman River"/>
    <s v="WDFW"/>
    <d v="2011-05-04T00:00:00"/>
    <n v="12000"/>
    <x v="17"/>
    <d v="2011-05-04T00:00:00"/>
    <s v="Smolt"/>
  </r>
  <r>
    <x v="8"/>
    <x v="12"/>
    <s v="UN"/>
    <x v="23"/>
    <s v="Blue Creek"/>
    <s v="WDFW"/>
    <d v="2011-04-15T00:00:00"/>
    <n v="154280"/>
    <x v="3"/>
    <d v="2011-05-17T00:00:00"/>
    <s v="Smolt"/>
  </r>
  <r>
    <x v="8"/>
    <x v="7"/>
    <s v="WI"/>
    <x v="23"/>
    <s v="Blue Creek"/>
    <s v="WDFW"/>
    <d v="2011-04-15T00:00:00"/>
    <n v="379347"/>
    <x v="3"/>
    <d v="2011-05-17T00:00:00"/>
    <s v="Smolt"/>
  </r>
  <r>
    <x v="8"/>
    <x v="9"/>
    <s v="SU"/>
    <x v="23"/>
    <s v="Blue Creek"/>
    <s v="WDFW"/>
    <d v="2011-04-15T00:00:00"/>
    <n v="477098"/>
    <x v="3"/>
    <d v="2011-05-17T00:00:00"/>
    <s v="Smolt"/>
  </r>
  <r>
    <x v="8"/>
    <x v="7"/>
    <s v="WI"/>
    <x v="23"/>
    <s v="Blue Creek"/>
    <s v="WDFW"/>
    <d v="2011-04-15T00:00:00"/>
    <n v="305469"/>
    <x v="3"/>
    <d v="2011-05-17T00:00:00"/>
    <s v="Smolt"/>
  </r>
  <r>
    <x v="8"/>
    <x v="1"/>
    <s v="FA"/>
    <x v="6"/>
    <s v="Cowlitz Salmon"/>
    <s v="WDFW"/>
    <d v="2011-06-01T00:00:00"/>
    <n v="4405456"/>
    <x v="3"/>
    <d v="2011-07-01T00:00:00"/>
    <s v="Smolt"/>
  </r>
  <r>
    <x v="8"/>
    <x v="8"/>
    <s v="SP"/>
    <x v="6"/>
    <s v="Cowlitz Salmon"/>
    <s v="WDFW"/>
    <d v="2011-03-25T00:00:00"/>
    <n v="732347"/>
    <x v="3"/>
    <d v="2011-04-01T00:00:00"/>
    <s v="Smolt"/>
  </r>
  <r>
    <x v="8"/>
    <x v="11"/>
    <s v="NO"/>
    <x v="6"/>
    <s v="Cowlitz Salmon"/>
    <s v="WDFW"/>
    <d v="2011-04-22T00:00:00"/>
    <n v="1955779"/>
    <x v="3"/>
    <d v="2011-05-02T00:00:00"/>
    <s v="Smolt"/>
  </r>
  <r>
    <x v="8"/>
    <x v="11"/>
    <s v="NO"/>
    <x v="6"/>
    <s v="Cowlitz Salmon"/>
    <s v="WDFW"/>
    <d v="2011-04-27T00:00:00"/>
    <n v="1113507"/>
    <x v="3"/>
    <d v="2011-05-02T00:00:00"/>
    <s v="Smolt"/>
  </r>
  <r>
    <x v="8"/>
    <x v="9"/>
    <s v="SU"/>
    <x v="3"/>
    <s v="S Fk Toutle River"/>
    <s v="WDFW"/>
    <d v="2011-05-10T00:00:00"/>
    <n v="15844"/>
    <x v="16"/>
    <d v="2011-05-10T00:00:00"/>
    <s v="Smolt"/>
  </r>
  <r>
    <x v="8"/>
    <x v="1"/>
    <s v="FA"/>
    <x v="29"/>
    <s v="Green River"/>
    <s v="WDFW"/>
    <d v="2011-06-28T00:00:00"/>
    <n v="1573797"/>
    <x v="3"/>
    <d v="2011-07-15T00:00:00"/>
    <s v="Smolt"/>
  </r>
  <r>
    <x v="8"/>
    <x v="5"/>
    <s v="SO"/>
    <x v="29"/>
    <s v="Green River"/>
    <s v="WDFW"/>
    <d v="2011-05-02T00:00:00"/>
    <n v="164985"/>
    <x v="3"/>
    <d v="2011-05-09T00:00:00"/>
    <s v="Smolt"/>
  </r>
  <r>
    <x v="8"/>
    <x v="9"/>
    <s v="SU"/>
    <x v="29"/>
    <s v="Green River"/>
    <s v="WDFW"/>
    <d v="2011-05-11T00:00:00"/>
    <n v="24887"/>
    <x v="3"/>
    <d v="2011-05-11T00:00:00"/>
    <s v="Smolt"/>
  </r>
  <r>
    <x v="8"/>
    <x v="8"/>
    <s v="SP"/>
    <x v="3"/>
    <s v="Cowlitz River"/>
    <s v="WDFW"/>
    <d v="2011-03-15T00:00:00"/>
    <n v="45022"/>
    <x v="3"/>
    <d v="2011-03-15T00:00:00"/>
    <s v="Smolt"/>
  </r>
  <r>
    <x v="8"/>
    <x v="12"/>
    <s v="UN"/>
    <x v="3"/>
    <s v="Cowlitz River"/>
    <s v="WDFW"/>
    <d v="2011-04-05T00:00:00"/>
    <n v="10044"/>
    <x v="3"/>
    <d v="2011-04-05T00:00:00"/>
    <s v="Smolt"/>
  </r>
  <r>
    <x v="8"/>
    <x v="9"/>
    <s v="SU"/>
    <x v="3"/>
    <s v="Cowlitz River"/>
    <s v="WDFW"/>
    <d v="2011-04-20T00:00:00"/>
    <n v="100000"/>
    <x v="3"/>
    <d v="2011-05-04T00:00:00"/>
    <s v="Smolt"/>
  </r>
  <r>
    <x v="8"/>
    <x v="1"/>
    <s v="FA"/>
    <x v="27"/>
    <s v="Kalama Falls Hatchery"/>
    <s v="WDFW"/>
    <d v="2011-06-03T00:00:00"/>
    <n v="3292823"/>
    <x v="7"/>
    <d v="2011-07-05T00:00:00"/>
    <s v="Smolt"/>
  </r>
  <r>
    <x v="8"/>
    <x v="11"/>
    <s v="NO"/>
    <x v="27"/>
    <s v="Kalama Falls Hatchery"/>
    <s v="WDFW"/>
    <d v="2011-04-15T00:00:00"/>
    <n v="648892"/>
    <x v="7"/>
    <d v="2011-04-15T00:00:00"/>
    <s v="Smolt"/>
  </r>
  <r>
    <x v="8"/>
    <x v="7"/>
    <s v="WI"/>
    <x v="27"/>
    <s v="Kalama Falls Hatchery"/>
    <s v="WDFW"/>
    <d v="2011-04-15T00:00:00"/>
    <n v="48818"/>
    <x v="7"/>
    <d v="2011-04-15T00:00:00"/>
    <s v="Smolt"/>
  </r>
  <r>
    <x v="8"/>
    <x v="1"/>
    <s v="FA"/>
    <x v="20"/>
    <s v="Fallert Creek Hatchery"/>
    <s v="WDFW"/>
    <d v="2011-06-13T00:00:00"/>
    <n v="2634799"/>
    <x v="7"/>
    <d v="2011-07-04T00:00:00"/>
    <s v="Smolt"/>
  </r>
  <r>
    <x v="8"/>
    <x v="8"/>
    <s v="SP"/>
    <x v="20"/>
    <s v="Fallert Creek Hatchery"/>
    <s v="WDFW"/>
    <d v="2011-03-02T00:00:00"/>
    <n v="153344"/>
    <x v="7"/>
    <d v="2011-03-08T00:00:00"/>
    <s v="Smolt"/>
  </r>
  <r>
    <x v="8"/>
    <x v="5"/>
    <s v="SO"/>
    <x v="20"/>
    <s v="Fallert Creek Hatchery"/>
    <s v="WDFW"/>
    <d v="2011-04-15T00:00:00"/>
    <n v="105439"/>
    <x v="7"/>
    <d v="2011-04-15T00:00:00"/>
    <s v="Smolt"/>
  </r>
  <r>
    <x v="8"/>
    <x v="9"/>
    <s v="SU"/>
    <x v="20"/>
    <s v="Fallert Creek Hatchery"/>
    <s v="WDFW"/>
    <d v="2011-04-15T00:00:00"/>
    <n v="29828"/>
    <x v="7"/>
    <d v="2011-04-15T00:00:00"/>
    <s v="Smolt"/>
  </r>
  <r>
    <x v="8"/>
    <x v="9"/>
    <s v="SU"/>
    <x v="27"/>
    <s v="Kalama River"/>
    <s v="WDFW"/>
    <d v="2011-05-13T00:00:00"/>
    <n v="46844"/>
    <x v="7"/>
    <d v="2011-05-13T00:00:00"/>
    <s v="Smolt"/>
  </r>
  <r>
    <x v="8"/>
    <x v="7"/>
    <s v="WI"/>
    <x v="27"/>
    <s v="Gobar Acclim Pond"/>
    <s v="WDFW"/>
    <d v="2011-05-09T00:00:00"/>
    <n v="43585"/>
    <x v="7"/>
    <d v="2011-05-15T00:00:00"/>
    <s v="Smolt"/>
  </r>
  <r>
    <x v="8"/>
    <x v="8"/>
    <s v="SP"/>
    <x v="7"/>
    <s v="Lewis River Hatchery"/>
    <s v="WDFW"/>
    <d v="2011-03-01T00:00:00"/>
    <n v="904139"/>
    <x v="5"/>
    <d v="2011-03-01T00:00:00"/>
    <s v="Smolt"/>
  </r>
  <r>
    <x v="8"/>
    <x v="5"/>
    <s v="SO"/>
    <x v="7"/>
    <s v="Lewis River Hatchery"/>
    <s v="WDFW"/>
    <d v="2011-04-13T00:00:00"/>
    <n v="828695"/>
    <x v="5"/>
    <d v="2011-04-25T00:00:00"/>
    <s v="Smolt"/>
  </r>
  <r>
    <x v="8"/>
    <x v="11"/>
    <s v="NO"/>
    <x v="7"/>
    <s v="Lewis River Hatchery"/>
    <s v="WDFW"/>
    <d v="2011-04-13T00:00:00"/>
    <n v="801875"/>
    <x v="5"/>
    <d v="2011-04-25T00:00:00"/>
    <s v="Smolt"/>
  </r>
  <r>
    <x v="8"/>
    <x v="9"/>
    <s v="SU"/>
    <x v="25"/>
    <s v="Lewis River"/>
    <s v="WDFW"/>
    <d v="2011-04-15T00:00:00"/>
    <n v="189071"/>
    <x v="5"/>
    <d v="2011-04-29T00:00:00"/>
    <s v="Smolt"/>
  </r>
  <r>
    <x v="8"/>
    <x v="7"/>
    <s v="WI"/>
    <x v="25"/>
    <s v="Lewis River"/>
    <s v="WDFW"/>
    <d v="2011-04-15T00:00:00"/>
    <n v="102135"/>
    <x v="5"/>
    <d v="2011-04-21T00:00:00"/>
    <s v="Smolt"/>
  </r>
  <r>
    <x v="8"/>
    <x v="7"/>
    <s v="WI"/>
    <x v="25"/>
    <s v="N Fk Lewis River"/>
    <s v="WDFW"/>
    <d v="2011-05-16T00:00:00"/>
    <n v="57025"/>
    <x v="5"/>
    <d v="2011-06-01T00:00:00"/>
    <s v="Smolt"/>
  </r>
  <r>
    <x v="8"/>
    <x v="8"/>
    <s v="SP"/>
    <x v="3"/>
    <s v="Echo Net Pens"/>
    <s v="WDFW"/>
    <d v="2011-01-20T00:00:00"/>
    <n v="77300"/>
    <x v="5"/>
    <d v="2011-02-15T00:00:00"/>
    <s v="Smolt"/>
  </r>
  <r>
    <x v="8"/>
    <x v="8"/>
    <s v="SP"/>
    <x v="3"/>
    <s v="Echo Net Pens"/>
    <s v="WDFW"/>
    <d v="2011-03-01T00:00:00"/>
    <n v="75000"/>
    <x v="5"/>
    <d v="2011-03-07T00:00:00"/>
    <s v="Smolt"/>
  </r>
  <r>
    <x v="8"/>
    <x v="9"/>
    <s v="SU"/>
    <x v="3"/>
    <s v="Echo Net Pens"/>
    <s v="WDFW"/>
    <d v="2011-04-23T00:00:00"/>
    <n v="34400"/>
    <x v="5"/>
    <d v="2011-04-23T00:00:00"/>
    <s v="Smolt"/>
  </r>
  <r>
    <x v="8"/>
    <x v="1"/>
    <s v="FA"/>
    <x v="24"/>
    <s v="Washougal Hatchery"/>
    <s v="WDFW"/>
    <d v="2011-06-28T00:00:00"/>
    <n v="3355864"/>
    <x v="6"/>
    <d v="2011-06-30T00:00:00"/>
    <s v="Smolt"/>
  </r>
  <r>
    <x v="8"/>
    <x v="13"/>
    <s v="UN"/>
    <x v="24"/>
    <s v="Duncan Creek"/>
    <s v="WDFW"/>
    <d v="2011-05-15T00:00:00"/>
    <n v="55000"/>
    <x v="4"/>
    <d v="2011-05-15T00:00:00"/>
    <s v="Smolt"/>
  </r>
  <r>
    <x v="8"/>
    <x v="11"/>
    <s v="NO"/>
    <x v="24"/>
    <s v="Washougal Hatchery"/>
    <s v="WDFW"/>
    <d v="2011-05-02T00:00:00"/>
    <n v="151550"/>
    <x v="6"/>
    <d v="2011-05-02T00:00:00"/>
    <s v="Smolt"/>
  </r>
  <r>
    <x v="8"/>
    <x v="9"/>
    <s v="SU"/>
    <x v="28"/>
    <s v="Washougal Hatchery"/>
    <s v="WDFW"/>
    <d v="2011-04-15T00:00:00"/>
    <n v="63163"/>
    <x v="6"/>
    <d v="2011-04-15T00:00:00"/>
    <s v="Smolt"/>
  </r>
  <r>
    <x v="8"/>
    <x v="9"/>
    <s v="SU"/>
    <x v="28"/>
    <s v="E Fk Lewis River"/>
    <s v="WDFW"/>
    <d v="2011-04-15T00:00:00"/>
    <n v="17024"/>
    <x v="5"/>
    <d v="2011-05-16T00:00:00"/>
    <s v="Smolt"/>
  </r>
  <r>
    <x v="8"/>
    <x v="7"/>
    <s v="WI"/>
    <x v="28"/>
    <s v="Washougal River"/>
    <s v="WDFW"/>
    <d v="2011-04-15T00:00:00"/>
    <n v="59993"/>
    <x v="6"/>
    <d v="2011-05-15T00:00:00"/>
    <s v="Smolt"/>
  </r>
  <r>
    <x v="8"/>
    <x v="7"/>
    <s v="WI"/>
    <x v="28"/>
    <s v="E Fk Lewis River"/>
    <s v="WDFW"/>
    <d v="2011-04-15T00:00:00"/>
    <n v="57758"/>
    <x v="5"/>
    <d v="2011-05-15T00:00:00"/>
    <s v="Smolt"/>
  </r>
  <r>
    <x v="8"/>
    <x v="7"/>
    <s v="WI"/>
    <x v="28"/>
    <s v="E Fk Lewis River"/>
    <s v="WDFW"/>
    <d v="2011-04-25T00:00:00"/>
    <n v="22000"/>
    <x v="5"/>
    <d v="2011-05-05T00:00:00"/>
    <s v="Smolt"/>
  </r>
  <r>
    <x v="8"/>
    <x v="7"/>
    <s v="WI"/>
    <x v="28"/>
    <s v="Salmon Creek (WA)"/>
    <s v="WDFW"/>
    <d v="2011-04-26T00:00:00"/>
    <n v="20000"/>
    <x v="4"/>
    <d v="2011-04-26T00:00:00"/>
    <s v="Smolt"/>
  </r>
  <r>
    <x v="8"/>
    <x v="7"/>
    <s v="WI"/>
    <x v="3"/>
    <s v="Salmon Creek (WA)"/>
    <s v="WDFW"/>
    <d v="2011-04-20T00:00:00"/>
    <n v="20000"/>
    <x v="4"/>
    <d v="2011-05-01T00:00:00"/>
    <s v="Smolt"/>
  </r>
  <r>
    <x v="8"/>
    <x v="8"/>
    <s v="SP"/>
    <x v="1"/>
    <s v="S Fk Santiam River"/>
    <s v="ODFW"/>
    <d v="2011-02-23T00:00:00"/>
    <n v="126169"/>
    <x v="0"/>
    <d v="2011-02-23T00:00:00"/>
    <s v="Smolt"/>
  </r>
  <r>
    <x v="8"/>
    <x v="8"/>
    <s v="SP"/>
    <x v="13"/>
    <s v="Youngs Bay"/>
    <s v="ODFW"/>
    <d v="2011-03-31T00:00:00"/>
    <n v="249139"/>
    <x v="8"/>
    <d v="2011-03-31T00:00:00"/>
    <s v="Smolt"/>
  </r>
  <r>
    <x v="8"/>
    <x v="8"/>
    <s v="SP"/>
    <x v="17"/>
    <s v="Minto Pond"/>
    <s v="ODFW"/>
    <d v="2011-03-23T00:00:00"/>
    <n v="250746"/>
    <x v="0"/>
    <d v="2011-03-23T00:00:00"/>
    <s v="Smolt"/>
  </r>
  <r>
    <x v="8"/>
    <x v="13"/>
    <s v="UN"/>
    <x v="10"/>
    <s v="Big Creek Hatchery"/>
    <s v="ODFW"/>
    <d v="2011-04-07T00:00:00"/>
    <n v="106624"/>
    <x v="10"/>
    <d v="2011-04-07T00:00:00"/>
    <s v="Smolt"/>
  </r>
  <r>
    <x v="8"/>
    <x v="8"/>
    <s v="SP"/>
    <x v="17"/>
    <s v="Santiam River &amp; N Fk"/>
    <s v="ODFW"/>
    <d v="2011-04-12T00:00:00"/>
    <n v="226795"/>
    <x v="0"/>
    <d v="2011-04-12T00:00:00"/>
    <s v="Smolt"/>
  </r>
  <r>
    <x v="8"/>
    <x v="9"/>
    <s v="SU"/>
    <x v="19"/>
    <s v="Willamette River"/>
    <s v="ODFW"/>
    <d v="2011-04-13T00:00:00"/>
    <n v="75544"/>
    <x v="1"/>
    <d v="2011-04-13T00:00:00"/>
    <s v="Smolt"/>
  </r>
  <r>
    <x v="8"/>
    <x v="8"/>
    <s v="SP"/>
    <x v="20"/>
    <s v="Fallert Creek Hatchery"/>
    <s v="WDFW"/>
    <d v="2011-03-01T00:00:00"/>
    <n v="348212"/>
    <x v="7"/>
    <d v="2011-03-08T00:00:00"/>
    <s v="Smolt"/>
  </r>
  <r>
    <x v="8"/>
    <x v="9"/>
    <s v="SU"/>
    <x v="1"/>
    <s v="Willamette River"/>
    <s v="ODFW"/>
    <d v="2011-04-11T00:00:00"/>
    <n v="30870"/>
    <x v="1"/>
    <d v="2011-04-11T00:00:00"/>
    <s v="Smolt"/>
  </r>
  <r>
    <x v="8"/>
    <x v="8"/>
    <s v="SP"/>
    <x v="14"/>
    <s v="Bull Run Acclimation"/>
    <s v="ODFW"/>
    <d v="2011-05-09T00:00:00"/>
    <n v="45360"/>
    <x v="12"/>
    <d v="2011-05-09T00:00:00"/>
    <s v="Smolt"/>
  </r>
  <r>
    <x v="8"/>
    <x v="7"/>
    <s v="WI"/>
    <x v="20"/>
    <s v="Fallert Creek Hatchery"/>
    <s v="WDFW"/>
    <d v="2011-05-10T00:00:00"/>
    <n v="19679"/>
    <x v="7"/>
    <d v="2011-05-10T00:00:00"/>
    <s v="Smolt"/>
  </r>
  <r>
    <x v="8"/>
    <x v="7"/>
    <s v="WI"/>
    <x v="4"/>
    <s v="Clackamas River"/>
    <s v="ODFW"/>
    <d v="2011-04-04T00:00:00"/>
    <n v="26238"/>
    <x v="13"/>
    <d v="2011-04-04T00:00:00"/>
    <s v="Smolt"/>
  </r>
  <r>
    <x v="9"/>
    <x v="0"/>
    <s v="SP"/>
    <x v="14"/>
    <s v="Clackamas River"/>
    <s v="ODFW"/>
    <d v="2009-10-12T00:00:00"/>
    <n v="200037"/>
    <x v="13"/>
    <d v="2009-10-12T00:00:00"/>
    <s v="Presmolt"/>
  </r>
  <r>
    <x v="9"/>
    <x v="3"/>
    <s v="UN"/>
    <x v="4"/>
    <s v="Youngs Bay"/>
    <s v="ODFW"/>
    <d v="2009-05-14T00:00:00"/>
    <n v="3000"/>
    <x v="8"/>
    <d v="2009-05-14T00:00:00"/>
    <s v="Presmolt"/>
  </r>
  <r>
    <x v="9"/>
    <x v="3"/>
    <s v="UN"/>
    <x v="4"/>
    <s v="Skipanon River"/>
    <s v="ODFW"/>
    <d v="2009-06-01T00:00:00"/>
    <n v="3578"/>
    <x v="4"/>
    <d v="2009-06-01T00:00:00"/>
    <s v="Presmolt"/>
  </r>
  <r>
    <x v="9"/>
    <x v="0"/>
    <s v="SP"/>
    <x v="17"/>
    <s v="Detroit Reservoir"/>
    <s v="ODFW"/>
    <d v="2009-07-23T00:00:00"/>
    <n v="150570"/>
    <x v="1"/>
    <d v="2009-07-23T00:00:00"/>
    <s v="Presmolt"/>
  </r>
  <r>
    <x v="9"/>
    <x v="0"/>
    <s v="SP"/>
    <x v="18"/>
    <s v="Mohawk River"/>
    <s v="ODFW"/>
    <d v="2009-06-11T00:00:00"/>
    <n v="70176"/>
    <x v="1"/>
    <d v="2009-06-11T00:00:00"/>
    <s v="Presmolt"/>
  </r>
  <r>
    <x v="9"/>
    <x v="0"/>
    <s v="SP"/>
    <x v="18"/>
    <s v="McKenzie River"/>
    <s v="ODFW"/>
    <d v="2009-11-08T00:00:00"/>
    <n v="279748"/>
    <x v="1"/>
    <d v="2009-11-08T00:00:00"/>
    <s v="Presmolt"/>
  </r>
  <r>
    <x v="9"/>
    <x v="0"/>
    <s v="SP"/>
    <x v="0"/>
    <s v="S Fk Santiam River"/>
    <s v="ODFW"/>
    <d v="2009-10-30T00:00:00"/>
    <n v="309557"/>
    <x v="0"/>
    <d v="2009-10-30T00:00:00"/>
    <s v="Presmolt"/>
  </r>
  <r>
    <x v="9"/>
    <x v="0"/>
    <s v="SP"/>
    <x v="1"/>
    <s v="Dexter Pond"/>
    <s v="ODFW"/>
    <d v="2009-11-03T00:00:00"/>
    <n v="324204"/>
    <x v="1"/>
    <d v="2009-11-03T00:00:00"/>
    <s v="Presmolt"/>
  </r>
  <r>
    <x v="9"/>
    <x v="7"/>
    <s v="WI"/>
    <x v="23"/>
    <s v="Cowlitz River"/>
    <s v="WDFW"/>
    <d v="2009-09-01T00:00:00"/>
    <n v="200000"/>
    <x v="3"/>
    <d v="2009-09-30T00:00:00"/>
    <s v="Parr"/>
  </r>
  <r>
    <x v="9"/>
    <x v="0"/>
    <s v="SP"/>
    <x v="3"/>
    <s v="Upper Cowlitz River"/>
    <s v="WDFW"/>
    <d v="2009-04-30T00:00:00"/>
    <n v="259984"/>
    <x v="3"/>
    <d v="2009-04-30T00:00:00"/>
    <s v="Parr"/>
  </r>
  <r>
    <x v="9"/>
    <x v="4"/>
    <s v="NO"/>
    <x v="3"/>
    <s v="Cowlitz River"/>
    <s v="WDFW"/>
    <d v="2009-03-01T00:00:00"/>
    <n v="10000"/>
    <x v="3"/>
    <d v="2009-03-31T00:00:00"/>
    <s v="Egg"/>
  </r>
  <r>
    <x v="9"/>
    <x v="4"/>
    <s v="NO"/>
    <x v="3"/>
    <s v="Campbell Creek"/>
    <s v="WDFW"/>
    <d v="2009-03-01T00:00:00"/>
    <n v="10000"/>
    <x v="3"/>
    <d v="2009-03-31T00:00:00"/>
    <s v="Egg"/>
  </r>
  <r>
    <x v="9"/>
    <x v="4"/>
    <s v="NO"/>
    <x v="3"/>
    <s v="Cowlitz River"/>
    <s v="WDFW"/>
    <d v="2009-03-01T00:00:00"/>
    <n v="5000"/>
    <x v="3"/>
    <d v="2009-03-31T00:00:00"/>
    <s v="Egg"/>
  </r>
  <r>
    <x v="9"/>
    <x v="4"/>
    <s v="NO"/>
    <x v="3"/>
    <s v="Cowlitz River"/>
    <s v="WDFW"/>
    <d v="2009-03-01T00:00:00"/>
    <n v="5000"/>
    <x v="3"/>
    <d v="2009-03-31T00:00:00"/>
    <s v="Egg"/>
  </r>
  <r>
    <x v="9"/>
    <x v="4"/>
    <s v="NO"/>
    <x v="3"/>
    <s v="Salmon Creek (WA)"/>
    <s v="WDFW"/>
    <d v="2009-03-01T00:00:00"/>
    <n v="5000"/>
    <x v="4"/>
    <d v="2009-03-31T00:00:00"/>
    <s v="Egg"/>
  </r>
  <r>
    <x v="9"/>
    <x v="4"/>
    <s v="NO"/>
    <x v="3"/>
    <s v="Cowlitz River"/>
    <s v="WDFW"/>
    <d v="2009-03-01T00:00:00"/>
    <n v="5000"/>
    <x v="3"/>
    <d v="2009-03-31T00:00:00"/>
    <s v="Egg"/>
  </r>
  <r>
    <x v="9"/>
    <x v="4"/>
    <s v="NO"/>
    <x v="3"/>
    <s v="Blue Creek"/>
    <s v="WDFW"/>
    <d v="2009-03-01T00:00:00"/>
    <n v="80000"/>
    <x v="3"/>
    <d v="2009-03-31T00:00:00"/>
    <s v="Egg"/>
  </r>
  <r>
    <x v="9"/>
    <x v="4"/>
    <s v="NO"/>
    <x v="3"/>
    <s v="Cowlitz River"/>
    <s v="WDFW"/>
    <d v="2009-03-01T00:00:00"/>
    <n v="20000"/>
    <x v="3"/>
    <d v="2009-03-31T00:00:00"/>
    <s v="Egg"/>
  </r>
  <r>
    <x v="9"/>
    <x v="4"/>
    <s v="NO"/>
    <x v="3"/>
    <s v="Cowlitz River"/>
    <s v="WDFW"/>
    <d v="2009-03-01T00:00:00"/>
    <n v="70000"/>
    <x v="3"/>
    <d v="2009-03-31T00:00:00"/>
    <s v="Egg"/>
  </r>
  <r>
    <x v="9"/>
    <x v="4"/>
    <s v="NO"/>
    <x v="3"/>
    <s v="Cowlitz River"/>
    <s v="WDFW"/>
    <d v="2009-03-01T00:00:00"/>
    <n v="16000"/>
    <x v="3"/>
    <d v="2009-03-31T00:00:00"/>
    <s v="Egg"/>
  </r>
  <r>
    <x v="9"/>
    <x v="4"/>
    <s v="NO"/>
    <x v="3"/>
    <s v="Olequa Creek"/>
    <s v="WDFW"/>
    <d v="2009-03-01T00:00:00"/>
    <n v="8000"/>
    <x v="3"/>
    <d v="2009-03-31T00:00:00"/>
    <s v="Egg"/>
  </r>
  <r>
    <x v="9"/>
    <x v="4"/>
    <s v="NO"/>
    <x v="3"/>
    <s v="Salmon Creek (WA)"/>
    <s v="WDFW"/>
    <d v="2009-03-01T00:00:00"/>
    <n v="16000"/>
    <x v="4"/>
    <d v="2009-03-31T00:00:00"/>
    <s v="Egg"/>
  </r>
  <r>
    <x v="9"/>
    <x v="4"/>
    <s v="NO"/>
    <x v="3"/>
    <s v="Campbell Creek"/>
    <s v="WDFW"/>
    <d v="2009-06-01T00:00:00"/>
    <n v="1000"/>
    <x v="3"/>
    <d v="2009-06-01T00:00:00"/>
    <s v="Fry"/>
  </r>
  <r>
    <x v="9"/>
    <x v="9"/>
    <s v="SU"/>
    <x v="3"/>
    <s v="Kalama River"/>
    <s v="WDFW"/>
    <d v="2009-04-02T00:00:00"/>
    <n v="10000"/>
    <x v="7"/>
    <d v="2009-04-02T00:00:00"/>
    <s v="Fry"/>
  </r>
  <r>
    <x v="9"/>
    <x v="4"/>
    <s v="NO"/>
    <x v="3"/>
    <s v="Lewis River"/>
    <s v="WDFW"/>
    <d v="2009-01-25T00:00:00"/>
    <n v="50000"/>
    <x v="5"/>
    <d v="2009-01-25T00:00:00"/>
    <s v="Fry"/>
  </r>
  <r>
    <x v="9"/>
    <x v="4"/>
    <s v="NO"/>
    <x v="3"/>
    <s v="Lewis River"/>
    <s v="WDFW"/>
    <d v="2009-01-25T00:00:00"/>
    <n v="210000"/>
    <x v="5"/>
    <d v="2009-01-25T00:00:00"/>
    <s v="Fry"/>
  </r>
  <r>
    <x v="9"/>
    <x v="4"/>
    <s v="NO"/>
    <x v="3"/>
    <s v="Lewis River"/>
    <s v="WDFW"/>
    <d v="2009-01-25T00:00:00"/>
    <n v="50000"/>
    <x v="5"/>
    <d v="2009-01-25T00:00:00"/>
    <s v="Fry"/>
  </r>
  <r>
    <x v="9"/>
    <x v="4"/>
    <s v="NO"/>
    <x v="3"/>
    <s v="Lewis River"/>
    <s v="WDFW"/>
    <d v="2009-01-25T00:00:00"/>
    <n v="50000"/>
    <x v="5"/>
    <d v="2009-01-25T00:00:00"/>
    <s v="Fry"/>
  </r>
  <r>
    <x v="9"/>
    <x v="4"/>
    <s v="NO"/>
    <x v="3"/>
    <s v="Lewis River"/>
    <s v="WDFW"/>
    <d v="2009-01-25T00:00:00"/>
    <n v="50000"/>
    <x v="5"/>
    <d v="2009-01-25T00:00:00"/>
    <s v="Fry"/>
  </r>
  <r>
    <x v="9"/>
    <x v="4"/>
    <s v="NO"/>
    <x v="3"/>
    <s v="Lewis River"/>
    <s v="WDFW"/>
    <d v="2009-01-25T00:00:00"/>
    <n v="50000"/>
    <x v="5"/>
    <d v="2009-01-25T00:00:00"/>
    <s v="Fry"/>
  </r>
  <r>
    <x v="9"/>
    <x v="4"/>
    <s v="NO"/>
    <x v="3"/>
    <s v="Lewis River"/>
    <s v="WDFW"/>
    <d v="2009-02-14T00:00:00"/>
    <n v="50000"/>
    <x v="5"/>
    <d v="2009-02-14T00:00:00"/>
    <s v="Fry"/>
  </r>
  <r>
    <x v="9"/>
    <x v="4"/>
    <s v="NO"/>
    <x v="3"/>
    <s v="Cedar Creek"/>
    <s v="WDFW"/>
    <d v="2009-02-07T00:00:00"/>
    <n v="50000"/>
    <x v="5"/>
    <d v="2009-02-07T00:00:00"/>
    <s v="Fry"/>
  </r>
  <r>
    <x v="9"/>
    <x v="4"/>
    <s v="NO"/>
    <x v="3"/>
    <s v="Lewis River"/>
    <s v="WDFW"/>
    <d v="2009-02-14T00:00:00"/>
    <n v="50000"/>
    <x v="5"/>
    <d v="2009-02-14T00:00:00"/>
    <s v="Fry"/>
  </r>
  <r>
    <x v="9"/>
    <x v="4"/>
    <s v="NO"/>
    <x v="3"/>
    <s v="Lewis River"/>
    <s v="WDFW"/>
    <d v="2009-02-21T00:00:00"/>
    <n v="50000"/>
    <x v="5"/>
    <d v="2009-02-21T00:00:00"/>
    <s v="Fry"/>
  </r>
  <r>
    <x v="9"/>
    <x v="4"/>
    <s v="NO"/>
    <x v="3"/>
    <s v="Lewis River"/>
    <s v="WDFW"/>
    <d v="2009-01-27T00:00:00"/>
    <n v="50000"/>
    <x v="5"/>
    <d v="2009-01-27T00:00:00"/>
    <s v="Fry"/>
  </r>
  <r>
    <x v="9"/>
    <x v="4"/>
    <s v="NO"/>
    <x v="3"/>
    <s v="Lewis River"/>
    <s v="WDFW"/>
    <d v="2009-02-07T00:00:00"/>
    <n v="50000"/>
    <x v="5"/>
    <d v="2009-02-07T00:00:00"/>
    <s v="Fry"/>
  </r>
  <r>
    <x v="9"/>
    <x v="4"/>
    <s v="NO"/>
    <x v="3"/>
    <s v="Lewis River"/>
    <s v="WDFW"/>
    <d v="2009-02-14T00:00:00"/>
    <n v="50000"/>
    <x v="5"/>
    <d v="2009-02-14T00:00:00"/>
    <s v="Fry"/>
  </r>
  <r>
    <x v="9"/>
    <x v="4"/>
    <s v="NO"/>
    <x v="3"/>
    <s v="Lewis River"/>
    <s v="WDFW"/>
    <d v="2009-02-14T00:00:00"/>
    <n v="50000"/>
    <x v="5"/>
    <d v="2009-02-14T00:00:00"/>
    <s v="Fry"/>
  </r>
  <r>
    <x v="9"/>
    <x v="4"/>
    <s v="NO"/>
    <x v="3"/>
    <s v="Salmon Creek (WA)"/>
    <s v="WDFW"/>
    <d v="2009-03-01T00:00:00"/>
    <n v="38695"/>
    <x v="4"/>
    <d v="2009-03-30T00:00:00"/>
    <s v="Fry"/>
  </r>
  <r>
    <x v="9"/>
    <x v="4"/>
    <s v="NO"/>
    <x v="3"/>
    <s v="Salmon Creek (WA)"/>
    <s v="WDFW"/>
    <d v="2009-03-12T00:00:00"/>
    <n v="90000"/>
    <x v="4"/>
    <d v="2009-03-12T00:00:00"/>
    <s v="Fry"/>
  </r>
  <r>
    <x v="9"/>
    <x v="4"/>
    <s v="NO"/>
    <x v="3"/>
    <s v="Salmon Creek (WA)"/>
    <s v="WDFW"/>
    <d v="2009-03-30T00:00:00"/>
    <n v="4760"/>
    <x v="4"/>
    <d v="2009-03-30T00:00:00"/>
    <s v="Fry"/>
  </r>
  <r>
    <x v="9"/>
    <x v="9"/>
    <s v="SU"/>
    <x v="4"/>
    <s v="Skipanon River"/>
    <s v="ODFW"/>
    <d v="2009-05-24T00:00:00"/>
    <n v="495"/>
    <x v="4"/>
    <d v="2009-05-30T00:00:00"/>
    <s v="Presmolt"/>
  </r>
  <r>
    <x v="9"/>
    <x v="0"/>
    <s v="SP"/>
    <x v="18"/>
    <s v="Willamette River"/>
    <s v="ODFW"/>
    <d v="2009-11-27T00:00:00"/>
    <n v="1600"/>
    <x v="1"/>
    <d v="2009-11-27T00:00:00"/>
    <s v="Presmolt"/>
  </r>
  <r>
    <x v="9"/>
    <x v="0"/>
    <s v="SP"/>
    <x v="3"/>
    <s v="Cispus River"/>
    <s v="WDFW"/>
    <d v="2009-05-01T00:00:00"/>
    <n v="40734"/>
    <x v="3"/>
    <d v="2009-05-01T00:00:00"/>
    <s v="Parr"/>
  </r>
  <r>
    <x v="9"/>
    <x v="0"/>
    <s v="SP"/>
    <x v="1"/>
    <s v="Dexter Pond"/>
    <s v="ODFW"/>
    <d v="2009-12-15T00:00:00"/>
    <n v="2500"/>
    <x v="1"/>
    <d v="2009-12-15T00:00:00"/>
    <s v="Presmolt"/>
  </r>
  <r>
    <x v="9"/>
    <x v="0"/>
    <s v="SP"/>
    <x v="1"/>
    <s v="Hills Creek Reservoir"/>
    <s v="ODFW"/>
    <d v="2009-06-10T00:00:00"/>
    <n v="171234"/>
    <x v="1"/>
    <d v="2009-06-10T00:00:00"/>
    <s v="Presmolt"/>
  </r>
  <r>
    <x v="9"/>
    <x v="0"/>
    <s v="SP"/>
    <x v="1"/>
    <s v="Lookout Pt Reservoir"/>
    <s v="ODFW"/>
    <d v="2009-06-18T00:00:00"/>
    <n v="311591"/>
    <x v="1"/>
    <d v="2009-06-18T00:00:00"/>
    <s v="Presmolt"/>
  </r>
  <r>
    <x v="9"/>
    <x v="0"/>
    <s v="SP"/>
    <x v="1"/>
    <s v="Fall Creek Reservoir"/>
    <s v="ODFW"/>
    <d v="2009-11-21T00:00:00"/>
    <n v="6250"/>
    <x v="1"/>
    <d v="2009-11-27T00:00:00"/>
    <s v="Presmolt"/>
  </r>
  <r>
    <x v="9"/>
    <x v="0"/>
    <s v="SP"/>
    <x v="1"/>
    <s v="Dexter Pond"/>
    <s v="ODFW"/>
    <d v="2009-11-17T00:00:00"/>
    <n v="7696"/>
    <x v="1"/>
    <d v="2009-12-01T00:00:00"/>
    <s v="Presmolt"/>
  </r>
  <r>
    <x v="9"/>
    <x v="6"/>
    <s v="UN"/>
    <x v="10"/>
    <s v="Big Creek Hatchery"/>
    <s v="ODFW"/>
    <d v="2010-04-01T00:00:00"/>
    <n v="144188"/>
    <x v="10"/>
    <d v="2010-04-01T00:00:00"/>
    <s v="Smolt"/>
  </r>
  <r>
    <x v="9"/>
    <x v="6"/>
    <s v="UN"/>
    <x v="10"/>
    <s v="Big Creek Hatchery"/>
    <s v="ODFW"/>
    <d v="2010-04-27T00:00:00"/>
    <n v="372018"/>
    <x v="10"/>
    <d v="2010-04-27T00:00:00"/>
    <s v="Smolt"/>
  </r>
  <r>
    <x v="9"/>
    <x v="7"/>
    <s v="WI"/>
    <x v="10"/>
    <s v="Big Creek Hatchery"/>
    <s v="ODFW"/>
    <d v="2010-04-01T00:00:00"/>
    <n v="61198"/>
    <x v="10"/>
    <d v="2010-04-01T00:00:00"/>
    <s v="Smolt"/>
  </r>
  <r>
    <x v="9"/>
    <x v="7"/>
    <s v="WI"/>
    <x v="11"/>
    <s v="Gnat Creek"/>
    <s v="ODFW"/>
    <d v="2010-04-01T00:00:00"/>
    <n v="39926"/>
    <x v="4"/>
    <d v="2010-04-01T00:00:00"/>
    <s v="Smolt"/>
  </r>
  <r>
    <x v="9"/>
    <x v="7"/>
    <s v="WI"/>
    <x v="12"/>
    <s v="N Fk Klaskanine River"/>
    <s v="ODFW"/>
    <d v="2010-04-05T00:00:00"/>
    <n v="41900"/>
    <x v="11"/>
    <d v="2010-04-05T00:00:00"/>
    <s v="Smolt"/>
  </r>
  <r>
    <x v="9"/>
    <x v="1"/>
    <s v="FA"/>
    <x v="10"/>
    <s v="Big Creek Hatchery"/>
    <s v="ODFW"/>
    <d v="2010-04-30T00:00:00"/>
    <n v="3948579"/>
    <x v="10"/>
    <d v="2010-05-13T00:00:00"/>
    <s v="Smolt"/>
  </r>
  <r>
    <x v="9"/>
    <x v="1"/>
    <s v="FA"/>
    <x v="12"/>
    <s v="N Fk Klaskanine River"/>
    <s v="ODFW"/>
    <d v="2010-05-03T00:00:00"/>
    <n v="2093575"/>
    <x v="11"/>
    <d v="2010-05-04T00:00:00"/>
    <s v="Smolt"/>
  </r>
  <r>
    <x v="9"/>
    <x v="1"/>
    <s v="FA"/>
    <x v="2"/>
    <s v="Tanner Creek"/>
    <s v="ODFW"/>
    <d v="2010-05-03T00:00:00"/>
    <n v="2869669"/>
    <x v="2"/>
    <d v="2010-05-03T00:00:00"/>
    <s v="Smolt"/>
  </r>
  <r>
    <x v="9"/>
    <x v="1"/>
    <s v="FA"/>
    <x v="2"/>
    <s v="Tanner Creek"/>
    <s v="ODFW"/>
    <d v="2010-07-30T00:00:00"/>
    <n v="1993826"/>
    <x v="2"/>
    <d v="2010-07-30T00:00:00"/>
    <s v="Smolt"/>
  </r>
  <r>
    <x v="9"/>
    <x v="6"/>
    <s v="UN"/>
    <x v="15"/>
    <s v="Cedar Creek (Sandy R)"/>
    <s v="ODFW"/>
    <d v="2010-04-19T00:00:00"/>
    <n v="248277"/>
    <x v="12"/>
    <d v="2010-04-19T00:00:00"/>
    <s v="Smolt"/>
  </r>
  <r>
    <x v="9"/>
    <x v="6"/>
    <s v="UN"/>
    <x v="15"/>
    <s v="Cedar Creek (Sandy R)"/>
    <s v="ODFW"/>
    <d v="2010-05-12T00:00:00"/>
    <n v="268278"/>
    <x v="12"/>
    <d v="2010-05-12T00:00:00"/>
    <s v="Smolt"/>
  </r>
  <r>
    <x v="9"/>
    <x v="9"/>
    <s v="SU"/>
    <x v="14"/>
    <s v="Clackamas River"/>
    <s v="ODFW"/>
    <d v="2010-04-20T00:00:00"/>
    <n v="149928"/>
    <x v="13"/>
    <d v="2010-04-20T00:00:00"/>
    <s v="Smolt"/>
  </r>
  <r>
    <x v="9"/>
    <x v="9"/>
    <s v="SU"/>
    <x v="15"/>
    <s v="Cedar Creek (Sandy R)"/>
    <s v="ODFW"/>
    <d v="2010-04-27T00:00:00"/>
    <n v="41901"/>
    <x v="12"/>
    <d v="2010-04-27T00:00:00"/>
    <s v="Smolt"/>
  </r>
  <r>
    <x v="9"/>
    <x v="6"/>
    <s v="UN"/>
    <x v="13"/>
    <s v="Tongue Pt"/>
    <s v="ODFW"/>
    <d v="2010-04-09T00:00:00"/>
    <n v="483412"/>
    <x v="4"/>
    <d v="2010-04-09T00:00:00"/>
    <s v="Smolt"/>
  </r>
  <r>
    <x v="9"/>
    <x v="8"/>
    <s v="SP"/>
    <x v="15"/>
    <s v="Cedar Creek (Sandy R)"/>
    <s v="ODFW"/>
    <d v="2010-03-09T00:00:00"/>
    <n v="207583"/>
    <x v="12"/>
    <d v="2010-03-09T00:00:00"/>
    <s v="Smolt"/>
  </r>
  <r>
    <x v="9"/>
    <x v="7"/>
    <s v="WI"/>
    <x v="15"/>
    <s v="Cedar Creek (Sandy R)"/>
    <s v="ODFW"/>
    <d v="2010-04-27T00:00:00"/>
    <n v="169095"/>
    <x v="12"/>
    <d v="2010-04-27T00:00:00"/>
    <s v="Smolt"/>
  </r>
  <r>
    <x v="9"/>
    <x v="7"/>
    <s v="WI"/>
    <x v="4"/>
    <s v="Clackamas River"/>
    <s v="ODFW"/>
    <d v="2010-05-18T00:00:00"/>
    <n v="25022"/>
    <x v="13"/>
    <d v="2010-05-18T00:00:00"/>
    <s v="Smolt"/>
  </r>
  <r>
    <x v="9"/>
    <x v="7"/>
    <s v="WI"/>
    <x v="4"/>
    <s v="Clackamas River"/>
    <s v="ODFW"/>
    <d v="2010-04-19T00:00:00"/>
    <n v="25168"/>
    <x v="13"/>
    <d v="2010-04-19T00:00:00"/>
    <s v="Smolt"/>
  </r>
  <r>
    <x v="9"/>
    <x v="7"/>
    <s v="WI"/>
    <x v="4"/>
    <s v="Clackamas River"/>
    <s v="ODFW"/>
    <d v="2010-05-17T00:00:00"/>
    <n v="25161"/>
    <x v="13"/>
    <d v="2010-05-17T00:00:00"/>
    <s v="Smolt"/>
  </r>
  <r>
    <x v="9"/>
    <x v="8"/>
    <s v="SP"/>
    <x v="4"/>
    <s v="Clackamas River"/>
    <s v="ODFW"/>
    <d v="2010-03-30T00:00:00"/>
    <n v="60340"/>
    <x v="13"/>
    <d v="2010-03-30T00:00:00"/>
    <s v="Smolt"/>
  </r>
  <r>
    <x v="9"/>
    <x v="8"/>
    <s v="SP"/>
    <x v="4"/>
    <s v="Clackamas River"/>
    <s v="ODFW"/>
    <d v="2010-03-25T00:00:00"/>
    <n v="42915"/>
    <x v="13"/>
    <d v="2010-03-25T00:00:00"/>
    <s v="Smolt"/>
  </r>
  <r>
    <x v="9"/>
    <x v="8"/>
    <s v="SP"/>
    <x v="14"/>
    <s v="Clackamas River"/>
    <s v="ODFW"/>
    <d v="2010-03-10T00:00:00"/>
    <n v="356169"/>
    <x v="13"/>
    <d v="2010-03-10T00:00:00"/>
    <s v="Smolt"/>
  </r>
  <r>
    <x v="9"/>
    <x v="8"/>
    <s v="SP"/>
    <x v="14"/>
    <s v="Eagle Creek"/>
    <s v="ODFW"/>
    <d v="2010-04-14T00:00:00"/>
    <n v="179535"/>
    <x v="13"/>
    <d v="2010-05-18T00:00:00"/>
    <s v="Smolt"/>
  </r>
  <r>
    <x v="9"/>
    <x v="7"/>
    <s v="WI"/>
    <x v="14"/>
    <s v="Clackamas River"/>
    <s v="ODFW"/>
    <d v="2010-04-15T00:00:00"/>
    <n v="63129"/>
    <x v="13"/>
    <d v="2010-04-15T00:00:00"/>
    <s v="Smolt"/>
  </r>
  <r>
    <x v="9"/>
    <x v="8"/>
    <s v="SP"/>
    <x v="13"/>
    <s v="Tongue Pt"/>
    <s v="ODFW"/>
    <d v="2010-03-25T00:00:00"/>
    <n v="101700"/>
    <x v="4"/>
    <d v="2010-03-25T00:00:00"/>
    <s v="Smolt"/>
  </r>
  <r>
    <x v="9"/>
    <x v="8"/>
    <s v="SP"/>
    <x v="13"/>
    <s v="Youngs Bay"/>
    <s v="ODFW"/>
    <d v="2010-03-04T00:00:00"/>
    <n v="549220"/>
    <x v="8"/>
    <d v="2010-03-04T00:00:00"/>
    <s v="Smolt"/>
  </r>
  <r>
    <x v="9"/>
    <x v="8"/>
    <s v="SP"/>
    <x v="13"/>
    <s v="Blind Slough"/>
    <s v="ODFW"/>
    <d v="2010-03-25T00:00:00"/>
    <n v="265832"/>
    <x v="4"/>
    <d v="2010-03-25T00:00:00"/>
    <s v="Smolt"/>
  </r>
  <r>
    <x v="9"/>
    <x v="6"/>
    <s v="UN"/>
    <x v="12"/>
    <s v="Klaskanine River"/>
    <s v="ODFW"/>
    <d v="2010-04-24T00:00:00"/>
    <n v="347494"/>
    <x v="11"/>
    <d v="2010-04-24T00:00:00"/>
    <s v="Smolt"/>
  </r>
  <r>
    <x v="9"/>
    <x v="6"/>
    <s v="UN"/>
    <x v="12"/>
    <s v="N Fk Klaskanine River"/>
    <s v="ODFW"/>
    <d v="2010-05-07T00:00:00"/>
    <n v="561968"/>
    <x v="11"/>
    <d v="2010-05-11T00:00:00"/>
    <s v="Smolt"/>
  </r>
  <r>
    <x v="9"/>
    <x v="6"/>
    <s v="UN"/>
    <x v="13"/>
    <s v="Blind Slough"/>
    <s v="ODFW"/>
    <d v="2010-04-20T00:00:00"/>
    <n v="417506"/>
    <x v="4"/>
    <d v="2010-04-20T00:00:00"/>
    <s v="Smolt"/>
  </r>
  <r>
    <x v="9"/>
    <x v="6"/>
    <s v="UN"/>
    <x v="2"/>
    <s v="Tanner Creek"/>
    <s v="ODFW"/>
    <d v="2010-05-08T00:00:00"/>
    <n v="739115"/>
    <x v="2"/>
    <d v="2010-05-08T00:00:00"/>
    <s v="Smolt"/>
  </r>
  <r>
    <x v="9"/>
    <x v="6"/>
    <s v="UN"/>
    <x v="13"/>
    <s v="Youngs Bay"/>
    <s v="ODFW"/>
    <d v="2010-04-26T00:00:00"/>
    <n v="783092"/>
    <x v="8"/>
    <d v="2010-04-26T00:00:00"/>
    <s v="Smolt"/>
  </r>
  <r>
    <x v="9"/>
    <x v="1"/>
    <s v="FA"/>
    <x v="13"/>
    <s v="Youngs Bay"/>
    <s v="ODFW"/>
    <d v="2010-07-08T00:00:00"/>
    <n v="229105"/>
    <x v="8"/>
    <d v="2010-07-08T00:00:00"/>
    <s v="Smolt"/>
  </r>
  <r>
    <x v="9"/>
    <x v="1"/>
    <s v="FA"/>
    <x v="13"/>
    <s v="S Fk Klaskanine River"/>
    <s v="ODFW"/>
    <d v="2010-07-25T00:00:00"/>
    <n v="685056"/>
    <x v="11"/>
    <d v="2010-07-25T00:00:00"/>
    <s v="Smolt"/>
  </r>
  <r>
    <x v="9"/>
    <x v="1"/>
    <s v="FA"/>
    <x v="4"/>
    <s v="Youngs Bay"/>
    <s v="ODFW"/>
    <d v="2010-05-24T00:00:00"/>
    <n v="6790"/>
    <x v="8"/>
    <d v="2010-05-24T00:00:00"/>
    <s v="Smolt"/>
  </r>
  <r>
    <x v="9"/>
    <x v="1"/>
    <s v="FA"/>
    <x v="4"/>
    <s v="Skipanon River"/>
    <s v="ODFW"/>
    <d v="2010-06-04T00:00:00"/>
    <n v="7410"/>
    <x v="4"/>
    <d v="2010-06-04T00:00:00"/>
    <s v="Smolt"/>
  </r>
  <r>
    <x v="9"/>
    <x v="8"/>
    <s v="SP"/>
    <x v="4"/>
    <s v="Clackamas River"/>
    <s v="ODFW"/>
    <d v="2010-04-14T00:00:00"/>
    <n v="58034"/>
    <x v="13"/>
    <d v="2010-04-14T00:00:00"/>
    <s v="Smolt"/>
  </r>
  <r>
    <x v="9"/>
    <x v="8"/>
    <s v="SP"/>
    <x v="16"/>
    <s v="Youngs River"/>
    <s v="ODFW"/>
    <d v="2010-04-26T00:00:00"/>
    <n v="130571"/>
    <x v="8"/>
    <d v="2010-04-26T00:00:00"/>
    <s v="Smolt"/>
  </r>
  <r>
    <x v="9"/>
    <x v="9"/>
    <s v="SU"/>
    <x v="16"/>
    <s v="McKenzie River"/>
    <s v="ODFW"/>
    <d v="2010-04-01T00:00:00"/>
    <n v="106389"/>
    <x v="1"/>
    <d v="2010-04-12T00:00:00"/>
    <s v="Smolt"/>
  </r>
  <r>
    <x v="9"/>
    <x v="8"/>
    <s v="SP"/>
    <x v="17"/>
    <s v="Minto Pond"/>
    <s v="ODFW"/>
    <d v="2010-03-08T00:00:00"/>
    <n v="672000"/>
    <x v="0"/>
    <d v="2010-03-08T00:00:00"/>
    <s v="Smolt"/>
  </r>
  <r>
    <x v="9"/>
    <x v="8"/>
    <s v="SP"/>
    <x v="18"/>
    <s v="McKenzie Hatchery"/>
    <s v="ODFW"/>
    <d v="2010-01-22T00:00:00"/>
    <n v="379460"/>
    <x v="1"/>
    <d v="2010-02-05T00:00:00"/>
    <s v="Smolt"/>
  </r>
  <r>
    <x v="9"/>
    <x v="8"/>
    <s v="SP"/>
    <x v="18"/>
    <s v="McKenzie Hatchery"/>
    <s v="ODFW"/>
    <d v="2010-03-03T00:00:00"/>
    <n v="451351"/>
    <x v="1"/>
    <d v="2010-03-09T00:00:00"/>
    <s v="Smolt"/>
  </r>
  <r>
    <x v="9"/>
    <x v="9"/>
    <s v="SU"/>
    <x v="19"/>
    <s v="Minto Pond"/>
    <s v="ODFW"/>
    <d v="2010-04-12T00:00:00"/>
    <n v="29893"/>
    <x v="0"/>
    <d v="2010-04-12T00:00:00"/>
    <s v="Smolt"/>
  </r>
  <r>
    <x v="9"/>
    <x v="9"/>
    <s v="SU"/>
    <x v="19"/>
    <s v="Willamette River"/>
    <s v="ODFW"/>
    <d v="2010-04-12T00:00:00"/>
    <n v="69185"/>
    <x v="1"/>
    <d v="2010-04-13T00:00:00"/>
    <s v="Smolt"/>
  </r>
  <r>
    <x v="9"/>
    <x v="8"/>
    <s v="SP"/>
    <x v="0"/>
    <s v="South Santiam Hatchery"/>
    <s v="ODFW"/>
    <d v="2010-02-05T00:00:00"/>
    <n v="305640"/>
    <x v="0"/>
    <d v="2010-02-05T00:00:00"/>
    <s v="Smolt"/>
  </r>
  <r>
    <x v="9"/>
    <x v="8"/>
    <s v="SP"/>
    <x v="0"/>
    <s v="South Santiam Hatchery"/>
    <s v="ODFW"/>
    <d v="2010-03-25T00:00:00"/>
    <n v="431034"/>
    <x v="0"/>
    <d v="2010-03-25T00:00:00"/>
    <s v="Smolt"/>
  </r>
  <r>
    <x v="9"/>
    <x v="9"/>
    <s v="SU"/>
    <x v="0"/>
    <s v="South Santiam Hatchery"/>
    <s v="ODFW"/>
    <d v="2010-03-29T00:00:00"/>
    <n v="192176"/>
    <x v="0"/>
    <d v="2010-04-27T00:00:00"/>
    <s v="Smolt"/>
  </r>
  <r>
    <x v="9"/>
    <x v="8"/>
    <s v="SP"/>
    <x v="1"/>
    <s v="Dexter Pond"/>
    <s v="ODFW"/>
    <d v="2010-01-28T00:00:00"/>
    <n v="684014"/>
    <x v="1"/>
    <d v="2010-01-28T00:00:00"/>
    <s v="Smolt"/>
  </r>
  <r>
    <x v="9"/>
    <x v="8"/>
    <s v="SP"/>
    <x v="1"/>
    <s v="Dexter Pond"/>
    <s v="ODFW"/>
    <d v="2010-03-10T00:00:00"/>
    <n v="378389"/>
    <x v="1"/>
    <d v="2010-03-10T00:00:00"/>
    <s v="Smolt"/>
  </r>
  <r>
    <x v="9"/>
    <x v="8"/>
    <s v="SP"/>
    <x v="1"/>
    <s v="Dexter Pond"/>
    <s v="ODFW"/>
    <d v="2010-04-02T00:00:00"/>
    <n v="240200"/>
    <x v="1"/>
    <d v="2010-04-02T00:00:00"/>
    <s v="Smolt"/>
  </r>
  <r>
    <x v="9"/>
    <x v="8"/>
    <s v="SP"/>
    <x v="1"/>
    <s v="Dexter Pond"/>
    <s v="ODFW"/>
    <d v="2010-03-10T00:00:00"/>
    <n v="243053"/>
    <x v="1"/>
    <d v="2010-03-10T00:00:00"/>
    <s v="Smolt"/>
  </r>
  <r>
    <x v="9"/>
    <x v="8"/>
    <s v="SP"/>
    <x v="1"/>
    <s v="Mollala River"/>
    <s v="ODFW"/>
    <d v="2010-03-02T00:00:00"/>
    <n v="105167"/>
    <x v="1"/>
    <d v="2010-03-03T00:00:00"/>
    <s v="Smolt"/>
  </r>
  <r>
    <x v="9"/>
    <x v="9"/>
    <s v="SU"/>
    <x v="1"/>
    <s v="Dexter Pond"/>
    <s v="ODFW"/>
    <d v="2010-04-02T00:00:00"/>
    <n v="109354"/>
    <x v="1"/>
    <d v="2010-04-02T00:00:00"/>
    <s v="Smolt"/>
  </r>
  <r>
    <x v="9"/>
    <x v="9"/>
    <s v="SU"/>
    <x v="15"/>
    <s v="Cedar Creek (Sandy R)"/>
    <s v="ODFW"/>
    <d v="2010-04-27T00:00:00"/>
    <n v="39379"/>
    <x v="12"/>
    <d v="2010-04-27T00:00:00"/>
    <s v="Smolt"/>
  </r>
  <r>
    <x v="9"/>
    <x v="7"/>
    <s v="WI"/>
    <x v="14"/>
    <s v="Clackamas River"/>
    <s v="ODFW"/>
    <d v="2010-05-13T00:00:00"/>
    <n v="73577"/>
    <x v="13"/>
    <d v="2010-05-13T00:00:00"/>
    <s v="Smolt"/>
  </r>
  <r>
    <x v="9"/>
    <x v="13"/>
    <s v="UN"/>
    <x v="3"/>
    <s v="Chinook River"/>
    <s v="WDFW"/>
    <d v="2010-04-01T00:00:00"/>
    <n v="10000"/>
    <x v="18"/>
    <d v="2010-04-30T00:00:00"/>
    <s v="Smolt"/>
  </r>
  <r>
    <x v="9"/>
    <x v="9"/>
    <s v="SU"/>
    <x v="21"/>
    <s v="Beaver Creek Hatchery"/>
    <s v="WDFW"/>
    <d v="2010-04-19T00:00:00"/>
    <n v="29500"/>
    <x v="14"/>
    <d v="2010-04-23T00:00:00"/>
    <s v="Smolt"/>
  </r>
  <r>
    <x v="9"/>
    <x v="7"/>
    <s v="WI"/>
    <x v="21"/>
    <s v="Beaver Creek Hatchery"/>
    <s v="WDFW"/>
    <d v="2010-04-19T00:00:00"/>
    <n v="96000"/>
    <x v="14"/>
    <d v="2010-04-23T00:00:00"/>
    <s v="Smolt"/>
  </r>
  <r>
    <x v="9"/>
    <x v="8"/>
    <s v="SP"/>
    <x v="6"/>
    <s v="Deep River Net Pens"/>
    <s v="WDFW"/>
    <d v="2010-02-24T00:00:00"/>
    <n v="181500"/>
    <x v="15"/>
    <d v="2010-02-25T00:00:00"/>
    <s v="Smolt"/>
  </r>
  <r>
    <x v="9"/>
    <x v="8"/>
    <s v="SP"/>
    <x v="7"/>
    <s v="Deep River Net Pens"/>
    <s v="WDFW"/>
    <d v="2010-02-24T00:00:00"/>
    <n v="181500"/>
    <x v="15"/>
    <d v="2010-02-25T00:00:00"/>
    <s v="Smolt"/>
  </r>
  <r>
    <x v="9"/>
    <x v="1"/>
    <s v="FA"/>
    <x v="24"/>
    <s v="Deep River Net Pens"/>
    <s v="WDFW"/>
    <d v="2010-06-24T00:00:00"/>
    <n v="700000"/>
    <x v="15"/>
    <d v="2010-07-24T00:00:00"/>
    <s v="Smolt"/>
  </r>
  <r>
    <x v="9"/>
    <x v="5"/>
    <s v="SO"/>
    <x v="26"/>
    <s v="Deep River Net Pens"/>
    <s v="WDFW"/>
    <d v="2010-05-03T00:00:00"/>
    <n v="455000"/>
    <x v="15"/>
    <d v="2010-05-03T00:00:00"/>
    <s v="Smolt"/>
  </r>
  <r>
    <x v="9"/>
    <x v="5"/>
    <s v="SO"/>
    <x v="7"/>
    <s v="Deep River Net Pens"/>
    <s v="WDFW"/>
    <d v="2010-05-03T00:00:00"/>
    <n v="292000"/>
    <x v="15"/>
    <d v="2010-05-03T00:00:00"/>
    <s v="Smolt"/>
  </r>
  <r>
    <x v="9"/>
    <x v="13"/>
    <s v="UN"/>
    <x v="26"/>
    <s v="Grays River Hatchery"/>
    <s v="WDFW"/>
    <d v="2010-04-01T00:00:00"/>
    <n v="122527"/>
    <x v="15"/>
    <d v="2010-04-30T00:00:00"/>
    <s v="Smolt"/>
  </r>
  <r>
    <x v="9"/>
    <x v="11"/>
    <s v="NO"/>
    <x v="26"/>
    <s v="Grays River Hatchery"/>
    <s v="WDFW"/>
    <d v="2010-05-03T00:00:00"/>
    <n v="153000"/>
    <x v="15"/>
    <d v="2010-05-03T00:00:00"/>
    <s v="Smolt"/>
  </r>
  <r>
    <x v="9"/>
    <x v="7"/>
    <s v="WI"/>
    <x v="26"/>
    <s v="Grays River Hatchery"/>
    <s v="WDFW"/>
    <d v="2010-05-03T00:00:00"/>
    <n v="44000"/>
    <x v="15"/>
    <d v="2010-05-03T00:00:00"/>
    <s v="Smolt"/>
  </r>
  <r>
    <x v="9"/>
    <x v="7"/>
    <s v="WI"/>
    <x v="26"/>
    <s v="Coweeman River"/>
    <s v="WDFW"/>
    <d v="2010-02-15T00:00:00"/>
    <n v="10000"/>
    <x v="17"/>
    <d v="2010-02-28T00:00:00"/>
    <s v="Smolt"/>
  </r>
  <r>
    <x v="9"/>
    <x v="11"/>
    <s v="NO"/>
    <x v="3"/>
    <s v="Bernie Creek"/>
    <s v="WDFW"/>
    <d v="2010-04-25T00:00:00"/>
    <n v="15000"/>
    <x v="3"/>
    <d v="2010-05-05T00:00:00"/>
    <s v="Smolt"/>
  </r>
  <r>
    <x v="9"/>
    <x v="12"/>
    <s v="UN"/>
    <x v="23"/>
    <s v="Cowlitz Trout"/>
    <s v="WDFW"/>
    <d v="2010-04-20T00:00:00"/>
    <n v="133598"/>
    <x v="3"/>
    <d v="2010-05-20T00:00:00"/>
    <s v="Smolt"/>
  </r>
  <r>
    <x v="9"/>
    <x v="7"/>
    <s v="WI"/>
    <x v="23"/>
    <s v="Cowlitz Trout"/>
    <s v="WDFW"/>
    <d v="2010-04-19T00:00:00"/>
    <n v="408458"/>
    <x v="3"/>
    <d v="2010-05-20T00:00:00"/>
    <s v="Smolt"/>
  </r>
  <r>
    <x v="9"/>
    <x v="9"/>
    <s v="SU"/>
    <x v="23"/>
    <s v="Cowlitz Trout"/>
    <s v="WDFW"/>
    <d v="2010-04-15T00:00:00"/>
    <n v="467354"/>
    <x v="3"/>
    <d v="2010-05-20T00:00:00"/>
    <s v="Smolt"/>
  </r>
  <r>
    <x v="9"/>
    <x v="7"/>
    <s v="WI"/>
    <x v="23"/>
    <s v="Cowlitz Trout"/>
    <s v="WDFW"/>
    <d v="2010-04-15T00:00:00"/>
    <n v="310573"/>
    <x v="3"/>
    <d v="2010-05-20T00:00:00"/>
    <s v="Smolt"/>
  </r>
  <r>
    <x v="9"/>
    <x v="1"/>
    <s v="FA"/>
    <x v="6"/>
    <s v="Cowlitz Salmon"/>
    <s v="WDFW"/>
    <d v="2010-06-10T00:00:00"/>
    <n v="5077356"/>
    <x v="3"/>
    <d v="2010-06-28T00:00:00"/>
    <s v="Smolt"/>
  </r>
  <r>
    <x v="9"/>
    <x v="8"/>
    <s v="SP"/>
    <x v="6"/>
    <s v="Cowlitz Salmon"/>
    <s v="WDFW"/>
    <d v="2010-03-29T00:00:00"/>
    <n v="904851"/>
    <x v="3"/>
    <d v="2010-04-05T00:00:00"/>
    <s v="Smolt"/>
  </r>
  <r>
    <x v="9"/>
    <x v="11"/>
    <s v="NO"/>
    <x v="6"/>
    <s v="Cowlitz Salmon"/>
    <s v="WDFW"/>
    <d v="2010-05-03T00:00:00"/>
    <n v="1970202"/>
    <x v="3"/>
    <d v="2010-05-05T00:00:00"/>
    <s v="Smolt"/>
  </r>
  <r>
    <x v="9"/>
    <x v="11"/>
    <s v="NO"/>
    <x v="6"/>
    <s v="Cowlitz Salmon"/>
    <s v="WDFW"/>
    <d v="2010-04-28T00:00:00"/>
    <n v="938202"/>
    <x v="3"/>
    <d v="2010-04-30T00:00:00"/>
    <s v="Smolt"/>
  </r>
  <r>
    <x v="9"/>
    <x v="9"/>
    <s v="SU"/>
    <x v="3"/>
    <s v="Toutle River"/>
    <s v="WDFW"/>
    <d v="2010-04-15T00:00:00"/>
    <n v="15000"/>
    <x v="16"/>
    <d v="2010-04-30T00:00:00"/>
    <s v="Smolt"/>
  </r>
  <r>
    <x v="9"/>
    <x v="1"/>
    <s v="FA"/>
    <x v="29"/>
    <s v="Green River"/>
    <s v="WDFW"/>
    <d v="2010-06-22T00:00:00"/>
    <n v="1594584"/>
    <x v="3"/>
    <d v="2010-07-11T00:00:00"/>
    <s v="Smolt"/>
  </r>
  <r>
    <x v="9"/>
    <x v="5"/>
    <s v="SO"/>
    <x v="29"/>
    <s v="Green River"/>
    <s v="WDFW"/>
    <d v="2010-05-03T00:00:00"/>
    <n v="147232"/>
    <x v="3"/>
    <d v="2010-05-10T00:00:00"/>
    <s v="Smolt"/>
  </r>
  <r>
    <x v="9"/>
    <x v="9"/>
    <s v="SU"/>
    <x v="29"/>
    <s v="Green River"/>
    <s v="WDFW"/>
    <d v="2010-05-03T00:00:00"/>
    <n v="25436"/>
    <x v="3"/>
    <d v="2010-05-03T00:00:00"/>
    <s v="Smolt"/>
  </r>
  <r>
    <x v="9"/>
    <x v="8"/>
    <s v="SP"/>
    <x v="3"/>
    <s v="Cowlitz River"/>
    <s v="WDFW"/>
    <d v="2010-03-25T00:00:00"/>
    <n v="55000"/>
    <x v="3"/>
    <d v="2010-04-05T00:00:00"/>
    <s v="Smolt"/>
  </r>
  <r>
    <x v="9"/>
    <x v="12"/>
    <s v="UN"/>
    <x v="3"/>
    <s v="Cowlitz River"/>
    <s v="WDFW"/>
    <d v="2010-05-15T00:00:00"/>
    <n v="9120"/>
    <x v="3"/>
    <d v="2010-05-15T00:00:00"/>
    <s v="Smolt"/>
  </r>
  <r>
    <x v="9"/>
    <x v="9"/>
    <s v="SU"/>
    <x v="3"/>
    <s v="Cowlitz River"/>
    <s v="WDFW"/>
    <d v="2010-04-20T00:00:00"/>
    <n v="100529"/>
    <x v="3"/>
    <d v="2010-05-03T00:00:00"/>
    <s v="Smolt"/>
  </r>
  <r>
    <x v="9"/>
    <x v="1"/>
    <s v="FA"/>
    <x v="27"/>
    <s v="Kalama Falls Hatchery"/>
    <s v="WDFW"/>
    <d v="2010-06-15T00:00:00"/>
    <n v="3863814"/>
    <x v="7"/>
    <d v="2010-07-20T00:00:00"/>
    <s v="Smolt"/>
  </r>
  <r>
    <x v="9"/>
    <x v="11"/>
    <s v="NO"/>
    <x v="27"/>
    <s v="Kalama Falls Hatchery"/>
    <s v="WDFW"/>
    <d v="2010-04-01T00:00:00"/>
    <n v="638584"/>
    <x v="7"/>
    <d v="2010-04-15T00:00:00"/>
    <s v="Smolt"/>
  </r>
  <r>
    <x v="9"/>
    <x v="7"/>
    <s v="WI"/>
    <x v="27"/>
    <s v="Kalama Falls Hatchery"/>
    <s v="WDFW"/>
    <d v="2010-04-15T00:00:00"/>
    <n v="52685"/>
    <x v="7"/>
    <d v="2010-04-15T00:00:00"/>
    <s v="Smolt"/>
  </r>
  <r>
    <x v="9"/>
    <x v="1"/>
    <s v="FA"/>
    <x v="20"/>
    <s v="Fallert Creek Hatchery"/>
    <s v="WDFW"/>
    <d v="2010-06-14T00:00:00"/>
    <n v="3419678"/>
    <x v="7"/>
    <d v="2010-07-02T00:00:00"/>
    <s v="Smolt"/>
  </r>
  <r>
    <x v="9"/>
    <x v="8"/>
    <s v="SP"/>
    <x v="20"/>
    <s v="Fallert Creek Hatchery"/>
    <s v="WDFW"/>
    <d v="2010-03-01T00:00:00"/>
    <n v="139127"/>
    <x v="7"/>
    <d v="2010-03-12T00:00:00"/>
    <s v="Smolt"/>
  </r>
  <r>
    <x v="9"/>
    <x v="5"/>
    <s v="SO"/>
    <x v="20"/>
    <s v="Fallert Creek Hatchery"/>
    <s v="WDFW"/>
    <d v="2010-04-15T00:00:00"/>
    <n v="116149"/>
    <x v="7"/>
    <d v="2010-04-20T00:00:00"/>
    <s v="Smolt"/>
  </r>
  <r>
    <x v="9"/>
    <x v="9"/>
    <s v="SU"/>
    <x v="20"/>
    <s v="Fallert Creek Hatchery"/>
    <s v="WDFW"/>
    <d v="2010-04-15T00:00:00"/>
    <n v="30380"/>
    <x v="7"/>
    <d v="2010-04-15T00:00:00"/>
    <s v="Smolt"/>
  </r>
  <r>
    <x v="9"/>
    <x v="8"/>
    <s v="SP"/>
    <x v="27"/>
    <s v="Gobar Acclim Pond"/>
    <s v="WDFW"/>
    <d v="2010-03-01T00:00:00"/>
    <n v="213797"/>
    <x v="7"/>
    <d v="2010-03-26T00:00:00"/>
    <s v="Smolt"/>
  </r>
  <r>
    <x v="9"/>
    <x v="9"/>
    <s v="SU"/>
    <x v="20"/>
    <s v="Fallert Creek Hatchery"/>
    <s v="WDFW"/>
    <d v="2010-04-15T00:00:00"/>
    <n v="5271"/>
    <x v="7"/>
    <d v="2010-04-15T00:00:00"/>
    <s v="Smolt"/>
  </r>
  <r>
    <x v="9"/>
    <x v="8"/>
    <s v="SP"/>
    <x v="7"/>
    <s v="Lewis River Hatchery"/>
    <s v="WDFW"/>
    <d v="2010-02-19T00:00:00"/>
    <n v="961435"/>
    <x v="5"/>
    <d v="2010-03-03T00:00:00"/>
    <s v="Smolt"/>
  </r>
  <r>
    <x v="9"/>
    <x v="11"/>
    <s v="NO"/>
    <x v="7"/>
    <s v="Lewis River Hatchery"/>
    <s v="WDFW"/>
    <d v="2010-05-10T00:00:00"/>
    <n v="810158"/>
    <x v="5"/>
    <d v="2010-05-10T00:00:00"/>
    <s v="Smolt"/>
  </r>
  <r>
    <x v="9"/>
    <x v="5"/>
    <s v="SO"/>
    <x v="7"/>
    <s v="Lewis River Hatchery"/>
    <s v="WDFW"/>
    <d v="2010-05-10T00:00:00"/>
    <n v="891884"/>
    <x v="5"/>
    <d v="2010-05-10T00:00:00"/>
    <s v="Smolt"/>
  </r>
  <r>
    <x v="9"/>
    <x v="9"/>
    <s v="SU"/>
    <x v="25"/>
    <s v="Lewis River"/>
    <s v="WDFW"/>
    <d v="2010-04-15T00:00:00"/>
    <n v="180621"/>
    <x v="5"/>
    <d v="2010-05-11T00:00:00"/>
    <s v="Smolt"/>
  </r>
  <r>
    <x v="9"/>
    <x v="7"/>
    <s v="WI"/>
    <x v="25"/>
    <s v="Lewis River"/>
    <s v="WDFW"/>
    <d v="2010-04-15T00:00:00"/>
    <n v="116691"/>
    <x v="5"/>
    <d v="2010-04-30T00:00:00"/>
    <s v="Smolt"/>
  </r>
  <r>
    <x v="9"/>
    <x v="7"/>
    <s v="WI"/>
    <x v="25"/>
    <s v="Lewis River"/>
    <s v="WDFW"/>
    <d v="2010-05-25T00:00:00"/>
    <n v="24300"/>
    <x v="5"/>
    <d v="2010-05-25T00:00:00"/>
    <s v="Smolt"/>
  </r>
  <r>
    <x v="9"/>
    <x v="8"/>
    <s v="SP"/>
    <x v="3"/>
    <s v="Echo Net Pens"/>
    <s v="WDFW"/>
    <d v="2010-01-23T00:00:00"/>
    <n v="75670"/>
    <x v="5"/>
    <d v="2010-01-23T00:00:00"/>
    <s v="Smolt"/>
  </r>
  <r>
    <x v="9"/>
    <x v="8"/>
    <s v="SP"/>
    <x v="3"/>
    <s v="Echo Net Pens"/>
    <s v="WDFW"/>
    <d v="2010-03-09T00:00:00"/>
    <n v="73650"/>
    <x v="5"/>
    <d v="2010-03-09T00:00:00"/>
    <s v="Smolt"/>
  </r>
  <r>
    <x v="9"/>
    <x v="9"/>
    <s v="SU"/>
    <x v="3"/>
    <s v="Echo Net Pens"/>
    <s v="WDFW"/>
    <d v="2010-04-17T00:00:00"/>
    <n v="50303"/>
    <x v="5"/>
    <d v="2010-04-17T00:00:00"/>
    <s v="Smolt"/>
  </r>
  <r>
    <x v="9"/>
    <x v="4"/>
    <s v="NO"/>
    <x v="3"/>
    <s v="Lewis River"/>
    <s v="WDFW"/>
    <d v="2009-01-16T00:00:00"/>
    <n v="50000"/>
    <x v="5"/>
    <d v="2009-01-16T00:00:00"/>
    <s v="Fry"/>
  </r>
  <r>
    <x v="9"/>
    <x v="1"/>
    <s v="FA"/>
    <x v="24"/>
    <s v="Washougal Hatchery"/>
    <s v="WDFW"/>
    <d v="2010-05-28T00:00:00"/>
    <n v="3032420"/>
    <x v="6"/>
    <d v="2010-05-28T00:00:00"/>
    <s v="Smolt"/>
  </r>
  <r>
    <x v="9"/>
    <x v="13"/>
    <s v="UN"/>
    <x v="24"/>
    <s v="Duncan Creek"/>
    <s v="WDFW"/>
    <d v="2010-05-15T00:00:00"/>
    <n v="25788"/>
    <x v="4"/>
    <d v="2010-05-15T00:00:00"/>
    <s v="Smolt"/>
  </r>
  <r>
    <x v="9"/>
    <x v="11"/>
    <s v="NO"/>
    <x v="24"/>
    <s v="Washougal Hatchery"/>
    <s v="WDFW"/>
    <d v="2010-05-01T00:00:00"/>
    <n v="159277"/>
    <x v="6"/>
    <d v="2010-05-01T00:00:00"/>
    <s v="Smolt"/>
  </r>
  <r>
    <x v="9"/>
    <x v="9"/>
    <s v="SU"/>
    <x v="28"/>
    <s v="Washougal Hatchery"/>
    <s v="WDFW"/>
    <d v="2010-05-03T00:00:00"/>
    <n v="61190"/>
    <x v="6"/>
    <d v="2010-05-03T00:00:00"/>
    <s v="Smolt"/>
  </r>
  <r>
    <x v="9"/>
    <x v="9"/>
    <s v="SU"/>
    <x v="28"/>
    <s v="E Fk Lewis River"/>
    <s v="WDFW"/>
    <d v="2010-05-03T00:00:00"/>
    <n v="15000"/>
    <x v="5"/>
    <d v="2010-05-03T00:00:00"/>
    <s v="Smolt"/>
  </r>
  <r>
    <x v="9"/>
    <x v="7"/>
    <s v="WI"/>
    <x v="28"/>
    <s v="Washougal River"/>
    <s v="WDFW"/>
    <d v="2010-04-27T00:00:00"/>
    <n v="63156"/>
    <x v="6"/>
    <d v="2010-04-28T00:00:00"/>
    <s v="Smolt"/>
  </r>
  <r>
    <x v="9"/>
    <x v="7"/>
    <s v="WI"/>
    <x v="28"/>
    <s v="E Fk Lewis River"/>
    <s v="WDFW"/>
    <d v="2010-04-26T00:00:00"/>
    <n v="23438"/>
    <x v="5"/>
    <d v="2010-04-27T00:00:00"/>
    <s v="Smolt"/>
  </r>
  <r>
    <x v="9"/>
    <x v="7"/>
    <s v="WI"/>
    <x v="28"/>
    <s v="Salmon Creek (WA)"/>
    <s v="WDFW"/>
    <d v="2010-04-21T00:00:00"/>
    <n v="20500"/>
    <x v="4"/>
    <d v="2010-04-21T00:00:00"/>
    <s v="Smolt"/>
  </r>
  <r>
    <x v="9"/>
    <x v="7"/>
    <s v="WI"/>
    <x v="28"/>
    <s v="E Fk Lewis River"/>
    <s v="WDFW"/>
    <d v="2010-04-19T00:00:00"/>
    <n v="45784"/>
    <x v="5"/>
    <d v="2010-04-27T00:00:00"/>
    <s v="Smolt"/>
  </r>
  <r>
    <x v="9"/>
    <x v="5"/>
    <s v="SO"/>
    <x v="8"/>
    <s v="Eagle Creek Hatchery"/>
    <s v="USFW"/>
    <d v="2010-04-06T00:00:00"/>
    <n v="355612"/>
    <x v="9"/>
    <d v="2010-04-12T00:00:00"/>
    <s v="Smolt"/>
  </r>
  <r>
    <x v="9"/>
    <x v="7"/>
    <s v="WI"/>
    <x v="8"/>
    <s v="Eagle Creek"/>
    <s v="USFW"/>
    <d v="2010-04-19T00:00:00"/>
    <n v="111606"/>
    <x v="13"/>
    <d v="2010-04-26T00:00:00"/>
    <s v="Smolt"/>
  </r>
  <r>
    <x v="9"/>
    <x v="9"/>
    <s v="SU"/>
    <x v="19"/>
    <s v="Santiam River &amp; N Fk"/>
    <s v="ODFW"/>
    <d v="2010-03-22T00:00:00"/>
    <n v="24508"/>
    <x v="0"/>
    <d v="2010-03-22T00:00:00"/>
    <s v="Smolt"/>
  </r>
  <r>
    <x v="9"/>
    <x v="8"/>
    <s v="SP"/>
    <x v="13"/>
    <s v="Youngs River"/>
    <s v="ODFW"/>
    <d v="2010-03-26T00:00:00"/>
    <n v="124874"/>
    <x v="8"/>
    <d v="2010-03-26T00:00:00"/>
    <s v="Smolt"/>
  </r>
  <r>
    <x v="9"/>
    <x v="9"/>
    <s v="SU"/>
    <x v="1"/>
    <s v="Santiam River &amp; N Fk"/>
    <s v="ODFW"/>
    <d v="2010-04-08T00:00:00"/>
    <n v="65229"/>
    <x v="0"/>
    <d v="2010-04-08T00:00:00"/>
    <s v="Smolt"/>
  </r>
  <r>
    <x v="9"/>
    <x v="9"/>
    <s v="SU"/>
    <x v="1"/>
    <s v="M Fk Willamette River"/>
    <s v="ODFW"/>
    <d v="2010-04-09T00:00:00"/>
    <n v="3916"/>
    <x v="1"/>
    <d v="2010-04-09T00:00:00"/>
    <s v="Smolt"/>
  </r>
  <r>
    <x v="9"/>
    <x v="0"/>
    <s v="SP"/>
    <x v="6"/>
    <s v="Upper Cowlitz River"/>
    <s v="WDFW"/>
    <d v="2010-04-07T00:00:00"/>
    <n v="153508"/>
    <x v="3"/>
    <d v="2010-04-21T00:00:00"/>
    <s v="Fry"/>
  </r>
  <r>
    <x v="9"/>
    <x v="7"/>
    <s v="WI"/>
    <x v="27"/>
    <s v="Kalama Falls Hatchery"/>
    <s v="WDFW"/>
    <d v="2010-04-28T00:00:00"/>
    <n v="46949"/>
    <x v="7"/>
    <d v="2010-04-28T00:00:00"/>
    <s v="Smolt"/>
  </r>
  <r>
    <x v="9"/>
    <x v="9"/>
    <s v="SU"/>
    <x v="20"/>
    <s v="Fallert Creek Hatchery"/>
    <s v="WDFW"/>
    <d v="2010-04-15T00:00:00"/>
    <n v="12885"/>
    <x v="7"/>
    <d v="2010-04-15T00:00:00"/>
    <s v="Smolt"/>
  </r>
  <r>
    <x v="9"/>
    <x v="8"/>
    <s v="SP"/>
    <x v="4"/>
    <s v="Clackamas River"/>
    <s v="ODFW"/>
    <d v="2010-05-03T00:00:00"/>
    <n v="50828"/>
    <x v="13"/>
    <d v="2010-05-03T00:00:00"/>
    <s v="Smolt"/>
  </r>
  <r>
    <x v="9"/>
    <x v="8"/>
    <s v="SP"/>
    <x v="1"/>
    <s v="Fall Creek Reservoir"/>
    <s v="ODFW"/>
    <d v="2010-01-09T00:00:00"/>
    <n v="3500"/>
    <x v="1"/>
    <d v="2010-01-23T00:00:00"/>
    <s v="Smolt"/>
  </r>
  <r>
    <x v="9"/>
    <x v="8"/>
    <s v="SP"/>
    <x v="1"/>
    <s v="Dexter Pond"/>
    <s v="ODFW"/>
    <d v="2010-01-05T00:00:00"/>
    <n v="7500"/>
    <x v="1"/>
    <d v="2010-01-26T00:00:00"/>
    <s v="Smolt"/>
  </r>
  <r>
    <x v="9"/>
    <x v="8"/>
    <s v="SP"/>
    <x v="1"/>
    <s v="Hills Creek Reservoir"/>
    <s v="ODFW"/>
    <d v="2010-01-29T00:00:00"/>
    <n v="81347"/>
    <x v="1"/>
    <d v="2010-02-03T00:00:00"/>
    <s v="Smolt"/>
  </r>
  <r>
    <x v="10"/>
    <x v="7"/>
    <s v="WI"/>
    <x v="23"/>
    <s v="Upper Cowlitz River"/>
    <s v="WDFW"/>
    <d v="2008-09-01T00:00:00"/>
    <n v="200000"/>
    <x v="3"/>
    <d v="2008-09-30T00:00:00"/>
    <s v="Parr"/>
  </r>
  <r>
    <x v="10"/>
    <x v="0"/>
    <s v="SP"/>
    <x v="3"/>
    <s v="Upper Cowlitz River"/>
    <s v="WDFW"/>
    <d v="2008-04-11T00:00:00"/>
    <n v="140358"/>
    <x v="3"/>
    <d v="2008-06-04T00:00:00"/>
    <s v="Parr"/>
  </r>
  <r>
    <x v="10"/>
    <x v="4"/>
    <s v="NO"/>
    <x v="3"/>
    <s v="Cowlitz River"/>
    <s v="WDFW"/>
    <d v="2008-03-01T00:00:00"/>
    <n v="10000"/>
    <x v="3"/>
    <d v="2008-03-31T00:00:00"/>
    <s v="Fry"/>
  </r>
  <r>
    <x v="10"/>
    <x v="4"/>
    <s v="NO"/>
    <x v="3"/>
    <s v="Campbell Creek"/>
    <s v="WDFW"/>
    <d v="2008-03-01T00:00:00"/>
    <n v="10000"/>
    <x v="3"/>
    <d v="2008-03-31T00:00:00"/>
    <s v="Egg"/>
  </r>
  <r>
    <x v="10"/>
    <x v="4"/>
    <s v="NO"/>
    <x v="3"/>
    <s v="Cowlitz River"/>
    <s v="WDFW"/>
    <d v="2008-03-01T00:00:00"/>
    <n v="5000"/>
    <x v="3"/>
    <d v="2008-03-31T00:00:00"/>
    <s v="Egg"/>
  </r>
  <r>
    <x v="10"/>
    <x v="4"/>
    <s v="NO"/>
    <x v="3"/>
    <s v="Cowlitz River"/>
    <s v="WDFW"/>
    <d v="2008-03-01T00:00:00"/>
    <n v="5000"/>
    <x v="3"/>
    <d v="2008-03-31T00:00:00"/>
    <s v="Egg"/>
  </r>
  <r>
    <x v="10"/>
    <x v="4"/>
    <s v="NO"/>
    <x v="3"/>
    <s v="Salmon Creek (WA)"/>
    <s v="WDFW"/>
    <d v="2008-03-01T00:00:00"/>
    <n v="5000"/>
    <x v="4"/>
    <d v="2008-03-31T00:00:00"/>
    <s v="Egg"/>
  </r>
  <r>
    <x v="10"/>
    <x v="4"/>
    <s v="NO"/>
    <x v="3"/>
    <s v="Blue Creek"/>
    <s v="WDFW"/>
    <d v="2008-03-20T00:00:00"/>
    <n v="76000"/>
    <x v="3"/>
    <d v="2008-03-20T00:00:00"/>
    <s v="Egg"/>
  </r>
  <r>
    <x v="10"/>
    <x v="4"/>
    <s v="NO"/>
    <x v="3"/>
    <s v="Cowlitz River"/>
    <s v="WDFW"/>
    <d v="2008-03-21T00:00:00"/>
    <n v="19900"/>
    <x v="3"/>
    <d v="2008-03-21T00:00:00"/>
    <s v="Egg"/>
  </r>
  <r>
    <x v="10"/>
    <x v="4"/>
    <s v="NO"/>
    <x v="3"/>
    <s v="Cowlitz River"/>
    <s v="WDFW"/>
    <d v="2008-03-02T00:00:00"/>
    <n v="58500"/>
    <x v="3"/>
    <d v="2008-03-10T00:00:00"/>
    <s v="Egg"/>
  </r>
  <r>
    <x v="10"/>
    <x v="4"/>
    <s v="NO"/>
    <x v="3"/>
    <s v="Cowlitz River"/>
    <s v="WDFW"/>
    <d v="2008-03-02T00:00:00"/>
    <n v="15900"/>
    <x v="3"/>
    <d v="2008-03-02T00:00:00"/>
    <s v="Egg"/>
  </r>
  <r>
    <x v="10"/>
    <x v="4"/>
    <s v="NO"/>
    <x v="3"/>
    <s v="Olequa Creek"/>
    <s v="WDFW"/>
    <d v="2008-03-02T00:00:00"/>
    <n v="7950"/>
    <x v="3"/>
    <d v="2008-03-02T00:00:00"/>
    <s v="Egg"/>
  </r>
  <r>
    <x v="10"/>
    <x v="4"/>
    <s v="NO"/>
    <x v="3"/>
    <s v="Salmon Creek (WA)"/>
    <s v="WDFW"/>
    <d v="2008-03-10T00:00:00"/>
    <n v="15850"/>
    <x v="4"/>
    <d v="2008-03-10T00:00:00"/>
    <s v="Egg"/>
  </r>
  <r>
    <x v="10"/>
    <x v="4"/>
    <s v="NO"/>
    <x v="3"/>
    <s v="Campbell Creek"/>
    <s v="WDFW"/>
    <d v="2008-06-01T00:00:00"/>
    <n v="1000"/>
    <x v="3"/>
    <d v="2008-06-30T00:00:00"/>
    <s v="Presmolt"/>
  </r>
  <r>
    <x v="10"/>
    <x v="9"/>
    <s v="SU"/>
    <x v="3"/>
    <s v="Kalama River"/>
    <s v="WDFW"/>
    <d v="2008-03-01T00:00:00"/>
    <n v="10000"/>
    <x v="7"/>
    <d v="2008-03-31T00:00:00"/>
    <s v="Fry"/>
  </r>
  <r>
    <x v="10"/>
    <x v="4"/>
    <s v="NO"/>
    <x v="3"/>
    <s v="Lewis River"/>
    <s v="WDFW"/>
    <d v="2008-04-01T00:00:00"/>
    <n v="50000"/>
    <x v="5"/>
    <d v="2008-04-30T00:00:00"/>
    <s v="Egg"/>
  </r>
  <r>
    <x v="10"/>
    <x v="4"/>
    <s v="NO"/>
    <x v="3"/>
    <s v="Lewis River"/>
    <s v="WDFW"/>
    <d v="2008-04-01T00:00:00"/>
    <n v="50000"/>
    <x v="5"/>
    <d v="2008-04-30T00:00:00"/>
    <s v="Egg"/>
  </r>
  <r>
    <x v="10"/>
    <x v="4"/>
    <s v="NO"/>
    <x v="3"/>
    <s v="Lewis River"/>
    <s v="WDFW"/>
    <d v="2008-04-01T00:00:00"/>
    <n v="50000"/>
    <x v="5"/>
    <d v="2008-04-30T00:00:00"/>
    <s v="Egg"/>
  </r>
  <r>
    <x v="10"/>
    <x v="4"/>
    <s v="NO"/>
    <x v="3"/>
    <s v="Lewis River"/>
    <s v="WDFW"/>
    <d v="2008-04-01T00:00:00"/>
    <n v="50000"/>
    <x v="5"/>
    <d v="2008-04-30T00:00:00"/>
    <s v="Egg"/>
  </r>
  <r>
    <x v="10"/>
    <x v="4"/>
    <s v="NO"/>
    <x v="3"/>
    <s v="Lewis River"/>
    <s v="WDFW"/>
    <d v="2008-04-01T00:00:00"/>
    <n v="50000"/>
    <x v="5"/>
    <d v="2008-04-30T00:00:00"/>
    <s v="Egg"/>
  </r>
  <r>
    <x v="10"/>
    <x v="4"/>
    <s v="NO"/>
    <x v="3"/>
    <s v="Lewis River"/>
    <s v="WDFW"/>
    <d v="2008-04-01T00:00:00"/>
    <n v="50000"/>
    <x v="5"/>
    <d v="2008-04-30T00:00:00"/>
    <s v="Egg"/>
  </r>
  <r>
    <x v="10"/>
    <x v="4"/>
    <s v="NO"/>
    <x v="3"/>
    <s v="Lewis River"/>
    <s v="WDFW"/>
    <d v="2008-04-01T00:00:00"/>
    <n v="50000"/>
    <x v="5"/>
    <d v="2008-04-30T00:00:00"/>
    <s v="Egg"/>
  </r>
  <r>
    <x v="10"/>
    <x v="4"/>
    <s v="NO"/>
    <x v="3"/>
    <s v="Lewis River"/>
    <s v="WDFW"/>
    <d v="2008-04-01T00:00:00"/>
    <n v="50000"/>
    <x v="5"/>
    <d v="2008-04-30T00:00:00"/>
    <s v="Egg"/>
  </r>
  <r>
    <x v="10"/>
    <x v="4"/>
    <s v="NO"/>
    <x v="3"/>
    <s v="Lewis River"/>
    <s v="WDFW"/>
    <d v="2008-04-01T00:00:00"/>
    <n v="10000"/>
    <x v="5"/>
    <d v="2008-04-30T00:00:00"/>
    <s v="Egg"/>
  </r>
  <r>
    <x v="10"/>
    <x v="4"/>
    <s v="NO"/>
    <x v="3"/>
    <s v="Lewis River"/>
    <s v="WDFW"/>
    <d v="2008-04-01T00:00:00"/>
    <n v="50000"/>
    <x v="5"/>
    <d v="2008-04-30T00:00:00"/>
    <s v="Egg"/>
  </r>
  <r>
    <x v="10"/>
    <x v="4"/>
    <s v="NO"/>
    <x v="3"/>
    <s v="Lewis River"/>
    <s v="WDFW"/>
    <d v="2008-04-01T00:00:00"/>
    <n v="50000"/>
    <x v="5"/>
    <d v="2008-04-30T00:00:00"/>
    <s v="Egg"/>
  </r>
  <r>
    <x v="10"/>
    <x v="4"/>
    <s v="NO"/>
    <x v="3"/>
    <s v="Cedar Creek"/>
    <s v="WDFW"/>
    <d v="2008-04-01T00:00:00"/>
    <n v="50000"/>
    <x v="5"/>
    <d v="2008-04-30T00:00:00"/>
    <s v="Egg"/>
  </r>
  <r>
    <x v="10"/>
    <x v="4"/>
    <s v="NO"/>
    <x v="3"/>
    <s v="Lewis River"/>
    <s v="WDFW"/>
    <d v="2008-04-01T00:00:00"/>
    <n v="50000"/>
    <x v="5"/>
    <d v="2008-04-30T00:00:00"/>
    <s v="Egg"/>
  </r>
  <r>
    <x v="10"/>
    <x v="4"/>
    <s v="NO"/>
    <x v="3"/>
    <s v="Lewis River"/>
    <s v="WDFW"/>
    <d v="2008-04-01T00:00:00"/>
    <n v="50000"/>
    <x v="5"/>
    <d v="2008-04-30T00:00:00"/>
    <s v="Egg"/>
  </r>
  <r>
    <x v="10"/>
    <x v="4"/>
    <s v="NO"/>
    <x v="3"/>
    <s v="Lewis River"/>
    <s v="WDFW"/>
    <d v="2008-04-01T00:00:00"/>
    <n v="50000"/>
    <x v="5"/>
    <d v="2008-04-30T00:00:00"/>
    <s v="Egg"/>
  </r>
  <r>
    <x v="10"/>
    <x v="4"/>
    <s v="NO"/>
    <x v="3"/>
    <s v="Lewis River"/>
    <s v="WDFW"/>
    <d v="2008-04-01T00:00:00"/>
    <n v="50000"/>
    <x v="5"/>
    <d v="2008-04-30T00:00:00"/>
    <s v="Egg"/>
  </r>
  <r>
    <x v="10"/>
    <x v="4"/>
    <s v="NO"/>
    <x v="3"/>
    <s v="Lewis River"/>
    <s v="WDFW"/>
    <d v="2008-04-01T00:00:00"/>
    <n v="50000"/>
    <x v="5"/>
    <d v="2008-04-30T00:00:00"/>
    <s v="Egg"/>
  </r>
  <r>
    <x v="10"/>
    <x v="4"/>
    <s v="NO"/>
    <x v="3"/>
    <s v="Lewis River"/>
    <s v="WDFW"/>
    <d v="2008-04-01T00:00:00"/>
    <n v="50000"/>
    <x v="5"/>
    <d v="2008-04-30T00:00:00"/>
    <s v="Egg"/>
  </r>
  <r>
    <x v="10"/>
    <x v="4"/>
    <s v="NO"/>
    <x v="3"/>
    <s v="Salmon Creek (WA)"/>
    <s v="WDFW"/>
    <d v="2008-03-01T00:00:00"/>
    <n v="70000"/>
    <x v="4"/>
    <d v="2008-03-31T00:00:00"/>
    <s v="Fry"/>
  </r>
  <r>
    <x v="10"/>
    <x v="4"/>
    <s v="NO"/>
    <x v="3"/>
    <s v="Salmon Creek (WA)"/>
    <s v="WDFW"/>
    <d v="2008-03-17T00:00:00"/>
    <n v="90000"/>
    <x v="4"/>
    <d v="2008-03-17T00:00:00"/>
    <s v="Fry"/>
  </r>
  <r>
    <x v="10"/>
    <x v="4"/>
    <s v="NO"/>
    <x v="3"/>
    <s v="Salmon Creek (WA)"/>
    <s v="WDFW"/>
    <d v="2008-03-16T00:00:00"/>
    <n v="3400"/>
    <x v="4"/>
    <d v="2008-03-16T00:00:00"/>
    <s v="Fry"/>
  </r>
  <r>
    <x v="10"/>
    <x v="0"/>
    <s v="SP"/>
    <x v="17"/>
    <s v="Detroit Reservoir"/>
    <s v="ODFW"/>
    <d v="2008-07-29T00:00:00"/>
    <n v="147995"/>
    <x v="1"/>
    <d v="2008-08-09T00:00:00"/>
    <s v="Presmolt"/>
  </r>
  <r>
    <x v="10"/>
    <x v="0"/>
    <s v="SP"/>
    <x v="18"/>
    <s v="Mohawk River"/>
    <s v="ODFW"/>
    <d v="2008-06-14T00:00:00"/>
    <n v="112360"/>
    <x v="1"/>
    <d v="2008-06-14T00:00:00"/>
    <s v="Presmolt"/>
  </r>
  <r>
    <x v="10"/>
    <x v="0"/>
    <s v="SP"/>
    <x v="18"/>
    <s v="McKenzie River"/>
    <s v="ODFW"/>
    <d v="2008-11-07T00:00:00"/>
    <n v="367656"/>
    <x v="1"/>
    <d v="2008-11-07T00:00:00"/>
    <s v="Presmolt"/>
  </r>
  <r>
    <x v="10"/>
    <x v="0"/>
    <s v="SP"/>
    <x v="0"/>
    <s v="S Fk Santiam River"/>
    <s v="ODFW"/>
    <d v="2008-10-27T00:00:00"/>
    <n v="303747"/>
    <x v="0"/>
    <d v="2008-10-27T00:00:00"/>
    <s v="Presmolt"/>
  </r>
  <r>
    <x v="10"/>
    <x v="0"/>
    <s v="SP"/>
    <x v="1"/>
    <s v="Dexter Pond"/>
    <s v="ODFW"/>
    <d v="2008-11-03T00:00:00"/>
    <n v="155738"/>
    <x v="1"/>
    <d v="2008-11-03T00:00:00"/>
    <s v="Presmolt"/>
  </r>
  <r>
    <x v="10"/>
    <x v="3"/>
    <s v="UN"/>
    <x v="4"/>
    <s v="Youngs Bay"/>
    <s v="ODFW"/>
    <d v="2008-05-13T00:00:00"/>
    <n v="4000"/>
    <x v="8"/>
    <d v="2008-05-31T00:00:00"/>
    <s v="Presmolt"/>
  </r>
  <r>
    <x v="10"/>
    <x v="3"/>
    <s v="UN"/>
    <x v="4"/>
    <s v="Skipanon River"/>
    <s v="ODFW"/>
    <d v="2008-05-13T00:00:00"/>
    <n v="4000"/>
    <x v="4"/>
    <d v="2008-05-31T00:00:00"/>
    <s v="Presmolt"/>
  </r>
  <r>
    <x v="10"/>
    <x v="0"/>
    <s v="SP"/>
    <x v="14"/>
    <s v="Clackamas River"/>
    <s v="ODFW"/>
    <d v="2008-10-09T00:00:00"/>
    <n v="220876"/>
    <x v="13"/>
    <d v="2008-10-09T00:00:00"/>
    <s v="Presmolt"/>
  </r>
  <r>
    <x v="10"/>
    <x v="0"/>
    <s v="SP"/>
    <x v="1"/>
    <s v="Dexter Pond"/>
    <s v="ODFW"/>
    <d v="2008-11-18T00:00:00"/>
    <n v="127337"/>
    <x v="1"/>
    <d v="2008-11-18T00:00:00"/>
    <s v="Presmolt"/>
  </r>
  <r>
    <x v="10"/>
    <x v="0"/>
    <s v="SP"/>
    <x v="3"/>
    <s v="Cispus River"/>
    <s v="WDFW"/>
    <d v="2008-04-23T00:00:00"/>
    <n v="155660"/>
    <x v="3"/>
    <d v="2008-06-03T00:00:00"/>
    <s v="Parr"/>
  </r>
  <r>
    <x v="10"/>
    <x v="0"/>
    <s v="SP"/>
    <x v="1"/>
    <s v="Hills Creek Reservoir"/>
    <s v="ODFW"/>
    <d v="2008-06-19T00:00:00"/>
    <n v="30086"/>
    <x v="1"/>
    <d v="2008-06-19T00:00:00"/>
    <s v="Presmolt"/>
  </r>
  <r>
    <x v="10"/>
    <x v="5"/>
    <s v="SO"/>
    <x v="8"/>
    <s v="Eagle Creek Hatchery"/>
    <s v="USFW"/>
    <d v="2009-04-10T00:00:00"/>
    <n v="324944"/>
    <x v="9"/>
    <d v="2009-04-10T00:00:00"/>
    <s v="Smolt"/>
  </r>
  <r>
    <x v="10"/>
    <x v="7"/>
    <s v="WI"/>
    <x v="8"/>
    <s v="Eagle Creek Hatchery"/>
    <s v="USFW"/>
    <d v="2009-04-09T00:00:00"/>
    <n v="90589"/>
    <x v="9"/>
    <d v="2009-04-16T00:00:00"/>
    <s v="Smolt"/>
  </r>
  <r>
    <x v="10"/>
    <x v="6"/>
    <s v="UN"/>
    <x v="10"/>
    <s v="Big Creek Hatchery"/>
    <s v="ODFW"/>
    <d v="2009-04-01T00:00:00"/>
    <n v="145738"/>
    <x v="10"/>
    <d v="2009-04-01T00:00:00"/>
    <s v="Smolt"/>
  </r>
  <r>
    <x v="10"/>
    <x v="6"/>
    <s v="UN"/>
    <x v="10"/>
    <s v="Big Creek Hatchery"/>
    <s v="ODFW"/>
    <d v="2009-05-01T00:00:00"/>
    <n v="394432"/>
    <x v="10"/>
    <d v="2009-05-01T00:00:00"/>
    <s v="Smolt"/>
  </r>
  <r>
    <x v="10"/>
    <x v="7"/>
    <s v="WI"/>
    <x v="10"/>
    <s v="Big Creek Hatchery"/>
    <s v="ODFW"/>
    <d v="2009-04-01T00:00:00"/>
    <n v="61290"/>
    <x v="10"/>
    <d v="2009-04-01T00:00:00"/>
    <s v="Smolt"/>
  </r>
  <r>
    <x v="10"/>
    <x v="7"/>
    <s v="WI"/>
    <x v="11"/>
    <s v="Gnat Creek Hatchery"/>
    <s v="ODFW"/>
    <d v="2009-04-01T00:00:00"/>
    <n v="41263"/>
    <x v="4"/>
    <d v="2009-04-01T00:00:00"/>
    <s v="Smolt"/>
  </r>
  <r>
    <x v="10"/>
    <x v="7"/>
    <s v="WI"/>
    <x v="12"/>
    <s v="Klaskanine River"/>
    <s v="ODFW"/>
    <d v="2009-04-10T00:00:00"/>
    <n v="41308"/>
    <x v="11"/>
    <d v="2009-04-10T00:00:00"/>
    <s v="Smolt"/>
  </r>
  <r>
    <x v="10"/>
    <x v="1"/>
    <s v="FA"/>
    <x v="10"/>
    <s v="Big Creek Hatchery"/>
    <s v="ODFW"/>
    <d v="2009-05-11T00:00:00"/>
    <n v="5666218"/>
    <x v="10"/>
    <d v="2009-05-20T00:00:00"/>
    <s v="Smolt"/>
  </r>
  <r>
    <x v="10"/>
    <x v="1"/>
    <s v="FA"/>
    <x v="2"/>
    <s v="Tanner Creek"/>
    <s v="ODFW"/>
    <d v="2009-07-30T00:00:00"/>
    <n v="2075794"/>
    <x v="2"/>
    <d v="2009-07-30T00:00:00"/>
    <s v="Smolt"/>
  </r>
  <r>
    <x v="10"/>
    <x v="9"/>
    <s v="SU"/>
    <x v="14"/>
    <s v="Clackamas River"/>
    <s v="ODFW"/>
    <d v="2009-04-24T00:00:00"/>
    <n v="182688"/>
    <x v="13"/>
    <d v="2009-04-24T00:00:00"/>
    <s v="Smolt"/>
  </r>
  <r>
    <x v="10"/>
    <x v="9"/>
    <s v="SU"/>
    <x v="15"/>
    <s v="Cedar Creek (Sandy R)"/>
    <s v="ODFW"/>
    <d v="2009-03-18T00:00:00"/>
    <n v="41077"/>
    <x v="12"/>
    <d v="2009-03-18T00:00:00"/>
    <s v="Smolt"/>
  </r>
  <r>
    <x v="10"/>
    <x v="7"/>
    <s v="WI"/>
    <x v="15"/>
    <s v="Cedar Creek (Sandy R)"/>
    <s v="ODFW"/>
    <d v="2009-04-14T00:00:00"/>
    <n v="156385"/>
    <x v="12"/>
    <d v="2009-04-14T00:00:00"/>
    <s v="Smolt"/>
  </r>
  <r>
    <x v="10"/>
    <x v="9"/>
    <s v="SU"/>
    <x v="4"/>
    <s v="Clackamas River"/>
    <s v="ODFW"/>
    <d v="2009-04-15T00:00:00"/>
    <n v="20223"/>
    <x v="13"/>
    <d v="2009-04-15T00:00:00"/>
    <s v="Smolt"/>
  </r>
  <r>
    <x v="10"/>
    <x v="6"/>
    <s v="UN"/>
    <x v="13"/>
    <s v="Tongue Pt"/>
    <s v="ODFW"/>
    <d v="2009-04-06T00:00:00"/>
    <n v="477830"/>
    <x v="4"/>
    <d v="2009-04-06T00:00:00"/>
    <s v="Smolt"/>
  </r>
  <r>
    <x v="10"/>
    <x v="6"/>
    <s v="UN"/>
    <x v="2"/>
    <s v="Tanner Creek"/>
    <s v="ODFW"/>
    <d v="2009-04-28T00:00:00"/>
    <n v="488847"/>
    <x v="2"/>
    <d v="2009-04-28T00:00:00"/>
    <s v="Smolt"/>
  </r>
  <r>
    <x v="10"/>
    <x v="8"/>
    <s v="SP"/>
    <x v="15"/>
    <s v="Cedar Creek (Sandy R)"/>
    <s v="ODFW"/>
    <d v="2009-03-17T00:00:00"/>
    <n v="271683"/>
    <x v="12"/>
    <d v="2009-03-17T00:00:00"/>
    <s v="Smolt"/>
  </r>
  <r>
    <x v="10"/>
    <x v="8"/>
    <s v="SP"/>
    <x v="15"/>
    <s v="Cedar Creek (Sandy R)"/>
    <s v="ODFW"/>
    <d v="2009-03-16T00:00:00"/>
    <n v="150000"/>
    <x v="12"/>
    <d v="2009-03-16T00:00:00"/>
    <s v="Smolt"/>
  </r>
  <r>
    <x v="10"/>
    <x v="8"/>
    <s v="SP"/>
    <x v="4"/>
    <s v="Clackamas River"/>
    <s v="ODFW"/>
    <d v="2009-03-24T00:00:00"/>
    <n v="49470"/>
    <x v="13"/>
    <d v="2009-03-24T00:00:00"/>
    <s v="Smolt"/>
  </r>
  <r>
    <x v="10"/>
    <x v="8"/>
    <s v="SP"/>
    <x v="4"/>
    <s v="Clackamas River"/>
    <s v="ODFW"/>
    <d v="2009-03-24T00:00:00"/>
    <n v="54077"/>
    <x v="13"/>
    <d v="2009-03-24T00:00:00"/>
    <s v="Smolt"/>
  </r>
  <r>
    <x v="10"/>
    <x v="8"/>
    <s v="SP"/>
    <x v="14"/>
    <s v="Clackamas River"/>
    <s v="ODFW"/>
    <d v="2009-03-16T00:00:00"/>
    <n v="313098"/>
    <x v="13"/>
    <d v="2009-03-25T00:00:00"/>
    <s v="Smolt"/>
  </r>
  <r>
    <x v="10"/>
    <x v="8"/>
    <s v="SP"/>
    <x v="14"/>
    <s v="Eagle Creek"/>
    <s v="ODFW"/>
    <d v="2009-03-16T00:00:00"/>
    <n v="164356"/>
    <x v="13"/>
    <d v="2009-03-16T00:00:00"/>
    <s v="Smolt"/>
  </r>
  <r>
    <x v="10"/>
    <x v="7"/>
    <s v="WI"/>
    <x v="14"/>
    <s v="Clackamas River"/>
    <s v="ODFW"/>
    <d v="2009-04-08T00:00:00"/>
    <n v="54651"/>
    <x v="13"/>
    <d v="2009-04-08T00:00:00"/>
    <s v="Smolt"/>
  </r>
  <r>
    <x v="10"/>
    <x v="8"/>
    <s v="SP"/>
    <x v="13"/>
    <s v="Tongue Pt"/>
    <s v="ODFW"/>
    <d v="2009-03-27T00:00:00"/>
    <n v="103060"/>
    <x v="4"/>
    <d v="2009-03-27T00:00:00"/>
    <s v="Smolt"/>
  </r>
  <r>
    <x v="10"/>
    <x v="8"/>
    <s v="SP"/>
    <x v="13"/>
    <s v="Youngs Bay"/>
    <s v="ODFW"/>
    <d v="2009-03-23T00:00:00"/>
    <n v="457161"/>
    <x v="8"/>
    <d v="2009-03-23T00:00:00"/>
    <s v="Smolt"/>
  </r>
  <r>
    <x v="10"/>
    <x v="8"/>
    <s v="SP"/>
    <x v="13"/>
    <s v="Blind Slough"/>
    <s v="ODFW"/>
    <d v="2009-03-27T00:00:00"/>
    <n v="280437"/>
    <x v="4"/>
    <d v="2009-03-27T00:00:00"/>
    <s v="Smolt"/>
  </r>
  <r>
    <x v="10"/>
    <x v="6"/>
    <s v="UN"/>
    <x v="12"/>
    <s v="N Fk Klaskanine River"/>
    <s v="ODFW"/>
    <d v="2009-02-25T00:00:00"/>
    <n v="132659"/>
    <x v="11"/>
    <d v="2009-02-25T00:00:00"/>
    <s v="Smolt"/>
  </r>
  <r>
    <x v="10"/>
    <x v="6"/>
    <s v="UN"/>
    <x v="13"/>
    <s v="N Fk Klaskanine River"/>
    <s v="ODFW"/>
    <d v="2009-04-29T00:00:00"/>
    <n v="470135"/>
    <x v="11"/>
    <d v="2009-04-29T00:00:00"/>
    <s v="Smolt"/>
  </r>
  <r>
    <x v="10"/>
    <x v="6"/>
    <s v="UN"/>
    <x v="2"/>
    <s v="Tanner Creek"/>
    <s v="ODFW"/>
    <d v="2009-05-15T00:00:00"/>
    <n v="738633"/>
    <x v="2"/>
    <d v="2009-05-15T00:00:00"/>
    <s v="Smolt"/>
  </r>
  <r>
    <x v="10"/>
    <x v="6"/>
    <s v="UN"/>
    <x v="13"/>
    <s v="Youngs Bay"/>
    <s v="ODFW"/>
    <d v="2009-04-21T00:00:00"/>
    <n v="786742"/>
    <x v="8"/>
    <d v="2009-04-21T00:00:00"/>
    <s v="Smolt"/>
  </r>
  <r>
    <x v="10"/>
    <x v="6"/>
    <s v="UN"/>
    <x v="15"/>
    <s v="Cedar Creek (Sandy R)"/>
    <s v="ODFW"/>
    <d v="2009-04-21T00:00:00"/>
    <n v="495212"/>
    <x v="12"/>
    <d v="2009-04-21T00:00:00"/>
    <s v="Smolt"/>
  </r>
  <r>
    <x v="10"/>
    <x v="6"/>
    <s v="UN"/>
    <x v="15"/>
    <s v="Cedar Creek (Sandy R)"/>
    <s v="ODFW"/>
    <d v="2009-05-12T00:00:00"/>
    <n v="330871"/>
    <x v="12"/>
    <d v="2009-05-12T00:00:00"/>
    <s v="Smolt"/>
  </r>
  <r>
    <x v="10"/>
    <x v="6"/>
    <s v="UN"/>
    <x v="13"/>
    <s v="Blind Slough"/>
    <s v="ODFW"/>
    <d v="2009-05-04T00:00:00"/>
    <n v="300036"/>
    <x v="4"/>
    <d v="2009-05-04T00:00:00"/>
    <s v="Smolt"/>
  </r>
  <r>
    <x v="10"/>
    <x v="1"/>
    <s v="FA"/>
    <x v="13"/>
    <s v="Youngs Bay"/>
    <s v="ODFW"/>
    <d v="2009-07-02T00:00:00"/>
    <n v="702659"/>
    <x v="8"/>
    <d v="2009-07-02T00:00:00"/>
    <s v="Smolt"/>
  </r>
  <r>
    <x v="10"/>
    <x v="1"/>
    <s v="FA"/>
    <x v="13"/>
    <s v="S Fk Klaskanine River"/>
    <s v="ODFW"/>
    <d v="2009-07-21T00:00:00"/>
    <n v="714118"/>
    <x v="11"/>
    <d v="2009-07-21T00:00:00"/>
    <s v="Smolt"/>
  </r>
  <r>
    <x v="10"/>
    <x v="1"/>
    <s v="FA"/>
    <x v="4"/>
    <s v="Youngs Bay"/>
    <s v="ODFW"/>
    <d v="2009-06-01T00:00:00"/>
    <n v="25000"/>
    <x v="8"/>
    <d v="2009-06-01T00:00:00"/>
    <s v="Smolt"/>
  </r>
  <r>
    <x v="10"/>
    <x v="1"/>
    <s v="FA"/>
    <x v="4"/>
    <s v="Skipanon River"/>
    <s v="ODFW"/>
    <d v="2009-06-01T00:00:00"/>
    <n v="15324"/>
    <x v="4"/>
    <d v="2009-06-01T00:00:00"/>
    <s v="Smolt"/>
  </r>
  <r>
    <x v="10"/>
    <x v="8"/>
    <s v="SP"/>
    <x v="4"/>
    <s v="Clackamas River"/>
    <s v="ODFW"/>
    <d v="2009-03-31T00:00:00"/>
    <n v="59388"/>
    <x v="13"/>
    <d v="2009-03-31T00:00:00"/>
    <s v="Smolt"/>
  </r>
  <r>
    <x v="10"/>
    <x v="9"/>
    <s v="SU"/>
    <x v="16"/>
    <s v="McKenzie River"/>
    <s v="ODFW"/>
    <d v="2009-04-07T00:00:00"/>
    <n v="111703"/>
    <x v="1"/>
    <d v="2009-04-14T00:00:00"/>
    <s v="Smolt"/>
  </r>
  <r>
    <x v="10"/>
    <x v="8"/>
    <s v="SP"/>
    <x v="17"/>
    <s v="Minto Pond"/>
    <s v="ODFW"/>
    <d v="2009-02-28T00:00:00"/>
    <n v="677454"/>
    <x v="0"/>
    <d v="2009-02-28T00:00:00"/>
    <s v="Smolt"/>
  </r>
  <r>
    <x v="10"/>
    <x v="8"/>
    <s v="SP"/>
    <x v="18"/>
    <s v="McKenzie River"/>
    <s v="ODFW"/>
    <d v="2009-02-06T00:00:00"/>
    <n v="448689"/>
    <x v="1"/>
    <d v="2009-02-14T00:00:00"/>
    <s v="Smolt"/>
  </r>
  <r>
    <x v="10"/>
    <x v="8"/>
    <s v="SP"/>
    <x v="18"/>
    <s v="McKenzie River"/>
    <s v="ODFW"/>
    <d v="2009-03-02T00:00:00"/>
    <n v="428583"/>
    <x v="1"/>
    <d v="2009-03-02T00:00:00"/>
    <s v="Smolt"/>
  </r>
  <r>
    <x v="10"/>
    <x v="9"/>
    <s v="SU"/>
    <x v="19"/>
    <s v="Minto Pond"/>
    <s v="ODFW"/>
    <d v="2009-03-31T00:00:00"/>
    <n v="159500"/>
    <x v="0"/>
    <d v="2009-03-31T00:00:00"/>
    <s v="Smolt"/>
  </r>
  <r>
    <x v="10"/>
    <x v="9"/>
    <s v="SU"/>
    <x v="19"/>
    <s v="Willamette River"/>
    <s v="ODFW"/>
    <d v="2009-04-15T00:00:00"/>
    <n v="67079"/>
    <x v="1"/>
    <d v="2009-04-15T00:00:00"/>
    <s v="Smolt"/>
  </r>
  <r>
    <x v="10"/>
    <x v="8"/>
    <s v="SP"/>
    <x v="0"/>
    <s v="S Fk Santiam River"/>
    <s v="ODFW"/>
    <d v="2009-02-17T00:00:00"/>
    <n v="312450"/>
    <x v="0"/>
    <d v="2009-02-17T00:00:00"/>
    <s v="Smolt"/>
  </r>
  <r>
    <x v="10"/>
    <x v="9"/>
    <s v="SU"/>
    <x v="0"/>
    <s v="S Fk Santiam River"/>
    <s v="ODFW"/>
    <d v="2009-04-01T00:00:00"/>
    <n v="148126"/>
    <x v="0"/>
    <d v="2009-04-01T00:00:00"/>
    <s v="Smolt"/>
  </r>
  <r>
    <x v="10"/>
    <x v="8"/>
    <s v="SP"/>
    <x v="1"/>
    <s v="Dexter Pond"/>
    <s v="ODFW"/>
    <d v="2009-02-02T00:00:00"/>
    <n v="648414"/>
    <x v="1"/>
    <d v="2009-02-02T00:00:00"/>
    <s v="Smolt"/>
  </r>
  <r>
    <x v="10"/>
    <x v="8"/>
    <s v="SP"/>
    <x v="1"/>
    <s v="Dexter Pond"/>
    <s v="ODFW"/>
    <d v="2009-03-02T00:00:00"/>
    <n v="717590"/>
    <x v="1"/>
    <d v="2009-03-02T00:00:00"/>
    <s v="Smolt"/>
  </r>
  <r>
    <x v="10"/>
    <x v="8"/>
    <s v="SP"/>
    <x v="0"/>
    <s v="S Fk Santiam River"/>
    <s v="ODFW"/>
    <d v="2009-03-16T00:00:00"/>
    <n v="327841"/>
    <x v="0"/>
    <d v="2009-03-16T00:00:00"/>
    <s v="Smolt"/>
  </r>
  <r>
    <x v="10"/>
    <x v="8"/>
    <s v="SP"/>
    <x v="0"/>
    <s v="S Fk Santiam River"/>
    <s v="ODFW"/>
    <d v="2009-03-17T00:00:00"/>
    <n v="121385"/>
    <x v="0"/>
    <d v="2009-03-17T00:00:00"/>
    <s v="Smolt"/>
  </r>
  <r>
    <x v="10"/>
    <x v="8"/>
    <s v="SP"/>
    <x v="1"/>
    <s v="Mollala River"/>
    <s v="ODFW"/>
    <d v="2009-03-03T00:00:00"/>
    <n v="112370"/>
    <x v="1"/>
    <d v="2009-03-03T00:00:00"/>
    <s v="Smolt"/>
  </r>
  <r>
    <x v="10"/>
    <x v="9"/>
    <s v="SU"/>
    <x v="1"/>
    <s v="Dexter Pond"/>
    <s v="ODFW"/>
    <d v="2009-04-06T00:00:00"/>
    <n v="116522"/>
    <x v="1"/>
    <d v="2009-04-06T00:00:00"/>
    <s v="Smolt"/>
  </r>
  <r>
    <x v="10"/>
    <x v="9"/>
    <s v="SU"/>
    <x v="15"/>
    <s v="Cedar Creek (Sandy R)"/>
    <s v="ODFW"/>
    <d v="2009-04-17T00:00:00"/>
    <n v="40144"/>
    <x v="12"/>
    <d v="2009-04-17T00:00:00"/>
    <s v="Smolt"/>
  </r>
  <r>
    <x v="10"/>
    <x v="7"/>
    <s v="WI"/>
    <x v="14"/>
    <s v="Clackamas River"/>
    <s v="ODFW"/>
    <d v="2009-05-19T00:00:00"/>
    <n v="119392"/>
    <x v="13"/>
    <d v="2009-05-19T00:00:00"/>
    <s v="Smolt"/>
  </r>
  <r>
    <x v="10"/>
    <x v="1"/>
    <s v="FA"/>
    <x v="3"/>
    <s v="Chinook River"/>
    <s v="WDFW"/>
    <d v="2009-06-01T00:00:00"/>
    <n v="20000"/>
    <x v="18"/>
    <d v="2009-06-30T00:00:00"/>
    <s v="Smolt"/>
  </r>
  <r>
    <x v="10"/>
    <x v="13"/>
    <s v="UN"/>
    <x v="3"/>
    <s v="Chinook River"/>
    <s v="WDFW"/>
    <d v="2009-04-01T00:00:00"/>
    <n v="12000"/>
    <x v="18"/>
    <d v="2009-04-30T00:00:00"/>
    <s v="Fry"/>
  </r>
  <r>
    <x v="10"/>
    <x v="9"/>
    <s v="SU"/>
    <x v="21"/>
    <s v="Beaver Creek Hatchery"/>
    <s v="WDFW"/>
    <d v="2009-05-04T00:00:00"/>
    <n v="25000"/>
    <x v="14"/>
    <d v="2009-05-08T00:00:00"/>
    <s v="Smolt"/>
  </r>
  <r>
    <x v="10"/>
    <x v="7"/>
    <s v="WI"/>
    <x v="21"/>
    <s v="Beaver Creek Hatchery"/>
    <s v="WDFW"/>
    <d v="2009-05-04T00:00:00"/>
    <n v="130000"/>
    <x v="14"/>
    <d v="2009-05-08T00:00:00"/>
    <s v="Smolt"/>
  </r>
  <r>
    <x v="10"/>
    <x v="13"/>
    <s v="UN"/>
    <x v="26"/>
    <s v="Grays River"/>
    <s v="WDFW"/>
    <d v="2009-03-30T00:00:00"/>
    <n v="90000"/>
    <x v="15"/>
    <d v="2009-04-05T00:00:00"/>
    <s v="Fry"/>
  </r>
  <r>
    <x v="10"/>
    <x v="11"/>
    <s v="NO"/>
    <x v="26"/>
    <s v="Grays River"/>
    <s v="WDFW"/>
    <d v="2009-05-04T00:00:00"/>
    <n v="158000"/>
    <x v="15"/>
    <d v="2009-05-04T00:00:00"/>
    <s v="Smolt"/>
  </r>
  <r>
    <x v="10"/>
    <x v="7"/>
    <s v="WI"/>
    <x v="26"/>
    <s v="Grays River"/>
    <s v="WDFW"/>
    <d v="2009-05-01T00:00:00"/>
    <n v="45950"/>
    <x v="15"/>
    <d v="2009-05-01T00:00:00"/>
    <s v="Smolt"/>
  </r>
  <r>
    <x v="10"/>
    <x v="8"/>
    <s v="SP"/>
    <x v="6"/>
    <s v="Deep River Net Pens"/>
    <s v="WDFW"/>
    <d v="2009-02-25T00:00:00"/>
    <n v="139673"/>
    <x v="15"/>
    <d v="2009-02-25T00:00:00"/>
    <s v="Smolt"/>
  </r>
  <r>
    <x v="10"/>
    <x v="8"/>
    <s v="SP"/>
    <x v="5"/>
    <s v="Deep River Net Pens"/>
    <s v="WDFW"/>
    <d v="2009-02-25T00:00:00"/>
    <n v="140138"/>
    <x v="15"/>
    <d v="2009-02-25T00:00:00"/>
    <s v="Smolt"/>
  </r>
  <r>
    <x v="10"/>
    <x v="1"/>
    <s v="FA"/>
    <x v="32"/>
    <s v="Deep River Net Pens"/>
    <s v="WDFW"/>
    <d v="2009-06-01T00:00:00"/>
    <n v="700000"/>
    <x v="15"/>
    <d v="2009-06-01T00:00:00"/>
    <s v="Smolt"/>
  </r>
  <r>
    <x v="10"/>
    <x v="5"/>
    <s v="SO"/>
    <x v="26"/>
    <s v="Deep River Net Pens"/>
    <s v="WDFW"/>
    <d v="2009-05-06T00:00:00"/>
    <n v="435750"/>
    <x v="15"/>
    <d v="2009-05-06T00:00:00"/>
    <s v="Smolt"/>
  </r>
  <r>
    <x v="10"/>
    <x v="5"/>
    <s v="SO"/>
    <x v="29"/>
    <s v="Deep River Net Pens"/>
    <s v="WDFW"/>
    <d v="2009-05-06T00:00:00"/>
    <n v="270400"/>
    <x v="15"/>
    <d v="2009-05-06T00:00:00"/>
    <s v="Smolt"/>
  </r>
  <r>
    <x v="10"/>
    <x v="5"/>
    <s v="SO"/>
    <x v="32"/>
    <s v="Elochoman River"/>
    <s v="WDFW"/>
    <d v="2009-04-01T00:00:00"/>
    <n v="15000"/>
    <x v="14"/>
    <d v="2009-04-01T00:00:00"/>
    <s v="Smolt"/>
  </r>
  <r>
    <x v="10"/>
    <x v="11"/>
    <s v="NO"/>
    <x v="32"/>
    <s v="Elochoman River"/>
    <s v="WDFW"/>
    <d v="2009-04-01T00:00:00"/>
    <n v="70000"/>
    <x v="14"/>
    <d v="2009-04-01T00:00:00"/>
    <s v="Smolt"/>
  </r>
  <r>
    <x v="10"/>
    <x v="12"/>
    <s v="UN"/>
    <x v="23"/>
    <s v="Cowlitz River"/>
    <s v="WDFW"/>
    <d v="2009-04-30T00:00:00"/>
    <n v="160442"/>
    <x v="3"/>
    <d v="2009-05-19T00:00:00"/>
    <s v="Smolt"/>
  </r>
  <r>
    <x v="10"/>
    <x v="7"/>
    <s v="WI"/>
    <x v="23"/>
    <s v="Cowlitz River"/>
    <s v="WDFW"/>
    <d v="2009-05-04T00:00:00"/>
    <n v="401907"/>
    <x v="3"/>
    <d v="2009-05-20T00:00:00"/>
    <s v="Smolt"/>
  </r>
  <r>
    <x v="10"/>
    <x v="9"/>
    <s v="SU"/>
    <x v="23"/>
    <s v="Cowlitz River"/>
    <s v="WDFW"/>
    <d v="2009-04-30T00:00:00"/>
    <n v="466489"/>
    <x v="3"/>
    <d v="2009-05-19T00:00:00"/>
    <s v="Smolt"/>
  </r>
  <r>
    <x v="10"/>
    <x v="7"/>
    <s v="WI"/>
    <x v="23"/>
    <s v="Cowlitz River"/>
    <s v="WDFW"/>
    <d v="2009-04-30T00:00:00"/>
    <n v="370261"/>
    <x v="3"/>
    <d v="2009-05-19T00:00:00"/>
    <s v="Smolt"/>
  </r>
  <r>
    <x v="10"/>
    <x v="1"/>
    <s v="FA"/>
    <x v="6"/>
    <s v="Cowlitz River"/>
    <s v="WDFW"/>
    <d v="2009-06-04T00:00:00"/>
    <n v="5104829"/>
    <x v="3"/>
    <d v="2009-06-30T00:00:00"/>
    <s v="Smolt"/>
  </r>
  <r>
    <x v="10"/>
    <x v="8"/>
    <s v="SP"/>
    <x v="6"/>
    <s v="Cowlitz River"/>
    <s v="WDFW"/>
    <d v="2009-03-30T00:00:00"/>
    <n v="880607"/>
    <x v="3"/>
    <d v="2009-03-31T00:00:00"/>
    <s v="Smolt"/>
  </r>
  <r>
    <x v="10"/>
    <x v="11"/>
    <s v="NO"/>
    <x v="6"/>
    <s v="Cowlitz River"/>
    <s v="WDFW"/>
    <d v="2009-04-29T00:00:00"/>
    <n v="2349911"/>
    <x v="3"/>
    <d v="2009-05-01T00:00:00"/>
    <s v="Smolt"/>
  </r>
  <r>
    <x v="10"/>
    <x v="11"/>
    <s v="NO"/>
    <x v="6"/>
    <s v="Cowlitz River"/>
    <s v="WDFW"/>
    <d v="2009-04-30T00:00:00"/>
    <n v="472248"/>
    <x v="3"/>
    <d v="2009-05-01T00:00:00"/>
    <s v="Smolt"/>
  </r>
  <r>
    <x v="10"/>
    <x v="9"/>
    <s v="SU"/>
    <x v="3"/>
    <s v="Toutle River"/>
    <s v="WDFW"/>
    <d v="2009-04-15T00:00:00"/>
    <n v="15000"/>
    <x v="16"/>
    <d v="2009-04-30T00:00:00"/>
    <s v="Smolt"/>
  </r>
  <r>
    <x v="10"/>
    <x v="7"/>
    <s v="WI"/>
    <x v="27"/>
    <s v="Coweeman River"/>
    <s v="WDFW"/>
    <d v="2009-04-22T00:00:00"/>
    <n v="10876"/>
    <x v="17"/>
    <d v="2009-04-22T00:00:00"/>
    <s v="Smolt"/>
  </r>
  <r>
    <x v="10"/>
    <x v="1"/>
    <s v="FA"/>
    <x v="29"/>
    <s v="Green River"/>
    <s v="WDFW"/>
    <d v="2009-06-17T00:00:00"/>
    <n v="1468609"/>
    <x v="3"/>
    <d v="2009-07-08T00:00:00"/>
    <s v="Smolt"/>
  </r>
  <r>
    <x v="10"/>
    <x v="5"/>
    <s v="SO"/>
    <x v="29"/>
    <s v="Green River"/>
    <s v="WDFW"/>
    <d v="2009-05-15T00:00:00"/>
    <n v="489641"/>
    <x v="3"/>
    <d v="2009-05-30T00:00:00"/>
    <s v="Smolt"/>
  </r>
  <r>
    <x v="10"/>
    <x v="9"/>
    <s v="SU"/>
    <x v="29"/>
    <s v="Green River"/>
    <s v="WDFW"/>
    <d v="2009-04-27T00:00:00"/>
    <n v="25124"/>
    <x v="3"/>
    <d v="2009-05-05T00:00:00"/>
    <s v="Smolt"/>
  </r>
  <r>
    <x v="10"/>
    <x v="8"/>
    <s v="SP"/>
    <x v="3"/>
    <s v="Cowlitz River"/>
    <s v="WDFW"/>
    <d v="2009-03-25T00:00:00"/>
    <n v="55000"/>
    <x v="3"/>
    <d v="2009-04-15T00:00:00"/>
    <s v="Smolt"/>
  </r>
  <r>
    <x v="10"/>
    <x v="12"/>
    <s v="UN"/>
    <x v="3"/>
    <s v="Cowlitz River"/>
    <s v="WDFW"/>
    <d v="2009-04-15T00:00:00"/>
    <n v="10075"/>
    <x v="3"/>
    <d v="2009-04-15T00:00:00"/>
    <s v="Smolt"/>
  </r>
  <r>
    <x v="10"/>
    <x v="9"/>
    <s v="SU"/>
    <x v="3"/>
    <s v="Cowlitz River"/>
    <s v="WDFW"/>
    <d v="2009-04-20T00:00:00"/>
    <n v="94124"/>
    <x v="3"/>
    <d v="2009-04-27T00:00:00"/>
    <s v="Smolt"/>
  </r>
  <r>
    <x v="10"/>
    <x v="1"/>
    <s v="FA"/>
    <x v="27"/>
    <s v="Kalama River"/>
    <s v="WDFW"/>
    <d v="2009-06-19T00:00:00"/>
    <n v="2957203"/>
    <x v="7"/>
    <d v="2009-07-08T00:00:00"/>
    <s v="Smolt"/>
  </r>
  <r>
    <x v="10"/>
    <x v="11"/>
    <s v="NO"/>
    <x v="27"/>
    <s v="Kalama River"/>
    <s v="WDFW"/>
    <d v="2009-04-17T00:00:00"/>
    <n v="237712"/>
    <x v="7"/>
    <d v="2009-04-17T00:00:00"/>
    <s v="Smolt"/>
  </r>
  <r>
    <x v="10"/>
    <x v="7"/>
    <s v="WI"/>
    <x v="27"/>
    <s v="Kalama River"/>
    <s v="WDFW"/>
    <d v="2009-04-24T00:00:00"/>
    <n v="50354"/>
    <x v="7"/>
    <d v="2009-04-24T00:00:00"/>
    <s v="Smolt"/>
  </r>
  <r>
    <x v="10"/>
    <x v="1"/>
    <s v="FA"/>
    <x v="20"/>
    <s v="Kalama River"/>
    <s v="WDFW"/>
    <d v="2009-06-04T00:00:00"/>
    <n v="2070841"/>
    <x v="7"/>
    <d v="2009-06-19T00:00:00"/>
    <s v="Smolt"/>
  </r>
  <r>
    <x v="10"/>
    <x v="8"/>
    <s v="SP"/>
    <x v="20"/>
    <s v="Fallert Creek"/>
    <s v="WDFW"/>
    <d v="2009-03-01T00:00:00"/>
    <n v="149362"/>
    <x v="7"/>
    <d v="2009-03-12T00:00:00"/>
    <s v="Smolt"/>
  </r>
  <r>
    <x v="10"/>
    <x v="5"/>
    <s v="SO"/>
    <x v="20"/>
    <s v="Fallert Creek"/>
    <s v="WDFW"/>
    <d v="2009-04-20T00:00:00"/>
    <n v="327984"/>
    <x v="7"/>
    <d v="2009-04-24T00:00:00"/>
    <s v="Smolt"/>
  </r>
  <r>
    <x v="10"/>
    <x v="9"/>
    <s v="SU"/>
    <x v="20"/>
    <s v="Fallert Creek"/>
    <s v="WDFW"/>
    <d v="2009-04-15T00:00:00"/>
    <n v="30651"/>
    <x v="7"/>
    <d v="2009-04-15T00:00:00"/>
    <s v="Smolt"/>
  </r>
  <r>
    <x v="10"/>
    <x v="8"/>
    <s v="SP"/>
    <x v="27"/>
    <s v="Gobar Acclim Pond"/>
    <s v="WDFW"/>
    <d v="2009-03-02T00:00:00"/>
    <n v="285560"/>
    <x v="7"/>
    <d v="2009-03-06T00:00:00"/>
    <s v="Smolt"/>
  </r>
  <r>
    <x v="10"/>
    <x v="9"/>
    <s v="SU"/>
    <x v="27"/>
    <s v="Gobar Acclim Pond"/>
    <s v="WDFW"/>
    <d v="2009-05-01T00:00:00"/>
    <n v="56583"/>
    <x v="7"/>
    <d v="2009-05-15T00:00:00"/>
    <s v="Smolt"/>
  </r>
  <r>
    <x v="10"/>
    <x v="7"/>
    <s v="WI"/>
    <x v="27"/>
    <s v="Gobar Acclim Pond"/>
    <s v="WDFW"/>
    <d v="2009-05-01T00:00:00"/>
    <n v="64990"/>
    <x v="7"/>
    <d v="2009-05-15T00:00:00"/>
    <s v="Smolt"/>
  </r>
  <r>
    <x v="10"/>
    <x v="8"/>
    <s v="SP"/>
    <x v="7"/>
    <s v="Lewis River"/>
    <s v="WDFW"/>
    <d v="2009-02-17T00:00:00"/>
    <n v="953676"/>
    <x v="5"/>
    <d v="2009-03-23T00:00:00"/>
    <s v="Smolt"/>
  </r>
  <r>
    <x v="10"/>
    <x v="11"/>
    <s v="NO"/>
    <x v="7"/>
    <s v="Lewis River"/>
    <s v="WDFW"/>
    <d v="2009-04-14T00:00:00"/>
    <n v="834665"/>
    <x v="5"/>
    <d v="2009-05-11T00:00:00"/>
    <s v="Smolt"/>
  </r>
  <r>
    <x v="10"/>
    <x v="5"/>
    <s v="SO"/>
    <x v="7"/>
    <s v="Lewis River"/>
    <s v="WDFW"/>
    <d v="2009-04-14T00:00:00"/>
    <n v="889003"/>
    <x v="5"/>
    <d v="2009-05-11T00:00:00"/>
    <s v="Smolt"/>
  </r>
  <r>
    <x v="10"/>
    <x v="9"/>
    <s v="SU"/>
    <x v="25"/>
    <s v="Lewis River"/>
    <s v="WDFW"/>
    <d v="2009-04-16T00:00:00"/>
    <n v="175263"/>
    <x v="5"/>
    <d v="2009-05-08T00:00:00"/>
    <s v="Smolt"/>
  </r>
  <r>
    <x v="10"/>
    <x v="7"/>
    <s v="WI"/>
    <x v="25"/>
    <s v="Lewis River"/>
    <s v="WDFW"/>
    <d v="2009-04-16T00:00:00"/>
    <n v="93491"/>
    <x v="5"/>
    <d v="2009-05-08T00:00:00"/>
    <s v="Smolt"/>
  </r>
  <r>
    <x v="10"/>
    <x v="8"/>
    <s v="SP"/>
    <x v="3"/>
    <s v="Echo Net Pens"/>
    <s v="WDFW"/>
    <d v="2009-01-18T00:00:00"/>
    <n v="75000"/>
    <x v="5"/>
    <d v="2009-01-18T00:00:00"/>
    <s v="Smolt"/>
  </r>
  <r>
    <x v="10"/>
    <x v="8"/>
    <s v="SP"/>
    <x v="3"/>
    <s v="Echo Net Pens"/>
    <s v="WDFW"/>
    <d v="2009-03-10T00:00:00"/>
    <n v="77000"/>
    <x v="5"/>
    <d v="2009-03-10T00:00:00"/>
    <s v="Smolt"/>
  </r>
  <r>
    <x v="10"/>
    <x v="9"/>
    <s v="SU"/>
    <x v="3"/>
    <s v="Echo Net Pens"/>
    <s v="WDFW"/>
    <d v="2009-05-01T00:00:00"/>
    <n v="58220"/>
    <x v="5"/>
    <d v="2009-05-01T00:00:00"/>
    <s v="Smolt"/>
  </r>
  <r>
    <x v="10"/>
    <x v="7"/>
    <s v="WI"/>
    <x v="28"/>
    <s v="Salmon Creek (WA)"/>
    <s v="WDFW"/>
    <d v="2009-04-22T00:00:00"/>
    <n v="19839"/>
    <x v="4"/>
    <d v="2009-04-22T00:00:00"/>
    <s v="Smolt"/>
  </r>
  <r>
    <x v="10"/>
    <x v="1"/>
    <s v="FA"/>
    <x v="24"/>
    <s v="Washougal River"/>
    <s v="WDFW"/>
    <d v="2009-06-16T00:00:00"/>
    <n v="3067999"/>
    <x v="6"/>
    <d v="2009-06-17T00:00:00"/>
    <s v="Smolt"/>
  </r>
  <r>
    <x v="10"/>
    <x v="11"/>
    <s v="NO"/>
    <x v="24"/>
    <s v="Washougal River"/>
    <s v="WDFW"/>
    <d v="2009-05-01T00:00:00"/>
    <n v="237000"/>
    <x v="6"/>
    <d v="2009-05-01T00:00:00"/>
    <s v="Smolt"/>
  </r>
  <r>
    <x v="10"/>
    <x v="9"/>
    <s v="SU"/>
    <x v="28"/>
    <s v="Washougal River"/>
    <s v="WDFW"/>
    <d v="2009-05-06T00:00:00"/>
    <n v="71807"/>
    <x v="6"/>
    <d v="2009-05-07T00:00:00"/>
    <s v="Smolt"/>
  </r>
  <r>
    <x v="10"/>
    <x v="9"/>
    <s v="SU"/>
    <x v="28"/>
    <s v="Lewis River"/>
    <s v="WDFW"/>
    <d v="2009-04-28T00:00:00"/>
    <n v="15000"/>
    <x v="5"/>
    <d v="2009-04-28T00:00:00"/>
    <s v="Smolt"/>
  </r>
  <r>
    <x v="10"/>
    <x v="7"/>
    <s v="WI"/>
    <x v="28"/>
    <s v="Washougal River"/>
    <s v="WDFW"/>
    <d v="2009-04-27T00:00:00"/>
    <n v="68501"/>
    <x v="6"/>
    <d v="2009-04-28T00:00:00"/>
    <s v="Smolt"/>
  </r>
  <r>
    <x v="10"/>
    <x v="7"/>
    <s v="WI"/>
    <x v="28"/>
    <s v="E Fk Lewis River"/>
    <s v="WDFW"/>
    <d v="2009-04-20T00:00:00"/>
    <n v="60844"/>
    <x v="5"/>
    <d v="2009-04-23T00:00:00"/>
    <s v="Smolt"/>
  </r>
  <r>
    <x v="10"/>
    <x v="1"/>
    <s v="FA"/>
    <x v="2"/>
    <s v="Tanner Creek"/>
    <s v="ODFW"/>
    <d v="2009-05-15T00:00:00"/>
    <n v="2493052"/>
    <x v="2"/>
    <d v="2009-05-15T00:00:00"/>
    <s v="Smolt"/>
  </r>
  <r>
    <x v="10"/>
    <x v="6"/>
    <s v="UN"/>
    <x v="12"/>
    <s v="N Fk Klaskanine River"/>
    <s v="ODFW"/>
    <d v="2009-04-10T00:00:00"/>
    <n v="377402"/>
    <x v="11"/>
    <d v="2009-04-10T00:00:00"/>
    <s v="Smolt"/>
  </r>
  <r>
    <x v="10"/>
    <x v="6"/>
    <s v="UN"/>
    <x v="13"/>
    <s v="Youngs Bay"/>
    <s v="ODFW"/>
    <d v="2009-05-06T00:00:00"/>
    <n v="227399"/>
    <x v="8"/>
    <d v="2009-05-06T00:00:00"/>
    <s v="Smolt"/>
  </r>
  <r>
    <x v="10"/>
    <x v="7"/>
    <s v="WI"/>
    <x v="23"/>
    <s v="Cispus River"/>
    <s v="WDFW"/>
    <d v="2009-05-06T00:00:00"/>
    <n v="16600"/>
    <x v="3"/>
    <d v="2009-05-06T00:00:00"/>
    <s v="Smolt"/>
  </r>
  <r>
    <x v="10"/>
    <x v="7"/>
    <s v="WI"/>
    <x v="23"/>
    <s v="Upper Cowlitz River"/>
    <s v="WDFW"/>
    <d v="2009-05-04T00:00:00"/>
    <n v="8715"/>
    <x v="3"/>
    <d v="2009-05-04T00:00:00"/>
    <s v="Smolt"/>
  </r>
  <r>
    <x v="10"/>
    <x v="11"/>
    <s v="NO"/>
    <x v="32"/>
    <s v="Elochoman River"/>
    <s v="WDFW"/>
    <d v="2009-01-01T00:00:00"/>
    <n v="76088"/>
    <x v="14"/>
    <d v="2009-01-31T00:00:00"/>
    <s v="Smolt"/>
  </r>
  <r>
    <x v="10"/>
    <x v="5"/>
    <s v="SO"/>
    <x v="32"/>
    <s v="Elochoman River"/>
    <s v="WDFW"/>
    <d v="2009-01-01T00:00:00"/>
    <n v="5567"/>
    <x v="14"/>
    <d v="2009-01-31T00:00:00"/>
    <s v="Smolt"/>
  </r>
  <r>
    <x v="10"/>
    <x v="11"/>
    <s v="NO"/>
    <x v="27"/>
    <s v="Kalama River"/>
    <s v="WDFW"/>
    <d v="2009-01-07T00:00:00"/>
    <n v="117626"/>
    <x v="7"/>
    <d v="2009-01-07T00:00:00"/>
    <s v="Smolt"/>
  </r>
  <r>
    <x v="10"/>
    <x v="8"/>
    <s v="SP"/>
    <x v="4"/>
    <s v="Clackamas River"/>
    <s v="ODFW"/>
    <d v="2009-04-23T00:00:00"/>
    <n v="80881"/>
    <x v="13"/>
    <d v="2009-04-23T00:00:00"/>
    <s v="Smolt"/>
  </r>
  <r>
    <x v="10"/>
    <x v="1"/>
    <s v="FA"/>
    <x v="20"/>
    <s v="Fallert Creek"/>
    <s v="WDFW"/>
    <d v="2009-07-04T00:00:00"/>
    <n v="498612"/>
    <x v="7"/>
    <d v="2009-07-04T00:00:00"/>
    <s v="Smolt"/>
  </r>
  <r>
    <x v="10"/>
    <x v="8"/>
    <s v="SP"/>
    <x v="3"/>
    <s v="N Fk Lewis River"/>
    <s v="WDFW"/>
    <d v="2009-04-15T00:00:00"/>
    <n v="75000"/>
    <x v="5"/>
    <d v="2009-04-15T00:00:00"/>
    <s v="Smolt"/>
  </r>
  <r>
    <x v="11"/>
    <x v="0"/>
    <s v="SP"/>
    <x v="14"/>
    <s v="Clackamas River"/>
    <s v="ODFW"/>
    <d v="2007-10-08T00:00:00"/>
    <n v="321337"/>
    <x v="13"/>
    <d v="2007-10-08T00:00:00"/>
    <s v="Presmolt"/>
  </r>
  <r>
    <x v="11"/>
    <x v="6"/>
    <s v="UN"/>
    <x v="4"/>
    <s v="Youngs Bay"/>
    <s v="ODFW"/>
    <d v="2007-06-08T00:00:00"/>
    <n v="2446"/>
    <x v="8"/>
    <d v="2007-06-08T00:00:00"/>
    <s v="Smolt"/>
  </r>
  <r>
    <x v="11"/>
    <x v="0"/>
    <s v="SP"/>
    <x v="17"/>
    <s v="Detroit Reservoir"/>
    <s v="ODFW"/>
    <d v="2007-07-16T00:00:00"/>
    <n v="45360"/>
    <x v="1"/>
    <d v="2007-07-16T00:00:00"/>
    <s v="Parr"/>
  </r>
  <r>
    <x v="11"/>
    <x v="0"/>
    <s v="SP"/>
    <x v="18"/>
    <s v="Mohawk River"/>
    <s v="ODFW"/>
    <d v="2007-06-12T00:00:00"/>
    <n v="106995"/>
    <x v="1"/>
    <d v="2007-06-12T00:00:00"/>
    <s v="Parr"/>
  </r>
  <r>
    <x v="11"/>
    <x v="0"/>
    <s v="SP"/>
    <x v="18"/>
    <s v="McKenzie River"/>
    <s v="ODFW"/>
    <d v="2007-11-16T00:00:00"/>
    <n v="343213"/>
    <x v="1"/>
    <d v="2007-11-16T00:00:00"/>
    <s v="Presmolt"/>
  </r>
  <r>
    <x v="11"/>
    <x v="0"/>
    <s v="SP"/>
    <x v="0"/>
    <s v="S Fk Santiam River"/>
    <s v="ODFW"/>
    <d v="2007-10-31T00:00:00"/>
    <n v="316790"/>
    <x v="0"/>
    <d v="2007-10-31T00:00:00"/>
    <s v="Presmolt"/>
  </r>
  <r>
    <x v="11"/>
    <x v="0"/>
    <s v="SP"/>
    <x v="1"/>
    <s v="Dexter Pond"/>
    <s v="ODFW"/>
    <d v="2007-11-01T00:00:00"/>
    <n v="317029"/>
    <x v="1"/>
    <d v="2007-11-01T00:00:00"/>
    <s v="Presmolt"/>
  </r>
  <r>
    <x v="11"/>
    <x v="7"/>
    <s v="WI"/>
    <x v="23"/>
    <s v="Upper Cowlitz River"/>
    <s v="WDFW"/>
    <d v="2007-10-23T00:00:00"/>
    <n v="203390"/>
    <x v="3"/>
    <d v="2007-11-01T00:00:00"/>
    <s v="Fry"/>
  </r>
  <r>
    <x v="11"/>
    <x v="0"/>
    <s v="SP"/>
    <x v="6"/>
    <s v="Cowlitz River"/>
    <s v="WDFW"/>
    <d v="2007-05-01T00:00:00"/>
    <n v="277167"/>
    <x v="3"/>
    <d v="2007-05-01T00:00:00"/>
    <s v="Parr"/>
  </r>
  <r>
    <x v="11"/>
    <x v="4"/>
    <s v="NO"/>
    <x v="3"/>
    <s v="Campbell Creek"/>
    <s v="WDFW"/>
    <d v="2007-07-01T00:00:00"/>
    <n v="1000"/>
    <x v="3"/>
    <d v="2007-07-20T00:00:00"/>
    <s v="Presmolt"/>
  </r>
  <r>
    <x v="11"/>
    <x v="4"/>
    <s v="NO"/>
    <x v="3"/>
    <s v="Campbell Creek"/>
    <s v="WDFW"/>
    <d v="2007-03-01T00:00:00"/>
    <n v="10000"/>
    <x v="3"/>
    <d v="2007-03-31T00:00:00"/>
    <s v="Fry"/>
  </r>
  <r>
    <x v="11"/>
    <x v="4"/>
    <s v="NO"/>
    <x v="3"/>
    <s v="Salmon Creek (WA)"/>
    <s v="WDFW"/>
    <d v="2007-03-01T00:00:00"/>
    <n v="5000"/>
    <x v="4"/>
    <d v="2007-03-31T00:00:00"/>
    <s v="Fry"/>
  </r>
  <r>
    <x v="11"/>
    <x v="4"/>
    <s v="NO"/>
    <x v="3"/>
    <s v="Blue Creek"/>
    <s v="WDFW"/>
    <d v="2007-03-01T00:00:00"/>
    <n v="80000"/>
    <x v="3"/>
    <d v="2007-03-31T00:00:00"/>
    <s v="Fry"/>
  </r>
  <r>
    <x v="11"/>
    <x v="4"/>
    <s v="NO"/>
    <x v="3"/>
    <s v="Cowlitz River"/>
    <s v="WDFW"/>
    <d v="2007-03-01T00:00:00"/>
    <n v="20000"/>
    <x v="3"/>
    <d v="2007-03-31T00:00:00"/>
    <s v="Fry"/>
  </r>
  <r>
    <x v="11"/>
    <x v="4"/>
    <s v="NO"/>
    <x v="3"/>
    <s v="Olequa Creek"/>
    <s v="WDFW"/>
    <d v="2007-03-01T00:00:00"/>
    <n v="8000"/>
    <x v="3"/>
    <d v="2007-03-31T00:00:00"/>
    <s v="Fry"/>
  </r>
  <r>
    <x v="11"/>
    <x v="4"/>
    <s v="NO"/>
    <x v="3"/>
    <s v="Salmon Creek (WA)"/>
    <s v="WDFW"/>
    <d v="2007-03-01T00:00:00"/>
    <n v="16000"/>
    <x v="4"/>
    <d v="2007-03-31T00:00:00"/>
    <s v="Fry"/>
  </r>
  <r>
    <x v="11"/>
    <x v="4"/>
    <s v="NO"/>
    <x v="3"/>
    <s v="Lewis River"/>
    <s v="WDFW"/>
    <d v="2007-02-03T00:00:00"/>
    <n v="10000"/>
    <x v="5"/>
    <d v="2007-02-10T00:00:00"/>
    <s v="Fry"/>
  </r>
  <r>
    <x v="11"/>
    <x v="4"/>
    <s v="NO"/>
    <x v="3"/>
    <s v="Lewis River"/>
    <s v="WDFW"/>
    <d v="2007-02-03T00:00:00"/>
    <n v="50000"/>
    <x v="5"/>
    <d v="2007-02-10T00:00:00"/>
    <s v="Fry"/>
  </r>
  <r>
    <x v="11"/>
    <x v="4"/>
    <s v="NO"/>
    <x v="3"/>
    <s v="Lewis River"/>
    <s v="WDFW"/>
    <d v="2007-02-03T00:00:00"/>
    <n v="100000"/>
    <x v="5"/>
    <d v="2007-02-10T00:00:00"/>
    <s v="Fry"/>
  </r>
  <r>
    <x v="11"/>
    <x v="4"/>
    <s v="NO"/>
    <x v="3"/>
    <s v="Lewis River"/>
    <s v="WDFW"/>
    <d v="2007-02-03T00:00:00"/>
    <n v="50000"/>
    <x v="5"/>
    <d v="2007-02-10T00:00:00"/>
    <s v="Fry"/>
  </r>
  <r>
    <x v="11"/>
    <x v="4"/>
    <s v="NO"/>
    <x v="3"/>
    <s v="Lewis River"/>
    <s v="WDFW"/>
    <d v="2007-01-22T00:00:00"/>
    <n v="50000"/>
    <x v="5"/>
    <d v="2007-01-27T00:00:00"/>
    <s v="Fry"/>
  </r>
  <r>
    <x v="11"/>
    <x v="4"/>
    <s v="NO"/>
    <x v="3"/>
    <s v="Lewis River"/>
    <s v="WDFW"/>
    <d v="2007-02-02T00:00:00"/>
    <n v="50000"/>
    <x v="5"/>
    <d v="2007-02-10T00:00:00"/>
    <s v="Fry"/>
  </r>
  <r>
    <x v="11"/>
    <x v="4"/>
    <s v="NO"/>
    <x v="3"/>
    <s v="Lewis River"/>
    <s v="WDFW"/>
    <d v="2007-02-02T00:00:00"/>
    <n v="100000"/>
    <x v="5"/>
    <d v="2007-02-10T00:00:00"/>
    <s v="Fry"/>
  </r>
  <r>
    <x v="11"/>
    <x v="4"/>
    <s v="NO"/>
    <x v="3"/>
    <s v="Lewis River"/>
    <s v="WDFW"/>
    <d v="2007-01-22T00:00:00"/>
    <n v="50000"/>
    <x v="5"/>
    <d v="2007-01-27T00:00:00"/>
    <s v="Fry"/>
  </r>
  <r>
    <x v="11"/>
    <x v="4"/>
    <s v="NO"/>
    <x v="3"/>
    <s v="Cowlitz River"/>
    <s v="WDFW"/>
    <d v="2007-03-01T00:00:00"/>
    <n v="10000"/>
    <x v="3"/>
    <d v="2007-03-31T00:00:00"/>
    <s v="Fry"/>
  </r>
  <r>
    <x v="11"/>
    <x v="4"/>
    <s v="NO"/>
    <x v="3"/>
    <s v="Cowlitz River"/>
    <s v="WDFW"/>
    <d v="2007-03-01T00:00:00"/>
    <n v="5000"/>
    <x v="3"/>
    <d v="2007-03-31T00:00:00"/>
    <s v="Fry"/>
  </r>
  <r>
    <x v="11"/>
    <x v="4"/>
    <s v="NO"/>
    <x v="3"/>
    <s v="Cowlitz River"/>
    <s v="WDFW"/>
    <d v="2007-03-01T00:00:00"/>
    <n v="16000"/>
    <x v="3"/>
    <d v="2007-03-31T00:00:00"/>
    <s v="Fry"/>
  </r>
  <r>
    <x v="11"/>
    <x v="4"/>
    <s v="NO"/>
    <x v="3"/>
    <s v="Lewis River"/>
    <s v="WDFW"/>
    <d v="2007-02-03T00:00:00"/>
    <n v="250000"/>
    <x v="5"/>
    <d v="2007-02-10T00:00:00"/>
    <s v="Fry"/>
  </r>
  <r>
    <x v="11"/>
    <x v="4"/>
    <s v="NO"/>
    <x v="3"/>
    <s v="Lewis River"/>
    <s v="WDFW"/>
    <d v="2007-01-22T00:00:00"/>
    <n v="100000"/>
    <x v="5"/>
    <d v="2007-01-27T00:00:00"/>
    <s v="Fry"/>
  </r>
  <r>
    <x v="11"/>
    <x v="4"/>
    <s v="NO"/>
    <x v="3"/>
    <s v="Lewis River"/>
    <s v="WDFW"/>
    <d v="2007-02-02T00:00:00"/>
    <n v="50000"/>
    <x v="5"/>
    <d v="2007-02-10T00:00:00"/>
    <s v="Fry"/>
  </r>
  <r>
    <x v="11"/>
    <x v="4"/>
    <s v="NO"/>
    <x v="3"/>
    <s v="Salmon Creek (WA)"/>
    <s v="WDFW"/>
    <d v="2007-03-06T00:00:00"/>
    <n v="63193"/>
    <x v="4"/>
    <d v="2007-04-10T00:00:00"/>
    <s v="Fry"/>
  </r>
  <r>
    <x v="11"/>
    <x v="4"/>
    <s v="NO"/>
    <x v="3"/>
    <s v="Salmon Creek (WA)"/>
    <s v="WDFW"/>
    <d v="2007-03-21T00:00:00"/>
    <n v="60000"/>
    <x v="4"/>
    <d v="2007-03-21T00:00:00"/>
    <s v="Fry"/>
  </r>
  <r>
    <x v="11"/>
    <x v="4"/>
    <s v="NO"/>
    <x v="3"/>
    <s v="Salmon Creek (WA)"/>
    <s v="WDFW"/>
    <d v="2007-03-30T00:00:00"/>
    <n v="4300"/>
    <x v="4"/>
    <d v="2007-03-30T00:00:00"/>
    <s v="Fry"/>
  </r>
  <r>
    <x v="11"/>
    <x v="0"/>
    <s v="SP"/>
    <x v="1"/>
    <s v="Hills Creek Reservoir"/>
    <s v="ODFW"/>
    <d v="2007-07-09T00:00:00"/>
    <n v="99990"/>
    <x v="1"/>
    <d v="2007-07-09T00:00:00"/>
    <s v="Parr"/>
  </r>
  <r>
    <x v="11"/>
    <x v="0"/>
    <s v="SP"/>
    <x v="17"/>
    <s v="Detroit Reservoir"/>
    <s v="ODFW"/>
    <d v="2007-07-24T00:00:00"/>
    <n v="44200"/>
    <x v="1"/>
    <d v="2007-07-24T00:00:00"/>
    <s v="Parr"/>
  </r>
  <r>
    <x v="11"/>
    <x v="0"/>
    <s v="SP"/>
    <x v="17"/>
    <s v="Detroit Reservoir"/>
    <s v="ODFW"/>
    <d v="2007-08-03T00:00:00"/>
    <n v="99397"/>
    <x v="1"/>
    <d v="2007-08-03T00:00:00"/>
    <s v="Presmolt"/>
  </r>
  <r>
    <x v="11"/>
    <x v="0"/>
    <s v="SP"/>
    <x v="14"/>
    <s v="Clackamas River"/>
    <s v="ODFW"/>
    <d v="2007-11-27T00:00:00"/>
    <n v="90847"/>
    <x v="13"/>
    <d v="2007-11-27T00:00:00"/>
    <s v="Presmolt"/>
  </r>
  <r>
    <x v="11"/>
    <x v="1"/>
    <s v="FA"/>
    <x v="3"/>
    <s v="Chinook River"/>
    <s v="WDFW"/>
    <d v="2008-06-01T00:00:00"/>
    <n v="31500"/>
    <x v="18"/>
    <d v="2008-06-30T00:00:00"/>
    <s v="Smolt"/>
  </r>
  <r>
    <x v="11"/>
    <x v="13"/>
    <s v="UN"/>
    <x v="26"/>
    <s v="Grays River"/>
    <s v="WDFW"/>
    <d v="2008-03-29T00:00:00"/>
    <n v="77609"/>
    <x v="15"/>
    <d v="2008-03-29T00:00:00"/>
    <s v="Fry"/>
  </r>
  <r>
    <x v="11"/>
    <x v="5"/>
    <s v="SO"/>
    <x v="26"/>
    <s v="Grays River"/>
    <s v="WDFW"/>
    <d v="2008-05-01T00:00:00"/>
    <n v="132188"/>
    <x v="15"/>
    <d v="2008-05-01T00:00:00"/>
    <s v="Smolt"/>
  </r>
  <r>
    <x v="11"/>
    <x v="7"/>
    <s v="WI"/>
    <x v="26"/>
    <s v="Grays River"/>
    <s v="WDFW"/>
    <d v="2008-05-01T00:00:00"/>
    <n v="34477"/>
    <x v="15"/>
    <d v="2008-05-01T00:00:00"/>
    <s v="Smolt"/>
  </r>
  <r>
    <x v="11"/>
    <x v="8"/>
    <s v="SP"/>
    <x v="26"/>
    <s v="Deep River Net Pens"/>
    <s v="WDFW"/>
    <d v="2008-04-03T00:00:00"/>
    <n v="62500"/>
    <x v="15"/>
    <d v="2008-04-03T00:00:00"/>
    <s v="Smolt"/>
  </r>
  <r>
    <x v="11"/>
    <x v="8"/>
    <s v="SP"/>
    <x v="26"/>
    <s v="Deep River Net Pens"/>
    <s v="WDFW"/>
    <d v="2008-04-03T00:00:00"/>
    <n v="59000"/>
    <x v="15"/>
    <d v="2008-04-03T00:00:00"/>
    <s v="Smolt"/>
  </r>
  <r>
    <x v="11"/>
    <x v="5"/>
    <s v="SO"/>
    <x v="26"/>
    <s v="Deep River Net Pens"/>
    <s v="WDFW"/>
    <d v="2008-05-01T00:00:00"/>
    <n v="368000"/>
    <x v="15"/>
    <d v="2008-05-01T00:00:00"/>
    <s v="Smolt"/>
  </r>
  <r>
    <x v="11"/>
    <x v="1"/>
    <s v="FA"/>
    <x v="32"/>
    <s v="Elochoman River"/>
    <s v="WDFW"/>
    <d v="2008-06-06T00:00:00"/>
    <n v="1783003"/>
    <x v="14"/>
    <d v="2008-06-09T00:00:00"/>
    <s v="Smolt"/>
  </r>
  <r>
    <x v="11"/>
    <x v="11"/>
    <s v="NO"/>
    <x v="32"/>
    <s v="Elochoman River"/>
    <s v="WDFW"/>
    <d v="2008-04-16T00:00:00"/>
    <n v="266438"/>
    <x v="14"/>
    <d v="2008-04-17T00:00:00"/>
    <s v="Smolt"/>
  </r>
  <r>
    <x v="11"/>
    <x v="5"/>
    <s v="SO"/>
    <x v="32"/>
    <s v="Elochoman River"/>
    <s v="WDFW"/>
    <d v="2008-04-16T00:00:00"/>
    <n v="135038"/>
    <x v="14"/>
    <d v="2008-04-17T00:00:00"/>
    <s v="Smolt"/>
  </r>
  <r>
    <x v="11"/>
    <x v="9"/>
    <s v="SU"/>
    <x v="32"/>
    <s v="Elochoman Hatchery"/>
    <s v="WDFW"/>
    <d v="2008-04-23T00:00:00"/>
    <n v="29182"/>
    <x v="14"/>
    <d v="2008-04-24T00:00:00"/>
    <s v="Smolt"/>
  </r>
  <r>
    <x v="11"/>
    <x v="7"/>
    <s v="WI"/>
    <x v="32"/>
    <s v="Elochoman Hatchery"/>
    <s v="WDFW"/>
    <d v="2008-04-23T00:00:00"/>
    <n v="41293"/>
    <x v="14"/>
    <d v="2008-04-24T00:00:00"/>
    <s v="Smolt"/>
  </r>
  <r>
    <x v="11"/>
    <x v="7"/>
    <s v="WI"/>
    <x v="32"/>
    <s v="Elochoman Hatchery"/>
    <s v="WDFW"/>
    <d v="2008-04-15T00:00:00"/>
    <n v="5000"/>
    <x v="14"/>
    <d v="2008-04-18T00:00:00"/>
    <s v="Smolt"/>
  </r>
  <r>
    <x v="11"/>
    <x v="12"/>
    <s v="UN"/>
    <x v="23"/>
    <s v="Cowlitz River"/>
    <s v="WDFW"/>
    <d v="2008-04-15T00:00:00"/>
    <n v="89688"/>
    <x v="3"/>
    <d v="2008-04-30T00:00:00"/>
    <s v="Smolt"/>
  </r>
  <r>
    <x v="11"/>
    <x v="7"/>
    <s v="WI"/>
    <x v="23"/>
    <s v="Cowlitz River"/>
    <s v="WDFW"/>
    <d v="2008-04-15T00:00:00"/>
    <n v="397952"/>
    <x v="3"/>
    <d v="2008-05-20T00:00:00"/>
    <s v="Smolt"/>
  </r>
  <r>
    <x v="11"/>
    <x v="9"/>
    <s v="SU"/>
    <x v="23"/>
    <s v="Cowlitz River"/>
    <s v="WDFW"/>
    <d v="2008-04-15T00:00:00"/>
    <n v="446585"/>
    <x v="3"/>
    <d v="2008-05-20T00:00:00"/>
    <s v="Smolt"/>
  </r>
  <r>
    <x v="11"/>
    <x v="7"/>
    <s v="WI"/>
    <x v="23"/>
    <s v="Cowlitz River"/>
    <s v="WDFW"/>
    <d v="2008-04-15T00:00:00"/>
    <n v="322692"/>
    <x v="3"/>
    <d v="2008-05-20T00:00:00"/>
    <s v="Smolt"/>
  </r>
  <r>
    <x v="11"/>
    <x v="1"/>
    <s v="FA"/>
    <x v="6"/>
    <s v="Cowlitz River"/>
    <s v="WDFW"/>
    <d v="2008-06-18T00:00:00"/>
    <n v="5098135"/>
    <x v="3"/>
    <d v="2008-07-08T00:00:00"/>
    <s v="Smolt"/>
  </r>
  <r>
    <x v="11"/>
    <x v="8"/>
    <s v="SP"/>
    <x v="6"/>
    <s v="Cowlitz River"/>
    <s v="WDFW"/>
    <d v="2008-04-01T00:00:00"/>
    <n v="850714"/>
    <x v="3"/>
    <d v="2008-04-02T00:00:00"/>
    <s v="Smolt"/>
  </r>
  <r>
    <x v="11"/>
    <x v="11"/>
    <s v="NO"/>
    <x v="6"/>
    <s v="Cowlitz River"/>
    <s v="WDFW"/>
    <d v="2008-04-29T00:00:00"/>
    <n v="3446199"/>
    <x v="3"/>
    <d v="2008-04-30T00:00:00"/>
    <s v="Smolt"/>
  </r>
  <r>
    <x v="11"/>
    <x v="9"/>
    <s v="SU"/>
    <x v="3"/>
    <s v="Toutle River"/>
    <s v="WDFW"/>
    <d v="2008-04-20T00:00:00"/>
    <n v="24971"/>
    <x v="16"/>
    <d v="2008-04-25T00:00:00"/>
    <s v="Smolt"/>
  </r>
  <r>
    <x v="11"/>
    <x v="7"/>
    <s v="WI"/>
    <x v="3"/>
    <s v="Coweeman River"/>
    <s v="WDFW"/>
    <d v="2008-04-15T00:00:00"/>
    <n v="10000"/>
    <x v="17"/>
    <d v="2008-05-15T00:00:00"/>
    <s v="Smolt"/>
  </r>
  <r>
    <x v="11"/>
    <x v="1"/>
    <s v="FA"/>
    <x v="29"/>
    <s v="Green River"/>
    <s v="WDFW"/>
    <d v="2008-07-09T00:00:00"/>
    <n v="2282929"/>
    <x v="3"/>
    <d v="2008-07-31T00:00:00"/>
    <s v="Smolt"/>
  </r>
  <r>
    <x v="11"/>
    <x v="5"/>
    <s v="SO"/>
    <x v="29"/>
    <s v="Green River"/>
    <s v="WDFW"/>
    <d v="2008-05-15T00:00:00"/>
    <n v="829666"/>
    <x v="3"/>
    <d v="2008-05-30T00:00:00"/>
    <s v="Smolt"/>
  </r>
  <r>
    <x v="11"/>
    <x v="9"/>
    <s v="SU"/>
    <x v="29"/>
    <s v="Green River"/>
    <s v="WDFW"/>
    <d v="2008-05-06T00:00:00"/>
    <n v="23311"/>
    <x v="3"/>
    <d v="2008-05-14T00:00:00"/>
    <s v="Smolt"/>
  </r>
  <r>
    <x v="11"/>
    <x v="8"/>
    <s v="SP"/>
    <x v="3"/>
    <s v="Cowlitz River"/>
    <s v="WDFW"/>
    <d v="2008-03-25T00:00:00"/>
    <n v="53921"/>
    <x v="3"/>
    <d v="2008-03-25T00:00:00"/>
    <s v="Smolt"/>
  </r>
  <r>
    <x v="11"/>
    <x v="12"/>
    <s v="UN"/>
    <x v="3"/>
    <s v="Cowlitz River"/>
    <s v="WDFW"/>
    <d v="2008-04-15T00:00:00"/>
    <n v="10094"/>
    <x v="3"/>
    <d v="2008-04-15T00:00:00"/>
    <s v="Smolt"/>
  </r>
  <r>
    <x v="11"/>
    <x v="9"/>
    <s v="SU"/>
    <x v="3"/>
    <s v="Cowlitz River"/>
    <s v="WDFW"/>
    <d v="2008-04-28T00:00:00"/>
    <n v="64684"/>
    <x v="3"/>
    <d v="2008-04-28T00:00:00"/>
    <s v="Smolt"/>
  </r>
  <r>
    <x v="11"/>
    <x v="1"/>
    <s v="FA"/>
    <x v="27"/>
    <s v="Kalama River"/>
    <s v="WDFW"/>
    <d v="2008-06-25T00:00:00"/>
    <n v="2142109"/>
    <x v="7"/>
    <d v="2008-07-07T00:00:00"/>
    <s v="Smolt"/>
  </r>
  <r>
    <x v="11"/>
    <x v="11"/>
    <s v="NO"/>
    <x v="27"/>
    <s v="Kalama River"/>
    <s v="WDFW"/>
    <d v="2008-04-15T00:00:00"/>
    <n v="284986"/>
    <x v="7"/>
    <d v="2008-04-15T00:00:00"/>
    <s v="Smolt"/>
  </r>
  <r>
    <x v="11"/>
    <x v="7"/>
    <s v="WI"/>
    <x v="27"/>
    <s v="Kalama River"/>
    <s v="WDFW"/>
    <d v="2008-04-15T00:00:00"/>
    <n v="37283"/>
    <x v="7"/>
    <d v="2008-05-09T00:00:00"/>
    <s v="Smolt"/>
  </r>
  <r>
    <x v="11"/>
    <x v="8"/>
    <s v="SP"/>
    <x v="27"/>
    <s v="Gobar Acclim Pond"/>
    <s v="WDFW"/>
    <d v="2008-03-01T00:00:00"/>
    <n v="186766"/>
    <x v="7"/>
    <d v="2008-03-07T00:00:00"/>
    <s v="Smolt"/>
  </r>
  <r>
    <x v="11"/>
    <x v="9"/>
    <s v="SU"/>
    <x v="27"/>
    <s v="Gobar Acclim Pond"/>
    <s v="WDFW"/>
    <d v="2008-05-01T00:00:00"/>
    <n v="54593"/>
    <x v="7"/>
    <d v="2008-05-15T00:00:00"/>
    <s v="Smolt"/>
  </r>
  <r>
    <x v="11"/>
    <x v="7"/>
    <s v="WI"/>
    <x v="27"/>
    <s v="Gobar Acclim Pond"/>
    <s v="WDFW"/>
    <d v="2008-05-01T00:00:00"/>
    <n v="38820"/>
    <x v="7"/>
    <d v="2008-05-15T00:00:00"/>
    <s v="Smolt"/>
  </r>
  <r>
    <x v="11"/>
    <x v="8"/>
    <s v="SP"/>
    <x v="7"/>
    <s v="Lewis River"/>
    <s v="WDFW"/>
    <d v="2008-03-17T00:00:00"/>
    <n v="915191"/>
    <x v="5"/>
    <d v="2008-03-17T00:00:00"/>
    <s v="Smolt"/>
  </r>
  <r>
    <x v="11"/>
    <x v="11"/>
    <s v="NO"/>
    <x v="7"/>
    <s v="Lewis River"/>
    <s v="WDFW"/>
    <d v="2008-05-19T00:00:00"/>
    <n v="856491"/>
    <x v="5"/>
    <d v="2008-05-19T00:00:00"/>
    <s v="Smolt"/>
  </r>
  <r>
    <x v="11"/>
    <x v="5"/>
    <s v="SO"/>
    <x v="7"/>
    <s v="Lewis River"/>
    <s v="WDFW"/>
    <d v="2008-05-19T00:00:00"/>
    <n v="841547"/>
    <x v="5"/>
    <d v="2008-05-19T00:00:00"/>
    <s v="Smolt"/>
  </r>
  <r>
    <x v="11"/>
    <x v="8"/>
    <s v="SP"/>
    <x v="3"/>
    <s v="Echo Net Pens"/>
    <s v="WDFW"/>
    <d v="2008-01-18T00:00:00"/>
    <n v="83884"/>
    <x v="5"/>
    <d v="2008-01-18T00:00:00"/>
    <s v="Smolt"/>
  </r>
  <r>
    <x v="11"/>
    <x v="8"/>
    <s v="SP"/>
    <x v="3"/>
    <s v="Echo Net Pens"/>
    <s v="WDFW"/>
    <d v="2008-03-01T00:00:00"/>
    <n v="64837"/>
    <x v="5"/>
    <d v="2008-03-01T00:00:00"/>
    <s v="Smolt"/>
  </r>
  <r>
    <x v="11"/>
    <x v="9"/>
    <s v="SU"/>
    <x v="3"/>
    <s v="Echo Net Pens"/>
    <s v="WDFW"/>
    <d v="2008-05-15T00:00:00"/>
    <n v="53897"/>
    <x v="5"/>
    <d v="2008-05-17T00:00:00"/>
    <s v="Smolt"/>
  </r>
  <r>
    <x v="11"/>
    <x v="9"/>
    <s v="SU"/>
    <x v="3"/>
    <s v="Echo Net Pens"/>
    <s v="WDFW"/>
    <d v="2008-04-15T00:00:00"/>
    <n v="60102"/>
    <x v="5"/>
    <d v="2008-04-15T00:00:00"/>
    <s v="Smolt"/>
  </r>
  <r>
    <x v="11"/>
    <x v="1"/>
    <s v="FA"/>
    <x v="20"/>
    <s v="Fallert Creek"/>
    <s v="WDFW"/>
    <d v="2008-06-22T00:00:00"/>
    <n v="1750565"/>
    <x v="7"/>
    <d v="2008-07-06T00:00:00"/>
    <s v="Smolt"/>
  </r>
  <r>
    <x v="11"/>
    <x v="8"/>
    <s v="SP"/>
    <x v="20"/>
    <s v="Kalama River"/>
    <s v="WDFW"/>
    <d v="2008-03-01T00:00:00"/>
    <n v="120481"/>
    <x v="7"/>
    <d v="2008-03-10T00:00:00"/>
    <s v="Smolt"/>
  </r>
  <r>
    <x v="11"/>
    <x v="5"/>
    <s v="SO"/>
    <x v="20"/>
    <s v="Kalama River"/>
    <s v="WDFW"/>
    <d v="2008-04-15T00:00:00"/>
    <n v="314861"/>
    <x v="7"/>
    <d v="2008-04-30T00:00:00"/>
    <s v="Smolt"/>
  </r>
  <r>
    <x v="11"/>
    <x v="9"/>
    <s v="SU"/>
    <x v="20"/>
    <s v="Kalama River"/>
    <s v="WDFW"/>
    <d v="2008-04-15T00:00:00"/>
    <n v="29552"/>
    <x v="7"/>
    <d v="2008-04-15T00:00:00"/>
    <s v="Smolt"/>
  </r>
  <r>
    <x v="11"/>
    <x v="9"/>
    <s v="SU"/>
    <x v="28"/>
    <s v="Washougal River"/>
    <s v="WDFW"/>
    <d v="2008-05-12T00:00:00"/>
    <n v="64619"/>
    <x v="6"/>
    <d v="2008-05-12T00:00:00"/>
    <s v="Smolt"/>
  </r>
  <r>
    <x v="11"/>
    <x v="9"/>
    <s v="SU"/>
    <x v="28"/>
    <s v="N Fk Lewis River"/>
    <s v="WDFW"/>
    <d v="2008-05-01T00:00:00"/>
    <n v="32279"/>
    <x v="5"/>
    <d v="2008-05-01T00:00:00"/>
    <s v="Smolt"/>
  </r>
  <r>
    <x v="11"/>
    <x v="7"/>
    <s v="WI"/>
    <x v="28"/>
    <s v="Washougal River"/>
    <s v="WDFW"/>
    <d v="2008-04-28T00:00:00"/>
    <n v="60386"/>
    <x v="6"/>
    <d v="2008-04-28T00:00:00"/>
    <s v="Smolt"/>
  </r>
  <r>
    <x v="11"/>
    <x v="7"/>
    <s v="WI"/>
    <x v="28"/>
    <s v="E Fk Lewis River"/>
    <s v="WDFW"/>
    <d v="2008-04-15T00:00:00"/>
    <n v="90033"/>
    <x v="5"/>
    <d v="2008-04-25T00:00:00"/>
    <s v="Smolt"/>
  </r>
  <r>
    <x v="11"/>
    <x v="7"/>
    <s v="WI"/>
    <x v="28"/>
    <s v="Salmon Creek (WA)"/>
    <s v="WDFW"/>
    <d v="2008-04-22T00:00:00"/>
    <n v="20024"/>
    <x v="4"/>
    <d v="2008-04-22T00:00:00"/>
    <s v="Smolt"/>
  </r>
  <r>
    <x v="11"/>
    <x v="13"/>
    <s v="UN"/>
    <x v="3"/>
    <s v="Chinook River"/>
    <s v="WDFW"/>
    <d v="2008-04-01T00:00:00"/>
    <n v="23250"/>
    <x v="18"/>
    <d v="2008-04-30T00:00:00"/>
    <s v="Fry"/>
  </r>
  <r>
    <x v="11"/>
    <x v="1"/>
    <s v="FA"/>
    <x v="24"/>
    <s v="Washougal River"/>
    <s v="WDFW"/>
    <d v="2008-07-01T00:00:00"/>
    <n v="4169737"/>
    <x v="6"/>
    <d v="2008-07-05T00:00:00"/>
    <s v="Smolt"/>
  </r>
  <r>
    <x v="11"/>
    <x v="11"/>
    <s v="NO"/>
    <x v="24"/>
    <s v="Washougal River"/>
    <s v="WDFW"/>
    <d v="2008-05-01T00:00:00"/>
    <n v="493862"/>
    <x v="6"/>
    <d v="2008-05-01T00:00:00"/>
    <s v="Smolt"/>
  </r>
  <r>
    <x v="11"/>
    <x v="5"/>
    <s v="SO"/>
    <x v="8"/>
    <s v="Eagle Creek Hatchery"/>
    <s v="USFW"/>
    <d v="2008-04-07T00:00:00"/>
    <n v="511342"/>
    <x v="9"/>
    <d v="2008-04-07T00:00:00"/>
    <s v="Smolt"/>
  </r>
  <r>
    <x v="11"/>
    <x v="7"/>
    <s v="WI"/>
    <x v="8"/>
    <s v="Eagle Creek Hatchery"/>
    <s v="USFW"/>
    <d v="2008-04-03T00:00:00"/>
    <n v="160302"/>
    <x v="9"/>
    <d v="2008-04-03T00:00:00"/>
    <s v="Smolt"/>
  </r>
  <r>
    <x v="11"/>
    <x v="9"/>
    <s v="SU"/>
    <x v="25"/>
    <s v="Lewis River"/>
    <s v="WDFW"/>
    <d v="2008-04-16T00:00:00"/>
    <n v="171822"/>
    <x v="5"/>
    <d v="2008-05-12T00:00:00"/>
    <s v="Smolt"/>
  </r>
  <r>
    <x v="11"/>
    <x v="7"/>
    <s v="WI"/>
    <x v="25"/>
    <s v="Lewis River"/>
    <s v="WDFW"/>
    <d v="2008-04-16T00:00:00"/>
    <n v="103684"/>
    <x v="5"/>
    <d v="2008-05-13T00:00:00"/>
    <s v="Smolt"/>
  </r>
  <r>
    <x v="11"/>
    <x v="6"/>
    <s v="UN"/>
    <x v="10"/>
    <s v="Big Creek Hatchery"/>
    <s v="ODFW"/>
    <d v="2008-04-01T00:00:00"/>
    <n v="141789"/>
    <x v="10"/>
    <d v="2008-04-01T00:00:00"/>
    <s v="Smolt"/>
  </r>
  <r>
    <x v="11"/>
    <x v="6"/>
    <s v="UN"/>
    <x v="10"/>
    <s v="Big Creek Hatchery"/>
    <s v="ODFW"/>
    <d v="2008-05-01T00:00:00"/>
    <n v="417929"/>
    <x v="10"/>
    <d v="2008-05-01T00:00:00"/>
    <s v="Smolt"/>
  </r>
  <r>
    <x v="11"/>
    <x v="7"/>
    <s v="WI"/>
    <x v="10"/>
    <s v="Big Creek Hatchery"/>
    <s v="ODFW"/>
    <d v="2008-04-01T00:00:00"/>
    <n v="61341"/>
    <x v="10"/>
    <d v="2008-04-01T00:00:00"/>
    <s v="Smolt"/>
  </r>
  <r>
    <x v="11"/>
    <x v="7"/>
    <s v="WI"/>
    <x v="10"/>
    <s v="Klaskanine River"/>
    <s v="ODFW"/>
    <d v="2008-03-25T00:00:00"/>
    <n v="41026"/>
    <x v="11"/>
    <d v="2008-03-25T00:00:00"/>
    <s v="Smolt"/>
  </r>
  <r>
    <x v="11"/>
    <x v="1"/>
    <s v="FA"/>
    <x v="10"/>
    <s v="Big Creek Hatchery"/>
    <s v="ODFW"/>
    <d v="2008-05-14T00:00:00"/>
    <n v="4286153"/>
    <x v="10"/>
    <d v="2008-05-19T00:00:00"/>
    <s v="Smolt"/>
  </r>
  <r>
    <x v="11"/>
    <x v="7"/>
    <s v="WI"/>
    <x v="11"/>
    <s v="Gnat Creek"/>
    <s v="ODFW"/>
    <d v="2008-04-01T00:00:00"/>
    <n v="40901"/>
    <x v="4"/>
    <d v="2008-04-01T00:00:00"/>
    <s v="Smolt"/>
  </r>
  <r>
    <x v="11"/>
    <x v="8"/>
    <s v="SP"/>
    <x v="13"/>
    <s v="Tongue Pt"/>
    <s v="ODFW"/>
    <d v="2008-03-25T00:00:00"/>
    <n v="79343"/>
    <x v="4"/>
    <d v="2008-03-25T00:00:00"/>
    <s v="Smolt"/>
  </r>
  <r>
    <x v="11"/>
    <x v="8"/>
    <s v="SP"/>
    <x v="13"/>
    <s v="Youngs Bay"/>
    <s v="ODFW"/>
    <d v="2008-03-27T00:00:00"/>
    <n v="543803"/>
    <x v="8"/>
    <d v="2008-03-27T00:00:00"/>
    <s v="Smolt"/>
  </r>
  <r>
    <x v="11"/>
    <x v="8"/>
    <s v="SP"/>
    <x v="13"/>
    <s v="Blind Slough"/>
    <s v="ODFW"/>
    <d v="2008-03-25T00:00:00"/>
    <n v="312962"/>
    <x v="4"/>
    <d v="2008-03-25T00:00:00"/>
    <s v="Smolt"/>
  </r>
  <r>
    <x v="11"/>
    <x v="6"/>
    <s v="UN"/>
    <x v="13"/>
    <s v="Tongue Pt"/>
    <s v="ODFW"/>
    <d v="2008-04-15T00:00:00"/>
    <n v="597754"/>
    <x v="4"/>
    <d v="2008-04-15T00:00:00"/>
    <s v="Smolt"/>
  </r>
  <r>
    <x v="11"/>
    <x v="6"/>
    <s v="UN"/>
    <x v="13"/>
    <s v="Youngs Bay"/>
    <s v="ODFW"/>
    <d v="2008-05-07T00:00:00"/>
    <n v="768960"/>
    <x v="8"/>
    <d v="2008-05-07T00:00:00"/>
    <s v="Smolt"/>
  </r>
  <r>
    <x v="11"/>
    <x v="6"/>
    <s v="UN"/>
    <x v="13"/>
    <s v="Blind Slough"/>
    <s v="ODFW"/>
    <d v="2008-05-01T00:00:00"/>
    <n v="310133"/>
    <x v="4"/>
    <d v="2008-05-01T00:00:00"/>
    <s v="Smolt"/>
  </r>
  <r>
    <x v="11"/>
    <x v="1"/>
    <s v="FA"/>
    <x v="13"/>
    <s v="Youngs Bay"/>
    <s v="ODFW"/>
    <d v="2008-07-01T00:00:00"/>
    <n v="574020"/>
    <x v="8"/>
    <d v="2008-07-01T00:00:00"/>
    <s v="Smolt"/>
  </r>
  <r>
    <x v="11"/>
    <x v="1"/>
    <s v="FA"/>
    <x v="13"/>
    <s v="Klaskanine River"/>
    <s v="ODFW"/>
    <d v="2008-07-27T00:00:00"/>
    <n v="674181"/>
    <x v="11"/>
    <d v="2008-07-27T00:00:00"/>
    <s v="Smolt"/>
  </r>
  <r>
    <x v="11"/>
    <x v="1"/>
    <s v="FA"/>
    <x v="2"/>
    <s v="Tanner Creek"/>
    <s v="ODFW"/>
    <d v="2008-07-31T00:00:00"/>
    <n v="3489284"/>
    <x v="2"/>
    <d v="2008-07-31T00:00:00"/>
    <s v="Smolt"/>
  </r>
  <r>
    <x v="11"/>
    <x v="6"/>
    <s v="UN"/>
    <x v="2"/>
    <s v="Tanner Creek"/>
    <s v="ODFW"/>
    <d v="2008-05-01T00:00:00"/>
    <n v="494630"/>
    <x v="2"/>
    <d v="2008-05-01T00:00:00"/>
    <s v="Smolt"/>
  </r>
  <r>
    <x v="11"/>
    <x v="6"/>
    <s v="UN"/>
    <x v="2"/>
    <s v="Tanner Creek"/>
    <s v="ODFW"/>
    <d v="2008-04-15T00:00:00"/>
    <n v="717664"/>
    <x v="2"/>
    <d v="2008-04-15T00:00:00"/>
    <s v="Smolt"/>
  </r>
  <r>
    <x v="11"/>
    <x v="9"/>
    <s v="SU"/>
    <x v="15"/>
    <s v="Cedar Creek (Sandy R)"/>
    <s v="ODFW"/>
    <d v="2008-04-10T00:00:00"/>
    <n v="54044"/>
    <x v="12"/>
    <d v="2008-04-10T00:00:00"/>
    <s v="Smolt"/>
  </r>
  <r>
    <x v="11"/>
    <x v="7"/>
    <s v="WI"/>
    <x v="15"/>
    <s v="Cedar Creek (Sandy R)"/>
    <s v="ODFW"/>
    <d v="2008-04-09T00:00:00"/>
    <n v="184222"/>
    <x v="12"/>
    <d v="2008-04-09T00:00:00"/>
    <s v="Smolt"/>
  </r>
  <r>
    <x v="11"/>
    <x v="8"/>
    <s v="SP"/>
    <x v="15"/>
    <s v="Cedar Creek (Sandy R)"/>
    <s v="ODFW"/>
    <d v="2008-02-26T00:00:00"/>
    <n v="160072"/>
    <x v="12"/>
    <d v="2008-02-26T00:00:00"/>
    <s v="Smolt"/>
  </r>
  <r>
    <x v="11"/>
    <x v="8"/>
    <s v="SP"/>
    <x v="15"/>
    <s v="Cedar Creek (Sandy R)"/>
    <s v="ODFW"/>
    <d v="2008-03-13T00:00:00"/>
    <n v="138100"/>
    <x v="12"/>
    <d v="2008-03-13T00:00:00"/>
    <s v="Smolt"/>
  </r>
  <r>
    <x v="11"/>
    <x v="6"/>
    <s v="UN"/>
    <x v="15"/>
    <s v="Cedar Creek (Sandy R)"/>
    <s v="ODFW"/>
    <d v="2008-04-16T00:00:00"/>
    <n v="387742"/>
    <x v="12"/>
    <d v="2008-04-16T00:00:00"/>
    <s v="Smolt"/>
  </r>
  <r>
    <x v="11"/>
    <x v="6"/>
    <s v="UN"/>
    <x v="15"/>
    <s v="Cedar Creek (Sandy R)"/>
    <s v="ODFW"/>
    <d v="2008-05-14T00:00:00"/>
    <n v="360337"/>
    <x v="12"/>
    <d v="2008-05-14T00:00:00"/>
    <s v="Smolt"/>
  </r>
  <r>
    <x v="11"/>
    <x v="6"/>
    <s v="UN"/>
    <x v="13"/>
    <s v="S Fk Klaskanine River"/>
    <s v="ODFW"/>
    <d v="2008-04-28T00:00:00"/>
    <n v="282201"/>
    <x v="11"/>
    <d v="2008-04-28T00:00:00"/>
    <s v="Smolt"/>
  </r>
  <r>
    <x v="11"/>
    <x v="6"/>
    <s v="UN"/>
    <x v="13"/>
    <s v="S Fk Klaskanine River"/>
    <s v="ODFW"/>
    <d v="2008-04-01T00:00:00"/>
    <n v="17625"/>
    <x v="11"/>
    <d v="2008-04-30T00:00:00"/>
    <s v="Smolt"/>
  </r>
  <r>
    <x v="11"/>
    <x v="8"/>
    <s v="SP"/>
    <x v="16"/>
    <s v="Clackamas River"/>
    <s v="ODFW"/>
    <d v="2008-03-17T00:00:00"/>
    <n v="142521"/>
    <x v="13"/>
    <d v="2008-03-19T00:00:00"/>
    <s v="Smolt"/>
  </r>
  <r>
    <x v="11"/>
    <x v="9"/>
    <s v="SU"/>
    <x v="16"/>
    <s v="McKenzie River"/>
    <s v="ODFW"/>
    <d v="2008-04-09T00:00:00"/>
    <n v="112188"/>
    <x v="1"/>
    <d v="2008-04-09T00:00:00"/>
    <s v="Smolt"/>
  </r>
  <r>
    <x v="11"/>
    <x v="8"/>
    <s v="SP"/>
    <x v="17"/>
    <s v="Minto Pond"/>
    <s v="ODFW"/>
    <d v="2008-02-28T00:00:00"/>
    <n v="670458"/>
    <x v="0"/>
    <d v="2008-02-28T00:00:00"/>
    <s v="Smolt"/>
  </r>
  <r>
    <x v="11"/>
    <x v="8"/>
    <s v="SP"/>
    <x v="18"/>
    <s v="McKenzie River"/>
    <s v="ODFW"/>
    <d v="2008-02-10T00:00:00"/>
    <n v="407383"/>
    <x v="1"/>
    <d v="2008-02-10T00:00:00"/>
    <s v="Smolt"/>
  </r>
  <r>
    <x v="11"/>
    <x v="8"/>
    <s v="SP"/>
    <x v="18"/>
    <s v="McKenzie River"/>
    <s v="ODFW"/>
    <d v="2008-03-10T00:00:00"/>
    <n v="424356"/>
    <x v="1"/>
    <d v="2008-03-10T00:00:00"/>
    <s v="Smolt"/>
  </r>
  <r>
    <x v="11"/>
    <x v="9"/>
    <s v="SU"/>
    <x v="19"/>
    <s v="Minto Pond"/>
    <s v="ODFW"/>
    <d v="2008-03-31T00:00:00"/>
    <n v="155848"/>
    <x v="0"/>
    <d v="2008-03-31T00:00:00"/>
    <s v="Smolt"/>
  </r>
  <r>
    <x v="11"/>
    <x v="9"/>
    <s v="SU"/>
    <x v="19"/>
    <s v="Willamette River"/>
    <s v="ODFW"/>
    <d v="2008-04-23T00:00:00"/>
    <n v="76218"/>
    <x v="1"/>
    <d v="2008-04-23T00:00:00"/>
    <s v="Smolt"/>
  </r>
  <r>
    <x v="11"/>
    <x v="8"/>
    <s v="SP"/>
    <x v="0"/>
    <s v="S Fk Santiam River"/>
    <s v="ODFW"/>
    <d v="2008-02-15T00:00:00"/>
    <n v="313573"/>
    <x v="0"/>
    <d v="2008-02-15T00:00:00"/>
    <s v="Smolt"/>
  </r>
  <r>
    <x v="11"/>
    <x v="9"/>
    <s v="SU"/>
    <x v="0"/>
    <s v="S Fk Santiam River"/>
    <s v="ODFW"/>
    <d v="2008-03-26T00:00:00"/>
    <n v="147602"/>
    <x v="0"/>
    <d v="2008-03-26T00:00:00"/>
    <s v="Smolt"/>
  </r>
  <r>
    <x v="11"/>
    <x v="8"/>
    <s v="SP"/>
    <x v="0"/>
    <s v="S Fk Santiam River"/>
    <s v="ODFW"/>
    <d v="2008-03-11T00:00:00"/>
    <n v="165532"/>
    <x v="0"/>
    <d v="2008-03-11T00:00:00"/>
    <s v="Smolt"/>
  </r>
  <r>
    <x v="11"/>
    <x v="9"/>
    <s v="SU"/>
    <x v="15"/>
    <s v="Cedar Creek (Sandy R)"/>
    <s v="ODFW"/>
    <d v="2008-04-14T00:00:00"/>
    <n v="35000"/>
    <x v="12"/>
    <d v="2008-04-14T00:00:00"/>
    <s v="Smolt"/>
  </r>
  <r>
    <x v="11"/>
    <x v="8"/>
    <s v="SP"/>
    <x v="1"/>
    <s v="Dexter Pond"/>
    <s v="ODFW"/>
    <d v="2008-02-01T00:00:00"/>
    <n v="542487"/>
    <x v="1"/>
    <d v="2008-02-01T00:00:00"/>
    <s v="Smolt"/>
  </r>
  <r>
    <x v="11"/>
    <x v="8"/>
    <s v="SP"/>
    <x v="1"/>
    <s v="Dexter Pond"/>
    <s v="ODFW"/>
    <d v="2008-03-05T00:00:00"/>
    <n v="764476"/>
    <x v="1"/>
    <d v="2008-03-05T00:00:00"/>
    <s v="Smolt"/>
  </r>
  <r>
    <x v="11"/>
    <x v="8"/>
    <s v="SP"/>
    <x v="1"/>
    <s v="S Fk Santiam River"/>
    <s v="ODFW"/>
    <d v="2008-02-26T00:00:00"/>
    <n v="296684"/>
    <x v="0"/>
    <d v="2008-02-28T00:00:00"/>
    <s v="Smolt"/>
  </r>
  <r>
    <x v="11"/>
    <x v="8"/>
    <s v="SP"/>
    <x v="1"/>
    <s v="Mollala River"/>
    <s v="ODFW"/>
    <d v="2008-03-05T00:00:00"/>
    <n v="110684"/>
    <x v="1"/>
    <d v="2008-03-05T00:00:00"/>
    <s v="Smolt"/>
  </r>
  <r>
    <x v="11"/>
    <x v="9"/>
    <s v="SU"/>
    <x v="1"/>
    <s v="Dexter Pond"/>
    <s v="ODFW"/>
    <d v="2008-04-07T00:00:00"/>
    <n v="113476"/>
    <x v="1"/>
    <d v="2008-04-07T00:00:00"/>
    <s v="Smolt"/>
  </r>
  <r>
    <x v="11"/>
    <x v="7"/>
    <s v="WI"/>
    <x v="4"/>
    <s v="Clackamas River"/>
    <s v="ODFW"/>
    <d v="2008-05-01T00:00:00"/>
    <n v="25030"/>
    <x v="13"/>
    <d v="2008-05-01T00:00:00"/>
    <s v="Smolt"/>
  </r>
  <r>
    <x v="11"/>
    <x v="8"/>
    <s v="SP"/>
    <x v="4"/>
    <s v="Clackamas River"/>
    <s v="ODFW"/>
    <d v="2008-03-10T00:00:00"/>
    <n v="48543"/>
    <x v="13"/>
    <d v="2008-03-10T00:00:00"/>
    <s v="Smolt"/>
  </r>
  <r>
    <x v="11"/>
    <x v="8"/>
    <s v="SP"/>
    <x v="4"/>
    <s v="Clackamas River"/>
    <s v="ODFW"/>
    <d v="2008-03-10T00:00:00"/>
    <n v="47005"/>
    <x v="13"/>
    <d v="2008-03-10T00:00:00"/>
    <s v="Smolt"/>
  </r>
  <r>
    <x v="11"/>
    <x v="8"/>
    <s v="SP"/>
    <x v="4"/>
    <s v="Clackamas River"/>
    <s v="ODFW"/>
    <d v="2008-03-17T00:00:00"/>
    <n v="83044"/>
    <x v="13"/>
    <d v="2008-03-17T00:00:00"/>
    <s v="Smolt"/>
  </r>
  <r>
    <x v="11"/>
    <x v="7"/>
    <s v="WI"/>
    <x v="4"/>
    <s v="Skipanon River"/>
    <s v="ODFW"/>
    <d v="2008-05-13T00:00:00"/>
    <n v="1500"/>
    <x v="4"/>
    <d v="2008-05-31T00:00:00"/>
    <s v="Smolt"/>
  </r>
  <r>
    <x v="11"/>
    <x v="9"/>
    <s v="SU"/>
    <x v="14"/>
    <s v="Clackamas River"/>
    <s v="ODFW"/>
    <d v="2008-03-26T00:00:00"/>
    <n v="152932"/>
    <x v="13"/>
    <d v="2008-03-26T00:00:00"/>
    <s v="Smolt"/>
  </r>
  <r>
    <x v="11"/>
    <x v="8"/>
    <s v="SP"/>
    <x v="14"/>
    <s v="Eagle Creek"/>
    <s v="ODFW"/>
    <d v="2008-03-11T00:00:00"/>
    <n v="149996"/>
    <x v="13"/>
    <d v="2008-03-11T00:00:00"/>
    <s v="Smolt"/>
  </r>
  <r>
    <x v="11"/>
    <x v="8"/>
    <s v="SP"/>
    <x v="14"/>
    <s v="Clackamas River"/>
    <s v="ODFW"/>
    <d v="2008-03-27T00:00:00"/>
    <n v="289264"/>
    <x v="13"/>
    <d v="2008-03-27T00:00:00"/>
    <s v="Smolt"/>
  </r>
  <r>
    <x v="11"/>
    <x v="7"/>
    <s v="WI"/>
    <x v="14"/>
    <s v="Clackamas River"/>
    <s v="ODFW"/>
    <d v="2008-04-15T00:00:00"/>
    <n v="60188"/>
    <x v="13"/>
    <d v="2008-04-15T00:00:00"/>
    <s v="Smolt"/>
  </r>
  <r>
    <x v="11"/>
    <x v="7"/>
    <s v="WI"/>
    <x v="14"/>
    <s v="Clackamas River"/>
    <s v="ODFW"/>
    <d v="2008-05-14T00:00:00"/>
    <n v="62674"/>
    <x v="13"/>
    <d v="2008-05-14T00:00:00"/>
    <s v="Smolt"/>
  </r>
  <r>
    <x v="11"/>
    <x v="7"/>
    <s v="WI"/>
    <x v="14"/>
    <s v="Clackamas River"/>
    <s v="ODFW"/>
    <d v="2008-05-14T00:00:00"/>
    <n v="62674"/>
    <x v="13"/>
    <d v="2008-05-14T00:00:00"/>
    <s v="Smolt"/>
  </r>
  <r>
    <x v="11"/>
    <x v="9"/>
    <s v="SU"/>
    <x v="33"/>
    <s v="Willamette River"/>
    <s v="ODFW"/>
    <d v="2008-03-06T00:00:00"/>
    <n v="38619"/>
    <x v="1"/>
    <d v="2008-03-07T00:00:00"/>
    <s v="Smolt"/>
  </r>
  <r>
    <x v="11"/>
    <x v="8"/>
    <s v="SP"/>
    <x v="14"/>
    <s v="Clackamas River"/>
    <s v="ODFW"/>
    <d v="2008-03-11T00:00:00"/>
    <n v="45177"/>
    <x v="13"/>
    <d v="2008-03-11T00:00:00"/>
    <s v="Smolt"/>
  </r>
  <r>
    <x v="11"/>
    <x v="7"/>
    <s v="WI"/>
    <x v="23"/>
    <s v="Cispus River"/>
    <s v="WDFW"/>
    <d v="2008-04-23T00:00:00"/>
    <n v="27550"/>
    <x v="3"/>
    <d v="2008-04-24T00:00:00"/>
    <s v="Smolt"/>
  </r>
  <r>
    <x v="11"/>
    <x v="1"/>
    <s v="FA"/>
    <x v="15"/>
    <s v="Sandy River"/>
    <s v="ODFW"/>
    <d v="2008-06-12T00:00:00"/>
    <n v="60416"/>
    <x v="12"/>
    <d v="2008-06-12T00:00:00"/>
    <s v="Smolt"/>
  </r>
  <r>
    <x v="11"/>
    <x v="1"/>
    <s v="FA"/>
    <x v="2"/>
    <s v="Tanner Creek"/>
    <s v="ODFW"/>
    <d v="2008-06-30T00:00:00"/>
    <n v="147716"/>
    <x v="2"/>
    <d v="2008-06-30T00:00:00"/>
    <s v="Smolt"/>
  </r>
  <r>
    <x v="11"/>
    <x v="6"/>
    <s v="UN"/>
    <x v="12"/>
    <s v="Klaskanine River"/>
    <s v="ODFW"/>
    <d v="2008-05-05T00:00:00"/>
    <n v="229197"/>
    <x v="11"/>
    <d v="2008-05-05T00:00:00"/>
    <s v="Smolt"/>
  </r>
  <r>
    <x v="11"/>
    <x v="12"/>
    <s v="UN"/>
    <x v="23"/>
    <s v="Cowlitz River"/>
    <s v="WDFW"/>
    <d v="2008-05-01T00:00:00"/>
    <n v="78312"/>
    <x v="3"/>
    <d v="2008-05-20T00:00:00"/>
    <s v="Smolt"/>
  </r>
  <r>
    <x v="11"/>
    <x v="9"/>
    <s v="SU"/>
    <x v="3"/>
    <s v="Cowlitz River"/>
    <s v="WDFW"/>
    <d v="2008-04-15T00:00:00"/>
    <n v="35836"/>
    <x v="3"/>
    <d v="2008-04-15T00:00:00"/>
    <s v="Smolt"/>
  </r>
  <r>
    <x v="11"/>
    <x v="1"/>
    <s v="FA"/>
    <x v="4"/>
    <s v="Skipanon River"/>
    <s v="ODFW"/>
    <d v="2008-05-25T00:00:00"/>
    <n v="3000"/>
    <x v="4"/>
    <d v="2008-05-31T00:00:00"/>
    <s v="Presmolt"/>
  </r>
  <r>
    <x v="11"/>
    <x v="9"/>
    <s v="SU"/>
    <x v="4"/>
    <s v="Clackamas River"/>
    <s v="ODFW"/>
    <d v="2008-04-02T00:00:00"/>
    <n v="19938"/>
    <x v="13"/>
    <d v="2008-04-02T00:00:00"/>
    <s v="Smolt"/>
  </r>
  <r>
    <x v="11"/>
    <x v="7"/>
    <s v="WI"/>
    <x v="4"/>
    <s v="Clackamas River"/>
    <s v="ODFW"/>
    <d v="2008-05-01T00:00:00"/>
    <n v="26990"/>
    <x v="13"/>
    <d v="2008-05-01T00:00:00"/>
    <s v="Smolt"/>
  </r>
  <r>
    <x v="12"/>
    <x v="0"/>
    <s v="SP"/>
    <x v="17"/>
    <s v="Detroit Reservoir"/>
    <s v="ODFW"/>
    <d v="2006-08-07T00:00:00"/>
    <n v="108561"/>
    <x v="1"/>
    <d v="2006-08-21T00:00:00"/>
    <s v="Parr"/>
  </r>
  <r>
    <x v="12"/>
    <x v="0"/>
    <s v="SP"/>
    <x v="14"/>
    <s v="Clackamas River"/>
    <s v="ODFW"/>
    <d v="2006-07-12T00:00:00"/>
    <n v="322437"/>
    <x v="13"/>
    <d v="2006-07-12T00:00:00"/>
    <s v="Parr"/>
  </r>
  <r>
    <x v="12"/>
    <x v="0"/>
    <s v="SP"/>
    <x v="18"/>
    <s v="Mohawk River"/>
    <s v="ODFW"/>
    <d v="2006-06-26T00:00:00"/>
    <n v="79990"/>
    <x v="1"/>
    <d v="2006-06-26T00:00:00"/>
    <s v="Parr"/>
  </r>
  <r>
    <x v="12"/>
    <x v="0"/>
    <s v="SP"/>
    <x v="18"/>
    <s v="Mohawk River"/>
    <s v="ODFW"/>
    <d v="2006-06-27T00:00:00"/>
    <n v="34990"/>
    <x v="1"/>
    <d v="2006-06-27T00:00:00"/>
    <s v="Parr"/>
  </r>
  <r>
    <x v="12"/>
    <x v="9"/>
    <s v="SU"/>
    <x v="25"/>
    <s v="Lewis River"/>
    <s v="WDFW"/>
    <d v="2006-09-28T00:00:00"/>
    <n v="38940"/>
    <x v="5"/>
    <d v="2006-09-28T00:00:00"/>
    <s v="Fry"/>
  </r>
  <r>
    <x v="12"/>
    <x v="4"/>
    <s v="NO"/>
    <x v="3"/>
    <s v="Salmon Creek (WA)"/>
    <s v="WDFW"/>
    <d v="2006-03-17T00:00:00"/>
    <n v="90000"/>
    <x v="4"/>
    <d v="2006-03-17T00:00:00"/>
    <s v="Fry"/>
  </r>
  <r>
    <x v="12"/>
    <x v="4"/>
    <s v="NO"/>
    <x v="3"/>
    <s v="Salmon Creek (WA)"/>
    <s v="WDFW"/>
    <d v="2006-04-20T00:00:00"/>
    <n v="4750"/>
    <x v="4"/>
    <d v="2006-04-20T00:00:00"/>
    <s v="Fry"/>
  </r>
  <r>
    <x v="12"/>
    <x v="4"/>
    <s v="NO"/>
    <x v="3"/>
    <s v="Salmon Creek (WA)"/>
    <s v="WDFW"/>
    <d v="2006-05-05T00:00:00"/>
    <n v="8700"/>
    <x v="4"/>
    <d v="2006-05-05T00:00:00"/>
    <s v="Fry"/>
  </r>
  <r>
    <x v="12"/>
    <x v="4"/>
    <s v="NO"/>
    <x v="3"/>
    <s v="Salmon Creek (WA)"/>
    <s v="WDFW"/>
    <d v="2006-03-17T00:00:00"/>
    <n v="9000"/>
    <x v="4"/>
    <d v="2006-03-17T00:00:00"/>
    <s v="Fry"/>
  </r>
  <r>
    <x v="12"/>
    <x v="4"/>
    <s v="NO"/>
    <x v="3"/>
    <s v="Salmon Creek (WA)"/>
    <s v="WDFW"/>
    <d v="2006-03-20T00:00:00"/>
    <n v="10000"/>
    <x v="4"/>
    <d v="2006-03-20T00:00:00"/>
    <s v="Fry"/>
  </r>
  <r>
    <x v="12"/>
    <x v="4"/>
    <s v="NO"/>
    <x v="3"/>
    <s v="Salmon Creek (WA)"/>
    <s v="WDFW"/>
    <d v="2006-04-01T00:00:00"/>
    <n v="10000"/>
    <x v="4"/>
    <d v="2006-04-03T00:00:00"/>
    <s v="Fry"/>
  </r>
  <r>
    <x v="12"/>
    <x v="4"/>
    <s v="NO"/>
    <x v="3"/>
    <s v="Salmon Creek (WA)"/>
    <s v="WDFW"/>
    <d v="2006-03-25T00:00:00"/>
    <n v="8000"/>
    <x v="4"/>
    <d v="2006-03-25T00:00:00"/>
    <s v="Fry"/>
  </r>
  <r>
    <x v="12"/>
    <x v="0"/>
    <s v="SP"/>
    <x v="1"/>
    <s v="Dexter Pond"/>
    <s v="ODFW"/>
    <d v="2006-11-01T00:00:00"/>
    <n v="323675"/>
    <x v="1"/>
    <d v="2006-11-01T00:00:00"/>
    <s v="Presmolt"/>
  </r>
  <r>
    <x v="12"/>
    <x v="0"/>
    <s v="SP"/>
    <x v="18"/>
    <s v="McKenzie River"/>
    <s v="ODFW"/>
    <d v="2006-11-06T00:00:00"/>
    <n v="355738"/>
    <x v="1"/>
    <d v="2006-11-06T00:00:00"/>
    <s v="Presmolt"/>
  </r>
  <r>
    <x v="12"/>
    <x v="0"/>
    <s v="SP"/>
    <x v="0"/>
    <s v="S Fk Santiam River"/>
    <s v="ODFW"/>
    <d v="2006-10-31T00:00:00"/>
    <n v="288841"/>
    <x v="0"/>
    <d v="2006-10-31T00:00:00"/>
    <s v="Presmolt"/>
  </r>
  <r>
    <x v="12"/>
    <x v="7"/>
    <s v="WI"/>
    <x v="23"/>
    <s v="Cispus River"/>
    <s v="WDFW"/>
    <d v="2006-10-31T00:00:00"/>
    <n v="107779"/>
    <x v="3"/>
    <d v="2006-11-01T00:00:00"/>
    <s v="Fry"/>
  </r>
  <r>
    <x v="12"/>
    <x v="7"/>
    <s v="WI"/>
    <x v="23"/>
    <s v="Cowlitz River"/>
    <s v="WDFW"/>
    <d v="2006-11-01T00:00:00"/>
    <n v="36058"/>
    <x v="3"/>
    <d v="2006-11-02T00:00:00"/>
    <s v="Fry"/>
  </r>
  <r>
    <x v="12"/>
    <x v="7"/>
    <s v="WI"/>
    <x v="23"/>
    <s v="Upper Cowlitz River"/>
    <s v="WDFW"/>
    <d v="2006-10-31T00:00:00"/>
    <n v="55004"/>
    <x v="3"/>
    <d v="2006-10-31T00:00:00"/>
    <s v="Fry"/>
  </r>
  <r>
    <x v="12"/>
    <x v="0"/>
    <s v="SP"/>
    <x v="3"/>
    <s v="Echo Net Pens"/>
    <s v="WDFW"/>
    <d v="2006-01-21T00:00:00"/>
    <n v="73764"/>
    <x v="5"/>
    <d v="2006-01-21T00:00:00"/>
    <s v="Fry"/>
  </r>
  <r>
    <x v="12"/>
    <x v="4"/>
    <s v="NO"/>
    <x v="3"/>
    <s v="Lewis River"/>
    <s v="WDFW"/>
    <d v="2006-02-25T00:00:00"/>
    <n v="270850"/>
    <x v="5"/>
    <d v="2006-02-28T00:00:00"/>
    <s v="Fry"/>
  </r>
  <r>
    <x v="12"/>
    <x v="4"/>
    <s v="NO"/>
    <x v="3"/>
    <s v="Cedar Creek"/>
    <s v="WDFW"/>
    <d v="2006-02-28T00:00:00"/>
    <n v="5000"/>
    <x v="5"/>
    <d v="2006-02-28T00:00:00"/>
    <s v="Fry"/>
  </r>
  <r>
    <x v="12"/>
    <x v="4"/>
    <s v="NO"/>
    <x v="3"/>
    <s v="Beaver Creek"/>
    <s v="WDFW"/>
    <d v="2006-02-28T00:00:00"/>
    <n v="5000"/>
    <x v="14"/>
    <d v="2006-02-28T00:00:00"/>
    <s v="Fry"/>
  </r>
  <r>
    <x v="12"/>
    <x v="4"/>
    <s v="NO"/>
    <x v="3"/>
    <s v="Lewis River"/>
    <s v="WDFW"/>
    <d v="2006-02-25T00:00:00"/>
    <n v="30850"/>
    <x v="5"/>
    <d v="2006-02-25T00:00:00"/>
    <s v="Fry"/>
  </r>
  <r>
    <x v="12"/>
    <x v="4"/>
    <s v="NO"/>
    <x v="3"/>
    <s v="Lewis River"/>
    <s v="WDFW"/>
    <d v="2006-02-27T00:00:00"/>
    <n v="98300"/>
    <x v="5"/>
    <d v="2006-02-27T00:00:00"/>
    <s v="Fry"/>
  </r>
  <r>
    <x v="12"/>
    <x v="4"/>
    <s v="NO"/>
    <x v="3"/>
    <s v="Lewis River"/>
    <s v="WDFW"/>
    <d v="2006-02-28T00:00:00"/>
    <n v="29550"/>
    <x v="5"/>
    <d v="2006-02-28T00:00:00"/>
    <s v="Fry"/>
  </r>
  <r>
    <x v="12"/>
    <x v="4"/>
    <s v="NO"/>
    <x v="3"/>
    <s v="Lewis River"/>
    <s v="WDFW"/>
    <d v="2006-02-28T00:00:00"/>
    <n v="50000"/>
    <x v="5"/>
    <d v="2006-02-28T00:00:00"/>
    <s v="Fry"/>
  </r>
  <r>
    <x v="12"/>
    <x v="4"/>
    <s v="NO"/>
    <x v="3"/>
    <s v="Lewis River"/>
    <s v="WDFW"/>
    <d v="2006-02-28T00:00:00"/>
    <n v="50000"/>
    <x v="5"/>
    <d v="2006-02-28T00:00:00"/>
    <s v="Fry"/>
  </r>
  <r>
    <x v="12"/>
    <x v="4"/>
    <s v="NO"/>
    <x v="3"/>
    <s v="Lewis River"/>
    <s v="WDFW"/>
    <d v="2006-02-25T00:00:00"/>
    <n v="50000"/>
    <x v="5"/>
    <d v="2006-02-25T00:00:00"/>
    <s v="Fry"/>
  </r>
  <r>
    <x v="12"/>
    <x v="4"/>
    <s v="NO"/>
    <x v="3"/>
    <s v="Lewis River"/>
    <s v="WDFW"/>
    <d v="2006-02-25T00:00:00"/>
    <n v="40000"/>
    <x v="5"/>
    <d v="2006-02-25T00:00:00"/>
    <s v="Fry"/>
  </r>
  <r>
    <x v="12"/>
    <x v="4"/>
    <s v="NO"/>
    <x v="3"/>
    <s v="Lewis River"/>
    <s v="WDFW"/>
    <d v="2006-02-25T00:00:00"/>
    <n v="80000"/>
    <x v="5"/>
    <d v="2006-02-25T00:00:00"/>
    <s v="Fry"/>
  </r>
  <r>
    <x v="12"/>
    <x v="4"/>
    <s v="NO"/>
    <x v="3"/>
    <s v="Lewis River"/>
    <s v="WDFW"/>
    <d v="2006-02-27T00:00:00"/>
    <n v="50000"/>
    <x v="5"/>
    <d v="2006-02-27T00:00:00"/>
    <s v="Fry"/>
  </r>
  <r>
    <x v="12"/>
    <x v="4"/>
    <s v="NO"/>
    <x v="3"/>
    <s v="Lewis River"/>
    <s v="WDFW"/>
    <d v="2006-02-28T00:00:00"/>
    <n v="50000"/>
    <x v="5"/>
    <d v="2006-02-28T00:00:00"/>
    <s v="Fry"/>
  </r>
  <r>
    <x v="12"/>
    <x v="4"/>
    <s v="NO"/>
    <x v="3"/>
    <s v="Lewis River"/>
    <s v="WDFW"/>
    <d v="2006-02-28T00:00:00"/>
    <n v="50000"/>
    <x v="5"/>
    <d v="2006-02-28T00:00:00"/>
    <s v="Fry"/>
  </r>
  <r>
    <x v="12"/>
    <x v="4"/>
    <s v="NO"/>
    <x v="3"/>
    <s v="Campbell Creek"/>
    <s v="WDFW"/>
    <d v="2006-03-07T00:00:00"/>
    <n v="1000"/>
    <x v="3"/>
    <d v="2006-03-07T00:00:00"/>
    <s v="Fry"/>
  </r>
  <r>
    <x v="12"/>
    <x v="7"/>
    <s v="WI"/>
    <x v="8"/>
    <s v="Eagle Creek Hatchery"/>
    <s v="USFW"/>
    <d v="2007-04-10T00:00:00"/>
    <n v="163800"/>
    <x v="9"/>
    <d v="2007-05-10T00:00:00"/>
    <s v="Smolt"/>
  </r>
  <r>
    <x v="12"/>
    <x v="5"/>
    <s v="SO"/>
    <x v="8"/>
    <s v="Eagle Creek Hatchery"/>
    <s v="USFW"/>
    <d v="2007-03-22T00:00:00"/>
    <n v="528546"/>
    <x v="9"/>
    <d v="2007-05-10T00:00:00"/>
    <s v="Smolt"/>
  </r>
  <r>
    <x v="12"/>
    <x v="6"/>
    <s v="UN"/>
    <x v="10"/>
    <s v="Big Creek Hatchery"/>
    <s v="ODFW"/>
    <d v="2007-04-01T00:00:00"/>
    <n v="144007"/>
    <x v="10"/>
    <d v="2007-04-01T00:00:00"/>
    <s v="Smolt"/>
  </r>
  <r>
    <x v="12"/>
    <x v="6"/>
    <s v="UN"/>
    <x v="10"/>
    <s v="Big Creek Hatchery"/>
    <s v="ODFW"/>
    <d v="2007-05-01T00:00:00"/>
    <n v="385690"/>
    <x v="10"/>
    <d v="2007-05-01T00:00:00"/>
    <s v="Smolt"/>
  </r>
  <r>
    <x v="12"/>
    <x v="7"/>
    <s v="WI"/>
    <x v="10"/>
    <s v="Big Creek Hatchery"/>
    <s v="ODFW"/>
    <d v="2007-04-01T00:00:00"/>
    <n v="61499"/>
    <x v="10"/>
    <d v="2007-04-01T00:00:00"/>
    <s v="Smolt"/>
  </r>
  <r>
    <x v="12"/>
    <x v="7"/>
    <s v="WI"/>
    <x v="11"/>
    <s v="Gnat Creek"/>
    <s v="ODFW"/>
    <d v="2007-03-30T00:00:00"/>
    <n v="40900"/>
    <x v="4"/>
    <d v="2007-03-31T00:00:00"/>
    <s v="Smolt"/>
  </r>
  <r>
    <x v="12"/>
    <x v="7"/>
    <s v="WI"/>
    <x v="12"/>
    <s v="Klaskanine River"/>
    <s v="ODFW"/>
    <d v="2007-03-19T00:00:00"/>
    <n v="41059"/>
    <x v="11"/>
    <d v="2007-03-19T00:00:00"/>
    <s v="Smolt"/>
  </r>
  <r>
    <x v="12"/>
    <x v="1"/>
    <s v="FA"/>
    <x v="10"/>
    <s v="Big Creek Hatchery"/>
    <s v="ODFW"/>
    <d v="2007-05-01T00:00:00"/>
    <n v="4467015"/>
    <x v="10"/>
    <d v="2007-05-07T00:00:00"/>
    <s v="Smolt"/>
  </r>
  <r>
    <x v="12"/>
    <x v="1"/>
    <s v="FA"/>
    <x v="2"/>
    <s v="Tanner Creek"/>
    <s v="ODFW"/>
    <d v="2007-07-07T00:00:00"/>
    <n v="601616"/>
    <x v="2"/>
    <d v="2007-07-12T00:00:00"/>
    <s v="Smolt"/>
  </r>
  <r>
    <x v="12"/>
    <x v="1"/>
    <s v="FA"/>
    <x v="2"/>
    <s v="Tanner Creek"/>
    <s v="ODFW"/>
    <d v="2007-07-30T00:00:00"/>
    <n v="3801281"/>
    <x v="2"/>
    <d v="2007-07-30T00:00:00"/>
    <s v="Smolt"/>
  </r>
  <r>
    <x v="12"/>
    <x v="6"/>
    <s v="UN"/>
    <x v="2"/>
    <s v="Tanner Creek"/>
    <s v="ODFW"/>
    <d v="2007-04-13T00:00:00"/>
    <n v="497353"/>
    <x v="2"/>
    <d v="2007-04-13T00:00:00"/>
    <s v="Smolt"/>
  </r>
  <r>
    <x v="12"/>
    <x v="9"/>
    <s v="SU"/>
    <x v="14"/>
    <s v="Clackamas River"/>
    <s v="ODFW"/>
    <d v="2007-04-18T00:00:00"/>
    <n v="174051"/>
    <x v="13"/>
    <d v="2007-04-18T00:00:00"/>
    <s v="Smolt"/>
  </r>
  <r>
    <x v="12"/>
    <x v="9"/>
    <s v="SU"/>
    <x v="15"/>
    <s v="Sandy River"/>
    <s v="ODFW"/>
    <d v="2007-04-16T00:00:00"/>
    <n v="31485"/>
    <x v="12"/>
    <d v="2007-04-16T00:00:00"/>
    <s v="Smolt"/>
  </r>
  <r>
    <x v="12"/>
    <x v="7"/>
    <s v="WI"/>
    <x v="15"/>
    <s v="Sandy River"/>
    <s v="ODFW"/>
    <d v="2007-04-02T00:00:00"/>
    <n v="49661"/>
    <x v="12"/>
    <d v="2007-04-02T00:00:00"/>
    <s v="Smolt"/>
  </r>
  <r>
    <x v="12"/>
    <x v="6"/>
    <s v="UN"/>
    <x v="34"/>
    <s v="Youngs Bay"/>
    <s v="ODFW"/>
    <d v="2007-04-23T00:00:00"/>
    <n v="395825"/>
    <x v="8"/>
    <d v="2007-04-23T00:00:00"/>
    <s v="Smolt"/>
  </r>
  <r>
    <x v="12"/>
    <x v="6"/>
    <s v="UN"/>
    <x v="34"/>
    <s v="Tongue Pt"/>
    <s v="ODFW"/>
    <d v="2007-04-19T00:00:00"/>
    <n v="174547"/>
    <x v="4"/>
    <d v="2007-04-19T00:00:00"/>
    <s v="Smolt"/>
  </r>
  <r>
    <x v="12"/>
    <x v="8"/>
    <s v="SP"/>
    <x v="15"/>
    <s v="Sandy River"/>
    <s v="ODFW"/>
    <d v="2007-02-26T00:00:00"/>
    <n v="136629"/>
    <x v="12"/>
    <d v="2007-02-26T00:00:00"/>
    <s v="Smolt"/>
  </r>
  <r>
    <x v="12"/>
    <x v="8"/>
    <s v="SP"/>
    <x v="4"/>
    <s v="Clackamas River"/>
    <s v="ODFW"/>
    <d v="2007-03-13T00:00:00"/>
    <n v="50000"/>
    <x v="13"/>
    <d v="2007-03-13T00:00:00"/>
    <s v="Smolt"/>
  </r>
  <r>
    <x v="12"/>
    <x v="8"/>
    <s v="SP"/>
    <x v="14"/>
    <s v="Clackamas River"/>
    <s v="ODFW"/>
    <d v="2007-03-12T00:00:00"/>
    <n v="62014"/>
    <x v="13"/>
    <d v="2007-03-12T00:00:00"/>
    <s v="Smolt"/>
  </r>
  <r>
    <x v="12"/>
    <x v="8"/>
    <s v="SP"/>
    <x v="14"/>
    <s v="Eagle Creek"/>
    <s v="ODFW"/>
    <d v="2007-03-12T00:00:00"/>
    <n v="107310"/>
    <x v="13"/>
    <d v="2007-03-12T00:00:00"/>
    <s v="Smolt"/>
  </r>
  <r>
    <x v="12"/>
    <x v="7"/>
    <s v="WI"/>
    <x v="14"/>
    <s v="Clackamas River"/>
    <s v="ODFW"/>
    <d v="2007-04-18T00:00:00"/>
    <n v="100303"/>
    <x v="13"/>
    <d v="2007-04-25T00:00:00"/>
    <s v="Smolt"/>
  </r>
  <r>
    <x v="12"/>
    <x v="8"/>
    <s v="SP"/>
    <x v="34"/>
    <s v="Tongue Pt"/>
    <s v="ODFW"/>
    <d v="2007-03-29T00:00:00"/>
    <n v="76877"/>
    <x v="4"/>
    <d v="2007-03-29T00:00:00"/>
    <s v="Smolt"/>
  </r>
  <r>
    <x v="12"/>
    <x v="8"/>
    <s v="SP"/>
    <x v="34"/>
    <s v="John Day R Net Pens"/>
    <s v="ODFW"/>
    <d v="2007-03-29T00:00:00"/>
    <n v="27272"/>
    <x v="4"/>
    <d v="2007-03-29T00:00:00"/>
    <s v="Smolt"/>
  </r>
  <r>
    <x v="12"/>
    <x v="8"/>
    <s v="SP"/>
    <x v="34"/>
    <s v="Youngs Bay"/>
    <s v="ODFW"/>
    <d v="2007-03-30T00:00:00"/>
    <n v="417662"/>
    <x v="8"/>
    <d v="2007-03-30T00:00:00"/>
    <s v="Smolt"/>
  </r>
  <r>
    <x v="12"/>
    <x v="8"/>
    <s v="SP"/>
    <x v="34"/>
    <s v="Blind Slough"/>
    <s v="ODFW"/>
    <d v="2007-03-28T00:00:00"/>
    <n v="272226"/>
    <x v="4"/>
    <d v="2007-03-28T00:00:00"/>
    <s v="Smolt"/>
  </r>
  <r>
    <x v="12"/>
    <x v="6"/>
    <s v="UN"/>
    <x v="2"/>
    <s v="Tanner Creek"/>
    <s v="ODFW"/>
    <d v="2007-05-10T00:00:00"/>
    <n v="755440"/>
    <x v="2"/>
    <d v="2007-05-10T00:00:00"/>
    <s v="Smolt"/>
  </r>
  <r>
    <x v="12"/>
    <x v="6"/>
    <s v="UN"/>
    <x v="34"/>
    <s v="Youngs Bay"/>
    <s v="ODFW"/>
    <d v="2007-04-25T00:00:00"/>
    <n v="771921"/>
    <x v="8"/>
    <d v="2007-04-25T00:00:00"/>
    <s v="Smolt"/>
  </r>
  <r>
    <x v="12"/>
    <x v="6"/>
    <s v="UN"/>
    <x v="15"/>
    <s v="Sandy River"/>
    <s v="ODFW"/>
    <d v="2007-04-18T00:00:00"/>
    <n v="373571"/>
    <x v="12"/>
    <d v="2007-04-18T00:00:00"/>
    <s v="Smolt"/>
  </r>
  <r>
    <x v="12"/>
    <x v="6"/>
    <s v="UN"/>
    <x v="15"/>
    <s v="Sandy River"/>
    <s v="ODFW"/>
    <d v="2007-05-15T00:00:00"/>
    <n v="347035"/>
    <x v="12"/>
    <d v="2007-05-15T00:00:00"/>
    <s v="Smolt"/>
  </r>
  <r>
    <x v="12"/>
    <x v="6"/>
    <s v="UN"/>
    <x v="34"/>
    <s v="Blind Slough"/>
    <s v="ODFW"/>
    <d v="2007-04-26T00:00:00"/>
    <n v="304558"/>
    <x v="4"/>
    <d v="2007-04-26T00:00:00"/>
    <s v="Smolt"/>
  </r>
  <r>
    <x v="12"/>
    <x v="1"/>
    <s v="FA"/>
    <x v="34"/>
    <s v="Youngs Bay"/>
    <s v="ODFW"/>
    <d v="2007-06-27T00:00:00"/>
    <n v="564641"/>
    <x v="8"/>
    <d v="2007-06-27T00:00:00"/>
    <s v="Smolt"/>
  </r>
  <r>
    <x v="12"/>
    <x v="1"/>
    <s v="FA"/>
    <x v="34"/>
    <s v="Klaskanine River"/>
    <s v="ODFW"/>
    <d v="2007-06-28T00:00:00"/>
    <n v="708412"/>
    <x v="11"/>
    <d v="2007-06-28T00:00:00"/>
    <s v="Smolt"/>
  </r>
  <r>
    <x v="12"/>
    <x v="6"/>
    <s v="UN"/>
    <x v="4"/>
    <s v="Skipanon River"/>
    <s v="ODFW"/>
    <d v="2007-06-06T00:00:00"/>
    <n v="3688"/>
    <x v="4"/>
    <d v="2007-06-06T00:00:00"/>
    <s v="Smolt"/>
  </r>
  <r>
    <x v="12"/>
    <x v="9"/>
    <s v="SU"/>
    <x v="16"/>
    <s v="McKenzie River"/>
    <s v="ODFW"/>
    <d v="2007-04-09T00:00:00"/>
    <n v="80937"/>
    <x v="1"/>
    <d v="2007-04-09T00:00:00"/>
    <s v="Smolt"/>
  </r>
  <r>
    <x v="12"/>
    <x v="8"/>
    <s v="SP"/>
    <x v="17"/>
    <s v="Minto Pond"/>
    <s v="ODFW"/>
    <d v="2007-02-27T00:00:00"/>
    <n v="674675"/>
    <x v="0"/>
    <d v="2007-02-27T00:00:00"/>
    <s v="Smolt"/>
  </r>
  <r>
    <x v="12"/>
    <x v="8"/>
    <s v="SP"/>
    <x v="18"/>
    <s v="McKenzie River"/>
    <s v="ODFW"/>
    <d v="2007-02-06T00:00:00"/>
    <n v="416072"/>
    <x v="1"/>
    <d v="2007-02-06T00:00:00"/>
    <s v="Smolt"/>
  </r>
  <r>
    <x v="12"/>
    <x v="8"/>
    <s v="SP"/>
    <x v="18"/>
    <s v="McKenzie River"/>
    <s v="ODFW"/>
    <d v="2007-02-28T00:00:00"/>
    <n v="460927"/>
    <x v="1"/>
    <d v="2007-02-28T00:00:00"/>
    <s v="Smolt"/>
  </r>
  <r>
    <x v="12"/>
    <x v="9"/>
    <s v="SU"/>
    <x v="19"/>
    <s v="Minto Pond"/>
    <s v="ODFW"/>
    <d v="2007-03-20T00:00:00"/>
    <n v="55139"/>
    <x v="0"/>
    <d v="2007-03-20T00:00:00"/>
    <s v="Smolt"/>
  </r>
  <r>
    <x v="12"/>
    <x v="9"/>
    <s v="SU"/>
    <x v="19"/>
    <s v="Willamette River"/>
    <s v="ODFW"/>
    <d v="2007-04-20T00:00:00"/>
    <n v="68587"/>
    <x v="1"/>
    <d v="2007-04-20T00:00:00"/>
    <s v="Smolt"/>
  </r>
  <r>
    <x v="12"/>
    <x v="8"/>
    <s v="SP"/>
    <x v="0"/>
    <s v="S Fk Santiam River"/>
    <s v="ODFW"/>
    <d v="2007-02-15T00:00:00"/>
    <n v="301382"/>
    <x v="0"/>
    <d v="2007-02-19T00:00:00"/>
    <s v="Smolt"/>
  </r>
  <r>
    <x v="12"/>
    <x v="9"/>
    <s v="SU"/>
    <x v="0"/>
    <s v="Minto Pond"/>
    <s v="ODFW"/>
    <d v="2007-03-20T00:00:00"/>
    <n v="41063"/>
    <x v="0"/>
    <d v="2007-03-20T00:00:00"/>
    <s v="Smolt"/>
  </r>
  <r>
    <x v="12"/>
    <x v="9"/>
    <s v="SU"/>
    <x v="0"/>
    <s v="S Fk Santiam River"/>
    <s v="ODFW"/>
    <d v="2007-04-01T00:00:00"/>
    <n v="142009"/>
    <x v="0"/>
    <d v="2007-04-01T00:00:00"/>
    <s v="Smolt"/>
  </r>
  <r>
    <x v="12"/>
    <x v="8"/>
    <s v="SP"/>
    <x v="4"/>
    <s v="Clackamas River"/>
    <s v="ODFW"/>
    <d v="2007-03-22T00:00:00"/>
    <n v="80000"/>
    <x v="13"/>
    <d v="2007-03-22T00:00:00"/>
    <s v="Smolt"/>
  </r>
  <r>
    <x v="12"/>
    <x v="8"/>
    <s v="SP"/>
    <x v="1"/>
    <s v="Fall Creek"/>
    <s v="ODFW"/>
    <d v="2007-02-28T00:00:00"/>
    <n v="95021"/>
    <x v="1"/>
    <d v="2007-02-28T00:00:00"/>
    <s v="Smolt"/>
  </r>
  <r>
    <x v="12"/>
    <x v="8"/>
    <s v="SP"/>
    <x v="1"/>
    <s v="Dexter Pond"/>
    <s v="ODFW"/>
    <d v="2007-01-29T00:00:00"/>
    <n v="541562"/>
    <x v="1"/>
    <d v="2007-01-29T00:00:00"/>
    <s v="Smolt"/>
  </r>
  <r>
    <x v="12"/>
    <x v="8"/>
    <s v="SP"/>
    <x v="1"/>
    <s v="Dexter Pond"/>
    <s v="ODFW"/>
    <d v="2007-03-01T00:00:00"/>
    <n v="622017"/>
    <x v="1"/>
    <d v="2007-03-01T00:00:00"/>
    <s v="Smolt"/>
  </r>
  <r>
    <x v="12"/>
    <x v="8"/>
    <s v="SP"/>
    <x v="1"/>
    <s v="S Fk Santiam River"/>
    <s v="ODFW"/>
    <d v="2007-02-27T00:00:00"/>
    <n v="276664"/>
    <x v="0"/>
    <d v="2007-02-28T00:00:00"/>
    <s v="Smolt"/>
  </r>
  <r>
    <x v="12"/>
    <x v="8"/>
    <s v="SP"/>
    <x v="0"/>
    <s v="S Fk Santiam River"/>
    <s v="ODFW"/>
    <d v="2007-03-19T00:00:00"/>
    <n v="153155"/>
    <x v="0"/>
    <d v="2007-03-19T00:00:00"/>
    <s v="Smolt"/>
  </r>
  <r>
    <x v="12"/>
    <x v="8"/>
    <s v="SP"/>
    <x v="1"/>
    <s v="Mollala River"/>
    <s v="ODFW"/>
    <d v="2007-03-01T00:00:00"/>
    <n v="111240"/>
    <x v="1"/>
    <d v="2007-03-01T00:00:00"/>
    <s v="Smolt"/>
  </r>
  <r>
    <x v="12"/>
    <x v="9"/>
    <s v="SU"/>
    <x v="1"/>
    <s v="Minto Pond"/>
    <s v="ODFW"/>
    <d v="2007-03-20T00:00:00"/>
    <n v="64025"/>
    <x v="0"/>
    <d v="2007-03-20T00:00:00"/>
    <s v="Smolt"/>
  </r>
  <r>
    <x v="12"/>
    <x v="9"/>
    <s v="SU"/>
    <x v="1"/>
    <s v="Dexter Pond"/>
    <s v="ODFW"/>
    <d v="2007-04-09T00:00:00"/>
    <n v="95819"/>
    <x v="1"/>
    <d v="2007-04-09T00:00:00"/>
    <s v="Smolt"/>
  </r>
  <r>
    <x v="12"/>
    <x v="9"/>
    <s v="SU"/>
    <x v="15"/>
    <s v="Sandy River"/>
    <s v="ODFW"/>
    <d v="2007-03-16T00:00:00"/>
    <n v="39150"/>
    <x v="12"/>
    <d v="2007-03-16T00:00:00"/>
    <s v="Smolt"/>
  </r>
  <r>
    <x v="12"/>
    <x v="7"/>
    <s v="WI"/>
    <x v="4"/>
    <s v="Clackamas River"/>
    <s v="ODFW"/>
    <d v="2007-04-25T00:00:00"/>
    <n v="20000"/>
    <x v="13"/>
    <d v="2007-04-25T00:00:00"/>
    <s v="Smolt"/>
  </r>
  <r>
    <x v="12"/>
    <x v="7"/>
    <s v="WI"/>
    <x v="4"/>
    <s v="Clackamas River"/>
    <s v="ODFW"/>
    <d v="2007-05-15T00:00:00"/>
    <n v="20000"/>
    <x v="13"/>
    <d v="2007-05-15T00:00:00"/>
    <s v="Smolt"/>
  </r>
  <r>
    <x v="12"/>
    <x v="7"/>
    <s v="WI"/>
    <x v="15"/>
    <s v="Sandy River"/>
    <s v="ODFW"/>
    <d v="2007-05-14T00:00:00"/>
    <n v="23058"/>
    <x v="12"/>
    <d v="2007-05-14T00:00:00"/>
    <s v="Smolt"/>
  </r>
  <r>
    <x v="12"/>
    <x v="7"/>
    <s v="WI"/>
    <x v="14"/>
    <s v="Clackamas River"/>
    <s v="ODFW"/>
    <d v="2007-04-18T00:00:00"/>
    <n v="42000"/>
    <x v="13"/>
    <d v="2007-04-18T00:00:00"/>
    <s v="Smolt"/>
  </r>
  <r>
    <x v="12"/>
    <x v="13"/>
    <s v="UN"/>
    <x v="3"/>
    <s v="Chinook River"/>
    <s v="WDFW"/>
    <d v="2007-04-01T00:00:00"/>
    <n v="5000"/>
    <x v="18"/>
    <d v="2007-04-30T00:00:00"/>
    <s v="Fry"/>
  </r>
  <r>
    <x v="12"/>
    <x v="8"/>
    <s v="SP"/>
    <x v="26"/>
    <s v="Below Bonn Dam"/>
    <s v="WDFW"/>
    <d v="2007-03-14T00:00:00"/>
    <n v="128800"/>
    <x v="4"/>
    <d v="2007-03-14T00:00:00"/>
    <s v="Smolt"/>
  </r>
  <r>
    <x v="12"/>
    <x v="8"/>
    <s v="SP"/>
    <x v="26"/>
    <s v="Below Bonn Dam"/>
    <s v="WDFW"/>
    <d v="2007-03-15T00:00:00"/>
    <n v="134800"/>
    <x v="4"/>
    <d v="2007-03-15T00:00:00"/>
    <s v="Smolt"/>
  </r>
  <r>
    <x v="12"/>
    <x v="5"/>
    <s v="SO"/>
    <x v="26"/>
    <s v="Deep River Net Pens"/>
    <s v="WDFW"/>
    <d v="2007-05-01T00:00:00"/>
    <n v="420000"/>
    <x v="15"/>
    <d v="2007-05-01T00:00:00"/>
    <s v="Smolt"/>
  </r>
  <r>
    <x v="12"/>
    <x v="13"/>
    <s v="UN"/>
    <x v="26"/>
    <s v="Grays River"/>
    <s v="WDFW"/>
    <d v="2007-04-02T00:00:00"/>
    <n v="129427"/>
    <x v="15"/>
    <d v="2007-04-06T00:00:00"/>
    <s v="Fry"/>
  </r>
  <r>
    <x v="12"/>
    <x v="5"/>
    <s v="SO"/>
    <x v="26"/>
    <s v="Grays River"/>
    <s v="WDFW"/>
    <d v="2007-05-01T00:00:00"/>
    <n v="157500"/>
    <x v="15"/>
    <d v="2007-05-01T00:00:00"/>
    <s v="Smolt"/>
  </r>
  <r>
    <x v="12"/>
    <x v="7"/>
    <s v="WI"/>
    <x v="26"/>
    <s v="Grays River"/>
    <s v="WDFW"/>
    <d v="2007-05-01T00:00:00"/>
    <n v="14900"/>
    <x v="15"/>
    <d v="2007-05-01T00:00:00"/>
    <s v="Smolt"/>
  </r>
  <r>
    <x v="12"/>
    <x v="1"/>
    <s v="FA"/>
    <x v="32"/>
    <s v="Elochoman River"/>
    <s v="WDFW"/>
    <d v="2007-06-07T00:00:00"/>
    <n v="1906171"/>
    <x v="14"/>
    <d v="2007-06-13T00:00:00"/>
    <s v="Smolt"/>
  </r>
  <r>
    <x v="12"/>
    <x v="11"/>
    <s v="NO"/>
    <x v="32"/>
    <s v="Elochoman River"/>
    <s v="WDFW"/>
    <d v="2007-04-12T00:00:00"/>
    <n v="540900"/>
    <x v="14"/>
    <d v="2007-04-16T00:00:00"/>
    <s v="Smolt"/>
  </r>
  <r>
    <x v="12"/>
    <x v="5"/>
    <s v="SO"/>
    <x v="32"/>
    <s v="Elochoman River"/>
    <s v="WDFW"/>
    <d v="2007-04-12T00:00:00"/>
    <n v="402500"/>
    <x v="14"/>
    <d v="2007-04-16T00:00:00"/>
    <s v="Smolt"/>
  </r>
  <r>
    <x v="12"/>
    <x v="9"/>
    <s v="SU"/>
    <x v="32"/>
    <s v="Elochoman River"/>
    <s v="WDFW"/>
    <d v="2007-04-25T00:00:00"/>
    <n v="34756"/>
    <x v="14"/>
    <d v="2007-04-29T00:00:00"/>
    <s v="Smolt"/>
  </r>
  <r>
    <x v="12"/>
    <x v="7"/>
    <s v="WI"/>
    <x v="32"/>
    <s v="Elochoman River"/>
    <s v="WDFW"/>
    <d v="2007-04-25T00:00:00"/>
    <n v="89932"/>
    <x v="14"/>
    <d v="2007-04-29T00:00:00"/>
    <s v="Smolt"/>
  </r>
  <r>
    <x v="12"/>
    <x v="7"/>
    <s v="WI"/>
    <x v="32"/>
    <s v="Coweeman River"/>
    <s v="WDFW"/>
    <d v="2007-04-18T00:00:00"/>
    <n v="14000"/>
    <x v="17"/>
    <d v="2007-04-18T00:00:00"/>
    <s v="Smolt"/>
  </r>
  <r>
    <x v="12"/>
    <x v="11"/>
    <s v="NO"/>
    <x v="32"/>
    <s v="Bernie Creek"/>
    <s v="WDFW"/>
    <d v="2007-03-08T00:00:00"/>
    <n v="20000"/>
    <x v="3"/>
    <d v="2007-03-08T00:00:00"/>
    <s v="Smolt"/>
  </r>
  <r>
    <x v="12"/>
    <x v="12"/>
    <s v="UN"/>
    <x v="23"/>
    <s v="Cowlitz River"/>
    <s v="WDFW"/>
    <d v="2007-05-01T00:00:00"/>
    <n v="129823"/>
    <x v="3"/>
    <d v="2007-05-15T00:00:00"/>
    <s v="Smolt"/>
  </r>
  <r>
    <x v="12"/>
    <x v="7"/>
    <s v="WI"/>
    <x v="23"/>
    <s v="Upper Cowlitz River"/>
    <s v="WDFW"/>
    <d v="2007-04-25T00:00:00"/>
    <n v="19892"/>
    <x v="3"/>
    <d v="2007-04-25T00:00:00"/>
    <s v="Smolt"/>
  </r>
  <r>
    <x v="12"/>
    <x v="7"/>
    <s v="WI"/>
    <x v="23"/>
    <s v="Cowlitz River"/>
    <s v="WDFW"/>
    <d v="2007-04-24T00:00:00"/>
    <n v="310046"/>
    <x v="3"/>
    <d v="2007-05-15T00:00:00"/>
    <s v="Smolt"/>
  </r>
  <r>
    <x v="12"/>
    <x v="9"/>
    <s v="SU"/>
    <x v="23"/>
    <s v="Cowlitz River"/>
    <s v="WDFW"/>
    <d v="2007-04-16T00:00:00"/>
    <n v="404848"/>
    <x v="3"/>
    <d v="2007-05-15T00:00:00"/>
    <s v="Smolt"/>
  </r>
  <r>
    <x v="12"/>
    <x v="7"/>
    <s v="WI"/>
    <x v="23"/>
    <s v="Cowlitz River"/>
    <s v="WDFW"/>
    <d v="2007-05-01T00:00:00"/>
    <n v="276186"/>
    <x v="3"/>
    <d v="2007-05-15T00:00:00"/>
    <s v="Smolt"/>
  </r>
  <r>
    <x v="12"/>
    <x v="1"/>
    <s v="FA"/>
    <x v="6"/>
    <s v="Cowlitz River"/>
    <s v="WDFW"/>
    <d v="2007-06-19T00:00:00"/>
    <n v="2605580"/>
    <x v="3"/>
    <d v="2007-06-20T00:00:00"/>
    <s v="Smolt"/>
  </r>
  <r>
    <x v="12"/>
    <x v="8"/>
    <s v="SP"/>
    <x v="6"/>
    <s v="Cowlitz River"/>
    <s v="WDFW"/>
    <d v="2007-04-02T00:00:00"/>
    <n v="858043"/>
    <x v="3"/>
    <d v="2007-04-02T00:00:00"/>
    <s v="Smolt"/>
  </r>
  <r>
    <x v="12"/>
    <x v="11"/>
    <s v="NO"/>
    <x v="6"/>
    <s v="Cowlitz River"/>
    <s v="WDFW"/>
    <d v="2007-05-01T00:00:00"/>
    <n v="3110405"/>
    <x v="3"/>
    <d v="2007-05-01T00:00:00"/>
    <s v="Smolt"/>
  </r>
  <r>
    <x v="12"/>
    <x v="7"/>
    <s v="WI"/>
    <x v="3"/>
    <s v="Coweeman River"/>
    <s v="WDFW"/>
    <d v="2007-04-15T00:00:00"/>
    <n v="14000"/>
    <x v="17"/>
    <d v="2007-04-30T00:00:00"/>
    <s v="Smolt"/>
  </r>
  <r>
    <x v="12"/>
    <x v="1"/>
    <s v="FA"/>
    <x v="29"/>
    <s v="Green River"/>
    <s v="WDFW"/>
    <d v="2007-06-21T00:00:00"/>
    <n v="358941"/>
    <x v="3"/>
    <d v="2007-07-04T00:00:00"/>
    <s v="Smolt"/>
  </r>
  <r>
    <x v="12"/>
    <x v="5"/>
    <s v="SO"/>
    <x v="29"/>
    <s v="Green River"/>
    <s v="WDFW"/>
    <d v="2007-05-01T00:00:00"/>
    <n v="755112"/>
    <x v="3"/>
    <d v="2007-05-24T00:00:00"/>
    <s v="Smolt"/>
  </r>
  <r>
    <x v="12"/>
    <x v="9"/>
    <s v="SU"/>
    <x v="29"/>
    <s v="Green River"/>
    <s v="WDFW"/>
    <d v="2007-04-24T00:00:00"/>
    <n v="24974"/>
    <x v="3"/>
    <d v="2007-04-30T00:00:00"/>
    <s v="Smolt"/>
  </r>
  <r>
    <x v="12"/>
    <x v="1"/>
    <s v="FA"/>
    <x v="27"/>
    <s v="Kalama River"/>
    <s v="WDFW"/>
    <d v="2007-06-21T00:00:00"/>
    <n v="2374761"/>
    <x v="7"/>
    <d v="2007-06-28T00:00:00"/>
    <s v="Smolt"/>
  </r>
  <r>
    <x v="12"/>
    <x v="11"/>
    <s v="NO"/>
    <x v="27"/>
    <s v="Kalama River"/>
    <s v="WDFW"/>
    <d v="2007-04-17T00:00:00"/>
    <n v="353609"/>
    <x v="7"/>
    <d v="2007-04-17T00:00:00"/>
    <s v="Smolt"/>
  </r>
  <r>
    <x v="12"/>
    <x v="7"/>
    <s v="WI"/>
    <x v="27"/>
    <s v="Kalama River"/>
    <s v="WDFW"/>
    <d v="2007-04-17T00:00:00"/>
    <n v="48889"/>
    <x v="7"/>
    <d v="2007-04-17T00:00:00"/>
    <s v="Smolt"/>
  </r>
  <r>
    <x v="12"/>
    <x v="1"/>
    <s v="FA"/>
    <x v="20"/>
    <s v="Kalama River"/>
    <s v="WDFW"/>
    <d v="2007-06-06T00:00:00"/>
    <n v="1089219"/>
    <x v="7"/>
    <d v="2007-06-23T00:00:00"/>
    <s v="Smolt"/>
  </r>
  <r>
    <x v="12"/>
    <x v="8"/>
    <s v="SP"/>
    <x v="20"/>
    <s v="Kalama River"/>
    <s v="WDFW"/>
    <d v="2007-03-01T00:00:00"/>
    <n v="125050"/>
    <x v="7"/>
    <d v="2007-03-10T00:00:00"/>
    <s v="Smolt"/>
  </r>
  <r>
    <x v="12"/>
    <x v="5"/>
    <s v="SO"/>
    <x v="20"/>
    <s v="Kalama River"/>
    <s v="WDFW"/>
    <d v="2007-04-23T00:00:00"/>
    <n v="279001"/>
    <x v="7"/>
    <d v="2007-04-30T00:00:00"/>
    <s v="Smolt"/>
  </r>
  <r>
    <x v="12"/>
    <x v="9"/>
    <s v="SU"/>
    <x v="20"/>
    <s v="Kalama River"/>
    <s v="WDFW"/>
    <d v="2007-04-15T00:00:00"/>
    <n v="29971"/>
    <x v="7"/>
    <d v="2007-04-15T00:00:00"/>
    <s v="Smolt"/>
  </r>
  <r>
    <x v="12"/>
    <x v="8"/>
    <s v="SP"/>
    <x v="27"/>
    <s v="Gobar Acclim Pond"/>
    <s v="WDFW"/>
    <d v="2007-03-01T00:00:00"/>
    <n v="296678"/>
    <x v="7"/>
    <d v="2007-03-17T00:00:00"/>
    <s v="Smolt"/>
  </r>
  <r>
    <x v="12"/>
    <x v="9"/>
    <s v="SU"/>
    <x v="27"/>
    <s v="Gobar Acclim Pond"/>
    <s v="WDFW"/>
    <d v="2007-05-01T00:00:00"/>
    <n v="43364"/>
    <x v="7"/>
    <d v="2007-05-15T00:00:00"/>
    <s v="Smolt"/>
  </r>
  <r>
    <x v="12"/>
    <x v="7"/>
    <s v="WI"/>
    <x v="27"/>
    <s v="Gobar Acclim Pond"/>
    <s v="WDFW"/>
    <d v="2007-05-01T00:00:00"/>
    <n v="55866"/>
    <x v="7"/>
    <d v="2007-05-15T00:00:00"/>
    <s v="Smolt"/>
  </r>
  <r>
    <x v="12"/>
    <x v="8"/>
    <s v="SP"/>
    <x v="7"/>
    <s v="Lewis River"/>
    <s v="WDFW"/>
    <d v="2007-03-19T00:00:00"/>
    <n v="945195"/>
    <x v="5"/>
    <d v="2007-03-19T00:00:00"/>
    <s v="Smolt"/>
  </r>
  <r>
    <x v="12"/>
    <x v="11"/>
    <s v="NO"/>
    <x v="7"/>
    <s v="Lewis River"/>
    <s v="WDFW"/>
    <d v="2007-05-22T00:00:00"/>
    <n v="857591"/>
    <x v="5"/>
    <d v="2007-05-22T00:00:00"/>
    <s v="Smolt"/>
  </r>
  <r>
    <x v="12"/>
    <x v="5"/>
    <s v="SO"/>
    <x v="7"/>
    <s v="Lewis River"/>
    <s v="WDFW"/>
    <d v="2007-05-22T00:00:00"/>
    <n v="919424"/>
    <x v="5"/>
    <d v="2007-05-22T00:00:00"/>
    <s v="Smolt"/>
  </r>
  <r>
    <x v="12"/>
    <x v="9"/>
    <s v="SU"/>
    <x v="25"/>
    <s v="Lewis River"/>
    <s v="WDFW"/>
    <d v="2007-04-16T00:00:00"/>
    <n v="179356"/>
    <x v="5"/>
    <d v="2007-05-15T00:00:00"/>
    <s v="Smolt"/>
  </r>
  <r>
    <x v="12"/>
    <x v="7"/>
    <s v="WI"/>
    <x v="25"/>
    <s v="Lewis River"/>
    <s v="WDFW"/>
    <d v="2007-04-16T00:00:00"/>
    <n v="96819"/>
    <x v="5"/>
    <d v="2007-05-15T00:00:00"/>
    <s v="Smolt"/>
  </r>
  <r>
    <x v="12"/>
    <x v="7"/>
    <s v="WI"/>
    <x v="28"/>
    <s v="Salmon Creek (WA)"/>
    <s v="WDFW"/>
    <d v="2007-04-16T00:00:00"/>
    <n v="19878"/>
    <x v="4"/>
    <d v="2007-04-16T00:00:00"/>
    <s v="Smolt"/>
  </r>
  <r>
    <x v="12"/>
    <x v="1"/>
    <s v="FA"/>
    <x v="24"/>
    <s v="Washougal River"/>
    <s v="WDFW"/>
    <d v="2007-06-18T00:00:00"/>
    <n v="4224300"/>
    <x v="6"/>
    <d v="2007-06-25T00:00:00"/>
    <s v="Smolt"/>
  </r>
  <r>
    <x v="12"/>
    <x v="13"/>
    <s v="UN"/>
    <x v="24"/>
    <s v="Duncan Creek"/>
    <s v="WDFW"/>
    <d v="2007-05-21T00:00:00"/>
    <n v="65592"/>
    <x v="4"/>
    <d v="2007-05-21T00:00:00"/>
    <s v="Fry"/>
  </r>
  <r>
    <x v="12"/>
    <x v="9"/>
    <s v="SU"/>
    <x v="23"/>
    <s v="Cowlitz River"/>
    <s v="WDFW"/>
    <d v="2007-05-01T00:00:00"/>
    <n v="100000"/>
    <x v="3"/>
    <d v="2007-05-31T00:00:00"/>
    <s v="Smolt"/>
  </r>
  <r>
    <x v="12"/>
    <x v="9"/>
    <s v="SU"/>
    <x v="3"/>
    <s v="Toutle River"/>
    <s v="WDFW"/>
    <d v="2007-04-15T00:00:00"/>
    <n v="24977"/>
    <x v="16"/>
    <d v="2007-04-15T00:00:00"/>
    <s v="Smolt"/>
  </r>
  <r>
    <x v="12"/>
    <x v="8"/>
    <s v="SP"/>
    <x v="3"/>
    <s v="Cowlitz River"/>
    <s v="WDFW"/>
    <d v="2007-03-20T00:00:00"/>
    <n v="53256"/>
    <x v="3"/>
    <d v="2007-03-20T00:00:00"/>
    <s v="Smolt"/>
  </r>
  <r>
    <x v="12"/>
    <x v="12"/>
    <s v="UN"/>
    <x v="3"/>
    <s v="Cowlitz River"/>
    <s v="WDFW"/>
    <d v="2007-04-15T00:00:00"/>
    <n v="10000"/>
    <x v="3"/>
    <d v="2007-04-15T00:00:00"/>
    <s v="Smolt"/>
  </r>
  <r>
    <x v="12"/>
    <x v="9"/>
    <s v="SU"/>
    <x v="3"/>
    <s v="Cowlitz River"/>
    <s v="WDFW"/>
    <d v="2007-04-23T00:00:00"/>
    <n v="62895"/>
    <x v="3"/>
    <d v="2007-04-23T00:00:00"/>
    <s v="Smolt"/>
  </r>
  <r>
    <x v="12"/>
    <x v="8"/>
    <s v="SP"/>
    <x v="3"/>
    <s v="Echo Net Pens"/>
    <s v="WDFW"/>
    <d v="2007-01-17T00:00:00"/>
    <n v="74971"/>
    <x v="5"/>
    <d v="2007-01-17T00:00:00"/>
    <s v="Smolt"/>
  </r>
  <r>
    <x v="12"/>
    <x v="8"/>
    <s v="SP"/>
    <x v="3"/>
    <s v="Echo Net Pens"/>
    <s v="WDFW"/>
    <d v="2007-03-17T00:00:00"/>
    <n v="74584"/>
    <x v="5"/>
    <d v="2007-03-17T00:00:00"/>
    <s v="Smolt"/>
  </r>
  <r>
    <x v="12"/>
    <x v="9"/>
    <s v="SU"/>
    <x v="3"/>
    <s v="Echo Net Pens"/>
    <s v="WDFW"/>
    <d v="2007-04-15T00:00:00"/>
    <n v="52350"/>
    <x v="5"/>
    <d v="2007-04-15T00:00:00"/>
    <s v="Smolt"/>
  </r>
  <r>
    <x v="12"/>
    <x v="9"/>
    <s v="SU"/>
    <x v="3"/>
    <s v="Echo Net Pens"/>
    <s v="WDFW"/>
    <d v="2007-05-15T00:00:00"/>
    <n v="56766"/>
    <x v="5"/>
    <d v="2007-05-15T00:00:00"/>
    <s v="Smolt"/>
  </r>
  <r>
    <x v="12"/>
    <x v="11"/>
    <s v="NO"/>
    <x v="24"/>
    <s v="Washougal Hatchery"/>
    <s v="WDFW"/>
    <d v="2007-04-11T00:00:00"/>
    <n v="500180"/>
    <x v="6"/>
    <d v="2007-04-11T00:00:00"/>
    <s v="Smolt"/>
  </r>
  <r>
    <x v="12"/>
    <x v="9"/>
    <s v="SU"/>
    <x v="28"/>
    <s v="Washougal River"/>
    <s v="WDFW"/>
    <d v="2007-05-02T00:00:00"/>
    <n v="62056"/>
    <x v="6"/>
    <d v="2007-05-09T00:00:00"/>
    <s v="Smolt"/>
  </r>
  <r>
    <x v="12"/>
    <x v="9"/>
    <s v="SU"/>
    <x v="28"/>
    <s v="Lewis River"/>
    <s v="WDFW"/>
    <d v="2007-05-07T00:00:00"/>
    <n v="32217"/>
    <x v="5"/>
    <d v="2007-05-08T00:00:00"/>
    <s v="Smolt"/>
  </r>
  <r>
    <x v="12"/>
    <x v="7"/>
    <s v="WI"/>
    <x v="28"/>
    <s v="Washougal River"/>
    <s v="WDFW"/>
    <d v="2007-04-23T00:00:00"/>
    <n v="66268"/>
    <x v="6"/>
    <d v="2007-05-01T00:00:00"/>
    <s v="Smolt"/>
  </r>
  <r>
    <x v="12"/>
    <x v="7"/>
    <s v="WI"/>
    <x v="28"/>
    <s v="E Fk Lewis River"/>
    <s v="WDFW"/>
    <d v="2007-04-18T00:00:00"/>
    <n v="93983"/>
    <x v="5"/>
    <d v="2007-04-30T00:00:00"/>
    <s v="Smolt"/>
  </r>
  <r>
    <x v="12"/>
    <x v="8"/>
    <s v="SP"/>
    <x v="18"/>
    <s v="McKenzie River"/>
    <s v="ODFW"/>
    <d v="2007-01-31T00:00:00"/>
    <n v="650"/>
    <x v="1"/>
    <d v="2007-01-31T00:00:00"/>
    <s v="Smolt"/>
  </r>
  <r>
    <x v="12"/>
    <x v="8"/>
    <s v="SP"/>
    <x v="15"/>
    <s v="Sandy River"/>
    <s v="ODFW"/>
    <d v="2007-03-14T00:00:00"/>
    <n v="121942"/>
    <x v="12"/>
    <d v="2007-03-14T00:00:00"/>
    <s v="Smolt"/>
  </r>
  <r>
    <x v="12"/>
    <x v="8"/>
    <s v="SP"/>
    <x v="16"/>
    <s v="Clackamas River"/>
    <s v="ODFW"/>
    <d v="2007-03-20T00:00:00"/>
    <n v="163817"/>
    <x v="13"/>
    <d v="2007-03-21T00:00:00"/>
    <s v="Smolt"/>
  </r>
  <r>
    <x v="12"/>
    <x v="8"/>
    <s v="SP"/>
    <x v="14"/>
    <s v="Eagle Creek"/>
    <s v="ODFW"/>
    <d v="2007-03-12T00:00:00"/>
    <n v="47800"/>
    <x v="13"/>
    <d v="2007-03-12T00:00:00"/>
    <s v="Smolt"/>
  </r>
  <r>
    <x v="12"/>
    <x v="7"/>
    <s v="WI"/>
    <x v="15"/>
    <s v="Sandy River"/>
    <s v="ODFW"/>
    <d v="2007-04-23T00:00:00"/>
    <n v="24104"/>
    <x v="12"/>
    <d v="2007-04-30T00:00:00"/>
    <s v="Smolt"/>
  </r>
  <r>
    <x v="12"/>
    <x v="9"/>
    <s v="SU"/>
    <x v="16"/>
    <s v="McKenzie River"/>
    <s v="ODFW"/>
    <d v="2007-04-11T00:00:00"/>
    <n v="27987"/>
    <x v="1"/>
    <d v="2007-04-11T00:00:00"/>
    <s v="Smolt"/>
  </r>
  <r>
    <x v="12"/>
    <x v="8"/>
    <s v="SP"/>
    <x v="14"/>
    <s v="Clackamas River"/>
    <s v="ODFW"/>
    <d v="2007-03-23T00:00:00"/>
    <n v="278878"/>
    <x v="13"/>
    <d v="2007-03-23T00:00:00"/>
    <s v="Smolt"/>
  </r>
  <r>
    <x v="12"/>
    <x v="9"/>
    <s v="SU"/>
    <x v="3"/>
    <s v="Cowlitz River"/>
    <s v="WDFW"/>
    <d v="2007-04-15T00:00:00"/>
    <n v="35011"/>
    <x v="3"/>
    <d v="2007-04-15T00:00:00"/>
    <s v="Smolt"/>
  </r>
  <r>
    <x v="12"/>
    <x v="7"/>
    <s v="WI"/>
    <x v="23"/>
    <s v="Cispus River"/>
    <s v="WDFW"/>
    <d v="2007-04-23T00:00:00"/>
    <n v="21500"/>
    <x v="3"/>
    <d v="2007-04-23T00:00:00"/>
    <s v="Smolt"/>
  </r>
  <r>
    <x v="12"/>
    <x v="7"/>
    <s v="WI"/>
    <x v="15"/>
    <s v="Sandy River"/>
    <s v="ODFW"/>
    <d v="2007-05-02T00:00:00"/>
    <n v="78079"/>
    <x v="12"/>
    <d v="2007-05-02T00:00:00"/>
    <s v="Smolt"/>
  </r>
  <r>
    <x v="12"/>
    <x v="7"/>
    <s v="WI"/>
    <x v="23"/>
    <s v="Cowlitz River"/>
    <s v="WDFW"/>
    <d v="2007-04-24T00:00:00"/>
    <n v="25000"/>
    <x v="3"/>
    <d v="2007-04-24T00:00:00"/>
    <s v="Smolt"/>
  </r>
  <r>
    <x v="12"/>
    <x v="1"/>
    <s v="FA"/>
    <x v="29"/>
    <s v="Green River"/>
    <s v="WDFW"/>
    <d v="2007-07-04T00:00:00"/>
    <n v="2226000"/>
    <x v="3"/>
    <d v="2007-07-21T00:00:00"/>
    <s v="Smolt"/>
  </r>
  <r>
    <x v="12"/>
    <x v="9"/>
    <s v="SU"/>
    <x v="16"/>
    <s v="McKenzie River"/>
    <s v="ODFW"/>
    <d v="2007-05-16T00:00:00"/>
    <n v="2694"/>
    <x v="1"/>
    <d v="2007-05-16T00:00:00"/>
    <s v="Smolt"/>
  </r>
  <r>
    <x v="12"/>
    <x v="1"/>
    <s v="FA"/>
    <x v="2"/>
    <s v="Tanner Creek"/>
    <s v="ODFW"/>
    <d v="2007-05-28T00:00:00"/>
    <n v="590203"/>
    <x v="2"/>
    <d v="2007-05-31T00:00:00"/>
    <s v="Smolt"/>
  </r>
  <r>
    <x v="12"/>
    <x v="1"/>
    <s v="FA"/>
    <x v="6"/>
    <s v="Cowlitz River"/>
    <s v="WDFW"/>
    <d v="2007-06-26T00:00:00"/>
    <n v="2072612"/>
    <x v="3"/>
    <d v="2007-06-27T00:00:00"/>
    <s v="Smolt"/>
  </r>
  <r>
    <x v="12"/>
    <x v="9"/>
    <s v="SU"/>
    <x v="16"/>
    <s v="McKenzie River"/>
    <s v="ODFW"/>
    <d v="2007-06-13T00:00:00"/>
    <n v="3325"/>
    <x v="1"/>
    <d v="2007-06-13T00:00:00"/>
    <s v="Smolt"/>
  </r>
  <r>
    <x v="12"/>
    <x v="9"/>
    <s v="SU"/>
    <x v="16"/>
    <s v="McKenzie River"/>
    <s v="ODFW"/>
    <d v="2007-06-27T00:00:00"/>
    <n v="3161"/>
    <x v="1"/>
    <d v="2007-06-27T00:00:00"/>
    <s v="Smolt"/>
  </r>
  <r>
    <x v="12"/>
    <x v="1"/>
    <s v="FA"/>
    <x v="2"/>
    <s v="Tanner Creek"/>
    <s v="ODFW"/>
    <d v="2007-06-17T00:00:00"/>
    <n v="456435"/>
    <x v="2"/>
    <d v="2007-06-18T00:00:00"/>
    <s v="Smolt"/>
  </r>
  <r>
    <x v="12"/>
    <x v="9"/>
    <s v="SU"/>
    <x v="16"/>
    <s v="McKenzie River"/>
    <s v="ODFW"/>
    <d v="2007-07-11T00:00:00"/>
    <n v="4580"/>
    <x v="1"/>
    <d v="2007-07-11T00:00:00"/>
    <s v="Smolt"/>
  </r>
  <r>
    <x v="12"/>
    <x v="1"/>
    <s v="FA"/>
    <x v="20"/>
    <s v="Fallert Creek"/>
    <s v="WDFW"/>
    <d v="2007-06-25T00:00:00"/>
    <n v="926132"/>
    <x v="7"/>
    <d v="2007-06-30T00:00:00"/>
    <s v="Smolt"/>
  </r>
  <r>
    <x v="12"/>
    <x v="9"/>
    <s v="SU"/>
    <x v="16"/>
    <s v="McKenzie River"/>
    <s v="ODFW"/>
    <d v="2007-09-05T00:00:00"/>
    <n v="685"/>
    <x v="1"/>
    <d v="2007-09-05T00:00:00"/>
    <s v="Smolt"/>
  </r>
  <r>
    <x v="12"/>
    <x v="1"/>
    <s v="FA"/>
    <x v="20"/>
    <s v="Fallert Creek"/>
    <s v="WDFW"/>
    <d v="2007-07-02T00:00:00"/>
    <n v="128665"/>
    <x v="7"/>
    <d v="2007-07-02T00:00:00"/>
    <s v="Smolt"/>
  </r>
  <r>
    <x v="13"/>
    <x v="0"/>
    <s v="SP"/>
    <x v="1"/>
    <s v="Quartzville Creek"/>
    <s v="ODFW"/>
    <d v="2005-06-15T00:00:00"/>
    <n v="100300"/>
    <x v="1"/>
    <d v="2005-06-15T00:00:00"/>
    <s v="Parr"/>
  </r>
  <r>
    <x v="13"/>
    <x v="0"/>
    <s v="SP"/>
    <x v="14"/>
    <s v="Clackamas Hatchery"/>
    <s v="ODFW"/>
    <d v="2005-07-16T00:00:00"/>
    <n v="205435"/>
    <x v="13"/>
    <d v="2005-07-16T00:00:00"/>
    <s v="Parr"/>
  </r>
  <r>
    <x v="13"/>
    <x v="0"/>
    <s v="SP"/>
    <x v="17"/>
    <s v="Detroit Reservoir"/>
    <s v="ODFW"/>
    <d v="2005-08-17T00:00:00"/>
    <n v="153972"/>
    <x v="1"/>
    <d v="2005-08-17T00:00:00"/>
    <s v="Parr"/>
  </r>
  <r>
    <x v="13"/>
    <x v="0"/>
    <s v="SP"/>
    <x v="18"/>
    <s v="S Fk McKenzie River"/>
    <s v="ODFW"/>
    <d v="2005-08-29T00:00:00"/>
    <n v="20978"/>
    <x v="1"/>
    <d v="2005-08-29T00:00:00"/>
    <s v="Presmolt"/>
  </r>
  <r>
    <x v="13"/>
    <x v="0"/>
    <s v="SP"/>
    <x v="34"/>
    <s v="S Fk Klaskanine River"/>
    <s v="ODFW"/>
    <d v="2005-09-26T00:00:00"/>
    <n v="566030"/>
    <x v="11"/>
    <d v="2005-09-26T00:00:00"/>
    <s v="Presmolt"/>
  </r>
  <r>
    <x v="13"/>
    <x v="0"/>
    <s v="SP"/>
    <x v="1"/>
    <s v="Hills Creek Reservoir"/>
    <s v="ODFW"/>
    <d v="2005-09-15T00:00:00"/>
    <n v="45885"/>
    <x v="1"/>
    <d v="2005-09-15T00:00:00"/>
    <s v="Presmolt"/>
  </r>
  <r>
    <x v="13"/>
    <x v="4"/>
    <s v="NO"/>
    <x v="3"/>
    <s v="Salmon Creek (WA)"/>
    <s v="WDFW"/>
    <d v="2005-10-26T00:00:00"/>
    <n v="4800"/>
    <x v="4"/>
    <d v="2005-10-26T00:00:00"/>
    <s v="Fry"/>
  </r>
  <r>
    <x v="13"/>
    <x v="0"/>
    <s v="SP"/>
    <x v="1"/>
    <s v="Dexter Pond"/>
    <s v="ODFW"/>
    <d v="2005-11-01T00:00:00"/>
    <n v="322847"/>
    <x v="1"/>
    <d v="2005-11-01T00:00:00"/>
    <s v="Presmolt"/>
  </r>
  <r>
    <x v="13"/>
    <x v="0"/>
    <s v="SP"/>
    <x v="0"/>
    <s v="South Santiam Hatchery"/>
    <s v="ODFW"/>
    <d v="2005-10-31T00:00:00"/>
    <n v="232447"/>
    <x v="0"/>
    <d v="2005-10-31T00:00:00"/>
    <s v="Presmolt"/>
  </r>
  <r>
    <x v="13"/>
    <x v="4"/>
    <s v="NO"/>
    <x v="3"/>
    <s v="Cowlitz River"/>
    <s v="WDFW"/>
    <d v="2005-03-25T00:00:00"/>
    <n v="1000"/>
    <x v="3"/>
    <d v="2005-03-25T00:00:00"/>
    <s v="Fry"/>
  </r>
  <r>
    <x v="13"/>
    <x v="3"/>
    <s v="UN"/>
    <x v="34"/>
    <s v="Youngs River"/>
    <s v="ODFW"/>
    <d v="2005-06-09T00:00:00"/>
    <n v="3293"/>
    <x v="8"/>
    <d v="2005-06-09T00:00:00"/>
    <s v="Presmolt"/>
  </r>
  <r>
    <x v="13"/>
    <x v="8"/>
    <s v="SP"/>
    <x v="1"/>
    <s v="S Fk Santiam River"/>
    <s v="ODFW"/>
    <d v="2006-01-30T00:00:00"/>
    <n v="36514"/>
    <x v="0"/>
    <d v="2006-01-30T00:00:00"/>
    <s v="Smolt"/>
  </r>
  <r>
    <x v="13"/>
    <x v="8"/>
    <s v="SP"/>
    <x v="1"/>
    <s v="Dexter Pond"/>
    <s v="ODFW"/>
    <d v="2006-02-01T00:00:00"/>
    <n v="546076"/>
    <x v="1"/>
    <d v="2006-02-01T00:00:00"/>
    <s v="Smolt"/>
  </r>
  <r>
    <x v="13"/>
    <x v="8"/>
    <s v="SP"/>
    <x v="18"/>
    <s v="McKenzie River"/>
    <s v="ODFW"/>
    <d v="2006-02-06T00:00:00"/>
    <n v="52363"/>
    <x v="1"/>
    <d v="2006-02-06T00:00:00"/>
    <s v="Smolt"/>
  </r>
  <r>
    <x v="13"/>
    <x v="8"/>
    <s v="SP"/>
    <x v="15"/>
    <s v="Sandy River"/>
    <s v="ODFW"/>
    <d v="2006-02-27T00:00:00"/>
    <n v="149250"/>
    <x v="12"/>
    <d v="2006-02-27T00:00:00"/>
    <s v="Smolt"/>
  </r>
  <r>
    <x v="13"/>
    <x v="8"/>
    <s v="SP"/>
    <x v="0"/>
    <s v="S Fk Santiam River"/>
    <s v="ODFW"/>
    <d v="2006-02-13T00:00:00"/>
    <n v="292474"/>
    <x v="0"/>
    <d v="2006-02-13T00:00:00"/>
    <s v="Smolt"/>
  </r>
  <r>
    <x v="13"/>
    <x v="8"/>
    <s v="SP"/>
    <x v="1"/>
    <s v="Mollala River"/>
    <s v="ODFW"/>
    <d v="2006-02-14T00:00:00"/>
    <n v="21090"/>
    <x v="1"/>
    <d v="2006-02-14T00:00:00"/>
    <s v="Smolt"/>
  </r>
  <r>
    <x v="13"/>
    <x v="8"/>
    <s v="SP"/>
    <x v="1"/>
    <s v="Mollala River"/>
    <s v="ODFW"/>
    <d v="2006-02-15T00:00:00"/>
    <n v="15641"/>
    <x v="1"/>
    <d v="2006-02-15T00:00:00"/>
    <s v="Smolt"/>
  </r>
  <r>
    <x v="13"/>
    <x v="8"/>
    <s v="SP"/>
    <x v="1"/>
    <s v="Mollala River"/>
    <s v="ODFW"/>
    <d v="2006-02-15T00:00:00"/>
    <n v="2790"/>
    <x v="1"/>
    <d v="2006-02-15T00:00:00"/>
    <s v="Smolt"/>
  </r>
  <r>
    <x v="13"/>
    <x v="8"/>
    <s v="SP"/>
    <x v="1"/>
    <s v="Mollala River"/>
    <s v="ODFW"/>
    <d v="2006-02-15T00:00:00"/>
    <n v="21500"/>
    <x v="1"/>
    <d v="2006-02-15T00:00:00"/>
    <s v="Smolt"/>
  </r>
  <r>
    <x v="13"/>
    <x v="8"/>
    <s v="SP"/>
    <x v="1"/>
    <s v="Mollala River"/>
    <s v="ODFW"/>
    <d v="2006-02-15T00:00:00"/>
    <n v="10260"/>
    <x v="1"/>
    <d v="2006-02-15T00:00:00"/>
    <s v="Smolt"/>
  </r>
  <r>
    <x v="13"/>
    <x v="8"/>
    <s v="SP"/>
    <x v="1"/>
    <s v="Mollala River"/>
    <s v="ODFW"/>
    <d v="2006-02-15T00:00:00"/>
    <n v="15385"/>
    <x v="1"/>
    <d v="2006-02-15T00:00:00"/>
    <s v="Smolt"/>
  </r>
  <r>
    <x v="13"/>
    <x v="8"/>
    <s v="SP"/>
    <x v="1"/>
    <s v="S Fk Santiam River"/>
    <s v="ODFW"/>
    <d v="2006-02-15T00:00:00"/>
    <n v="10950"/>
    <x v="0"/>
    <d v="2006-02-15T00:00:00"/>
    <s v="Smolt"/>
  </r>
  <r>
    <x v="13"/>
    <x v="8"/>
    <s v="SP"/>
    <x v="1"/>
    <s v="S Fk Santiam River"/>
    <s v="ODFW"/>
    <d v="2006-02-15T00:00:00"/>
    <n v="10138"/>
    <x v="0"/>
    <d v="2006-02-15T00:00:00"/>
    <s v="Smolt"/>
  </r>
  <r>
    <x v="13"/>
    <x v="8"/>
    <s v="SP"/>
    <x v="1"/>
    <s v="S Fk Santiam River"/>
    <s v="ODFW"/>
    <d v="2006-02-15T00:00:00"/>
    <n v="21115"/>
    <x v="0"/>
    <d v="2006-02-15T00:00:00"/>
    <s v="Smolt"/>
  </r>
  <r>
    <x v="13"/>
    <x v="8"/>
    <s v="SP"/>
    <x v="1"/>
    <s v="S Fk Santiam River"/>
    <s v="ODFW"/>
    <d v="2006-02-16T00:00:00"/>
    <n v="13528"/>
    <x v="0"/>
    <d v="2006-02-16T00:00:00"/>
    <s v="Smolt"/>
  </r>
  <r>
    <x v="13"/>
    <x v="8"/>
    <s v="SP"/>
    <x v="1"/>
    <s v="S Fk Santiam River"/>
    <s v="ODFW"/>
    <d v="2006-02-16T00:00:00"/>
    <n v="15183"/>
    <x v="0"/>
    <d v="2006-02-16T00:00:00"/>
    <s v="Smolt"/>
  </r>
  <r>
    <x v="13"/>
    <x v="8"/>
    <s v="SP"/>
    <x v="1"/>
    <s v="S Fk Santiam River"/>
    <s v="ODFW"/>
    <d v="2006-02-16T00:00:00"/>
    <n v="19255"/>
    <x v="0"/>
    <d v="2006-02-16T00:00:00"/>
    <s v="Smolt"/>
  </r>
  <r>
    <x v="13"/>
    <x v="8"/>
    <s v="SP"/>
    <x v="1"/>
    <s v="S Fk Santiam River"/>
    <s v="ODFW"/>
    <d v="2006-02-16T00:00:00"/>
    <n v="14355"/>
    <x v="0"/>
    <d v="2006-02-16T00:00:00"/>
    <s v="Smolt"/>
  </r>
  <r>
    <x v="13"/>
    <x v="8"/>
    <s v="SP"/>
    <x v="1"/>
    <s v="S Fk Santiam River"/>
    <s v="ODFW"/>
    <d v="2006-02-16T00:00:00"/>
    <n v="3500"/>
    <x v="0"/>
    <d v="2006-02-16T00:00:00"/>
    <s v="Smolt"/>
  </r>
  <r>
    <x v="13"/>
    <x v="8"/>
    <s v="SP"/>
    <x v="1"/>
    <s v="S Fk Santiam River"/>
    <s v="ODFW"/>
    <d v="2006-02-16T00:00:00"/>
    <n v="20087"/>
    <x v="0"/>
    <d v="2006-02-16T00:00:00"/>
    <s v="Smolt"/>
  </r>
  <r>
    <x v="13"/>
    <x v="8"/>
    <s v="SP"/>
    <x v="1"/>
    <s v="S Fk Santiam River"/>
    <s v="ODFW"/>
    <d v="2006-02-16T00:00:00"/>
    <n v="5885"/>
    <x v="0"/>
    <d v="2006-02-16T00:00:00"/>
    <s v="Smolt"/>
  </r>
  <r>
    <x v="13"/>
    <x v="8"/>
    <s v="SP"/>
    <x v="1"/>
    <s v="S Fk Santiam River"/>
    <s v="ODFW"/>
    <d v="2006-02-16T00:00:00"/>
    <n v="19467"/>
    <x v="0"/>
    <d v="2006-02-16T00:00:00"/>
    <s v="Smolt"/>
  </r>
  <r>
    <x v="13"/>
    <x v="8"/>
    <s v="SP"/>
    <x v="1"/>
    <s v="S Fk Santiam River"/>
    <s v="ODFW"/>
    <d v="2006-02-17T00:00:00"/>
    <n v="18490"/>
    <x v="0"/>
    <d v="2006-02-17T00:00:00"/>
    <s v="Smolt"/>
  </r>
  <r>
    <x v="13"/>
    <x v="8"/>
    <s v="SP"/>
    <x v="1"/>
    <s v="S Fk Santiam River"/>
    <s v="ODFW"/>
    <d v="2006-02-17T00:00:00"/>
    <n v="18025"/>
    <x v="0"/>
    <d v="2006-02-17T00:00:00"/>
    <s v="Smolt"/>
  </r>
  <r>
    <x v="13"/>
    <x v="5"/>
    <s v="SO"/>
    <x v="8"/>
    <s v="Eagle Creek Hatchery"/>
    <s v="USFW"/>
    <d v="2006-05-17T00:00:00"/>
    <n v="459486"/>
    <x v="9"/>
    <d v="2006-05-17T00:00:00"/>
    <s v="Smolt"/>
  </r>
  <r>
    <x v="13"/>
    <x v="7"/>
    <s v="WI"/>
    <x v="8"/>
    <s v="Eagle Creek Hatchery"/>
    <s v="USFW"/>
    <d v="2006-05-03T00:00:00"/>
    <n v="165454"/>
    <x v="9"/>
    <d v="2006-05-17T00:00:00"/>
    <s v="Smolt"/>
  </r>
  <r>
    <x v="13"/>
    <x v="7"/>
    <s v="WI"/>
    <x v="28"/>
    <s v="Salmon Creek (WA)"/>
    <s v="WDFW"/>
    <d v="2006-04-17T00:00:00"/>
    <n v="5036"/>
    <x v="4"/>
    <d v="2006-04-17T00:00:00"/>
    <s v="Smolt"/>
  </r>
  <r>
    <x v="13"/>
    <x v="7"/>
    <s v="WI"/>
    <x v="28"/>
    <s v="E Fk Lewis River"/>
    <s v="WDFW"/>
    <d v="2006-04-18T00:00:00"/>
    <n v="33449"/>
    <x v="5"/>
    <d v="2006-04-19T00:00:00"/>
    <s v="Smolt"/>
  </r>
  <r>
    <x v="13"/>
    <x v="8"/>
    <s v="SP"/>
    <x v="14"/>
    <s v="Eagle Creek"/>
    <s v="ODFW"/>
    <d v="2006-03-13T00:00:00"/>
    <n v="22253"/>
    <x v="13"/>
    <d v="2006-03-13T00:00:00"/>
    <s v="Smolt"/>
  </r>
  <r>
    <x v="13"/>
    <x v="8"/>
    <s v="SP"/>
    <x v="14"/>
    <s v="Eagle Creek"/>
    <s v="ODFW"/>
    <d v="2006-03-13T00:00:00"/>
    <n v="15428"/>
    <x v="13"/>
    <d v="2006-03-13T00:00:00"/>
    <s v="Smolt"/>
  </r>
  <r>
    <x v="13"/>
    <x v="8"/>
    <s v="SP"/>
    <x v="14"/>
    <s v="Eagle Creek"/>
    <s v="ODFW"/>
    <d v="2006-03-13T00:00:00"/>
    <n v="16032"/>
    <x v="13"/>
    <d v="2006-03-13T00:00:00"/>
    <s v="Smolt"/>
  </r>
  <r>
    <x v="13"/>
    <x v="8"/>
    <s v="SP"/>
    <x v="14"/>
    <s v="Eagle Creek"/>
    <s v="ODFW"/>
    <d v="2006-03-13T00:00:00"/>
    <n v="8330"/>
    <x v="13"/>
    <d v="2006-03-13T00:00:00"/>
    <s v="Smolt"/>
  </r>
  <r>
    <x v="13"/>
    <x v="8"/>
    <s v="SP"/>
    <x v="14"/>
    <s v="Clackamas River"/>
    <s v="ODFW"/>
    <d v="2006-03-17T00:00:00"/>
    <n v="227101"/>
    <x v="13"/>
    <d v="2006-03-17T00:00:00"/>
    <s v="Smolt"/>
  </r>
  <r>
    <x v="13"/>
    <x v="8"/>
    <s v="SP"/>
    <x v="14"/>
    <s v="Clackamas River"/>
    <s v="ODFW"/>
    <d v="2006-03-30T00:00:00"/>
    <n v="270565"/>
    <x v="13"/>
    <d v="2006-03-30T00:00:00"/>
    <s v="Smolt"/>
  </r>
  <r>
    <x v="13"/>
    <x v="8"/>
    <s v="SP"/>
    <x v="16"/>
    <s v="Clackamas River"/>
    <s v="ODFW"/>
    <d v="2006-03-20T00:00:00"/>
    <n v="17225"/>
    <x v="13"/>
    <d v="2006-03-20T00:00:00"/>
    <s v="Smolt"/>
  </r>
  <r>
    <x v="13"/>
    <x v="8"/>
    <s v="SP"/>
    <x v="16"/>
    <s v="Clackamas River"/>
    <s v="ODFW"/>
    <d v="2006-03-20T00:00:00"/>
    <n v="21630"/>
    <x v="13"/>
    <d v="2006-03-20T00:00:00"/>
    <s v="Smolt"/>
  </r>
  <r>
    <x v="13"/>
    <x v="8"/>
    <s v="SP"/>
    <x v="16"/>
    <s v="Clackamas River"/>
    <s v="ODFW"/>
    <d v="2006-03-20T00:00:00"/>
    <n v="22890"/>
    <x v="13"/>
    <d v="2006-03-20T00:00:00"/>
    <s v="Smolt"/>
  </r>
  <r>
    <x v="13"/>
    <x v="8"/>
    <s v="SP"/>
    <x v="16"/>
    <s v="Clackamas River"/>
    <s v="ODFW"/>
    <d v="2006-03-20T00:00:00"/>
    <n v="17004"/>
    <x v="13"/>
    <d v="2006-03-20T00:00:00"/>
    <s v="Smolt"/>
  </r>
  <r>
    <x v="13"/>
    <x v="8"/>
    <s v="SP"/>
    <x v="16"/>
    <s v="Clackamas River"/>
    <s v="ODFW"/>
    <d v="2006-03-20T00:00:00"/>
    <n v="12134"/>
    <x v="13"/>
    <d v="2006-03-20T00:00:00"/>
    <s v="Smolt"/>
  </r>
  <r>
    <x v="13"/>
    <x v="8"/>
    <s v="SP"/>
    <x v="1"/>
    <s v="Dexter Pond"/>
    <s v="ODFW"/>
    <d v="2006-02-23T00:00:00"/>
    <n v="242316"/>
    <x v="1"/>
    <d v="2006-02-23T00:00:00"/>
    <s v="Smolt"/>
  </r>
  <r>
    <x v="13"/>
    <x v="8"/>
    <s v="SP"/>
    <x v="1"/>
    <s v="Dexter Pond"/>
    <s v="ODFW"/>
    <d v="2006-03-08T00:00:00"/>
    <n v="244555"/>
    <x v="1"/>
    <d v="2006-03-08T00:00:00"/>
    <s v="Smolt"/>
  </r>
  <r>
    <x v="13"/>
    <x v="8"/>
    <s v="SP"/>
    <x v="1"/>
    <s v="Dexter Pond"/>
    <s v="ODFW"/>
    <d v="2006-03-08T00:00:00"/>
    <n v="244367"/>
    <x v="1"/>
    <d v="2006-03-08T00:00:00"/>
    <s v="Smolt"/>
  </r>
  <r>
    <x v="13"/>
    <x v="7"/>
    <s v="WI"/>
    <x v="12"/>
    <s v="N Fk Klaskanine River"/>
    <s v="ODFW"/>
    <d v="2006-03-15T00:00:00"/>
    <n v="61165"/>
    <x v="11"/>
    <d v="2006-03-15T00:00:00"/>
    <s v="Smolt"/>
  </r>
  <r>
    <x v="13"/>
    <x v="8"/>
    <s v="SP"/>
    <x v="17"/>
    <s v="Santiam River &amp; N Fk"/>
    <s v="ODFW"/>
    <d v="2006-03-06T00:00:00"/>
    <n v="29786"/>
    <x v="0"/>
    <d v="2006-03-06T00:00:00"/>
    <s v="Smolt"/>
  </r>
  <r>
    <x v="13"/>
    <x v="8"/>
    <s v="SP"/>
    <x v="17"/>
    <s v="Santiam River &amp; N Fk"/>
    <s v="ODFW"/>
    <d v="2006-03-06T00:00:00"/>
    <n v="30338"/>
    <x v="0"/>
    <d v="2006-03-06T00:00:00"/>
    <s v="Smolt"/>
  </r>
  <r>
    <x v="13"/>
    <x v="8"/>
    <s v="SP"/>
    <x v="17"/>
    <s v="Santiam River &amp; N Fk"/>
    <s v="ODFW"/>
    <d v="2006-03-06T00:00:00"/>
    <n v="63525"/>
    <x v="0"/>
    <d v="2006-03-06T00:00:00"/>
    <s v="Smolt"/>
  </r>
  <r>
    <x v="13"/>
    <x v="8"/>
    <s v="SP"/>
    <x v="17"/>
    <s v="Santiam River &amp; N Fk"/>
    <s v="ODFW"/>
    <d v="2006-03-06T00:00:00"/>
    <n v="32282"/>
    <x v="0"/>
    <d v="2006-03-06T00:00:00"/>
    <s v="Smolt"/>
  </r>
  <r>
    <x v="13"/>
    <x v="8"/>
    <s v="SP"/>
    <x v="17"/>
    <s v="Santiam River &amp; N Fk"/>
    <s v="ODFW"/>
    <d v="2006-03-06T00:00:00"/>
    <n v="69300"/>
    <x v="0"/>
    <d v="2006-03-06T00:00:00"/>
    <s v="Smolt"/>
  </r>
  <r>
    <x v="13"/>
    <x v="8"/>
    <s v="SP"/>
    <x v="17"/>
    <s v="Santiam River &amp; N Fk"/>
    <s v="ODFW"/>
    <d v="2006-03-06T00:00:00"/>
    <n v="61560"/>
    <x v="0"/>
    <d v="2006-03-06T00:00:00"/>
    <s v="Smolt"/>
  </r>
  <r>
    <x v="13"/>
    <x v="8"/>
    <s v="SP"/>
    <x v="17"/>
    <s v="Santiam River &amp; N Fk"/>
    <s v="ODFW"/>
    <d v="2006-03-07T00:00:00"/>
    <n v="68400"/>
    <x v="0"/>
    <d v="2006-03-07T00:00:00"/>
    <s v="Smolt"/>
  </r>
  <r>
    <x v="13"/>
    <x v="8"/>
    <s v="SP"/>
    <x v="17"/>
    <s v="Santiam River &amp; N Fk"/>
    <s v="ODFW"/>
    <d v="2006-03-07T00:00:00"/>
    <n v="97356"/>
    <x v="0"/>
    <d v="2006-03-07T00:00:00"/>
    <s v="Smolt"/>
  </r>
  <r>
    <x v="13"/>
    <x v="8"/>
    <s v="SP"/>
    <x v="17"/>
    <s v="Santiam River &amp; N Fk"/>
    <s v="ODFW"/>
    <d v="2006-03-07T00:00:00"/>
    <n v="87360"/>
    <x v="0"/>
    <d v="2006-03-07T00:00:00"/>
    <s v="Smolt"/>
  </r>
  <r>
    <x v="13"/>
    <x v="8"/>
    <s v="SP"/>
    <x v="17"/>
    <s v="Santiam River &amp; N Fk"/>
    <s v="ODFW"/>
    <d v="2006-03-07T00:00:00"/>
    <n v="50736"/>
    <x v="0"/>
    <d v="2006-03-07T00:00:00"/>
    <s v="Smolt"/>
  </r>
  <r>
    <x v="13"/>
    <x v="8"/>
    <s v="SP"/>
    <x v="17"/>
    <s v="Santiam River &amp; N Fk"/>
    <s v="ODFW"/>
    <d v="2006-03-07T00:00:00"/>
    <n v="76160"/>
    <x v="0"/>
    <d v="2006-03-07T00:00:00"/>
    <s v="Smolt"/>
  </r>
  <r>
    <x v="13"/>
    <x v="8"/>
    <s v="SP"/>
    <x v="18"/>
    <s v="McKenzie River"/>
    <s v="ODFW"/>
    <d v="2006-02-06T00:00:00"/>
    <n v="310525"/>
    <x v="1"/>
    <d v="2006-03-06T00:00:00"/>
    <s v="Smolt"/>
  </r>
  <r>
    <x v="13"/>
    <x v="8"/>
    <s v="SP"/>
    <x v="18"/>
    <s v="McKenzie River"/>
    <s v="ODFW"/>
    <d v="2006-02-06T00:00:00"/>
    <n v="51420"/>
    <x v="1"/>
    <d v="2006-03-06T00:00:00"/>
    <s v="Smolt"/>
  </r>
  <r>
    <x v="13"/>
    <x v="8"/>
    <s v="SP"/>
    <x v="18"/>
    <s v="McKenzie River"/>
    <s v="ODFW"/>
    <d v="2006-03-06T00:00:00"/>
    <n v="31350"/>
    <x v="1"/>
    <d v="2006-03-06T00:00:00"/>
    <s v="Smolt"/>
  </r>
  <r>
    <x v="13"/>
    <x v="8"/>
    <s v="SP"/>
    <x v="18"/>
    <s v="McKenzie River"/>
    <s v="ODFW"/>
    <d v="2006-03-06T00:00:00"/>
    <n v="417404"/>
    <x v="1"/>
    <d v="2006-03-06T00:00:00"/>
    <s v="Smolt"/>
  </r>
  <r>
    <x v="13"/>
    <x v="9"/>
    <s v="SU"/>
    <x v="19"/>
    <s v="Santiam River &amp; N Fk"/>
    <s v="ODFW"/>
    <d v="2006-03-21T00:00:00"/>
    <n v="5922"/>
    <x v="0"/>
    <d v="2006-03-21T00:00:00"/>
    <s v="Smolt"/>
  </r>
  <r>
    <x v="13"/>
    <x v="9"/>
    <s v="SU"/>
    <x v="19"/>
    <s v="Santiam River &amp; N Fk"/>
    <s v="ODFW"/>
    <d v="2006-03-21T00:00:00"/>
    <n v="6110"/>
    <x v="0"/>
    <d v="2006-03-21T00:00:00"/>
    <s v="Smolt"/>
  </r>
  <r>
    <x v="13"/>
    <x v="9"/>
    <s v="SU"/>
    <x v="19"/>
    <s v="Santiam River &amp; N Fk"/>
    <s v="ODFW"/>
    <d v="2006-03-21T00:00:00"/>
    <n v="8278"/>
    <x v="0"/>
    <d v="2006-03-21T00:00:00"/>
    <s v="Smolt"/>
  </r>
  <r>
    <x v="13"/>
    <x v="9"/>
    <s v="SU"/>
    <x v="19"/>
    <s v="Santiam River &amp; N Fk"/>
    <s v="ODFW"/>
    <d v="2006-03-21T00:00:00"/>
    <n v="3548"/>
    <x v="0"/>
    <d v="2006-03-21T00:00:00"/>
    <s v="Smolt"/>
  </r>
  <r>
    <x v="13"/>
    <x v="9"/>
    <s v="SU"/>
    <x v="19"/>
    <s v="Santiam River &amp; N Fk"/>
    <s v="ODFW"/>
    <d v="2006-03-21T00:00:00"/>
    <n v="5280"/>
    <x v="0"/>
    <d v="2006-03-21T00:00:00"/>
    <s v="Smolt"/>
  </r>
  <r>
    <x v="13"/>
    <x v="9"/>
    <s v="SU"/>
    <x v="19"/>
    <s v="Santiam River &amp; N Fk"/>
    <s v="ODFW"/>
    <d v="2006-03-21T00:00:00"/>
    <n v="8751"/>
    <x v="0"/>
    <d v="2006-03-21T00:00:00"/>
    <s v="Smolt"/>
  </r>
  <r>
    <x v="13"/>
    <x v="9"/>
    <s v="SU"/>
    <x v="19"/>
    <s v="Santiam River &amp; N Fk"/>
    <s v="ODFW"/>
    <d v="2006-03-21T00:00:00"/>
    <n v="8514"/>
    <x v="0"/>
    <d v="2006-03-21T00:00:00"/>
    <s v="Smolt"/>
  </r>
  <r>
    <x v="13"/>
    <x v="9"/>
    <s v="SU"/>
    <x v="19"/>
    <s v="Santiam River &amp; N Fk"/>
    <s v="ODFW"/>
    <d v="2006-03-21T00:00:00"/>
    <n v="8640"/>
    <x v="0"/>
    <d v="2006-03-21T00:00:00"/>
    <s v="Smolt"/>
  </r>
  <r>
    <x v="13"/>
    <x v="8"/>
    <s v="SP"/>
    <x v="15"/>
    <s v="Sandy River"/>
    <s v="ODFW"/>
    <d v="2006-03-28T00:00:00"/>
    <n v="145839"/>
    <x v="12"/>
    <d v="2006-03-28T00:00:00"/>
    <s v="Smolt"/>
  </r>
  <r>
    <x v="13"/>
    <x v="7"/>
    <s v="WI"/>
    <x v="15"/>
    <s v="Sandy River"/>
    <s v="ODFW"/>
    <d v="2006-03-13T00:00:00"/>
    <n v="63970"/>
    <x v="12"/>
    <d v="2006-03-13T00:00:00"/>
    <s v="Smolt"/>
  </r>
  <r>
    <x v="13"/>
    <x v="8"/>
    <s v="SP"/>
    <x v="0"/>
    <s v="S Fk Santiam River"/>
    <s v="ODFW"/>
    <d v="2006-03-14T00:00:00"/>
    <n v="150881"/>
    <x v="0"/>
    <d v="2006-03-14T00:00:00"/>
    <s v="Smolt"/>
  </r>
  <r>
    <x v="13"/>
    <x v="9"/>
    <s v="SU"/>
    <x v="0"/>
    <s v="Santiam River &amp; N Fk"/>
    <s v="ODFW"/>
    <d v="2006-03-27T00:00:00"/>
    <n v="3548"/>
    <x v="0"/>
    <d v="2006-03-27T00:00:00"/>
    <s v="Smolt"/>
  </r>
  <r>
    <x v="13"/>
    <x v="9"/>
    <s v="SU"/>
    <x v="0"/>
    <s v="Santiam River &amp; N Fk"/>
    <s v="ODFW"/>
    <d v="2006-03-27T00:00:00"/>
    <n v="3996"/>
    <x v="0"/>
    <d v="2006-03-27T00:00:00"/>
    <s v="Smolt"/>
  </r>
  <r>
    <x v="13"/>
    <x v="9"/>
    <s v="SU"/>
    <x v="0"/>
    <s v="Santiam River &amp; N Fk"/>
    <s v="ODFW"/>
    <d v="2006-03-28T00:00:00"/>
    <n v="7875"/>
    <x v="0"/>
    <d v="2006-03-28T00:00:00"/>
    <s v="Smolt"/>
  </r>
  <r>
    <x v="13"/>
    <x v="8"/>
    <s v="SP"/>
    <x v="1"/>
    <s v="Fall Creek"/>
    <s v="ODFW"/>
    <d v="2006-03-01T00:00:00"/>
    <n v="7168"/>
    <x v="1"/>
    <d v="2006-03-01T00:00:00"/>
    <s v="Smolt"/>
  </r>
  <r>
    <x v="13"/>
    <x v="8"/>
    <s v="SP"/>
    <x v="1"/>
    <s v="Fall Creek"/>
    <s v="ODFW"/>
    <d v="2006-03-01T00:00:00"/>
    <n v="12353"/>
    <x v="1"/>
    <d v="2006-03-01T00:00:00"/>
    <s v="Smolt"/>
  </r>
  <r>
    <x v="13"/>
    <x v="8"/>
    <s v="SP"/>
    <x v="1"/>
    <s v="Fall Creek"/>
    <s v="ODFW"/>
    <d v="2006-03-01T00:00:00"/>
    <n v="20467"/>
    <x v="1"/>
    <d v="2006-03-01T00:00:00"/>
    <s v="Smolt"/>
  </r>
  <r>
    <x v="13"/>
    <x v="8"/>
    <s v="SP"/>
    <x v="1"/>
    <s v="Fall Creek"/>
    <s v="ODFW"/>
    <d v="2006-03-01T00:00:00"/>
    <n v="15520"/>
    <x v="1"/>
    <d v="2006-03-01T00:00:00"/>
    <s v="Smolt"/>
  </r>
  <r>
    <x v="13"/>
    <x v="8"/>
    <s v="SP"/>
    <x v="1"/>
    <s v="Fall Creek"/>
    <s v="ODFW"/>
    <d v="2006-03-01T00:00:00"/>
    <n v="11727"/>
    <x v="1"/>
    <d v="2006-03-01T00:00:00"/>
    <s v="Smolt"/>
  </r>
  <r>
    <x v="13"/>
    <x v="8"/>
    <s v="SP"/>
    <x v="1"/>
    <s v="Fall Creek"/>
    <s v="ODFW"/>
    <d v="2006-03-01T00:00:00"/>
    <n v="25096"/>
    <x v="1"/>
    <d v="2006-03-01T00:00:00"/>
    <s v="Smolt"/>
  </r>
  <r>
    <x v="13"/>
    <x v="9"/>
    <s v="SU"/>
    <x v="1"/>
    <s v="Santiam River &amp; N Fk"/>
    <s v="ODFW"/>
    <d v="2006-03-28T00:00:00"/>
    <n v="11685"/>
    <x v="0"/>
    <d v="2006-03-28T00:00:00"/>
    <s v="Smolt"/>
  </r>
  <r>
    <x v="13"/>
    <x v="9"/>
    <s v="SU"/>
    <x v="1"/>
    <s v="Santiam River &amp; N Fk"/>
    <s v="ODFW"/>
    <d v="2006-03-28T00:00:00"/>
    <n v="9690"/>
    <x v="0"/>
    <d v="2006-03-28T00:00:00"/>
    <s v="Smolt"/>
  </r>
  <r>
    <x v="13"/>
    <x v="9"/>
    <s v="SU"/>
    <x v="1"/>
    <s v="Santiam River &amp; N Fk"/>
    <s v="ODFW"/>
    <d v="2006-03-28T00:00:00"/>
    <n v="5928"/>
    <x v="0"/>
    <d v="2006-03-28T00:00:00"/>
    <s v="Smolt"/>
  </r>
  <r>
    <x v="13"/>
    <x v="9"/>
    <s v="SU"/>
    <x v="1"/>
    <s v="Santiam River &amp; N Fk"/>
    <s v="ODFW"/>
    <d v="2006-03-29T00:00:00"/>
    <n v="8400"/>
    <x v="0"/>
    <d v="2006-03-29T00:00:00"/>
    <s v="Smolt"/>
  </r>
  <r>
    <x v="13"/>
    <x v="9"/>
    <s v="SU"/>
    <x v="1"/>
    <s v="Santiam River &amp; N Fk"/>
    <s v="ODFW"/>
    <d v="2006-03-29T00:00:00"/>
    <n v="10808"/>
    <x v="0"/>
    <d v="2006-03-29T00:00:00"/>
    <s v="Smolt"/>
  </r>
  <r>
    <x v="13"/>
    <x v="9"/>
    <s v="SU"/>
    <x v="1"/>
    <s v="Santiam River &amp; N Fk"/>
    <s v="ODFW"/>
    <d v="2006-03-29T00:00:00"/>
    <n v="5040"/>
    <x v="0"/>
    <d v="2006-03-29T00:00:00"/>
    <s v="Smolt"/>
  </r>
  <r>
    <x v="13"/>
    <x v="6"/>
    <s v="UN"/>
    <x v="10"/>
    <s v="Big Creek Hatchery"/>
    <s v="ODFW"/>
    <d v="2006-04-01T00:00:00"/>
    <n v="142120"/>
    <x v="10"/>
    <d v="2006-04-01T00:00:00"/>
    <s v="Smolt"/>
  </r>
  <r>
    <x v="13"/>
    <x v="7"/>
    <s v="WI"/>
    <x v="10"/>
    <s v="Big Creek Hatchery"/>
    <s v="ODFW"/>
    <d v="2006-04-01T00:00:00"/>
    <n v="60952"/>
    <x v="10"/>
    <d v="2006-04-01T00:00:00"/>
    <s v="Smolt"/>
  </r>
  <r>
    <x v="13"/>
    <x v="9"/>
    <s v="SU"/>
    <x v="14"/>
    <s v="Clackamas River"/>
    <s v="ODFW"/>
    <d v="2006-04-12T00:00:00"/>
    <n v="176137"/>
    <x v="13"/>
    <d v="2006-04-12T00:00:00"/>
    <s v="Smolt"/>
  </r>
  <r>
    <x v="13"/>
    <x v="9"/>
    <s v="SU"/>
    <x v="1"/>
    <s v="Dexter Pond"/>
    <s v="ODFW"/>
    <d v="2006-04-06T00:00:00"/>
    <n v="94683"/>
    <x v="1"/>
    <d v="2006-04-06T00:00:00"/>
    <s v="Smolt"/>
  </r>
  <r>
    <x v="13"/>
    <x v="8"/>
    <s v="SP"/>
    <x v="34"/>
    <s v="Blind Slough"/>
    <s v="ODFW"/>
    <d v="2006-03-27T00:00:00"/>
    <n v="287215"/>
    <x v="4"/>
    <d v="2006-03-27T00:00:00"/>
    <s v="Smolt"/>
  </r>
  <r>
    <x v="13"/>
    <x v="8"/>
    <s v="SP"/>
    <x v="34"/>
    <s v="Blind Slough"/>
    <s v="ODFW"/>
    <d v="2006-04-06T00:00:00"/>
    <n v="28099"/>
    <x v="4"/>
    <d v="2006-04-06T00:00:00"/>
    <s v="Smolt"/>
  </r>
  <r>
    <x v="13"/>
    <x v="8"/>
    <s v="SP"/>
    <x v="34"/>
    <s v="Blind Slough"/>
    <s v="ODFW"/>
    <d v="2006-04-17T00:00:00"/>
    <n v="27440"/>
    <x v="4"/>
    <d v="2006-04-17T00:00:00"/>
    <s v="Smolt"/>
  </r>
  <r>
    <x v="13"/>
    <x v="8"/>
    <s v="SP"/>
    <x v="34"/>
    <s v="John Day R Net Pens"/>
    <s v="ODFW"/>
    <d v="2006-03-27T00:00:00"/>
    <n v="25451"/>
    <x v="4"/>
    <d v="2006-03-27T00:00:00"/>
    <s v="Smolt"/>
  </r>
  <r>
    <x v="13"/>
    <x v="8"/>
    <s v="SP"/>
    <x v="16"/>
    <s v="Clackamas River"/>
    <s v="ODFW"/>
    <d v="2006-03-20T00:00:00"/>
    <n v="7820"/>
    <x v="13"/>
    <d v="2006-03-20T00:00:00"/>
    <s v="Smolt"/>
  </r>
  <r>
    <x v="13"/>
    <x v="8"/>
    <s v="SP"/>
    <x v="16"/>
    <s v="Clackamas River"/>
    <s v="ODFW"/>
    <d v="2006-03-20T00:00:00"/>
    <n v="10355"/>
    <x v="13"/>
    <d v="2006-03-20T00:00:00"/>
    <s v="Smolt"/>
  </r>
  <r>
    <x v="13"/>
    <x v="8"/>
    <s v="SP"/>
    <x v="16"/>
    <s v="Clackamas River"/>
    <s v="ODFW"/>
    <d v="2006-03-20T00:00:00"/>
    <n v="21115"/>
    <x v="13"/>
    <d v="2006-03-20T00:00:00"/>
    <s v="Smolt"/>
  </r>
  <r>
    <x v="13"/>
    <x v="9"/>
    <s v="SU"/>
    <x v="16"/>
    <s v="McKenzie River"/>
    <s v="ODFW"/>
    <d v="2006-04-04T00:00:00"/>
    <n v="28008"/>
    <x v="1"/>
    <d v="2006-04-04T00:00:00"/>
    <s v="Smolt"/>
  </r>
  <r>
    <x v="13"/>
    <x v="9"/>
    <s v="SU"/>
    <x v="16"/>
    <s v="McKenzie River"/>
    <s v="ODFW"/>
    <d v="2006-04-07T00:00:00"/>
    <n v="28061"/>
    <x v="1"/>
    <d v="2006-04-07T00:00:00"/>
    <s v="Smolt"/>
  </r>
  <r>
    <x v="13"/>
    <x v="9"/>
    <s v="SU"/>
    <x v="16"/>
    <s v="McKenzie River"/>
    <s v="ODFW"/>
    <d v="2006-04-07T00:00:00"/>
    <n v="28108"/>
    <x v="1"/>
    <d v="2006-04-07T00:00:00"/>
    <s v="Smolt"/>
  </r>
  <r>
    <x v="13"/>
    <x v="9"/>
    <s v="SU"/>
    <x v="16"/>
    <s v="McKenzie River"/>
    <s v="ODFW"/>
    <d v="2006-04-07T00:00:00"/>
    <n v="27799"/>
    <x v="1"/>
    <d v="2006-04-07T00:00:00"/>
    <s v="Smolt"/>
  </r>
  <r>
    <x v="13"/>
    <x v="9"/>
    <s v="SU"/>
    <x v="19"/>
    <s v="Willamette River"/>
    <s v="ODFW"/>
    <d v="2006-04-17T00:00:00"/>
    <n v="39646"/>
    <x v="1"/>
    <d v="2006-04-17T00:00:00"/>
    <s v="Smolt"/>
  </r>
  <r>
    <x v="13"/>
    <x v="9"/>
    <s v="SU"/>
    <x v="19"/>
    <s v="M Fk Willamette River"/>
    <s v="ODFW"/>
    <d v="2006-04-17T00:00:00"/>
    <n v="39032"/>
    <x v="1"/>
    <d v="2006-04-17T00:00:00"/>
    <s v="Smolt"/>
  </r>
  <r>
    <x v="13"/>
    <x v="6"/>
    <s v="UN"/>
    <x v="15"/>
    <s v="Sandy River"/>
    <s v="ODFW"/>
    <d v="2006-04-17T00:00:00"/>
    <n v="85788"/>
    <x v="12"/>
    <d v="2006-04-17T00:00:00"/>
    <s v="Smolt"/>
  </r>
  <r>
    <x v="13"/>
    <x v="6"/>
    <s v="UN"/>
    <x v="15"/>
    <s v="Sandy River"/>
    <s v="ODFW"/>
    <d v="2006-04-17T00:00:00"/>
    <n v="85862"/>
    <x v="12"/>
    <d v="2006-04-17T00:00:00"/>
    <s v="Smolt"/>
  </r>
  <r>
    <x v="13"/>
    <x v="6"/>
    <s v="UN"/>
    <x v="15"/>
    <s v="Sandy River"/>
    <s v="ODFW"/>
    <d v="2006-04-17T00:00:00"/>
    <n v="75692"/>
    <x v="12"/>
    <d v="2006-04-17T00:00:00"/>
    <s v="Smolt"/>
  </r>
  <r>
    <x v="13"/>
    <x v="6"/>
    <s v="UN"/>
    <x v="15"/>
    <s v="Sandy River"/>
    <s v="ODFW"/>
    <d v="2006-04-17T00:00:00"/>
    <n v="75499"/>
    <x v="12"/>
    <d v="2006-04-17T00:00:00"/>
    <s v="Smolt"/>
  </r>
  <r>
    <x v="13"/>
    <x v="9"/>
    <s v="SU"/>
    <x v="15"/>
    <s v="Sandy River"/>
    <s v="ODFW"/>
    <d v="2006-03-30T00:00:00"/>
    <n v="17651"/>
    <x v="12"/>
    <d v="2006-03-30T00:00:00"/>
    <s v="Smolt"/>
  </r>
  <r>
    <x v="13"/>
    <x v="9"/>
    <s v="SU"/>
    <x v="15"/>
    <s v="Sandy River"/>
    <s v="ODFW"/>
    <d v="2006-03-30T00:00:00"/>
    <n v="18057"/>
    <x v="12"/>
    <d v="2006-03-30T00:00:00"/>
    <s v="Smolt"/>
  </r>
  <r>
    <x v="13"/>
    <x v="9"/>
    <s v="SU"/>
    <x v="15"/>
    <s v="Sandy River"/>
    <s v="ODFW"/>
    <d v="2006-04-14T00:00:00"/>
    <n v="47938"/>
    <x v="12"/>
    <d v="2006-04-14T00:00:00"/>
    <s v="Smolt"/>
  </r>
  <r>
    <x v="13"/>
    <x v="9"/>
    <s v="SU"/>
    <x v="0"/>
    <s v="Santiam River &amp; N Fk"/>
    <s v="ODFW"/>
    <d v="2006-03-27T00:00:00"/>
    <n v="13975"/>
    <x v="0"/>
    <d v="2006-03-27T00:00:00"/>
    <s v="Smolt"/>
  </r>
  <r>
    <x v="13"/>
    <x v="9"/>
    <s v="SU"/>
    <x v="0"/>
    <s v="Santiam River &amp; N Fk"/>
    <s v="ODFW"/>
    <d v="2006-03-27T00:00:00"/>
    <n v="10800"/>
    <x v="0"/>
    <d v="2006-03-27T00:00:00"/>
    <s v="Smolt"/>
  </r>
  <r>
    <x v="13"/>
    <x v="9"/>
    <s v="SU"/>
    <x v="0"/>
    <s v="S Fk Santiam River"/>
    <s v="ODFW"/>
    <d v="2006-04-03T00:00:00"/>
    <n v="144763"/>
    <x v="0"/>
    <d v="2006-04-03T00:00:00"/>
    <s v="Smolt"/>
  </r>
  <r>
    <x v="13"/>
    <x v="6"/>
    <s v="UN"/>
    <x v="34"/>
    <s v="Tongue Pt"/>
    <s v="ODFW"/>
    <d v="2006-04-21T00:00:00"/>
    <n v="194442"/>
    <x v="4"/>
    <d v="2006-04-21T00:00:00"/>
    <s v="Smolt"/>
  </r>
  <r>
    <x v="13"/>
    <x v="8"/>
    <s v="SP"/>
    <x v="34"/>
    <s v="Tongue Pt"/>
    <s v="ODFW"/>
    <d v="2006-03-27T00:00:00"/>
    <n v="57114"/>
    <x v="4"/>
    <d v="2006-03-27T00:00:00"/>
    <s v="Smolt"/>
  </r>
  <r>
    <x v="13"/>
    <x v="9"/>
    <s v="SU"/>
    <x v="1"/>
    <s v="Santiam River &amp; N Fk"/>
    <s v="ODFW"/>
    <d v="2006-03-28T00:00:00"/>
    <n v="7838"/>
    <x v="0"/>
    <d v="2006-03-28T00:00:00"/>
    <s v="Smolt"/>
  </r>
  <r>
    <x v="13"/>
    <x v="9"/>
    <s v="SU"/>
    <x v="1"/>
    <s v="Santiam River &amp; N Fk"/>
    <s v="ODFW"/>
    <d v="2006-03-29T00:00:00"/>
    <n v="10640"/>
    <x v="0"/>
    <d v="2006-03-29T00:00:00"/>
    <s v="Smolt"/>
  </r>
  <r>
    <x v="13"/>
    <x v="6"/>
    <s v="UN"/>
    <x v="34"/>
    <s v="Youngs River"/>
    <s v="ODFW"/>
    <d v="2006-04-10T00:00:00"/>
    <n v="744274"/>
    <x v="8"/>
    <d v="2006-04-10T00:00:00"/>
    <s v="Smolt"/>
  </r>
  <r>
    <x v="13"/>
    <x v="6"/>
    <s v="UN"/>
    <x v="34"/>
    <s v="Youngs River"/>
    <s v="ODFW"/>
    <d v="2006-04-24T00:00:00"/>
    <n v="381335"/>
    <x v="8"/>
    <d v="2006-04-24T00:00:00"/>
    <s v="Smolt"/>
  </r>
  <r>
    <x v="13"/>
    <x v="8"/>
    <s v="SP"/>
    <x v="34"/>
    <s v="Youngs River"/>
    <s v="ODFW"/>
    <d v="2006-03-28T00:00:00"/>
    <n v="391843"/>
    <x v="8"/>
    <d v="2006-03-28T00:00:00"/>
    <s v="Smolt"/>
  </r>
  <r>
    <x v="13"/>
    <x v="7"/>
    <s v="WI"/>
    <x v="28"/>
    <s v="N FK Washougal River"/>
    <s v="WDFW"/>
    <d v="2006-04-18T00:00:00"/>
    <n v="8640"/>
    <x v="6"/>
    <d v="2006-04-18T00:00:00"/>
    <s v="Smolt"/>
  </r>
  <r>
    <x v="13"/>
    <x v="9"/>
    <s v="SU"/>
    <x v="28"/>
    <s v="E Fk Lewis River"/>
    <s v="WDFW"/>
    <d v="2006-04-20T00:00:00"/>
    <n v="30188"/>
    <x v="5"/>
    <d v="2006-04-26T00:00:00"/>
    <s v="Smolt"/>
  </r>
  <r>
    <x v="13"/>
    <x v="9"/>
    <s v="SU"/>
    <x v="28"/>
    <s v="N FK Washougal River"/>
    <s v="WDFW"/>
    <d v="2006-04-21T00:00:00"/>
    <n v="27536"/>
    <x v="6"/>
    <d v="2006-04-28T00:00:00"/>
    <s v="Smolt"/>
  </r>
  <r>
    <x v="13"/>
    <x v="9"/>
    <s v="SU"/>
    <x v="28"/>
    <s v="Washougal River"/>
    <s v="WDFW"/>
    <d v="2006-04-20T00:00:00"/>
    <n v="15360"/>
    <x v="6"/>
    <d v="2006-04-28T00:00:00"/>
    <s v="Smolt"/>
  </r>
  <r>
    <x v="13"/>
    <x v="9"/>
    <s v="SU"/>
    <x v="28"/>
    <s v="E Fk Lewis River"/>
    <s v="WDFW"/>
    <d v="2006-05-03T00:00:00"/>
    <n v="5016"/>
    <x v="5"/>
    <d v="2006-05-03T00:00:00"/>
    <s v="Smolt"/>
  </r>
  <r>
    <x v="13"/>
    <x v="9"/>
    <s v="SU"/>
    <x v="28"/>
    <s v="N FK Washougal River"/>
    <s v="WDFW"/>
    <d v="2006-05-01T00:00:00"/>
    <n v="6272"/>
    <x v="6"/>
    <d v="2006-05-01T00:00:00"/>
    <s v="Smolt"/>
  </r>
  <r>
    <x v="13"/>
    <x v="9"/>
    <s v="SU"/>
    <x v="28"/>
    <s v="N FK Washougal River"/>
    <s v="WDFW"/>
    <d v="2006-05-03T00:00:00"/>
    <n v="6936"/>
    <x v="6"/>
    <d v="2006-05-03T00:00:00"/>
    <s v="Smolt"/>
  </r>
  <r>
    <x v="13"/>
    <x v="9"/>
    <s v="SU"/>
    <x v="28"/>
    <s v="N FK Washougal River"/>
    <s v="WDFW"/>
    <d v="2006-05-05T00:00:00"/>
    <n v="3582"/>
    <x v="6"/>
    <d v="2006-05-05T00:00:00"/>
    <s v="Smolt"/>
  </r>
  <r>
    <x v="13"/>
    <x v="9"/>
    <s v="SU"/>
    <x v="28"/>
    <s v="Washougal River"/>
    <s v="WDFW"/>
    <d v="2006-05-03T00:00:00"/>
    <n v="1485"/>
    <x v="6"/>
    <d v="2006-05-03T00:00:00"/>
    <s v="Smolt"/>
  </r>
  <r>
    <x v="13"/>
    <x v="9"/>
    <s v="SU"/>
    <x v="28"/>
    <s v="Washougal River"/>
    <s v="WDFW"/>
    <d v="2006-05-03T00:00:00"/>
    <n v="6202"/>
    <x v="6"/>
    <d v="2006-05-03T00:00:00"/>
    <s v="Smolt"/>
  </r>
  <r>
    <x v="13"/>
    <x v="9"/>
    <s v="SU"/>
    <x v="28"/>
    <s v="Washougal River"/>
    <s v="WDFW"/>
    <d v="2006-05-05T00:00:00"/>
    <n v="12227"/>
    <x v="6"/>
    <d v="2006-05-05T00:00:00"/>
    <s v="Smolt"/>
  </r>
  <r>
    <x v="13"/>
    <x v="7"/>
    <s v="WI"/>
    <x v="28"/>
    <s v="E Fk Lewis River"/>
    <s v="WDFW"/>
    <d v="2006-05-01T00:00:00"/>
    <n v="8618"/>
    <x v="5"/>
    <d v="2006-05-01T00:00:00"/>
    <s v="Smolt"/>
  </r>
  <r>
    <x v="13"/>
    <x v="7"/>
    <s v="WI"/>
    <x v="28"/>
    <s v="N FK Washougal River"/>
    <s v="WDFW"/>
    <d v="2006-05-02T00:00:00"/>
    <n v="17784"/>
    <x v="6"/>
    <d v="2006-05-02T00:00:00"/>
    <s v="Smolt"/>
  </r>
  <r>
    <x v="13"/>
    <x v="7"/>
    <s v="WI"/>
    <x v="28"/>
    <s v="Washougal River"/>
    <s v="WDFW"/>
    <d v="2006-05-01T00:00:00"/>
    <n v="32452"/>
    <x v="6"/>
    <d v="2006-05-02T00:00:00"/>
    <s v="Smolt"/>
  </r>
  <r>
    <x v="13"/>
    <x v="1"/>
    <s v="FA"/>
    <x v="24"/>
    <s v="Washougal River"/>
    <s v="WDFW"/>
    <d v="2006-07-12T00:00:00"/>
    <n v="503300"/>
    <x v="6"/>
    <d v="2006-07-12T00:00:00"/>
    <s v="Smolt"/>
  </r>
  <r>
    <x v="13"/>
    <x v="1"/>
    <s v="FA"/>
    <x v="24"/>
    <s v="Washougal River"/>
    <s v="WDFW"/>
    <d v="2006-06-16T00:00:00"/>
    <n v="3606000"/>
    <x v="6"/>
    <d v="2006-06-25T00:00:00"/>
    <s v="Smolt"/>
  </r>
  <r>
    <x v="13"/>
    <x v="11"/>
    <s v="NO"/>
    <x v="24"/>
    <s v="Washougal River"/>
    <s v="WDFW"/>
    <d v="2006-04-13T00:00:00"/>
    <n v="498540"/>
    <x v="6"/>
    <d v="2006-04-24T00:00:00"/>
    <s v="Smolt"/>
  </r>
  <r>
    <x v="13"/>
    <x v="13"/>
    <s v="UN"/>
    <x v="24"/>
    <s v="Duncan Creek"/>
    <s v="WDFW"/>
    <d v="2006-05-11T00:00:00"/>
    <n v="19578"/>
    <x v="4"/>
    <d v="2006-05-11T00:00:00"/>
    <s v="Fry"/>
  </r>
  <r>
    <x v="13"/>
    <x v="6"/>
    <s v="UN"/>
    <x v="10"/>
    <s v="Big Creek Hatchery"/>
    <s v="ODFW"/>
    <d v="2006-05-01T00:00:00"/>
    <n v="385511"/>
    <x v="10"/>
    <d v="2006-05-01T00:00:00"/>
    <s v="Smolt"/>
  </r>
  <r>
    <x v="13"/>
    <x v="1"/>
    <s v="FA"/>
    <x v="10"/>
    <s v="Big Creek Hatchery"/>
    <s v="ODFW"/>
    <d v="2006-05-02T00:00:00"/>
    <n v="1299368"/>
    <x v="10"/>
    <d v="2006-05-02T00:00:00"/>
    <s v="Smolt"/>
  </r>
  <r>
    <x v="13"/>
    <x v="1"/>
    <s v="FA"/>
    <x v="10"/>
    <s v="Big Creek Hatchery"/>
    <s v="ODFW"/>
    <d v="2006-05-03T00:00:00"/>
    <n v="975896"/>
    <x v="10"/>
    <d v="2006-05-03T00:00:00"/>
    <s v="Smolt"/>
  </r>
  <r>
    <x v="13"/>
    <x v="1"/>
    <s v="FA"/>
    <x v="10"/>
    <s v="Big Creek Hatchery"/>
    <s v="ODFW"/>
    <d v="2006-05-05T00:00:00"/>
    <n v="650576"/>
    <x v="10"/>
    <d v="2006-05-05T00:00:00"/>
    <s v="Smolt"/>
  </r>
  <r>
    <x v="13"/>
    <x v="1"/>
    <s v="FA"/>
    <x v="10"/>
    <s v="Big Creek Hatchery"/>
    <s v="ODFW"/>
    <d v="2006-05-08T00:00:00"/>
    <n v="1300328"/>
    <x v="10"/>
    <d v="2006-05-08T00:00:00"/>
    <s v="Smolt"/>
  </r>
  <r>
    <x v="13"/>
    <x v="1"/>
    <s v="FA"/>
    <x v="10"/>
    <s v="Big Creek Hatchery"/>
    <s v="ODFW"/>
    <d v="2006-05-09T00:00:00"/>
    <n v="975406"/>
    <x v="10"/>
    <d v="2006-05-09T00:00:00"/>
    <s v="Smolt"/>
  </r>
  <r>
    <x v="13"/>
    <x v="1"/>
    <s v="FA"/>
    <x v="10"/>
    <s v="Big Creek Hatchery"/>
    <s v="ODFW"/>
    <d v="2006-05-12T00:00:00"/>
    <n v="648645"/>
    <x v="10"/>
    <d v="2006-05-12T00:00:00"/>
    <s v="Smolt"/>
  </r>
  <r>
    <x v="13"/>
    <x v="6"/>
    <s v="UN"/>
    <x v="34"/>
    <s v="Blind Slough"/>
    <s v="ODFW"/>
    <d v="2006-05-03T00:00:00"/>
    <n v="305573"/>
    <x v="4"/>
    <d v="2006-05-03T00:00:00"/>
    <s v="Smolt"/>
  </r>
  <r>
    <x v="13"/>
    <x v="8"/>
    <s v="SP"/>
    <x v="34"/>
    <s v="Blind Slough"/>
    <s v="ODFW"/>
    <d v="2006-04-27T00:00:00"/>
    <n v="27459"/>
    <x v="4"/>
    <d v="2006-04-27T00:00:00"/>
    <s v="Smolt"/>
  </r>
  <r>
    <x v="13"/>
    <x v="8"/>
    <s v="SP"/>
    <x v="34"/>
    <s v="Blind Slough"/>
    <s v="ODFW"/>
    <d v="2006-05-05T00:00:00"/>
    <n v="27831"/>
    <x v="4"/>
    <d v="2006-05-05T00:00:00"/>
    <s v="Smolt"/>
  </r>
  <r>
    <x v="13"/>
    <x v="8"/>
    <s v="SP"/>
    <x v="34"/>
    <s v="Blind Slough"/>
    <s v="ODFW"/>
    <d v="2006-05-16T00:00:00"/>
    <n v="27493"/>
    <x v="4"/>
    <d v="2006-05-16T00:00:00"/>
    <s v="Smolt"/>
  </r>
  <r>
    <x v="13"/>
    <x v="8"/>
    <s v="SP"/>
    <x v="34"/>
    <s v="Blind Slough"/>
    <s v="ODFW"/>
    <d v="2006-05-24T00:00:00"/>
    <n v="25851"/>
    <x v="4"/>
    <d v="2006-05-24T00:00:00"/>
    <s v="Smolt"/>
  </r>
  <r>
    <x v="13"/>
    <x v="6"/>
    <s v="UN"/>
    <x v="2"/>
    <s v="Tanner Creek"/>
    <s v="ODFW"/>
    <d v="2006-04-28T00:00:00"/>
    <n v="477006"/>
    <x v="2"/>
    <d v="2006-04-28T00:00:00"/>
    <s v="Smolt"/>
  </r>
  <r>
    <x v="13"/>
    <x v="7"/>
    <s v="WI"/>
    <x v="14"/>
    <s v="Clackamas River"/>
    <s v="ODFW"/>
    <d v="2006-04-27T00:00:00"/>
    <n v="119604"/>
    <x v="13"/>
    <d v="2006-04-28T00:00:00"/>
    <s v="Smolt"/>
  </r>
  <r>
    <x v="13"/>
    <x v="7"/>
    <s v="WI"/>
    <x v="11"/>
    <s v="Gnat Creek"/>
    <s v="ODFW"/>
    <d v="2006-03-31T00:00:00"/>
    <n v="40380"/>
    <x v="4"/>
    <d v="2006-03-31T00:00:00"/>
    <s v="Smolt"/>
  </r>
  <r>
    <x v="13"/>
    <x v="6"/>
    <s v="UN"/>
    <x v="15"/>
    <s v="Sandy River"/>
    <s v="ODFW"/>
    <d v="2006-05-15T00:00:00"/>
    <n v="430486"/>
    <x v="12"/>
    <d v="2006-05-15T00:00:00"/>
    <s v="Smolt"/>
  </r>
  <r>
    <x v="13"/>
    <x v="7"/>
    <s v="WI"/>
    <x v="15"/>
    <s v="Sandy River"/>
    <s v="ODFW"/>
    <d v="2006-05-08T00:00:00"/>
    <n v="85700"/>
    <x v="12"/>
    <d v="2006-05-08T00:00:00"/>
    <s v="Smolt"/>
  </r>
  <r>
    <x v="13"/>
    <x v="6"/>
    <s v="UN"/>
    <x v="2"/>
    <s v="Tanner Creek"/>
    <s v="ODFW"/>
    <d v="2006-05-12T00:00:00"/>
    <n v="342645"/>
    <x v="2"/>
    <d v="2006-05-12T00:00:00"/>
    <s v="Smolt"/>
  </r>
  <r>
    <x v="13"/>
    <x v="6"/>
    <s v="UN"/>
    <x v="2"/>
    <s v="Tanner Creek"/>
    <s v="ODFW"/>
    <d v="2006-05-12T00:00:00"/>
    <n v="364297"/>
    <x v="2"/>
    <d v="2006-05-12T00:00:00"/>
    <s v="Smolt"/>
  </r>
  <r>
    <x v="13"/>
    <x v="1"/>
    <s v="FA"/>
    <x v="34"/>
    <s v="Klaskanine River"/>
    <s v="ODFW"/>
    <d v="2006-07-22T00:00:00"/>
    <n v="628888"/>
    <x v="11"/>
    <d v="2006-07-22T00:00:00"/>
    <s v="Smolt"/>
  </r>
  <r>
    <x v="13"/>
    <x v="8"/>
    <s v="SP"/>
    <x v="16"/>
    <s v="Clackamas River"/>
    <s v="ODFW"/>
    <d v="2006-03-20T00:00:00"/>
    <n v="18288"/>
    <x v="13"/>
    <d v="2006-03-20T00:00:00"/>
    <s v="Smolt"/>
  </r>
  <r>
    <x v="13"/>
    <x v="1"/>
    <s v="FA"/>
    <x v="34"/>
    <s v="Youngs River"/>
    <s v="ODFW"/>
    <d v="2006-07-06T00:00:00"/>
    <n v="383723"/>
    <x v="8"/>
    <d v="2006-07-06T00:00:00"/>
    <s v="Smolt"/>
  </r>
  <r>
    <x v="13"/>
    <x v="1"/>
    <s v="FA"/>
    <x v="34"/>
    <s v="Youngs River"/>
    <s v="ODFW"/>
    <d v="2006-07-19T00:00:00"/>
    <n v="92774"/>
    <x v="8"/>
    <d v="2006-07-19T00:00:00"/>
    <s v="Smolt"/>
  </r>
  <r>
    <x v="13"/>
    <x v="1"/>
    <s v="FA"/>
    <x v="2"/>
    <s v="Tanner Creek"/>
    <s v="ODFW"/>
    <d v="2006-07-25T00:00:00"/>
    <n v="2485828"/>
    <x v="2"/>
    <d v="2006-07-25T00:00:00"/>
    <s v="Smolt"/>
  </r>
  <r>
    <x v="13"/>
    <x v="1"/>
    <s v="FA"/>
    <x v="2"/>
    <s v="Tanner Creek"/>
    <s v="ODFW"/>
    <d v="2006-07-28T00:00:00"/>
    <n v="771663"/>
    <x v="2"/>
    <d v="2006-07-28T00:00:00"/>
    <s v="Smolt"/>
  </r>
  <r>
    <x v="13"/>
    <x v="1"/>
    <s v="FA"/>
    <x v="2"/>
    <s v="Tanner Creek"/>
    <s v="ODFW"/>
    <d v="2006-07-31T00:00:00"/>
    <n v="1604373"/>
    <x v="2"/>
    <d v="2006-07-31T00:00:00"/>
    <s v="Smolt"/>
  </r>
  <r>
    <x v="13"/>
    <x v="8"/>
    <s v="SP"/>
    <x v="16"/>
    <s v="Clackamas River"/>
    <s v="ODFW"/>
    <d v="2006-03-21T00:00:00"/>
    <n v="14013"/>
    <x v="13"/>
    <d v="2006-03-21T00:00:00"/>
    <s v="Smolt"/>
  </r>
  <r>
    <x v="13"/>
    <x v="8"/>
    <s v="SP"/>
    <x v="16"/>
    <s v="Clackamas River"/>
    <s v="ODFW"/>
    <d v="2006-03-21T00:00:00"/>
    <n v="10688"/>
    <x v="13"/>
    <d v="2006-03-21T00:00:00"/>
    <s v="Smolt"/>
  </r>
  <r>
    <x v="13"/>
    <x v="13"/>
    <s v="UN"/>
    <x v="26"/>
    <s v="Grays River"/>
    <s v="WDFW"/>
    <d v="2006-03-21T00:00:00"/>
    <n v="155501"/>
    <x v="15"/>
    <d v="2006-04-18T00:00:00"/>
    <s v="Smolt"/>
  </r>
  <r>
    <x v="13"/>
    <x v="5"/>
    <s v="SO"/>
    <x v="26"/>
    <s v="W Fk Grays River"/>
    <s v="WDFW"/>
    <d v="2006-05-01T00:00:00"/>
    <n v="156302"/>
    <x v="15"/>
    <d v="2006-05-01T00:00:00"/>
    <s v="Smolt"/>
  </r>
  <r>
    <x v="13"/>
    <x v="7"/>
    <s v="WI"/>
    <x v="26"/>
    <s v="W Fk Grays River"/>
    <s v="WDFW"/>
    <d v="2006-05-01T00:00:00"/>
    <n v="43940"/>
    <x v="15"/>
    <d v="2006-05-01T00:00:00"/>
    <s v="Smolt"/>
  </r>
  <r>
    <x v="13"/>
    <x v="1"/>
    <s v="FA"/>
    <x v="32"/>
    <s v="Elochoman River"/>
    <s v="WDFW"/>
    <d v="2006-06-05T00:00:00"/>
    <n v="1785000"/>
    <x v="14"/>
    <d v="2006-06-15T00:00:00"/>
    <s v="Smolt"/>
  </r>
  <r>
    <x v="13"/>
    <x v="11"/>
    <s v="NO"/>
    <x v="32"/>
    <s v="Elochoman River"/>
    <s v="WDFW"/>
    <d v="2006-04-15T00:00:00"/>
    <n v="492601"/>
    <x v="14"/>
    <d v="2006-04-26T00:00:00"/>
    <s v="Smolt"/>
  </r>
  <r>
    <x v="13"/>
    <x v="5"/>
    <s v="SO"/>
    <x v="32"/>
    <s v="Elochoman River"/>
    <s v="WDFW"/>
    <d v="2006-04-15T00:00:00"/>
    <n v="294922"/>
    <x v="14"/>
    <d v="2006-04-26T00:00:00"/>
    <s v="Smolt"/>
  </r>
  <r>
    <x v="13"/>
    <x v="9"/>
    <s v="SU"/>
    <x v="32"/>
    <s v="Elochoman River"/>
    <s v="WDFW"/>
    <d v="2006-04-15T00:00:00"/>
    <n v="34655"/>
    <x v="14"/>
    <d v="2006-04-26T00:00:00"/>
    <s v="Smolt"/>
  </r>
  <r>
    <x v="13"/>
    <x v="7"/>
    <s v="WI"/>
    <x v="32"/>
    <s v="Elochoman River"/>
    <s v="WDFW"/>
    <d v="2006-04-15T00:00:00"/>
    <n v="117460"/>
    <x v="14"/>
    <d v="2006-04-26T00:00:00"/>
    <s v="Smolt"/>
  </r>
  <r>
    <x v="13"/>
    <x v="12"/>
    <s v="UN"/>
    <x v="23"/>
    <s v="Blue Creek"/>
    <s v="WDFW"/>
    <d v="2006-04-15T00:00:00"/>
    <n v="70404"/>
    <x v="3"/>
    <d v="2006-04-30T00:00:00"/>
    <s v="Smolt"/>
  </r>
  <r>
    <x v="13"/>
    <x v="7"/>
    <s v="WI"/>
    <x v="23"/>
    <s v="Cowlitz River"/>
    <s v="WDFW"/>
    <d v="2006-04-17T00:00:00"/>
    <n v="110"/>
    <x v="3"/>
    <d v="2006-04-17T00:00:00"/>
    <s v="Smolt"/>
  </r>
  <r>
    <x v="13"/>
    <x v="9"/>
    <s v="SU"/>
    <x v="23"/>
    <s v="Blue Creek"/>
    <s v="WDFW"/>
    <d v="2006-04-15T00:00:00"/>
    <n v="276279"/>
    <x v="3"/>
    <d v="2006-04-30T00:00:00"/>
    <s v="Smolt"/>
  </r>
  <r>
    <x v="13"/>
    <x v="7"/>
    <s v="WI"/>
    <x v="23"/>
    <s v="Blue Creek"/>
    <s v="WDFW"/>
    <d v="2006-04-15T00:00:00"/>
    <n v="570883"/>
    <x v="3"/>
    <d v="2006-05-19T00:00:00"/>
    <s v="Smolt"/>
  </r>
  <r>
    <x v="13"/>
    <x v="1"/>
    <s v="FA"/>
    <x v="6"/>
    <s v="Cowlitz River"/>
    <s v="WDFW"/>
    <d v="2006-06-19T00:00:00"/>
    <n v="4758152"/>
    <x v="3"/>
    <d v="2006-07-10T00:00:00"/>
    <s v="Smolt"/>
  </r>
  <r>
    <x v="13"/>
    <x v="8"/>
    <s v="SP"/>
    <x v="6"/>
    <s v="Cowlitz River"/>
    <s v="WDFW"/>
    <d v="2006-04-03T00:00:00"/>
    <n v="770876"/>
    <x v="3"/>
    <d v="2006-04-03T00:00:00"/>
    <s v="Smolt"/>
  </r>
  <r>
    <x v="13"/>
    <x v="8"/>
    <s v="SP"/>
    <x v="6"/>
    <s v="Cowlitz River"/>
    <s v="WDFW"/>
    <d v="2006-03-20T00:00:00"/>
    <n v="39637"/>
    <x v="3"/>
    <d v="2006-03-20T00:00:00"/>
    <s v="Smolt"/>
  </r>
  <r>
    <x v="13"/>
    <x v="11"/>
    <s v="NO"/>
    <x v="6"/>
    <s v="Cowlitz River"/>
    <s v="WDFW"/>
    <d v="2006-05-01T00:00:00"/>
    <n v="3260568"/>
    <x v="3"/>
    <d v="2006-05-01T00:00:00"/>
    <s v="Smolt"/>
  </r>
  <r>
    <x v="13"/>
    <x v="1"/>
    <s v="FA"/>
    <x v="29"/>
    <s v="Green River"/>
    <s v="WDFW"/>
    <d v="2006-07-01T00:00:00"/>
    <n v="1667700"/>
    <x v="3"/>
    <d v="2006-07-12T00:00:00"/>
    <s v="Smolt"/>
  </r>
  <r>
    <x v="13"/>
    <x v="5"/>
    <s v="SO"/>
    <x v="29"/>
    <s v="Green River"/>
    <s v="WDFW"/>
    <d v="2006-05-12T00:00:00"/>
    <n v="691881"/>
    <x v="3"/>
    <d v="2006-05-24T00:00:00"/>
    <s v="Smolt"/>
  </r>
  <r>
    <x v="13"/>
    <x v="9"/>
    <s v="SU"/>
    <x v="29"/>
    <s v="Green River"/>
    <s v="WDFW"/>
    <d v="2006-04-29T00:00:00"/>
    <n v="24971"/>
    <x v="3"/>
    <d v="2006-05-02T00:00:00"/>
    <s v="Smolt"/>
  </r>
  <r>
    <x v="13"/>
    <x v="1"/>
    <s v="FA"/>
    <x v="27"/>
    <s v="Kalama River"/>
    <s v="WDFW"/>
    <d v="2006-06-13T00:00:00"/>
    <n v="2012085"/>
    <x v="7"/>
    <d v="2006-07-11T00:00:00"/>
    <s v="Smolt"/>
  </r>
  <r>
    <x v="13"/>
    <x v="11"/>
    <s v="NO"/>
    <x v="27"/>
    <s v="Kalama River"/>
    <s v="WDFW"/>
    <d v="2006-04-12T00:00:00"/>
    <n v="337235"/>
    <x v="7"/>
    <d v="2006-04-12T00:00:00"/>
    <s v="Smolt"/>
  </r>
  <r>
    <x v="13"/>
    <x v="7"/>
    <s v="WI"/>
    <x v="27"/>
    <s v="Kalama River"/>
    <s v="WDFW"/>
    <d v="2006-04-18T00:00:00"/>
    <n v="34474"/>
    <x v="7"/>
    <d v="2006-04-18T00:00:00"/>
    <s v="Smolt"/>
  </r>
  <r>
    <x v="13"/>
    <x v="1"/>
    <s v="FA"/>
    <x v="20"/>
    <s v="Fallert Creek"/>
    <s v="WDFW"/>
    <d v="2006-06-13T00:00:00"/>
    <n v="2016536"/>
    <x v="7"/>
    <d v="2006-06-30T00:00:00"/>
    <s v="Smolt"/>
  </r>
  <r>
    <x v="13"/>
    <x v="8"/>
    <s v="SP"/>
    <x v="20"/>
    <s v="Fallert Creek"/>
    <s v="WDFW"/>
    <d v="2006-03-01T00:00:00"/>
    <n v="171085"/>
    <x v="7"/>
    <d v="2006-03-10T00:00:00"/>
    <s v="Smolt"/>
  </r>
  <r>
    <x v="13"/>
    <x v="5"/>
    <s v="SO"/>
    <x v="20"/>
    <s v="Fallert Creek"/>
    <s v="WDFW"/>
    <d v="2006-04-16T00:00:00"/>
    <n v="384590"/>
    <x v="7"/>
    <d v="2006-04-18T00:00:00"/>
    <s v="Smolt"/>
  </r>
  <r>
    <x v="13"/>
    <x v="9"/>
    <s v="SU"/>
    <x v="20"/>
    <s v="Fallert Creek"/>
    <s v="WDFW"/>
    <d v="2006-04-17T00:00:00"/>
    <n v="30295"/>
    <x v="7"/>
    <d v="2006-04-17T00:00:00"/>
    <s v="Smolt"/>
  </r>
  <r>
    <x v="13"/>
    <x v="8"/>
    <s v="SP"/>
    <x v="7"/>
    <s v="N Fk Lewis River"/>
    <s v="WDFW"/>
    <d v="2006-03-20T00:00:00"/>
    <n v="955367"/>
    <x v="5"/>
    <d v="2006-03-21T00:00:00"/>
    <s v="Smolt"/>
  </r>
  <r>
    <x v="13"/>
    <x v="11"/>
    <s v="NO"/>
    <x v="7"/>
    <s v="N Fk Lewis River"/>
    <s v="WDFW"/>
    <d v="2006-05-15T00:00:00"/>
    <n v="827637"/>
    <x v="5"/>
    <d v="2006-05-15T00:00:00"/>
    <s v="Smolt"/>
  </r>
  <r>
    <x v="13"/>
    <x v="5"/>
    <s v="SO"/>
    <x v="7"/>
    <s v="N Fk Lewis River"/>
    <s v="WDFW"/>
    <d v="2006-05-15T00:00:00"/>
    <n v="901746"/>
    <x v="5"/>
    <d v="2006-05-15T00:00:00"/>
    <s v="Smolt"/>
  </r>
  <r>
    <x v="13"/>
    <x v="9"/>
    <s v="SU"/>
    <x v="25"/>
    <s v="N Fk Lewis River"/>
    <s v="WDFW"/>
    <d v="2006-05-01T00:00:00"/>
    <n v="126983"/>
    <x v="5"/>
    <d v="2006-05-09T00:00:00"/>
    <s v="Smolt"/>
  </r>
  <r>
    <x v="13"/>
    <x v="7"/>
    <s v="WI"/>
    <x v="25"/>
    <s v="N Fk Lewis River"/>
    <s v="WDFW"/>
    <d v="2006-05-04T00:00:00"/>
    <n v="58470"/>
    <x v="5"/>
    <d v="2006-05-09T00:00:00"/>
    <s v="Smolt"/>
  </r>
  <r>
    <x v="13"/>
    <x v="12"/>
    <s v="UN"/>
    <x v="23"/>
    <s v="Blue Creek"/>
    <s v="WDFW"/>
    <d v="2006-05-01T00:00:00"/>
    <n v="38448"/>
    <x v="3"/>
    <d v="2006-05-08T00:00:00"/>
    <s v="Smolt"/>
  </r>
  <r>
    <x v="13"/>
    <x v="9"/>
    <s v="SU"/>
    <x v="23"/>
    <s v="Blue Creek"/>
    <s v="WDFW"/>
    <d v="2006-05-01T00:00:00"/>
    <n v="150879"/>
    <x v="3"/>
    <d v="2006-05-10T00:00:00"/>
    <s v="Smolt"/>
  </r>
  <r>
    <x v="13"/>
    <x v="7"/>
    <s v="WI"/>
    <x v="23"/>
    <s v="Cispus River"/>
    <s v="WDFW"/>
    <d v="2006-04-27T00:00:00"/>
    <n v="14846"/>
    <x v="3"/>
    <d v="2006-04-27T00:00:00"/>
    <s v="Smolt"/>
  </r>
  <r>
    <x v="13"/>
    <x v="8"/>
    <s v="SP"/>
    <x v="27"/>
    <s v="Kalama River"/>
    <s v="WDFW"/>
    <d v="2006-03-01T00:00:00"/>
    <n v="181526"/>
    <x v="7"/>
    <d v="2006-03-07T00:00:00"/>
    <s v="Smolt"/>
  </r>
  <r>
    <x v="13"/>
    <x v="7"/>
    <s v="WI"/>
    <x v="25"/>
    <s v="N Fk Lewis River"/>
    <s v="WDFW"/>
    <d v="2006-05-16T00:00:00"/>
    <n v="38889"/>
    <x v="5"/>
    <d v="2006-05-29T00:00:00"/>
    <s v="Smolt"/>
  </r>
  <r>
    <x v="13"/>
    <x v="9"/>
    <s v="SU"/>
    <x v="25"/>
    <s v="N Fk Lewis River"/>
    <s v="WDFW"/>
    <d v="2006-05-16T00:00:00"/>
    <n v="39844"/>
    <x v="5"/>
    <d v="2006-05-29T00:00:00"/>
    <s v="Smolt"/>
  </r>
  <r>
    <x v="13"/>
    <x v="9"/>
    <s v="SU"/>
    <x v="28"/>
    <s v="Washougal River"/>
    <s v="WDFW"/>
    <d v="2006-05-03T00:00:00"/>
    <n v="11891"/>
    <x v="6"/>
    <d v="2006-05-03T00:00:00"/>
    <s v="Smolt"/>
  </r>
  <r>
    <x v="13"/>
    <x v="9"/>
    <s v="SU"/>
    <x v="3"/>
    <s v="Lewis River"/>
    <s v="WDFW"/>
    <d v="2006-05-08T00:00:00"/>
    <n v="63024"/>
    <x v="5"/>
    <d v="2006-05-08T00:00:00"/>
    <s v="Smolt"/>
  </r>
  <r>
    <x v="13"/>
    <x v="9"/>
    <s v="SU"/>
    <x v="5"/>
    <s v="N Fk Lewis River"/>
    <s v="WDFW"/>
    <d v="2006-04-15T00:00:00"/>
    <n v="49940"/>
    <x v="5"/>
    <d v="2006-04-15T00:00:00"/>
    <s v="Smolt"/>
  </r>
  <r>
    <x v="13"/>
    <x v="7"/>
    <s v="WI"/>
    <x v="3"/>
    <s v="Coweeman River"/>
    <s v="WDFW"/>
    <d v="2006-04-18T00:00:00"/>
    <n v="15178"/>
    <x v="17"/>
    <d v="2006-04-18T00:00:00"/>
    <s v="Smolt"/>
  </r>
  <r>
    <x v="13"/>
    <x v="8"/>
    <s v="SP"/>
    <x v="3"/>
    <s v="Deep River Net Pens"/>
    <s v="WDFW"/>
    <d v="2006-03-27T00:00:00"/>
    <n v="159300"/>
    <x v="15"/>
    <d v="2006-03-28T00:00:00"/>
    <s v="Smolt"/>
  </r>
  <r>
    <x v="13"/>
    <x v="8"/>
    <s v="SP"/>
    <x v="3"/>
    <s v="Deep River Net Pens"/>
    <s v="WDFW"/>
    <d v="2006-03-27T00:00:00"/>
    <n v="177000"/>
    <x v="15"/>
    <d v="2006-03-28T00:00:00"/>
    <s v="Smolt"/>
  </r>
  <r>
    <x v="13"/>
    <x v="5"/>
    <s v="SO"/>
    <x v="3"/>
    <s v="Deep River Net Pens"/>
    <s v="WDFW"/>
    <d v="2006-05-01T00:00:00"/>
    <n v="201300"/>
    <x v="15"/>
    <d v="2006-05-01T00:00:00"/>
    <s v="Smolt"/>
  </r>
  <r>
    <x v="13"/>
    <x v="9"/>
    <s v="SU"/>
    <x v="27"/>
    <s v="Gobar Acclim Pond"/>
    <s v="WDFW"/>
    <d v="2006-05-01T00:00:00"/>
    <n v="42812"/>
    <x v="7"/>
    <d v="2006-05-31T00:00:00"/>
    <s v="Fry"/>
  </r>
  <r>
    <x v="13"/>
    <x v="7"/>
    <s v="WI"/>
    <x v="27"/>
    <s v="Gobar Acclim Pond"/>
    <s v="WDFW"/>
    <d v="2006-05-01T00:00:00"/>
    <n v="44803"/>
    <x v="7"/>
    <d v="2006-05-31T00:00:00"/>
    <s v="Smolt"/>
  </r>
  <r>
    <x v="13"/>
    <x v="11"/>
    <s v="NO"/>
    <x v="3"/>
    <s v="Bernie Creek"/>
    <s v="WDFW"/>
    <d v="2006-04-18T00:00:00"/>
    <n v="20000"/>
    <x v="3"/>
    <d v="2006-04-26T00:00:00"/>
    <s v="Smolt"/>
  </r>
  <r>
    <x v="13"/>
    <x v="7"/>
    <s v="WI"/>
    <x v="23"/>
    <s v="Cowlitz River"/>
    <s v="WDFW"/>
    <d v="2006-04-26T00:00:00"/>
    <n v="17886"/>
    <x v="3"/>
    <d v="2006-04-26T00:00:00"/>
    <s v="Smolt"/>
  </r>
  <r>
    <x v="13"/>
    <x v="7"/>
    <s v="WI"/>
    <x v="23"/>
    <s v="Cowlitz River"/>
    <s v="WDFW"/>
    <d v="2006-04-26T00:00:00"/>
    <n v="545"/>
    <x v="3"/>
    <d v="2006-04-26T00:00:00"/>
    <s v="Smolt"/>
  </r>
  <r>
    <x v="13"/>
    <x v="7"/>
    <s v="WI"/>
    <x v="23"/>
    <s v="Cowlitz River"/>
    <s v="WDFW"/>
    <d v="2006-05-01T00:00:00"/>
    <n v="33236"/>
    <x v="3"/>
    <d v="2006-05-01T00:00:00"/>
    <s v="Smolt"/>
  </r>
  <r>
    <x v="13"/>
    <x v="8"/>
    <s v="SP"/>
    <x v="3"/>
    <s v="Echo Net Pens"/>
    <s v="WDFW"/>
    <d v="2006-02-13T00:00:00"/>
    <n v="9500"/>
    <x v="5"/>
    <d v="2006-02-13T00:00:00"/>
    <s v="Smolt"/>
  </r>
  <r>
    <x v="13"/>
    <x v="8"/>
    <s v="SP"/>
    <x v="3"/>
    <s v="Echo Net Pens"/>
    <s v="WDFW"/>
    <d v="2006-03-11T00:00:00"/>
    <n v="64380"/>
    <x v="5"/>
    <d v="2006-03-11T00:00:00"/>
    <s v="Smolt"/>
  </r>
  <r>
    <x v="14"/>
    <x v="4"/>
    <s v="NO"/>
    <x v="3"/>
    <s v="Salmon Creek (WA)"/>
    <s v="WDFW"/>
    <d v="2004-02-02T00:00:00"/>
    <n v="90000"/>
    <x v="4"/>
    <d v="2004-03-25T00:00:00"/>
    <s v="Fry"/>
  </r>
  <r>
    <x v="14"/>
    <x v="0"/>
    <s v="SP"/>
    <x v="18"/>
    <s v="Mohawk River"/>
    <s v="ODFW"/>
    <d v="2004-06-07T00:00:00"/>
    <n v="72558"/>
    <x v="1"/>
    <d v="2004-06-07T00:00:00"/>
    <s v="Parr"/>
  </r>
  <r>
    <x v="14"/>
    <x v="0"/>
    <s v="SP"/>
    <x v="1"/>
    <s v="Quartzville Creek"/>
    <s v="ODFW"/>
    <d v="2004-06-18T00:00:00"/>
    <n v="99950"/>
    <x v="1"/>
    <d v="2004-06-18T00:00:00"/>
    <s v="Parr"/>
  </r>
  <r>
    <x v="14"/>
    <x v="0"/>
    <s v="SP"/>
    <x v="14"/>
    <s v="Clackamas Hatchery"/>
    <s v="ODFW"/>
    <d v="2004-07-13T00:00:00"/>
    <n v="303620"/>
    <x v="13"/>
    <d v="2004-07-13T00:00:00"/>
    <s v="Parr"/>
  </r>
  <r>
    <x v="14"/>
    <x v="0"/>
    <s v="SP"/>
    <x v="17"/>
    <s v="Detroit Reservoir"/>
    <s v="ODFW"/>
    <d v="2004-08-10T00:00:00"/>
    <n v="146900"/>
    <x v="1"/>
    <d v="2004-08-10T00:00:00"/>
    <s v="Parr"/>
  </r>
  <r>
    <x v="14"/>
    <x v="0"/>
    <s v="SP"/>
    <x v="1"/>
    <s v="Dexter Pond"/>
    <s v="ODFW"/>
    <d v="2004-11-01T00:00:00"/>
    <n v="311571"/>
    <x v="1"/>
    <d v="2004-11-01T00:00:00"/>
    <s v="Presmolt"/>
  </r>
  <r>
    <x v="14"/>
    <x v="4"/>
    <s v="NO"/>
    <x v="3"/>
    <s v="Salmon Creek (WA)"/>
    <s v="WDFW"/>
    <d v="2004-04-03T00:00:00"/>
    <n v="4700"/>
    <x v="4"/>
    <d v="2004-04-03T00:00:00"/>
    <s v="Presmolt"/>
  </r>
  <r>
    <x v="14"/>
    <x v="0"/>
    <s v="SP"/>
    <x v="18"/>
    <s v="McKenzie Hatchery"/>
    <s v="ODFW"/>
    <d v="2004-11-01T00:00:00"/>
    <n v="354759"/>
    <x v="1"/>
    <d v="2004-11-01T00:00:00"/>
    <s v="Presmolt"/>
  </r>
  <r>
    <x v="14"/>
    <x v="7"/>
    <s v="WI"/>
    <x v="22"/>
    <s v="Upper Cowlitz River"/>
    <s v="WDFW"/>
    <d v="2004-10-05T00:00:00"/>
    <n v="199704"/>
    <x v="3"/>
    <d v="2004-10-07T00:00:00"/>
    <s v="Smolt"/>
  </r>
  <r>
    <x v="14"/>
    <x v="0"/>
    <s v="SP"/>
    <x v="1"/>
    <s v="Mollala River"/>
    <s v="ODFW"/>
    <d v="2004-11-03T00:00:00"/>
    <n v="34988"/>
    <x v="1"/>
    <d v="2004-11-03T00:00:00"/>
    <s v="Presmolt"/>
  </r>
  <r>
    <x v="14"/>
    <x v="0"/>
    <s v="SP"/>
    <x v="0"/>
    <s v="South Santiam Hatchery"/>
    <s v="ODFW"/>
    <d v="2004-11-05T00:00:00"/>
    <n v="302256"/>
    <x v="0"/>
    <d v="2004-11-05T00:00:00"/>
    <s v="Presmolt"/>
  </r>
  <r>
    <x v="14"/>
    <x v="5"/>
    <s v="SO"/>
    <x v="8"/>
    <s v="Eagle Creek Hatchery"/>
    <s v="USFW"/>
    <d v="2005-05-05T00:00:00"/>
    <n v="524314"/>
    <x v="9"/>
    <d v="2005-05-05T00:00:00"/>
    <s v="Smolt"/>
  </r>
  <r>
    <x v="14"/>
    <x v="7"/>
    <s v="WI"/>
    <x v="8"/>
    <s v="Eagle Creek Hatchery"/>
    <s v="USFW"/>
    <d v="2005-05-03T00:00:00"/>
    <n v="159332"/>
    <x v="9"/>
    <d v="2005-05-03T00:00:00"/>
    <s v="Smolt"/>
  </r>
  <r>
    <x v="14"/>
    <x v="9"/>
    <s v="SU"/>
    <x v="28"/>
    <s v="Washougal River"/>
    <s v="WDFW"/>
    <d v="2005-05-02T00:00:00"/>
    <n v="71514"/>
    <x v="6"/>
    <d v="2005-05-10T00:00:00"/>
    <s v="Smolt"/>
  </r>
  <r>
    <x v="14"/>
    <x v="7"/>
    <s v="WI"/>
    <x v="28"/>
    <s v="Washougal River"/>
    <s v="WDFW"/>
    <d v="2005-04-22T00:00:00"/>
    <n v="63460"/>
    <x v="6"/>
    <d v="2005-05-04T00:00:00"/>
    <s v="Smolt"/>
  </r>
  <r>
    <x v="14"/>
    <x v="9"/>
    <s v="SU"/>
    <x v="28"/>
    <s v="E Fk Lewis River"/>
    <s v="WDFW"/>
    <d v="2005-05-02T00:00:00"/>
    <n v="29649"/>
    <x v="5"/>
    <d v="2005-05-10T00:00:00"/>
    <s v="Smolt"/>
  </r>
  <r>
    <x v="14"/>
    <x v="7"/>
    <s v="WI"/>
    <x v="28"/>
    <s v="E Fk Lewis River"/>
    <s v="WDFW"/>
    <d v="2005-04-21T00:00:00"/>
    <n v="65069"/>
    <x v="5"/>
    <d v="2005-05-22T00:00:00"/>
    <s v="Smolt"/>
  </r>
  <r>
    <x v="14"/>
    <x v="7"/>
    <s v="WI"/>
    <x v="28"/>
    <s v="Salmon Creek (WA)"/>
    <s v="WDFW"/>
    <d v="2005-04-18T00:00:00"/>
    <n v="19951"/>
    <x v="4"/>
    <d v="2005-04-18T00:00:00"/>
    <s v="Smolt"/>
  </r>
  <r>
    <x v="14"/>
    <x v="1"/>
    <s v="FA"/>
    <x v="10"/>
    <s v="Big Creek Hatchery"/>
    <s v="ODFW"/>
    <d v="2005-05-05T00:00:00"/>
    <n v="5865175"/>
    <x v="10"/>
    <d v="2005-05-16T00:00:00"/>
    <s v="Smolt"/>
  </r>
  <r>
    <x v="14"/>
    <x v="6"/>
    <s v="UN"/>
    <x v="10"/>
    <s v="Big Creek Hatchery"/>
    <s v="ODFW"/>
    <d v="2005-05-01T00:00:00"/>
    <n v="363274"/>
    <x v="10"/>
    <d v="2005-05-01T00:00:00"/>
    <s v="Smolt"/>
  </r>
  <r>
    <x v="14"/>
    <x v="6"/>
    <s v="UN"/>
    <x v="34"/>
    <s v="Blind Slough"/>
    <s v="ODFW"/>
    <d v="2005-05-03T00:00:00"/>
    <n v="309527"/>
    <x v="4"/>
    <d v="2005-05-03T00:00:00"/>
    <s v="Smolt"/>
  </r>
  <r>
    <x v="14"/>
    <x v="11"/>
    <s v="NO"/>
    <x v="24"/>
    <s v="Washougal Hatchery"/>
    <s v="WDFW"/>
    <d v="2005-03-25T00:00:00"/>
    <n v="534940"/>
    <x v="6"/>
    <d v="2005-05-02T00:00:00"/>
    <s v="Smolt"/>
  </r>
  <r>
    <x v="14"/>
    <x v="9"/>
    <s v="SU"/>
    <x v="22"/>
    <s v="Cowlitz River"/>
    <s v="WDFW"/>
    <d v="2005-04-21T00:00:00"/>
    <n v="37763"/>
    <x v="3"/>
    <d v="2005-04-21T00:00:00"/>
    <s v="Smolt"/>
  </r>
  <r>
    <x v="14"/>
    <x v="8"/>
    <s v="SP"/>
    <x v="1"/>
    <s v="Dexter Pond"/>
    <s v="ODFW"/>
    <d v="2005-02-04T00:00:00"/>
    <n v="758183"/>
    <x v="1"/>
    <d v="2005-02-25T00:00:00"/>
    <s v="Smolt"/>
  </r>
  <r>
    <x v="14"/>
    <x v="8"/>
    <s v="SP"/>
    <x v="17"/>
    <s v="Santiam River &amp; N Fk"/>
    <s v="ODFW"/>
    <d v="2005-01-24T00:00:00"/>
    <n v="1050"/>
    <x v="0"/>
    <d v="2005-01-24T00:00:00"/>
    <s v="Smolt"/>
  </r>
  <r>
    <x v="14"/>
    <x v="8"/>
    <s v="SP"/>
    <x v="18"/>
    <s v="McKenzie Hatchery"/>
    <s v="ODFW"/>
    <d v="2005-02-01T00:00:00"/>
    <n v="855563"/>
    <x v="1"/>
    <d v="2005-02-28T00:00:00"/>
    <s v="Smolt"/>
  </r>
  <r>
    <x v="14"/>
    <x v="9"/>
    <s v="SU"/>
    <x v="22"/>
    <s v="Cowlitz Trout"/>
    <s v="WDFW"/>
    <d v="2005-04-15T00:00:00"/>
    <n v="147001"/>
    <x v="3"/>
    <d v="2005-04-21T00:00:00"/>
    <s v="Smolt"/>
  </r>
  <r>
    <x v="14"/>
    <x v="8"/>
    <s v="SP"/>
    <x v="14"/>
    <s v="Sandy River"/>
    <s v="ODFW"/>
    <d v="2005-03-07T00:00:00"/>
    <n v="116316"/>
    <x v="12"/>
    <d v="2005-03-07T00:00:00"/>
    <s v="Smolt"/>
  </r>
  <r>
    <x v="14"/>
    <x v="8"/>
    <s v="SP"/>
    <x v="14"/>
    <s v="Clackamas Hatchery"/>
    <s v="ODFW"/>
    <d v="2005-02-18T00:00:00"/>
    <n v="21000"/>
    <x v="13"/>
    <d v="2005-02-18T00:00:00"/>
    <s v="Smolt"/>
  </r>
  <r>
    <x v="14"/>
    <x v="8"/>
    <s v="SP"/>
    <x v="14"/>
    <s v="Clackamas Hatchery"/>
    <s v="ODFW"/>
    <d v="2005-03-11T00:00:00"/>
    <n v="478651"/>
    <x v="13"/>
    <d v="2005-03-16T00:00:00"/>
    <s v="Smolt"/>
  </r>
  <r>
    <x v="14"/>
    <x v="8"/>
    <s v="SP"/>
    <x v="14"/>
    <s v="Eagle Creek"/>
    <s v="ODFW"/>
    <d v="2005-03-21T00:00:00"/>
    <n v="54901"/>
    <x v="13"/>
    <d v="2005-03-21T00:00:00"/>
    <s v="Smolt"/>
  </r>
  <r>
    <x v="14"/>
    <x v="8"/>
    <s v="SP"/>
    <x v="1"/>
    <s v="Dexter Pond"/>
    <s v="ODFW"/>
    <d v="2005-03-07T00:00:00"/>
    <n v="415525"/>
    <x v="1"/>
    <d v="2005-03-07T00:00:00"/>
    <s v="Smolt"/>
  </r>
  <r>
    <x v="14"/>
    <x v="6"/>
    <s v="UN"/>
    <x v="10"/>
    <s v="Big Creek Hatchery"/>
    <s v="ODFW"/>
    <d v="2005-04-01T00:00:00"/>
    <n v="142898"/>
    <x v="10"/>
    <d v="2005-04-01T00:00:00"/>
    <s v="Smolt"/>
  </r>
  <r>
    <x v="14"/>
    <x v="7"/>
    <s v="WI"/>
    <x v="10"/>
    <s v="Big Creek Hatchery"/>
    <s v="ODFW"/>
    <d v="2005-04-01T00:00:00"/>
    <n v="60787"/>
    <x v="10"/>
    <d v="2005-04-01T00:00:00"/>
    <s v="Smolt"/>
  </r>
  <r>
    <x v="14"/>
    <x v="8"/>
    <s v="SP"/>
    <x v="34"/>
    <s v="Blind Slough"/>
    <s v="ODFW"/>
    <d v="2005-04-04T00:00:00"/>
    <n v="742571"/>
    <x v="4"/>
    <d v="2005-05-23T00:00:00"/>
    <s v="Smolt"/>
  </r>
  <r>
    <x v="14"/>
    <x v="8"/>
    <s v="SP"/>
    <x v="34"/>
    <s v="S Fk Klaskanine River"/>
    <s v="ODFW"/>
    <d v="2005-04-05T00:00:00"/>
    <n v="458659"/>
    <x v="11"/>
    <d v="2005-04-05T00:00:00"/>
    <s v="Smolt"/>
  </r>
  <r>
    <x v="14"/>
    <x v="9"/>
    <s v="SU"/>
    <x v="14"/>
    <s v="Clackamas Hatchery"/>
    <s v="ODFW"/>
    <d v="2005-04-04T00:00:00"/>
    <n v="170174"/>
    <x v="13"/>
    <d v="2005-04-04T00:00:00"/>
    <s v="Smolt"/>
  </r>
  <r>
    <x v="14"/>
    <x v="9"/>
    <s v="SU"/>
    <x v="1"/>
    <s v="Dexter Pond"/>
    <s v="ODFW"/>
    <d v="2005-04-07T00:00:00"/>
    <n v="120519"/>
    <x v="1"/>
    <d v="2005-04-07T00:00:00"/>
    <s v="Smolt"/>
  </r>
  <r>
    <x v="14"/>
    <x v="7"/>
    <s v="WI"/>
    <x v="11"/>
    <s v="Gnat Creek Hatchery"/>
    <s v="ODFW"/>
    <d v="2005-03-31T00:00:00"/>
    <n v="35607"/>
    <x v="4"/>
    <d v="2005-03-31T00:00:00"/>
    <s v="Smolt"/>
  </r>
  <r>
    <x v="14"/>
    <x v="7"/>
    <s v="WI"/>
    <x v="12"/>
    <s v="N Fk Klaskanine River"/>
    <s v="ODFW"/>
    <d v="2005-04-05T00:00:00"/>
    <n v="60871"/>
    <x v="11"/>
    <d v="2005-04-05T00:00:00"/>
    <s v="Smolt"/>
  </r>
  <r>
    <x v="14"/>
    <x v="9"/>
    <s v="SU"/>
    <x v="16"/>
    <s v="McKenzie River"/>
    <s v="ODFW"/>
    <d v="2005-03-29T00:00:00"/>
    <n v="108512"/>
    <x v="1"/>
    <d v="2005-04-05T00:00:00"/>
    <s v="Smolt"/>
  </r>
  <r>
    <x v="14"/>
    <x v="9"/>
    <s v="SU"/>
    <x v="19"/>
    <s v="Willamette River"/>
    <s v="ODFW"/>
    <d v="2005-04-20T00:00:00"/>
    <n v="45816"/>
    <x v="1"/>
    <d v="2005-04-21T00:00:00"/>
    <s v="Smolt"/>
  </r>
  <r>
    <x v="14"/>
    <x v="8"/>
    <s v="SP"/>
    <x v="34"/>
    <s v="John Day R Net Pens"/>
    <s v="ODFW"/>
    <d v="2005-04-04T00:00:00"/>
    <n v="26955"/>
    <x v="4"/>
    <d v="2005-04-04T00:00:00"/>
    <s v="Smolt"/>
  </r>
  <r>
    <x v="14"/>
    <x v="6"/>
    <s v="UN"/>
    <x v="15"/>
    <s v="Sandy Hatchery"/>
    <s v="ODFW"/>
    <d v="2005-04-11T00:00:00"/>
    <n v="374468"/>
    <x v="12"/>
    <d v="2005-04-11T00:00:00"/>
    <s v="Smolt"/>
  </r>
  <r>
    <x v="14"/>
    <x v="8"/>
    <s v="SP"/>
    <x v="15"/>
    <s v="Sandy Hatchery"/>
    <s v="ODFW"/>
    <d v="2005-03-08T00:00:00"/>
    <n v="203652"/>
    <x v="12"/>
    <d v="2005-03-08T00:00:00"/>
    <s v="Smolt"/>
  </r>
  <r>
    <x v="14"/>
    <x v="9"/>
    <s v="SU"/>
    <x v="15"/>
    <s v="Sandy Hatchery"/>
    <s v="ODFW"/>
    <d v="2005-03-28T00:00:00"/>
    <n v="78537"/>
    <x v="12"/>
    <d v="2005-03-28T00:00:00"/>
    <s v="Smolt"/>
  </r>
  <r>
    <x v="14"/>
    <x v="7"/>
    <s v="WI"/>
    <x v="15"/>
    <s v="Sandy Hatchery"/>
    <s v="ODFW"/>
    <d v="2005-03-28T00:00:00"/>
    <n v="70023"/>
    <x v="12"/>
    <d v="2005-03-28T00:00:00"/>
    <s v="Smolt"/>
  </r>
  <r>
    <x v="14"/>
    <x v="8"/>
    <s v="SP"/>
    <x v="0"/>
    <s v="South Santiam Hatchery"/>
    <s v="ODFW"/>
    <d v="2005-02-01T00:00:00"/>
    <n v="250124"/>
    <x v="0"/>
    <d v="2005-02-01T00:00:00"/>
    <s v="Smolt"/>
  </r>
  <r>
    <x v="14"/>
    <x v="8"/>
    <s v="SP"/>
    <x v="0"/>
    <s v="South Santiam Hatchery"/>
    <s v="ODFW"/>
    <d v="2005-03-14T00:00:00"/>
    <n v="150645"/>
    <x v="0"/>
    <d v="2005-03-14T00:00:00"/>
    <s v="Smolt"/>
  </r>
  <r>
    <x v="14"/>
    <x v="9"/>
    <s v="SU"/>
    <x v="0"/>
    <s v="South Santiam Hatchery"/>
    <s v="ODFW"/>
    <d v="2005-03-31T00:00:00"/>
    <n v="145333"/>
    <x v="0"/>
    <d v="2005-03-31T00:00:00"/>
    <s v="Smolt"/>
  </r>
  <r>
    <x v="14"/>
    <x v="8"/>
    <s v="SP"/>
    <x v="34"/>
    <s v="Tongue Pt"/>
    <s v="ODFW"/>
    <d v="2005-04-04T00:00:00"/>
    <n v="26344"/>
    <x v="4"/>
    <d v="2005-04-04T00:00:00"/>
    <s v="Smolt"/>
  </r>
  <r>
    <x v="14"/>
    <x v="8"/>
    <s v="SP"/>
    <x v="1"/>
    <s v="Clackamas River"/>
    <s v="ODFW"/>
    <d v="2005-03-10T00:00:00"/>
    <n v="140290"/>
    <x v="13"/>
    <d v="2005-03-11T00:00:00"/>
    <s v="Smolt"/>
  </r>
  <r>
    <x v="14"/>
    <x v="8"/>
    <s v="SP"/>
    <x v="1"/>
    <s v="Fall Creek"/>
    <s v="ODFW"/>
    <d v="2005-03-02T00:00:00"/>
    <n v="91738"/>
    <x v="1"/>
    <d v="2005-03-02T00:00:00"/>
    <s v="Smolt"/>
  </r>
  <r>
    <x v="14"/>
    <x v="8"/>
    <s v="SP"/>
    <x v="1"/>
    <s v="Mollala River"/>
    <s v="ODFW"/>
    <d v="2005-03-02T00:00:00"/>
    <n v="68567"/>
    <x v="1"/>
    <d v="2005-03-03T00:00:00"/>
    <s v="Smolt"/>
  </r>
  <r>
    <x v="14"/>
    <x v="8"/>
    <s v="SP"/>
    <x v="1"/>
    <s v="Clackamas River"/>
    <s v="ODFW"/>
    <d v="2005-03-10T00:00:00"/>
    <n v="14464"/>
    <x v="13"/>
    <d v="2005-03-10T00:00:00"/>
    <s v="Smolt"/>
  </r>
  <r>
    <x v="14"/>
    <x v="8"/>
    <s v="SP"/>
    <x v="1"/>
    <s v="S Fk Santiam River"/>
    <s v="ODFW"/>
    <d v="2005-03-01T00:00:00"/>
    <n v="268140"/>
    <x v="0"/>
    <d v="2005-03-02T00:00:00"/>
    <s v="Smolt"/>
  </r>
  <r>
    <x v="14"/>
    <x v="6"/>
    <s v="UN"/>
    <x v="34"/>
    <s v="Youngs Bay"/>
    <s v="ODFW"/>
    <d v="2005-04-06T00:00:00"/>
    <n v="723793"/>
    <x v="8"/>
    <d v="2005-04-06T00:00:00"/>
    <s v="Smolt"/>
  </r>
  <r>
    <x v="14"/>
    <x v="8"/>
    <s v="SP"/>
    <x v="34"/>
    <s v="Youngs Bay"/>
    <s v="ODFW"/>
    <d v="2005-03-22T00:00:00"/>
    <n v="457994"/>
    <x v="8"/>
    <d v="2005-04-05T00:00:00"/>
    <s v="Smolt"/>
  </r>
  <r>
    <x v="14"/>
    <x v="6"/>
    <s v="UN"/>
    <x v="2"/>
    <s v="Bonneville Hatchery"/>
    <s v="ODFW"/>
    <d v="2005-04-29T00:00:00"/>
    <n v="398357"/>
    <x v="2"/>
    <d v="2005-04-29T00:00:00"/>
    <s v="Smolt"/>
  </r>
  <r>
    <x v="14"/>
    <x v="7"/>
    <s v="WI"/>
    <x v="14"/>
    <s v="Clackamas Hatchery"/>
    <s v="ODFW"/>
    <d v="2005-04-29T00:00:00"/>
    <n v="126235"/>
    <x v="13"/>
    <d v="2005-05-05T00:00:00"/>
    <s v="Smolt"/>
  </r>
  <r>
    <x v="14"/>
    <x v="8"/>
    <s v="SP"/>
    <x v="15"/>
    <s v="Minto Pond"/>
    <s v="ODFW"/>
    <d v="2005-02-28T00:00:00"/>
    <n v="666875"/>
    <x v="0"/>
    <d v="2005-02-28T00:00:00"/>
    <s v="Smolt"/>
  </r>
  <r>
    <x v="14"/>
    <x v="9"/>
    <s v="SU"/>
    <x v="15"/>
    <s v="Minto Pond"/>
    <s v="ODFW"/>
    <d v="2005-03-28T00:00:00"/>
    <n v="166693"/>
    <x v="0"/>
    <d v="2005-03-28T00:00:00"/>
    <s v="Smolt"/>
  </r>
  <r>
    <x v="14"/>
    <x v="6"/>
    <s v="UN"/>
    <x v="15"/>
    <s v="Sandy Hatchery"/>
    <s v="ODFW"/>
    <d v="2005-05-11T00:00:00"/>
    <n v="385831"/>
    <x v="12"/>
    <d v="2005-05-11T00:00:00"/>
    <s v="Smolt"/>
  </r>
  <r>
    <x v="14"/>
    <x v="7"/>
    <s v="WI"/>
    <x v="15"/>
    <s v="Sandy Hatchery"/>
    <s v="ODFW"/>
    <d v="2005-05-11T00:00:00"/>
    <n v="103276"/>
    <x v="12"/>
    <d v="2005-05-11T00:00:00"/>
    <s v="Smolt"/>
  </r>
  <r>
    <x v="14"/>
    <x v="6"/>
    <s v="UN"/>
    <x v="34"/>
    <s v="Tongue Pt"/>
    <s v="ODFW"/>
    <d v="2005-05-04T00:00:00"/>
    <n v="202727"/>
    <x v="4"/>
    <d v="2005-05-04T00:00:00"/>
    <s v="Smolt"/>
  </r>
  <r>
    <x v="14"/>
    <x v="6"/>
    <s v="UN"/>
    <x v="34"/>
    <s v="Youngs Bay"/>
    <s v="ODFW"/>
    <d v="2005-05-02T00:00:00"/>
    <n v="422275"/>
    <x v="8"/>
    <d v="2005-05-02T00:00:00"/>
    <s v="Smolt"/>
  </r>
  <r>
    <x v="14"/>
    <x v="8"/>
    <s v="SP"/>
    <x v="22"/>
    <s v="Cowlitz Salmon"/>
    <s v="WDFW"/>
    <d v="2005-03-22T00:00:00"/>
    <n v="73667"/>
    <x v="3"/>
    <d v="2005-03-22T00:00:00"/>
    <s v="Smolt"/>
  </r>
  <r>
    <x v="14"/>
    <x v="8"/>
    <s v="SP"/>
    <x v="27"/>
    <s v="Gobar Acclim Pond"/>
    <s v="WDFW"/>
    <d v="2005-03-01T00:00:00"/>
    <n v="230989"/>
    <x v="7"/>
    <d v="2005-03-07T00:00:00"/>
    <s v="Smolt"/>
  </r>
  <r>
    <x v="14"/>
    <x v="8"/>
    <s v="SP"/>
    <x v="7"/>
    <s v="Lewis River Hatchery"/>
    <s v="WDFW"/>
    <d v="2005-03-01T00:00:00"/>
    <n v="782854"/>
    <x v="5"/>
    <d v="2005-03-14T00:00:00"/>
    <s v="Smolt"/>
  </r>
  <r>
    <x v="14"/>
    <x v="8"/>
    <s v="SP"/>
    <x v="7"/>
    <s v="Echo Net Pens"/>
    <s v="WDFW"/>
    <d v="2005-01-29T00:00:00"/>
    <n v="148311"/>
    <x v="5"/>
    <d v="2005-03-19T00:00:00"/>
    <s v="Smolt"/>
  </r>
  <r>
    <x v="14"/>
    <x v="8"/>
    <s v="SP"/>
    <x v="26"/>
    <s v="Grays River"/>
    <s v="WDFW"/>
    <d v="2005-03-22T00:00:00"/>
    <n v="101344"/>
    <x v="15"/>
    <d v="2005-03-22T00:00:00"/>
    <s v="Smolt"/>
  </r>
  <r>
    <x v="14"/>
    <x v="8"/>
    <s v="SP"/>
    <x v="26"/>
    <s v="Deep River Net Pens"/>
    <s v="WDFW"/>
    <d v="2005-03-23T00:00:00"/>
    <n v="153127"/>
    <x v="15"/>
    <d v="2005-03-23T00:00:00"/>
    <s v="Smolt"/>
  </r>
  <r>
    <x v="14"/>
    <x v="13"/>
    <s v="UN"/>
    <x v="26"/>
    <s v="Grays River Hatchery"/>
    <s v="WDFW"/>
    <d v="2005-03-25T00:00:00"/>
    <n v="163000"/>
    <x v="15"/>
    <d v="2005-03-30T00:00:00"/>
    <s v="Fry"/>
  </r>
  <r>
    <x v="14"/>
    <x v="11"/>
    <s v="NO"/>
    <x v="22"/>
    <s v="Cowlitz Hatchery"/>
    <s v="WDFW"/>
    <d v="2005-05-02T00:00:00"/>
    <n v="3438820"/>
    <x v="3"/>
    <d v="2005-05-03T00:00:00"/>
    <s v="Smolt"/>
  </r>
  <r>
    <x v="14"/>
    <x v="11"/>
    <s v="NO"/>
    <x v="27"/>
    <s v="Kalama Falls Hatchery"/>
    <s v="WDFW"/>
    <d v="2005-04-21T00:00:00"/>
    <n v="329373"/>
    <x v="7"/>
    <d v="2005-04-21T00:00:00"/>
    <s v="Smolt"/>
  </r>
  <r>
    <x v="14"/>
    <x v="7"/>
    <s v="WI"/>
    <x v="32"/>
    <s v="Elochoman Hatchery"/>
    <s v="WDFW"/>
    <d v="2005-04-15T00:00:00"/>
    <n v="91000"/>
    <x v="14"/>
    <d v="2005-04-28T00:00:00"/>
    <s v="Smolt"/>
  </r>
  <r>
    <x v="14"/>
    <x v="9"/>
    <s v="SU"/>
    <x v="32"/>
    <s v="Elochoman Hatchery"/>
    <s v="WDFW"/>
    <d v="2005-04-15T00:00:00"/>
    <n v="29000"/>
    <x v="14"/>
    <d v="2005-04-28T00:00:00"/>
    <s v="Smolt"/>
  </r>
  <r>
    <x v="14"/>
    <x v="11"/>
    <s v="NO"/>
    <x v="32"/>
    <s v="Elochoman Hatchery"/>
    <s v="WDFW"/>
    <d v="2005-04-15T00:00:00"/>
    <n v="440000"/>
    <x v="14"/>
    <d v="2005-04-28T00:00:00"/>
    <s v="Smolt"/>
  </r>
  <r>
    <x v="14"/>
    <x v="5"/>
    <s v="SO"/>
    <x v="32"/>
    <s v="Elochoman Hatchery"/>
    <s v="WDFW"/>
    <d v="2005-04-15T00:00:00"/>
    <n v="411000"/>
    <x v="14"/>
    <d v="2005-04-28T00:00:00"/>
    <s v="Smolt"/>
  </r>
  <r>
    <x v="14"/>
    <x v="8"/>
    <s v="SP"/>
    <x v="22"/>
    <s v="Cowlitz Salmon"/>
    <s v="WDFW"/>
    <d v="2005-04-04T00:00:00"/>
    <n v="787322"/>
    <x v="3"/>
    <d v="2005-04-04T00:00:00"/>
    <s v="Smolt"/>
  </r>
  <r>
    <x v="14"/>
    <x v="7"/>
    <s v="WI"/>
    <x v="22"/>
    <s v="Cowlitz Trout"/>
    <s v="WDFW"/>
    <d v="2005-04-25T00:00:00"/>
    <n v="131861"/>
    <x v="3"/>
    <d v="2005-04-30T00:00:00"/>
    <s v="Smolt"/>
  </r>
  <r>
    <x v="14"/>
    <x v="11"/>
    <s v="NO"/>
    <x v="5"/>
    <s v="Lewis River"/>
    <s v="WDFW"/>
    <d v="2005-03-18T00:00:00"/>
    <n v="7400"/>
    <x v="5"/>
    <d v="2005-03-18T00:00:00"/>
    <s v="Smolt"/>
  </r>
  <r>
    <x v="14"/>
    <x v="7"/>
    <s v="WI"/>
    <x v="25"/>
    <s v="N Fk Lewis River"/>
    <s v="WDFW"/>
    <d v="2005-04-27T00:00:00"/>
    <n v="93056"/>
    <x v="5"/>
    <d v="2005-05-09T00:00:00"/>
    <s v="Smolt"/>
  </r>
  <r>
    <x v="14"/>
    <x v="9"/>
    <s v="SU"/>
    <x v="25"/>
    <s v="N Fk Lewis River"/>
    <s v="WDFW"/>
    <d v="2005-04-21T00:00:00"/>
    <n v="177344"/>
    <x v="5"/>
    <d v="2005-05-11T00:00:00"/>
    <s v="Smolt"/>
  </r>
  <r>
    <x v="14"/>
    <x v="6"/>
    <s v="UN"/>
    <x v="2"/>
    <s v="Bonneville Hatchery"/>
    <s v="ODFW"/>
    <d v="2005-05-19T00:00:00"/>
    <n v="791025"/>
    <x v="2"/>
    <d v="2005-05-19T00:00:00"/>
    <s v="Smolt"/>
  </r>
  <r>
    <x v="14"/>
    <x v="1"/>
    <s v="FA"/>
    <x v="2"/>
    <s v="Bonneville Hatchery"/>
    <s v="ODFW"/>
    <d v="2005-06-07T00:00:00"/>
    <n v="214236"/>
    <x v="2"/>
    <d v="2005-06-17T00:00:00"/>
    <s v="Smolt"/>
  </r>
  <r>
    <x v="14"/>
    <x v="1"/>
    <s v="FA"/>
    <x v="2"/>
    <s v="Bonneville Hatchery"/>
    <s v="ODFW"/>
    <d v="2005-07-18T00:00:00"/>
    <n v="4213425"/>
    <x v="2"/>
    <d v="2005-07-25T00:00:00"/>
    <s v="Smolt"/>
  </r>
  <r>
    <x v="14"/>
    <x v="1"/>
    <s v="FA"/>
    <x v="34"/>
    <s v="S Fk Klaskanine River"/>
    <s v="ODFW"/>
    <d v="2005-07-14T00:00:00"/>
    <n v="45247"/>
    <x v="11"/>
    <d v="2005-07-14T00:00:00"/>
    <s v="Smolt"/>
  </r>
  <r>
    <x v="14"/>
    <x v="1"/>
    <s v="FA"/>
    <x v="34"/>
    <s v="Youngs Bay"/>
    <s v="ODFW"/>
    <d v="2005-07-18T00:00:00"/>
    <n v="161237"/>
    <x v="8"/>
    <d v="2005-07-18T00:00:00"/>
    <s v="Smolt"/>
  </r>
  <r>
    <x v="14"/>
    <x v="7"/>
    <s v="WI"/>
    <x v="3"/>
    <s v="Cowlitz River"/>
    <s v="WDFW"/>
    <d v="2005-04-15T00:00:00"/>
    <n v="5199"/>
    <x v="3"/>
    <d v="2005-04-15T00:00:00"/>
    <s v="Smolt"/>
  </r>
  <r>
    <x v="14"/>
    <x v="9"/>
    <s v="SU"/>
    <x v="20"/>
    <s v="Fallert Creek Hatchery"/>
    <s v="WDFW"/>
    <d v="2005-04-08T00:00:00"/>
    <n v="25369"/>
    <x v="7"/>
    <d v="2005-04-08T00:00:00"/>
    <s v="Smolt"/>
  </r>
  <r>
    <x v="14"/>
    <x v="9"/>
    <s v="SU"/>
    <x v="28"/>
    <s v="N Fk Lewis River"/>
    <s v="WDFW"/>
    <d v="2005-05-09T00:00:00"/>
    <n v="15062"/>
    <x v="5"/>
    <d v="2005-05-09T00:00:00"/>
    <s v="Smolt"/>
  </r>
  <r>
    <x v="14"/>
    <x v="1"/>
    <s v="FA"/>
    <x v="32"/>
    <s v="Elochoman Hatchery"/>
    <s v="WDFW"/>
    <d v="2005-06-01T00:00:00"/>
    <n v="1379000"/>
    <x v="14"/>
    <d v="2005-06-10T00:00:00"/>
    <s v="Smolt"/>
  </r>
  <r>
    <x v="14"/>
    <x v="5"/>
    <s v="SO"/>
    <x v="20"/>
    <s v="Fallert Creek Hatchery"/>
    <s v="WDFW"/>
    <d v="2005-05-20T00:00:00"/>
    <n v="332192"/>
    <x v="7"/>
    <d v="2005-05-20T00:00:00"/>
    <s v="Smolt"/>
  </r>
  <r>
    <x v="14"/>
    <x v="1"/>
    <s v="FA"/>
    <x v="20"/>
    <s v="Fallert Creek Hatchery"/>
    <s v="WDFW"/>
    <d v="2005-06-27T00:00:00"/>
    <n v="2625984"/>
    <x v="7"/>
    <d v="2005-07-05T00:00:00"/>
    <s v="Smolt"/>
  </r>
  <r>
    <x v="14"/>
    <x v="8"/>
    <s v="SP"/>
    <x v="20"/>
    <s v="Fallert Creek Hatchery"/>
    <s v="WDFW"/>
    <d v="2005-03-01T00:00:00"/>
    <n v="238466"/>
    <x v="7"/>
    <d v="2005-03-01T00:00:00"/>
    <s v="Smolt"/>
  </r>
  <r>
    <x v="14"/>
    <x v="5"/>
    <s v="SO"/>
    <x v="20"/>
    <s v="Fallert Creek Hatchery"/>
    <s v="WDFW"/>
    <d v="2005-04-20T00:00:00"/>
    <n v="332192"/>
    <x v="7"/>
    <d v="2005-04-20T00:00:00"/>
    <s v="Smolt"/>
  </r>
  <r>
    <x v="14"/>
    <x v="11"/>
    <s v="NO"/>
    <x v="29"/>
    <s v="North Toutle Hatchery"/>
    <s v="WDFW"/>
    <d v="2005-04-28T00:00:00"/>
    <n v="597750"/>
    <x v="16"/>
    <d v="2005-05-06T00:00:00"/>
    <s v="Smolt"/>
  </r>
  <r>
    <x v="14"/>
    <x v="9"/>
    <s v="SU"/>
    <x v="29"/>
    <s v="North Toutle Hatchery"/>
    <s v="WDFW"/>
    <d v="2005-04-21T00:00:00"/>
    <n v="25426"/>
    <x v="16"/>
    <d v="2005-04-24T00:00:00"/>
    <s v="Smolt"/>
  </r>
  <r>
    <x v="14"/>
    <x v="9"/>
    <s v="SU"/>
    <x v="5"/>
    <s v="Lewis River"/>
    <s v="WDFW"/>
    <d v="2005-05-04T00:00:00"/>
    <n v="94357"/>
    <x v="5"/>
    <d v="2005-05-06T00:00:00"/>
    <s v="Smolt"/>
  </r>
  <r>
    <x v="14"/>
    <x v="7"/>
    <s v="WI"/>
    <x v="22"/>
    <s v="Cowlitz Trout"/>
    <s v="WDFW"/>
    <d v="2005-04-25T00:00:00"/>
    <n v="366106"/>
    <x v="3"/>
    <d v="2005-05-12T00:00:00"/>
    <s v="Smolt"/>
  </r>
  <r>
    <x v="14"/>
    <x v="1"/>
    <s v="FA"/>
    <x v="27"/>
    <s v="Kalama Falls Hatchery"/>
    <s v="WDFW"/>
    <d v="2005-06-17T00:00:00"/>
    <n v="2581008"/>
    <x v="7"/>
    <d v="2005-06-21T00:00:00"/>
    <s v="Smolt"/>
  </r>
  <r>
    <x v="14"/>
    <x v="9"/>
    <s v="SU"/>
    <x v="27"/>
    <s v="Kalama Falls Hatchery"/>
    <s v="WDFW"/>
    <d v="2005-05-10T00:00:00"/>
    <n v="18828"/>
    <x v="7"/>
    <d v="2005-05-11T00:00:00"/>
    <s v="Smolt"/>
  </r>
  <r>
    <x v="14"/>
    <x v="9"/>
    <s v="SU"/>
    <x v="27"/>
    <s v="Gobar Acclim Pond"/>
    <s v="WDFW"/>
    <d v="2005-05-01T00:00:00"/>
    <n v="5643"/>
    <x v="7"/>
    <d v="2005-05-23T00:00:00"/>
    <s v="Smolt"/>
  </r>
  <r>
    <x v="14"/>
    <x v="7"/>
    <s v="WI"/>
    <x v="27"/>
    <s v="Gobar Acclim Pond"/>
    <s v="WDFW"/>
    <d v="2005-05-01T00:00:00"/>
    <n v="73352"/>
    <x v="7"/>
    <d v="2005-05-23T00:00:00"/>
    <s v="Smolt"/>
  </r>
  <r>
    <x v="14"/>
    <x v="7"/>
    <s v="WI"/>
    <x v="22"/>
    <s v="Cispus River"/>
    <s v="WDFW"/>
    <d v="2005-05-09T00:00:00"/>
    <n v="37045"/>
    <x v="3"/>
    <d v="2005-05-10T00:00:00"/>
    <s v="Smolt"/>
  </r>
  <r>
    <x v="14"/>
    <x v="7"/>
    <s v="WI"/>
    <x v="22"/>
    <s v="Cowlitz River"/>
    <s v="WDFW"/>
    <d v="2005-05-03T00:00:00"/>
    <n v="32640"/>
    <x v="3"/>
    <d v="2005-05-03T00:00:00"/>
    <s v="Smolt"/>
  </r>
  <r>
    <x v="14"/>
    <x v="1"/>
    <s v="FA"/>
    <x v="24"/>
    <s v="Washougal Hatchery"/>
    <s v="WDFW"/>
    <d v="2005-06-10T00:00:00"/>
    <n v="3745000"/>
    <x v="6"/>
    <d v="2005-06-15T00:00:00"/>
    <s v="Smolt"/>
  </r>
  <r>
    <x v="14"/>
    <x v="1"/>
    <s v="FA"/>
    <x v="24"/>
    <s v="Washougal Hatchery"/>
    <s v="WDFW"/>
    <d v="2005-07-06T00:00:00"/>
    <n v="503610"/>
    <x v="6"/>
    <d v="2005-07-06T00:00:00"/>
    <s v="Smolt"/>
  </r>
  <r>
    <x v="14"/>
    <x v="1"/>
    <s v="FA"/>
    <x v="12"/>
    <s v="Klaskanine Hatchery"/>
    <s v="ODFW"/>
    <d v="2005-08-05T00:00:00"/>
    <n v="735066"/>
    <x v="11"/>
    <d v="2005-09-06T00:00:00"/>
    <s v="Smolt"/>
  </r>
  <r>
    <x v="14"/>
    <x v="8"/>
    <s v="SP"/>
    <x v="5"/>
    <s v="Lewis River"/>
    <s v="WDFW"/>
    <d v="2005-02-15T00:00:00"/>
    <n v="97600"/>
    <x v="5"/>
    <d v="2005-02-15T00:00:00"/>
    <s v="Smolt"/>
  </r>
  <r>
    <x v="14"/>
    <x v="1"/>
    <s v="FA"/>
    <x v="29"/>
    <s v="North Toutle Hatchery"/>
    <s v="WDFW"/>
    <d v="2005-07-01T00:00:00"/>
    <n v="2086306"/>
    <x v="16"/>
    <d v="2005-07-19T00:00:00"/>
    <s v="Smolt"/>
  </r>
  <r>
    <x v="14"/>
    <x v="5"/>
    <s v="SO"/>
    <x v="7"/>
    <s v="Lewis River Hatchery"/>
    <s v="WDFW"/>
    <d v="2005-04-21T00:00:00"/>
    <n v="809254"/>
    <x v="5"/>
    <d v="2005-04-21T00:00:00"/>
    <s v="Smolt"/>
  </r>
  <r>
    <x v="14"/>
    <x v="5"/>
    <s v="SO"/>
    <x v="7"/>
    <s v="Lewis River Hatchery"/>
    <s v="WDFW"/>
    <d v="2005-05-21T00:00:00"/>
    <n v="74597"/>
    <x v="5"/>
    <d v="2005-05-21T00:00:00"/>
    <s v="Smolt"/>
  </r>
  <r>
    <x v="14"/>
    <x v="11"/>
    <s v="NO"/>
    <x v="7"/>
    <s v="Lewis River Hatchery"/>
    <s v="WDFW"/>
    <d v="2005-04-21T00:00:00"/>
    <n v="853338"/>
    <x v="5"/>
    <d v="2005-04-21T00:00:00"/>
    <s v="Smolt"/>
  </r>
  <r>
    <x v="14"/>
    <x v="7"/>
    <s v="WI"/>
    <x v="3"/>
    <s v="Cowlitz River"/>
    <s v="WDFW"/>
    <d v="2005-05-05T00:00:00"/>
    <n v="1972"/>
    <x v="3"/>
    <d v="2005-05-10T00:00:00"/>
    <s v="Smolt"/>
  </r>
  <r>
    <x v="14"/>
    <x v="1"/>
    <s v="FA"/>
    <x v="34"/>
    <s v="Youngs River"/>
    <s v="ODFW"/>
    <d v="2005-06-09T00:00:00"/>
    <n v="10426"/>
    <x v="8"/>
    <d v="2005-06-09T00:00:00"/>
    <s v="Smolt"/>
  </r>
  <r>
    <x v="15"/>
    <x v="0"/>
    <s v="SP"/>
    <x v="18"/>
    <s v="Mohawk River"/>
    <s v="ODFW"/>
    <d v="2003-06-19T00:00:00"/>
    <n v="68396"/>
    <x v="1"/>
    <d v="2003-06-19T00:00:00"/>
    <s v="Parr"/>
  </r>
  <r>
    <x v="15"/>
    <x v="0"/>
    <s v="SP"/>
    <x v="1"/>
    <s v="Hills Creek Reservoir"/>
    <s v="ODFW"/>
    <d v="2003-06-26T00:00:00"/>
    <n v="51800"/>
    <x v="1"/>
    <d v="2003-06-26T00:00:00"/>
    <s v="Parr"/>
  </r>
  <r>
    <x v="15"/>
    <x v="4"/>
    <s v="NO"/>
    <x v="7"/>
    <s v="Lewis River Hatchery"/>
    <s v="WDFW"/>
    <d v="2003-07-02T00:00:00"/>
    <n v="305640"/>
    <x v="5"/>
    <d v="2003-07-02T00:00:00"/>
    <s v="Presmolt"/>
  </r>
  <r>
    <x v="15"/>
    <x v="0"/>
    <s v="SP"/>
    <x v="3"/>
    <s v="Cispus River"/>
    <s v="WDFW"/>
    <d v="2003-04-04T00:00:00"/>
    <n v="471728"/>
    <x v="3"/>
    <d v="2003-05-08T00:00:00"/>
    <s v="Parr"/>
  </r>
  <r>
    <x v="15"/>
    <x v="0"/>
    <s v="SP"/>
    <x v="14"/>
    <s v="Clackamas Hatchery"/>
    <s v="ODFW"/>
    <d v="2003-07-16T00:00:00"/>
    <n v="286998"/>
    <x v="13"/>
    <d v="2003-07-16T00:00:00"/>
    <s v="Parr"/>
  </r>
  <r>
    <x v="15"/>
    <x v="0"/>
    <s v="SP"/>
    <x v="17"/>
    <s v="Detroit Reservoir"/>
    <s v="ODFW"/>
    <d v="2003-07-23T00:00:00"/>
    <n v="101021"/>
    <x v="1"/>
    <d v="2003-07-29T00:00:00"/>
    <s v="Parr"/>
  </r>
  <r>
    <x v="15"/>
    <x v="0"/>
    <s v="SP"/>
    <x v="1"/>
    <s v="Dexter Pond"/>
    <s v="ODFW"/>
    <d v="2003-11-03T00:00:00"/>
    <n v="316777"/>
    <x v="1"/>
    <d v="2003-11-03T00:00:00"/>
    <s v="Presmolt"/>
  </r>
  <r>
    <x v="15"/>
    <x v="0"/>
    <s v="SP"/>
    <x v="18"/>
    <s v="McKenzie Hatchery"/>
    <s v="ODFW"/>
    <d v="2003-10-26T00:00:00"/>
    <n v="352371"/>
    <x v="1"/>
    <d v="2003-10-26T00:00:00"/>
    <s v="Presmolt"/>
  </r>
  <r>
    <x v="15"/>
    <x v="0"/>
    <s v="SP"/>
    <x v="0"/>
    <s v="South Santiam Hatchery"/>
    <s v="ODFW"/>
    <d v="2003-11-03T00:00:00"/>
    <n v="299854"/>
    <x v="0"/>
    <d v="2003-11-03T00:00:00"/>
    <s v="Presmolt"/>
  </r>
  <r>
    <x v="15"/>
    <x v="0"/>
    <s v="SP"/>
    <x v="1"/>
    <s v="Mollala River"/>
    <s v="ODFW"/>
    <d v="2003-11-06T00:00:00"/>
    <n v="35217"/>
    <x v="1"/>
    <d v="2003-11-06T00:00:00"/>
    <s v="Presmolt"/>
  </r>
  <r>
    <x v="15"/>
    <x v="11"/>
    <s v="NO"/>
    <x v="24"/>
    <s v="Washougal Hatchery"/>
    <s v="WDFW"/>
    <d v="2004-05-01T00:00:00"/>
    <n v="500000"/>
    <x v="6"/>
    <d v="2004-05-10T00:00:00"/>
    <s v="Smolt"/>
  </r>
  <r>
    <x v="15"/>
    <x v="1"/>
    <s v="FA"/>
    <x v="24"/>
    <s v="Washougal Hatchery"/>
    <s v="WDFW"/>
    <d v="2004-06-10T00:00:00"/>
    <n v="3181500"/>
    <x v="6"/>
    <d v="2004-06-15T00:00:00"/>
    <s v="Smolt"/>
  </r>
  <r>
    <x v="15"/>
    <x v="1"/>
    <s v="FA"/>
    <x v="24"/>
    <s v="Washougal Hatchery"/>
    <s v="WDFW"/>
    <d v="2004-07-05T00:00:00"/>
    <n v="500000"/>
    <x v="6"/>
    <d v="2004-07-16T00:00:00"/>
    <s v="Smolt"/>
  </r>
  <r>
    <x v="15"/>
    <x v="9"/>
    <s v="SU"/>
    <x v="28"/>
    <s v="Skamania Hatchery"/>
    <s v="WDFW"/>
    <d v="2004-04-12T00:00:00"/>
    <n v="47962"/>
    <x v="6"/>
    <d v="2004-04-28T00:00:00"/>
    <s v="Smolt"/>
  </r>
  <r>
    <x v="15"/>
    <x v="7"/>
    <s v="WI"/>
    <x v="28"/>
    <s v="Skamania Hatchery"/>
    <s v="WDFW"/>
    <d v="2004-04-26T00:00:00"/>
    <n v="61735"/>
    <x v="6"/>
    <d v="2004-04-30T00:00:00"/>
    <s v="Smolt"/>
  </r>
  <r>
    <x v="15"/>
    <x v="9"/>
    <s v="SU"/>
    <x v="3"/>
    <s v="Speelyai Hatchery"/>
    <s v="WDFW"/>
    <d v="2004-05-06T00:00:00"/>
    <n v="46984"/>
    <x v="5"/>
    <d v="2004-05-06T00:00:00"/>
    <s v="Smolt"/>
  </r>
  <r>
    <x v="15"/>
    <x v="9"/>
    <s v="SU"/>
    <x v="28"/>
    <s v="E Fk Lewis River"/>
    <s v="WDFW"/>
    <d v="2004-04-27T00:00:00"/>
    <n v="75511"/>
    <x v="5"/>
    <d v="2004-05-10T00:00:00"/>
    <s v="Smolt"/>
  </r>
  <r>
    <x v="15"/>
    <x v="7"/>
    <s v="WI"/>
    <x v="28"/>
    <s v="E Fk Lewis River"/>
    <s v="WDFW"/>
    <d v="2004-04-22T00:00:00"/>
    <n v="56549"/>
    <x v="5"/>
    <d v="2004-04-26T00:00:00"/>
    <s v="Smolt"/>
  </r>
  <r>
    <x v="15"/>
    <x v="7"/>
    <s v="WI"/>
    <x v="26"/>
    <s v="E Fk Lewis River"/>
    <s v="WDFW"/>
    <d v="2004-05-01T00:00:00"/>
    <n v="42700"/>
    <x v="5"/>
    <d v="2004-05-01T00:00:00"/>
    <s v="Smolt"/>
  </r>
  <r>
    <x v="15"/>
    <x v="8"/>
    <s v="SP"/>
    <x v="14"/>
    <s v="Sandy River"/>
    <s v="ODFW"/>
    <d v="2004-03-09T00:00:00"/>
    <n v="105301"/>
    <x v="12"/>
    <d v="2004-03-09T00:00:00"/>
    <s v="Smolt"/>
  </r>
  <r>
    <x v="15"/>
    <x v="8"/>
    <s v="SP"/>
    <x v="14"/>
    <s v="Clackamas Hatchery"/>
    <s v="ODFW"/>
    <d v="2004-03-18T00:00:00"/>
    <n v="571085"/>
    <x v="13"/>
    <d v="2004-03-18T00:00:00"/>
    <s v="Smolt"/>
  </r>
  <r>
    <x v="15"/>
    <x v="8"/>
    <s v="SP"/>
    <x v="1"/>
    <s v="Dexter Pond"/>
    <s v="ODFW"/>
    <d v="2004-02-05T00:00:00"/>
    <n v="763961"/>
    <x v="1"/>
    <d v="2004-02-11T00:00:00"/>
    <s v="Smolt"/>
  </r>
  <r>
    <x v="15"/>
    <x v="8"/>
    <s v="SP"/>
    <x v="1"/>
    <s v="Dexter Pond"/>
    <s v="ODFW"/>
    <d v="2004-03-03T00:00:00"/>
    <n v="421849"/>
    <x v="1"/>
    <d v="2004-03-05T00:00:00"/>
    <s v="Smolt"/>
  </r>
  <r>
    <x v="15"/>
    <x v="8"/>
    <s v="SP"/>
    <x v="18"/>
    <s v="McKenzie Hatchery"/>
    <s v="ODFW"/>
    <d v="2004-02-07T00:00:00"/>
    <n v="394245"/>
    <x v="1"/>
    <d v="2004-02-07T00:00:00"/>
    <s v="Smolt"/>
  </r>
  <r>
    <x v="15"/>
    <x v="8"/>
    <s v="SP"/>
    <x v="18"/>
    <s v="McKenzie Hatchery"/>
    <s v="ODFW"/>
    <d v="2004-03-06T00:00:00"/>
    <n v="448932"/>
    <x v="1"/>
    <d v="2004-03-06T00:00:00"/>
    <s v="Smolt"/>
  </r>
  <r>
    <x v="15"/>
    <x v="8"/>
    <s v="SP"/>
    <x v="15"/>
    <s v="Sandy Hatchery"/>
    <s v="ODFW"/>
    <d v="2004-03-09T00:00:00"/>
    <n v="177009"/>
    <x v="12"/>
    <d v="2004-03-09T00:00:00"/>
    <s v="Smolt"/>
  </r>
  <r>
    <x v="15"/>
    <x v="8"/>
    <s v="SP"/>
    <x v="1"/>
    <s v="Clackamas River"/>
    <s v="ODFW"/>
    <d v="2004-03-23T00:00:00"/>
    <n v="129759"/>
    <x v="13"/>
    <d v="2004-03-24T00:00:00"/>
    <s v="Smolt"/>
  </r>
  <r>
    <x v="15"/>
    <x v="8"/>
    <s v="SP"/>
    <x v="1"/>
    <s v="Fall Creek"/>
    <s v="ODFW"/>
    <d v="2004-03-03T00:00:00"/>
    <n v="93312"/>
    <x v="1"/>
    <d v="2004-03-03T00:00:00"/>
    <s v="Smolt"/>
  </r>
  <r>
    <x v="15"/>
    <x v="8"/>
    <s v="SP"/>
    <x v="1"/>
    <s v="S Fk Santiam River"/>
    <s v="ODFW"/>
    <d v="2004-03-03T00:00:00"/>
    <n v="242776"/>
    <x v="0"/>
    <d v="2004-03-04T00:00:00"/>
    <s v="Smolt"/>
  </r>
  <r>
    <x v="15"/>
    <x v="8"/>
    <s v="SP"/>
    <x v="1"/>
    <s v="Mollala River"/>
    <s v="ODFW"/>
    <d v="2004-03-04T00:00:00"/>
    <n v="37648"/>
    <x v="1"/>
    <d v="2004-03-05T00:00:00"/>
    <s v="Smolt"/>
  </r>
  <r>
    <x v="15"/>
    <x v="6"/>
    <s v="UN"/>
    <x v="10"/>
    <s v="Big Creek Hatchery"/>
    <s v="ODFW"/>
    <d v="2004-04-01T00:00:00"/>
    <n v="144839"/>
    <x v="10"/>
    <d v="2004-04-01T00:00:00"/>
    <s v="Smolt"/>
  </r>
  <r>
    <x v="15"/>
    <x v="6"/>
    <s v="UN"/>
    <x v="10"/>
    <s v="Big Creek Hatchery"/>
    <s v="ODFW"/>
    <d v="2004-05-01T00:00:00"/>
    <n v="372103"/>
    <x v="10"/>
    <d v="2004-05-01T00:00:00"/>
    <s v="Smolt"/>
  </r>
  <r>
    <x v="15"/>
    <x v="7"/>
    <s v="WI"/>
    <x v="10"/>
    <s v="Big Creek Hatchery"/>
    <s v="ODFW"/>
    <d v="2004-04-01T00:00:00"/>
    <n v="63766"/>
    <x v="10"/>
    <d v="2004-04-01T00:00:00"/>
    <s v="Smolt"/>
  </r>
  <r>
    <x v="15"/>
    <x v="9"/>
    <s v="SU"/>
    <x v="14"/>
    <s v="Clackamas Hatchery"/>
    <s v="ODFW"/>
    <d v="2004-04-15T00:00:00"/>
    <n v="159409"/>
    <x v="13"/>
    <d v="2004-04-15T00:00:00"/>
    <s v="Smolt"/>
  </r>
  <r>
    <x v="15"/>
    <x v="7"/>
    <s v="WI"/>
    <x v="14"/>
    <s v="Clackamas Hatchery"/>
    <s v="ODFW"/>
    <d v="2004-04-29T00:00:00"/>
    <n v="102175"/>
    <x v="13"/>
    <d v="2004-05-12T00:00:00"/>
    <s v="Smolt"/>
  </r>
  <r>
    <x v="15"/>
    <x v="9"/>
    <s v="SU"/>
    <x v="1"/>
    <s v="Dexter Pond"/>
    <s v="ODFW"/>
    <d v="2004-04-06T00:00:00"/>
    <n v="119720"/>
    <x v="1"/>
    <d v="2004-04-07T00:00:00"/>
    <s v="Smolt"/>
  </r>
  <r>
    <x v="15"/>
    <x v="6"/>
    <s v="UN"/>
    <x v="8"/>
    <s v="S Fk Klaskanine River"/>
    <s v="USFW"/>
    <d v="2004-04-13T00:00:00"/>
    <n v="115595"/>
    <x v="11"/>
    <d v="2004-04-13T00:00:00"/>
    <s v="Smolt"/>
  </r>
  <r>
    <x v="15"/>
    <x v="7"/>
    <s v="WI"/>
    <x v="12"/>
    <s v="Klaskanine Hatchery"/>
    <s v="ODFW"/>
    <d v="2004-04-07T00:00:00"/>
    <n v="59699"/>
    <x v="11"/>
    <d v="2004-04-07T00:00:00"/>
    <s v="Smolt"/>
  </r>
  <r>
    <x v="15"/>
    <x v="9"/>
    <s v="SU"/>
    <x v="16"/>
    <s v="McKenzie River"/>
    <s v="ODFW"/>
    <d v="2004-04-05T00:00:00"/>
    <n v="113305"/>
    <x v="1"/>
    <d v="2004-04-06T00:00:00"/>
    <s v="Smolt"/>
  </r>
  <r>
    <x v="15"/>
    <x v="9"/>
    <s v="SU"/>
    <x v="19"/>
    <s v="Willamette River"/>
    <s v="ODFW"/>
    <d v="2004-04-08T00:00:00"/>
    <n v="42023"/>
    <x v="1"/>
    <d v="2004-04-08T00:00:00"/>
    <s v="Smolt"/>
  </r>
  <r>
    <x v="15"/>
    <x v="6"/>
    <s v="UN"/>
    <x v="15"/>
    <s v="Sandy Hatchery"/>
    <s v="ODFW"/>
    <d v="2004-04-19T00:00:00"/>
    <n v="418268"/>
    <x v="12"/>
    <d v="2004-04-19T00:00:00"/>
    <s v="Smolt"/>
  </r>
  <r>
    <x v="15"/>
    <x v="9"/>
    <s v="SU"/>
    <x v="15"/>
    <s v="Sandy Hatchery"/>
    <s v="ODFW"/>
    <d v="2004-04-15T00:00:00"/>
    <n v="74927"/>
    <x v="12"/>
    <d v="2004-04-15T00:00:00"/>
    <s v="Smolt"/>
  </r>
  <r>
    <x v="15"/>
    <x v="9"/>
    <s v="SU"/>
    <x v="0"/>
    <s v="South Santiam Hatchery"/>
    <s v="ODFW"/>
    <d v="2004-04-10T00:00:00"/>
    <n v="144977"/>
    <x v="0"/>
    <d v="2004-04-10T00:00:00"/>
    <s v="Smolt"/>
  </r>
  <r>
    <x v="15"/>
    <x v="8"/>
    <s v="SP"/>
    <x v="1"/>
    <s v="Blind Slough"/>
    <s v="ODFW"/>
    <d v="2004-04-05T00:00:00"/>
    <n v="55234"/>
    <x v="4"/>
    <d v="2004-04-22T00:00:00"/>
    <s v="Smolt"/>
  </r>
  <r>
    <x v="15"/>
    <x v="8"/>
    <s v="SP"/>
    <x v="22"/>
    <s v="Cowlitz Salmon"/>
    <s v="WDFW"/>
    <d v="2004-03-22T00:00:00"/>
    <n v="920587"/>
    <x v="3"/>
    <d v="2004-03-29T00:00:00"/>
    <s v="Smolt"/>
  </r>
  <r>
    <x v="15"/>
    <x v="11"/>
    <s v="NO"/>
    <x v="22"/>
    <s v="Cowlitz Salmon"/>
    <s v="WDFW"/>
    <d v="2004-04-05T00:00:00"/>
    <n v="3138932"/>
    <x v="3"/>
    <d v="2004-05-03T00:00:00"/>
    <s v="Smolt"/>
  </r>
  <r>
    <x v="15"/>
    <x v="9"/>
    <s v="SU"/>
    <x v="22"/>
    <s v="Cowlitz Trout"/>
    <s v="WDFW"/>
    <d v="2004-04-15T00:00:00"/>
    <n v="378602"/>
    <x v="3"/>
    <d v="2004-04-25T00:00:00"/>
    <s v="Smolt"/>
  </r>
  <r>
    <x v="15"/>
    <x v="7"/>
    <s v="WI"/>
    <x v="22"/>
    <s v="Cowlitz Trout"/>
    <s v="WDFW"/>
    <d v="2004-04-27T00:00:00"/>
    <n v="437154"/>
    <x v="3"/>
    <d v="2004-05-06T00:00:00"/>
    <s v="Smolt"/>
  </r>
  <r>
    <x v="15"/>
    <x v="13"/>
    <s v="FA"/>
    <x v="26"/>
    <s v="Grays River Hatchery"/>
    <s v="WDFW"/>
    <d v="2004-03-16T00:00:00"/>
    <n v="253000"/>
    <x v="15"/>
    <d v="2004-03-31T00:00:00"/>
    <s v="Smolt"/>
  </r>
  <r>
    <x v="15"/>
    <x v="13"/>
    <s v="FA"/>
    <x v="26"/>
    <s v="Grays River Hatchery"/>
    <s v="WDFW"/>
    <d v="2004-04-07T00:00:00"/>
    <n v="104000"/>
    <x v="15"/>
    <d v="2004-04-28T00:00:00"/>
    <s v="Smolt"/>
  </r>
  <r>
    <x v="15"/>
    <x v="8"/>
    <s v="SP"/>
    <x v="7"/>
    <s v="Lewis River Hatchery"/>
    <s v="WDFW"/>
    <d v="2004-03-17T00:00:00"/>
    <n v="926669"/>
    <x v="5"/>
    <d v="2004-04-15T00:00:00"/>
    <s v="Smolt"/>
  </r>
  <r>
    <x v="15"/>
    <x v="11"/>
    <s v="NO"/>
    <x v="3"/>
    <s v="Cedar Creek"/>
    <s v="WDFW"/>
    <d v="2004-04-04T00:00:00"/>
    <n v="16975"/>
    <x v="5"/>
    <d v="2004-04-30T00:00:00"/>
    <s v="Smolt"/>
  </r>
  <r>
    <x v="15"/>
    <x v="7"/>
    <s v="WI"/>
    <x v="25"/>
    <s v="N Fk Lewis River"/>
    <s v="WDFW"/>
    <d v="2004-04-18T00:00:00"/>
    <n v="176511"/>
    <x v="5"/>
    <d v="2004-05-07T00:00:00"/>
    <s v="Smolt"/>
  </r>
  <r>
    <x v="15"/>
    <x v="8"/>
    <s v="SP"/>
    <x v="27"/>
    <s v="Gobar Acclim Pond"/>
    <s v="WDFW"/>
    <d v="2004-03-01T00:00:00"/>
    <n v="212106"/>
    <x v="7"/>
    <d v="2004-03-08T00:00:00"/>
    <s v="Smolt"/>
  </r>
  <r>
    <x v="15"/>
    <x v="9"/>
    <s v="SU"/>
    <x v="20"/>
    <s v="Fallert Creek Hatchery"/>
    <s v="WDFW"/>
    <d v="2004-04-16T00:00:00"/>
    <n v="29906"/>
    <x v="7"/>
    <d v="2004-04-16T00:00:00"/>
    <s v="Smolt"/>
  </r>
  <r>
    <x v="15"/>
    <x v="5"/>
    <s v="SO"/>
    <x v="20"/>
    <s v="Fallert Creek Hatchery"/>
    <s v="WDFW"/>
    <d v="2004-04-02T00:00:00"/>
    <n v="115549"/>
    <x v="7"/>
    <d v="2004-04-02T00:00:00"/>
    <s v="Smolt"/>
  </r>
  <r>
    <x v="15"/>
    <x v="8"/>
    <s v="SP"/>
    <x v="20"/>
    <s v="Fallert Creek Hatchery"/>
    <s v="WDFW"/>
    <d v="2004-03-03T00:00:00"/>
    <n v="239980"/>
    <x v="7"/>
    <d v="2004-03-16T00:00:00"/>
    <s v="Smolt"/>
  </r>
  <r>
    <x v="15"/>
    <x v="1"/>
    <s v="FA"/>
    <x v="10"/>
    <s v="Big Creek Hatchery"/>
    <s v="ODFW"/>
    <d v="2004-05-10T00:00:00"/>
    <n v="5887836"/>
    <x v="10"/>
    <d v="2004-05-19T00:00:00"/>
    <s v="Smolt"/>
  </r>
  <r>
    <x v="15"/>
    <x v="8"/>
    <s v="SP"/>
    <x v="15"/>
    <s v="Sandy Hatchery"/>
    <s v="ODFW"/>
    <d v="2004-05-13T00:00:00"/>
    <n v="286884"/>
    <x v="12"/>
    <d v="2004-05-13T00:00:00"/>
    <s v="Smolt"/>
  </r>
  <r>
    <x v="15"/>
    <x v="7"/>
    <s v="WI"/>
    <x v="15"/>
    <s v="Sandy Hatchery"/>
    <s v="ODFW"/>
    <d v="2004-05-13T00:00:00"/>
    <n v="166239"/>
    <x v="12"/>
    <d v="2004-05-17T00:00:00"/>
    <s v="Smolt"/>
  </r>
  <r>
    <x v="15"/>
    <x v="8"/>
    <s v="SP"/>
    <x v="1"/>
    <s v="Blind Slough"/>
    <s v="ODFW"/>
    <d v="2004-05-04T00:00:00"/>
    <n v="53773"/>
    <x v="4"/>
    <d v="2004-05-13T00:00:00"/>
    <s v="Smolt"/>
  </r>
  <r>
    <x v="15"/>
    <x v="9"/>
    <s v="SU"/>
    <x v="25"/>
    <s v="Lewis River"/>
    <s v="WDFW"/>
    <d v="2004-04-18T00:00:00"/>
    <n v="176304"/>
    <x v="5"/>
    <d v="2004-05-07T00:00:00"/>
    <s v="Smolt"/>
  </r>
  <r>
    <x v="15"/>
    <x v="8"/>
    <s v="SP"/>
    <x v="7"/>
    <s v="Echo Net Pens"/>
    <s v="WDFW"/>
    <d v="2004-01-01T00:00:00"/>
    <n v="75192"/>
    <x v="5"/>
    <d v="2004-01-31T00:00:00"/>
    <s v="Smolt"/>
  </r>
  <r>
    <x v="15"/>
    <x v="8"/>
    <s v="SP"/>
    <x v="7"/>
    <s v="Echo Net Pens"/>
    <s v="WDFW"/>
    <d v="2004-03-27T00:00:00"/>
    <n v="75111"/>
    <x v="5"/>
    <d v="2004-03-27T00:00:00"/>
    <s v="Smolt"/>
  </r>
  <r>
    <x v="15"/>
    <x v="8"/>
    <s v="SP"/>
    <x v="7"/>
    <s v="Deep River Net Pens"/>
    <s v="WDFW"/>
    <d v="2004-04-05T00:00:00"/>
    <n v="66223"/>
    <x v="15"/>
    <d v="2004-05-01T00:00:00"/>
    <s v="Smolt"/>
  </r>
  <r>
    <x v="15"/>
    <x v="5"/>
    <s v="SO"/>
    <x v="7"/>
    <s v="Deep River Net Pens"/>
    <s v="WDFW"/>
    <d v="2004-04-05T00:00:00"/>
    <n v="357200"/>
    <x v="15"/>
    <d v="2004-05-01T00:00:00"/>
    <s v="Smolt"/>
  </r>
  <r>
    <x v="15"/>
    <x v="7"/>
    <s v="WI"/>
    <x v="22"/>
    <s v="Upper Cowlitz River"/>
    <s v="WDFW"/>
    <d v="2004-05-07T00:00:00"/>
    <n v="12399"/>
    <x v="3"/>
    <d v="2004-05-14T00:00:00"/>
    <s v="Smolt"/>
  </r>
  <r>
    <x v="15"/>
    <x v="7"/>
    <s v="WI"/>
    <x v="22"/>
    <s v="Cispus River"/>
    <s v="WDFW"/>
    <d v="2004-05-07T00:00:00"/>
    <n v="12465"/>
    <x v="3"/>
    <d v="2004-05-14T00:00:00"/>
    <s v="Smolt"/>
  </r>
  <r>
    <x v="15"/>
    <x v="7"/>
    <s v="WI"/>
    <x v="22"/>
    <s v="Cowlitz River"/>
    <s v="WDFW"/>
    <d v="2004-05-07T00:00:00"/>
    <n v="190818"/>
    <x v="3"/>
    <d v="2004-05-14T00:00:00"/>
    <s v="Smolt"/>
  </r>
  <r>
    <x v="15"/>
    <x v="7"/>
    <s v="WI"/>
    <x v="22"/>
    <s v="Cowlitz River"/>
    <s v="WDFW"/>
    <d v="2004-05-07T00:00:00"/>
    <n v="37411"/>
    <x v="3"/>
    <d v="2004-05-14T00:00:00"/>
    <s v="Smolt"/>
  </r>
  <r>
    <x v="15"/>
    <x v="8"/>
    <s v="SP"/>
    <x v="26"/>
    <s v="Grays River Hatchery"/>
    <s v="WDFW"/>
    <d v="2004-04-05T00:00:00"/>
    <n v="31095"/>
    <x v="15"/>
    <d v="2004-05-01T00:00:00"/>
    <s v="Smolt"/>
  </r>
  <r>
    <x v="15"/>
    <x v="5"/>
    <s v="SO"/>
    <x v="26"/>
    <s v="Grays River Hatchery"/>
    <s v="WDFW"/>
    <d v="2004-05-05T00:00:00"/>
    <n v="157000"/>
    <x v="15"/>
    <d v="2004-06-01T00:00:00"/>
    <s v="Smolt"/>
  </r>
  <r>
    <x v="15"/>
    <x v="11"/>
    <s v="NO"/>
    <x v="27"/>
    <s v="Kalama Falls Hatchery"/>
    <s v="WDFW"/>
    <d v="2004-04-13T00:00:00"/>
    <n v="342882"/>
    <x v="7"/>
    <d v="2004-04-13T00:00:00"/>
    <s v="Smolt"/>
  </r>
  <r>
    <x v="15"/>
    <x v="1"/>
    <s v="FA"/>
    <x v="32"/>
    <s v="Elochoman Hatchery"/>
    <s v="WDFW"/>
    <d v="2004-05-05T00:00:00"/>
    <n v="1910000"/>
    <x v="14"/>
    <d v="2004-05-31T00:00:00"/>
    <s v="Smolt"/>
  </r>
  <r>
    <x v="15"/>
    <x v="5"/>
    <s v="SO"/>
    <x v="26"/>
    <s v="Steamboat Slough Net Pens"/>
    <s v="WDFW"/>
    <d v="2004-04-26T00:00:00"/>
    <n v="204600"/>
    <x v="15"/>
    <d v="2004-04-26T00:00:00"/>
    <s v="Smolt"/>
  </r>
  <r>
    <x v="15"/>
    <x v="6"/>
    <s v="UN"/>
    <x v="2"/>
    <s v="Bonneville Hatchery"/>
    <s v="ODFW"/>
    <d v="2004-04-30T00:00:00"/>
    <n v="395878"/>
    <x v="2"/>
    <d v="2004-04-30T00:00:00"/>
    <s v="Smolt"/>
  </r>
  <r>
    <x v="15"/>
    <x v="6"/>
    <s v="UN"/>
    <x v="2"/>
    <s v="Bonneville Hatchery"/>
    <s v="ODFW"/>
    <d v="2004-05-27T00:00:00"/>
    <n v="754402"/>
    <x v="2"/>
    <d v="2004-05-27T00:00:00"/>
    <s v="Smolt"/>
  </r>
  <r>
    <x v="15"/>
    <x v="1"/>
    <s v="FA"/>
    <x v="2"/>
    <s v="Bonneville Hatchery"/>
    <s v="ODFW"/>
    <d v="2004-06-07T00:00:00"/>
    <n v="53100"/>
    <x v="2"/>
    <d v="2004-06-07T00:00:00"/>
    <s v="Smolt"/>
  </r>
  <r>
    <x v="15"/>
    <x v="1"/>
    <s v="FA"/>
    <x v="2"/>
    <s v="Bonneville Hatchery"/>
    <s v="ODFW"/>
    <d v="2004-07-25T00:00:00"/>
    <n v="4506892"/>
    <x v="2"/>
    <d v="2004-07-29T00:00:00"/>
    <s v="Smolt"/>
  </r>
  <r>
    <x v="15"/>
    <x v="1"/>
    <s v="FA"/>
    <x v="34"/>
    <s v="S Fk Klaskanine River"/>
    <s v="ODFW"/>
    <d v="2004-07-06T00:00:00"/>
    <n v="53963"/>
    <x v="11"/>
    <d v="2004-07-06T00:00:00"/>
    <s v="Smolt"/>
  </r>
  <r>
    <x v="15"/>
    <x v="1"/>
    <s v="FA"/>
    <x v="20"/>
    <s v="Fallert Creek Hatchery"/>
    <s v="WDFW"/>
    <d v="2004-06-14T00:00:00"/>
    <n v="2225639"/>
    <x v="7"/>
    <d v="2004-06-21T00:00:00"/>
    <s v="Smolt"/>
  </r>
  <r>
    <x v="15"/>
    <x v="7"/>
    <s v="WI"/>
    <x v="27"/>
    <s v="Gobar Acclim Pond"/>
    <s v="WDFW"/>
    <d v="2004-05-01T00:00:00"/>
    <n v="77964"/>
    <x v="7"/>
    <d v="2004-05-31T00:00:00"/>
    <s v="Smolt"/>
  </r>
  <r>
    <x v="15"/>
    <x v="9"/>
    <s v="SU"/>
    <x v="27"/>
    <s v="Gobar Acclim Pond"/>
    <s v="WDFW"/>
    <d v="2004-05-01T00:00:00"/>
    <n v="10088"/>
    <x v="7"/>
    <d v="2004-05-31T00:00:00"/>
    <s v="Smolt"/>
  </r>
  <r>
    <x v="15"/>
    <x v="1"/>
    <s v="FA"/>
    <x v="29"/>
    <s v="North Toutle Hatchery"/>
    <s v="WDFW"/>
    <d v="2004-06-08T00:00:00"/>
    <n v="2083000"/>
    <x v="16"/>
    <d v="2004-07-08T00:00:00"/>
    <s v="Smolt"/>
  </r>
  <r>
    <x v="15"/>
    <x v="11"/>
    <s v="NO"/>
    <x v="29"/>
    <s v="North Toutle Hatchery"/>
    <s v="WDFW"/>
    <d v="2004-05-05T00:00:00"/>
    <n v="769926"/>
    <x v="16"/>
    <d v="2004-05-12T00:00:00"/>
    <s v="Smolt"/>
  </r>
  <r>
    <x v="15"/>
    <x v="9"/>
    <s v="SU"/>
    <x v="29"/>
    <s v="North Toutle Hatchery"/>
    <s v="WDFW"/>
    <d v="2004-05-03T00:00:00"/>
    <n v="24950"/>
    <x v="16"/>
    <d v="2004-05-05T00:00:00"/>
    <s v="Smolt"/>
  </r>
  <r>
    <x v="15"/>
    <x v="1"/>
    <s v="FA"/>
    <x v="24"/>
    <s v="Washougal Hatchery"/>
    <s v="WDFW"/>
    <d v="2004-07-07T00:00:00"/>
    <n v="503080"/>
    <x v="6"/>
    <d v="2004-07-07T00:00:00"/>
    <s v="Smolt"/>
  </r>
  <r>
    <x v="15"/>
    <x v="8"/>
    <s v="SP"/>
    <x v="34"/>
    <s v="Blind Slough"/>
    <s v="ODFW"/>
    <d v="2004-04-05T00:00:00"/>
    <n v="333028"/>
    <x v="4"/>
    <d v="2004-04-26T00:00:00"/>
    <s v="Smolt"/>
  </r>
  <r>
    <x v="15"/>
    <x v="8"/>
    <s v="SP"/>
    <x v="34"/>
    <s v="Blind Slough"/>
    <s v="ODFW"/>
    <d v="2004-05-06T00:00:00"/>
    <n v="75467"/>
    <x v="4"/>
    <d v="2004-05-20T00:00:00"/>
    <s v="Smolt"/>
  </r>
  <r>
    <x v="15"/>
    <x v="8"/>
    <s v="SP"/>
    <x v="34"/>
    <s v="S Fk Klaskanine River"/>
    <s v="ODFW"/>
    <d v="2004-03-31T00:00:00"/>
    <n v="639446"/>
    <x v="11"/>
    <d v="2004-03-31T00:00:00"/>
    <s v="Smolt"/>
  </r>
  <r>
    <x v="15"/>
    <x v="1"/>
    <s v="FA"/>
    <x v="12"/>
    <s v="Klaskanine Hatchery"/>
    <s v="ODFW"/>
    <d v="2004-07-23T00:00:00"/>
    <n v="201784"/>
    <x v="11"/>
    <d v="2004-07-26T00:00:00"/>
    <s v="Smolt"/>
  </r>
  <r>
    <x v="15"/>
    <x v="1"/>
    <s v="FA"/>
    <x v="12"/>
    <s v="Klaskanine Hatchery"/>
    <s v="ODFW"/>
    <d v="2004-08-14T00:00:00"/>
    <n v="479371"/>
    <x v="11"/>
    <d v="2004-08-28T00:00:00"/>
    <s v="Smolt"/>
  </r>
  <r>
    <x v="15"/>
    <x v="9"/>
    <s v="SU"/>
    <x v="15"/>
    <s v="Minto Pond"/>
    <s v="ODFW"/>
    <d v="2004-04-01T00:00:00"/>
    <n v="159100"/>
    <x v="0"/>
    <d v="2004-04-01T00:00:00"/>
    <s v="Smolt"/>
  </r>
  <r>
    <x v="15"/>
    <x v="8"/>
    <s v="SP"/>
    <x v="0"/>
    <s v="South Santiam Hatchery"/>
    <s v="ODFW"/>
    <d v="2004-02-17T00:00:00"/>
    <n v="448247"/>
    <x v="0"/>
    <d v="2004-03-08T00:00:00"/>
    <s v="Smolt"/>
  </r>
  <r>
    <x v="15"/>
    <x v="6"/>
    <s v="UN"/>
    <x v="34"/>
    <s v="Tongue Pt"/>
    <s v="ODFW"/>
    <d v="2004-04-06T00:00:00"/>
    <n v="186520"/>
    <x v="4"/>
    <d v="2004-04-06T00:00:00"/>
    <s v="Smolt"/>
  </r>
  <r>
    <x v="15"/>
    <x v="6"/>
    <s v="UN"/>
    <x v="34"/>
    <s v="Tongue Pt"/>
    <s v="ODFW"/>
    <d v="2004-04-28T00:00:00"/>
    <n v="511002"/>
    <x v="4"/>
    <d v="2004-04-28T00:00:00"/>
    <s v="Smolt"/>
  </r>
  <r>
    <x v="15"/>
    <x v="8"/>
    <s v="SP"/>
    <x v="34"/>
    <s v="Tongue Pt"/>
    <s v="ODFW"/>
    <d v="2004-04-06T00:00:00"/>
    <n v="48056"/>
    <x v="4"/>
    <d v="2004-04-06T00:00:00"/>
    <s v="Smolt"/>
  </r>
  <r>
    <x v="15"/>
    <x v="6"/>
    <s v="UN"/>
    <x v="34"/>
    <s v="Youngs Bay"/>
    <s v="ODFW"/>
    <d v="2004-04-09T00:00:00"/>
    <n v="758997"/>
    <x v="8"/>
    <d v="2004-04-09T00:00:00"/>
    <s v="Smolt"/>
  </r>
  <r>
    <x v="15"/>
    <x v="6"/>
    <s v="UN"/>
    <x v="34"/>
    <s v="Youngs Bay"/>
    <s v="ODFW"/>
    <d v="2004-04-28T00:00:00"/>
    <n v="361078"/>
    <x v="8"/>
    <d v="2004-04-28T00:00:00"/>
    <s v="Smolt"/>
  </r>
  <r>
    <x v="15"/>
    <x v="6"/>
    <s v="UN"/>
    <x v="34"/>
    <s v="Youngs Bay"/>
    <s v="ODFW"/>
    <d v="2004-04-29T00:00:00"/>
    <n v="350839"/>
    <x v="8"/>
    <d v="2004-04-29T00:00:00"/>
    <s v="Smolt"/>
  </r>
  <r>
    <x v="15"/>
    <x v="6"/>
    <s v="UN"/>
    <x v="34"/>
    <s v="Blind Slough"/>
    <s v="ODFW"/>
    <d v="2004-04-28T00:00:00"/>
    <n v="298748"/>
    <x v="4"/>
    <d v="2004-04-28T00:00:00"/>
    <s v="Smolt"/>
  </r>
  <r>
    <x v="15"/>
    <x v="1"/>
    <s v="FA"/>
    <x v="12"/>
    <s v="Youngs Bay"/>
    <s v="ODFW"/>
    <d v="2004-07-15T00:00:00"/>
    <n v="519676"/>
    <x v="8"/>
    <d v="2004-07-15T00:00:00"/>
    <s v="Smolt"/>
  </r>
  <r>
    <x v="15"/>
    <x v="8"/>
    <s v="SP"/>
    <x v="1"/>
    <s v="Youngs Bay"/>
    <s v="ODFW"/>
    <d v="2004-04-08T00:00:00"/>
    <n v="455825"/>
    <x v="8"/>
    <d v="2004-04-08T00:00:00"/>
    <s v="Smolt"/>
  </r>
  <r>
    <x v="15"/>
    <x v="7"/>
    <s v="WI"/>
    <x v="11"/>
    <s v="Gnat Creek Hatchery"/>
    <s v="ODFW"/>
    <d v="2004-03-31T00:00:00"/>
    <n v="39294"/>
    <x v="4"/>
    <d v="2004-03-31T00:00:00"/>
    <s v="Smolt"/>
  </r>
  <r>
    <x v="15"/>
    <x v="1"/>
    <s v="FA"/>
    <x v="22"/>
    <s v="Cowlitz Salmon"/>
    <s v="WDFW"/>
    <d v="2004-06-06T00:00:00"/>
    <n v="5016495"/>
    <x v="3"/>
    <d v="2004-06-14T00:00:00"/>
    <s v="Smolt"/>
  </r>
  <r>
    <x v="15"/>
    <x v="7"/>
    <s v="WI"/>
    <x v="32"/>
    <s v="Coweeman River"/>
    <s v="WDFW"/>
    <d v="2004-04-15T00:00:00"/>
    <n v="7500"/>
    <x v="17"/>
    <d v="2004-04-15T00:00:00"/>
    <s v="Smolt"/>
  </r>
  <r>
    <x v="15"/>
    <x v="9"/>
    <s v="SU"/>
    <x v="3"/>
    <s v="S Fk Toutle River"/>
    <s v="WDFW"/>
    <d v="2004-04-18T00:00:00"/>
    <n v="24976"/>
    <x v="16"/>
    <d v="2004-04-18T00:00:00"/>
    <s v="Smolt"/>
  </r>
  <r>
    <x v="15"/>
    <x v="9"/>
    <s v="SU"/>
    <x v="3"/>
    <s v="Cowlitz River"/>
    <s v="WDFW"/>
    <d v="2004-04-19T00:00:00"/>
    <n v="35189"/>
    <x v="3"/>
    <d v="2004-04-19T00:00:00"/>
    <s v="Smolt"/>
  </r>
  <r>
    <x v="15"/>
    <x v="9"/>
    <s v="SU"/>
    <x v="3"/>
    <s v="Cowlitz River"/>
    <s v="WDFW"/>
    <d v="2004-04-15T00:00:00"/>
    <n v="63433"/>
    <x v="3"/>
    <d v="2004-04-15T00:00:00"/>
    <s v="Smolt"/>
  </r>
  <r>
    <x v="15"/>
    <x v="8"/>
    <s v="SP"/>
    <x v="3"/>
    <s v="Cowlitz River"/>
    <s v="WDFW"/>
    <d v="2004-03-15T00:00:00"/>
    <n v="56965"/>
    <x v="3"/>
    <d v="2004-03-15T00:00:00"/>
    <s v="Smolt"/>
  </r>
  <r>
    <x v="15"/>
    <x v="9"/>
    <s v="SU"/>
    <x v="3"/>
    <s v="Kalama River"/>
    <s v="WDFW"/>
    <d v="2004-02-21T00:00:00"/>
    <n v="11365"/>
    <x v="7"/>
    <d v="2004-02-27T00:00:00"/>
    <s v="Smolt"/>
  </r>
  <r>
    <x v="15"/>
    <x v="1"/>
    <s v="FA"/>
    <x v="27"/>
    <s v="Kalama Falls Hatchery"/>
    <s v="WDFW"/>
    <d v="2004-06-05T00:00:00"/>
    <n v="2503175"/>
    <x v="7"/>
    <d v="2004-06-15T00:00:00"/>
    <s v="Smolt"/>
  </r>
  <r>
    <x v="15"/>
    <x v="9"/>
    <s v="SU"/>
    <x v="27"/>
    <s v="Kalama River"/>
    <s v="WDFW"/>
    <d v="2004-05-04T00:00:00"/>
    <n v="36165"/>
    <x v="7"/>
    <d v="2004-05-06T00:00:00"/>
    <s v="Smolt"/>
  </r>
  <r>
    <x v="15"/>
    <x v="1"/>
    <s v="FA"/>
    <x v="3"/>
    <s v="Chinook River"/>
    <s v="WDFW"/>
    <d v="2004-06-21T00:00:00"/>
    <n v="14863"/>
    <x v="18"/>
    <d v="2004-06-21T00:00:00"/>
    <s v="Smolt"/>
  </r>
  <r>
    <x v="15"/>
    <x v="7"/>
    <s v="WI"/>
    <x v="28"/>
    <s v="Salmon Creek (WA)"/>
    <s v="WDFW"/>
    <d v="2004-04-15T00:00:00"/>
    <n v="17540"/>
    <x v="4"/>
    <d v="2004-04-15T00:00:00"/>
    <s v="Smolt"/>
  </r>
  <r>
    <x v="15"/>
    <x v="7"/>
    <s v="WI"/>
    <x v="8"/>
    <s v="Eagle Creek Hatchery"/>
    <s v="USFW"/>
    <d v="2004-04-19T00:00:00"/>
    <n v="146078"/>
    <x v="9"/>
    <d v="2004-04-19T00:00:00"/>
    <s v="Smolt"/>
  </r>
  <r>
    <x v="15"/>
    <x v="5"/>
    <s v="SO"/>
    <x v="8"/>
    <s v="Eagle Creek Hatchery"/>
    <s v="USFW"/>
    <d v="2004-04-19T00:00:00"/>
    <n v="557016"/>
    <x v="9"/>
    <d v="2004-04-19T00:00:00"/>
    <s v="Smolt"/>
  </r>
  <r>
    <x v="16"/>
    <x v="0"/>
    <s v="SP"/>
    <x v="18"/>
    <s v="Mohawk River"/>
    <s v="ODFW"/>
    <d v="2002-06-17T00:00:00"/>
    <n v="15058"/>
    <x v="1"/>
    <d v="2002-06-17T00:00:00"/>
    <s v="Parr"/>
  </r>
  <r>
    <x v="16"/>
    <x v="0"/>
    <s v="SP"/>
    <x v="14"/>
    <s v="Clackamas Hatchery"/>
    <s v="ODFW"/>
    <d v="2002-07-25T00:00:00"/>
    <n v="645448"/>
    <x v="13"/>
    <d v="2002-07-25T00:00:00"/>
    <s v="Parr"/>
  </r>
  <r>
    <x v="16"/>
    <x v="0"/>
    <s v="SP"/>
    <x v="17"/>
    <s v="Detroit Reservoir"/>
    <s v="ODFW"/>
    <d v="2002-07-31T00:00:00"/>
    <n v="99955"/>
    <x v="1"/>
    <d v="2002-07-31T00:00:00"/>
    <s v="Parr"/>
  </r>
  <r>
    <x v="16"/>
    <x v="0"/>
    <s v="SP"/>
    <x v="1"/>
    <s v="Dexter Pond"/>
    <s v="ODFW"/>
    <d v="2002-11-01T00:00:00"/>
    <n v="318306"/>
    <x v="1"/>
    <d v="2002-11-01T00:00:00"/>
    <s v="Presmolt"/>
  </r>
  <r>
    <x v="16"/>
    <x v="0"/>
    <s v="SP"/>
    <x v="18"/>
    <s v="McKenzie Hatchery"/>
    <s v="ODFW"/>
    <d v="2002-11-06T00:00:00"/>
    <n v="355602"/>
    <x v="1"/>
    <d v="2002-11-06T00:00:00"/>
    <s v="Presmolt"/>
  </r>
  <r>
    <x v="16"/>
    <x v="0"/>
    <s v="SP"/>
    <x v="0"/>
    <s v="South Santiam Hatchery"/>
    <s v="ODFW"/>
    <d v="2002-11-09T00:00:00"/>
    <n v="298345"/>
    <x v="0"/>
    <d v="2002-11-09T00:00:00"/>
    <s v="Presmolt"/>
  </r>
  <r>
    <x v="16"/>
    <x v="0"/>
    <s v="SP"/>
    <x v="1"/>
    <s v="Mollala River"/>
    <s v="ODFW"/>
    <d v="2002-11-21T00:00:00"/>
    <n v="32289"/>
    <x v="1"/>
    <d v="2002-11-21T00:00:00"/>
    <s v="Presmolt"/>
  </r>
  <r>
    <x v="16"/>
    <x v="3"/>
    <s v="UN"/>
    <x v="32"/>
    <s v="Elochoman Hatchery"/>
    <s v="WDFW"/>
    <d v="2002-06-10T00:00:00"/>
    <n v="2017700"/>
    <x v="14"/>
    <d v="2002-06-25T00:00:00"/>
    <s v="Presmolt"/>
  </r>
  <r>
    <x v="16"/>
    <x v="4"/>
    <s v="NO"/>
    <x v="32"/>
    <s v="Elochoman Hatchery"/>
    <s v="WDFW"/>
    <d v="2002-08-13T00:00:00"/>
    <n v="113700"/>
    <x v="14"/>
    <d v="2002-08-13T00:00:00"/>
    <s v="Presmolt"/>
  </r>
  <r>
    <x v="16"/>
    <x v="7"/>
    <s v="WI"/>
    <x v="22"/>
    <s v="Upper Cowlitz River"/>
    <s v="WDFW"/>
    <d v="2002-09-24T00:00:00"/>
    <n v="100356"/>
    <x v="3"/>
    <d v="2002-10-02T00:00:00"/>
    <s v="Smolt"/>
  </r>
  <r>
    <x v="16"/>
    <x v="7"/>
    <s v="WI"/>
    <x v="22"/>
    <s v="Cispus River"/>
    <s v="WDFW"/>
    <d v="2002-09-24T00:00:00"/>
    <n v="302072"/>
    <x v="3"/>
    <d v="2002-10-02T00:00:00"/>
    <s v="Smolt"/>
  </r>
  <r>
    <x v="16"/>
    <x v="0"/>
    <s v="SP"/>
    <x v="22"/>
    <s v="Upper Cowlitz River"/>
    <s v="WDFW"/>
    <d v="2002-04-22T00:00:00"/>
    <n v="220887"/>
    <x v="3"/>
    <d v="2002-05-29T00:00:00"/>
    <s v="Fry"/>
  </r>
  <r>
    <x v="16"/>
    <x v="0"/>
    <s v="SP"/>
    <x v="22"/>
    <s v="Cispus River"/>
    <s v="WDFW"/>
    <d v="2002-04-23T00:00:00"/>
    <n v="276766"/>
    <x v="3"/>
    <d v="2002-05-28T00:00:00"/>
    <s v="Fry"/>
  </r>
  <r>
    <x v="16"/>
    <x v="11"/>
    <s v="NO"/>
    <x v="24"/>
    <s v="Washougal Hatchery"/>
    <s v="WDFW"/>
    <d v="2003-04-10T00:00:00"/>
    <n v="508650"/>
    <x v="6"/>
    <d v="2003-05-02T00:00:00"/>
    <s v="Smolt"/>
  </r>
  <r>
    <x v="16"/>
    <x v="9"/>
    <s v="SU"/>
    <x v="28"/>
    <s v="Skamania Hatchery"/>
    <s v="WDFW"/>
    <d v="2003-05-02T00:00:00"/>
    <n v="61206"/>
    <x v="6"/>
    <d v="2003-05-09T00:00:00"/>
    <s v="Smolt"/>
  </r>
  <r>
    <x v="16"/>
    <x v="7"/>
    <s v="WI"/>
    <x v="28"/>
    <s v="Skamania Hatchery"/>
    <s v="WDFW"/>
    <d v="2003-04-06T00:00:00"/>
    <n v="63209"/>
    <x v="6"/>
    <d v="2003-05-01T00:00:00"/>
    <s v="Smolt"/>
  </r>
  <r>
    <x v="16"/>
    <x v="7"/>
    <s v="WI"/>
    <x v="28"/>
    <s v="Salmon Creek (WA)"/>
    <s v="WDFW"/>
    <d v="2003-04-01T00:00:00"/>
    <n v="19950"/>
    <x v="4"/>
    <d v="2003-04-01T00:00:00"/>
    <s v="Smolt"/>
  </r>
  <r>
    <x v="16"/>
    <x v="9"/>
    <s v="SU"/>
    <x v="28"/>
    <s v="N Fk Lewis River"/>
    <s v="WDFW"/>
    <d v="2003-04-15T00:00:00"/>
    <n v="42000"/>
    <x v="5"/>
    <d v="2003-04-15T00:00:00"/>
    <s v="Smolt"/>
  </r>
  <r>
    <x v="16"/>
    <x v="7"/>
    <s v="WI"/>
    <x v="28"/>
    <s v="E Fk Lewis River"/>
    <s v="WDFW"/>
    <d v="2003-04-16T00:00:00"/>
    <n v="92195"/>
    <x v="5"/>
    <d v="2003-04-29T00:00:00"/>
    <s v="Smolt"/>
  </r>
  <r>
    <x v="16"/>
    <x v="6"/>
    <s v="UN"/>
    <x v="34"/>
    <s v="Blind Slough"/>
    <s v="ODFW"/>
    <d v="2003-05-07T00:00:00"/>
    <n v="316804"/>
    <x v="4"/>
    <d v="2003-05-07T00:00:00"/>
    <s v="Smolt"/>
  </r>
  <r>
    <x v="16"/>
    <x v="6"/>
    <s v="UN"/>
    <x v="2"/>
    <s v="Bonneville Hatchery"/>
    <s v="ODFW"/>
    <d v="2003-04-28T00:00:00"/>
    <n v="400591"/>
    <x v="2"/>
    <d v="2003-04-28T00:00:00"/>
    <s v="Smolt"/>
  </r>
  <r>
    <x v="16"/>
    <x v="6"/>
    <s v="UN"/>
    <x v="34"/>
    <s v="Klaskanine Hatchery"/>
    <s v="ODFW"/>
    <d v="2003-04-28T00:00:00"/>
    <n v="641555"/>
    <x v="11"/>
    <d v="2003-04-28T00:00:00"/>
    <s v="Smolt"/>
  </r>
  <r>
    <x v="16"/>
    <x v="1"/>
    <s v="FA"/>
    <x v="32"/>
    <s v="Elochoman Hatchery"/>
    <s v="WDFW"/>
    <d v="2003-06-01T00:00:00"/>
    <n v="2055000"/>
    <x v="14"/>
    <d v="2003-06-15T00:00:00"/>
    <s v="Smolt"/>
  </r>
  <r>
    <x v="16"/>
    <x v="8"/>
    <s v="SP"/>
    <x v="1"/>
    <s v="Dexter Pond"/>
    <s v="ODFW"/>
    <d v="2003-01-30T00:00:00"/>
    <n v="550014"/>
    <x v="1"/>
    <d v="2003-01-30T00:00:00"/>
    <s v="Smolt"/>
  </r>
  <r>
    <x v="16"/>
    <x v="8"/>
    <s v="SP"/>
    <x v="1"/>
    <s v="Dexter Pond"/>
    <s v="ODFW"/>
    <d v="2003-03-03T00:00:00"/>
    <n v="658047"/>
    <x v="1"/>
    <d v="2003-03-03T00:00:00"/>
    <s v="Smolt"/>
  </r>
  <r>
    <x v="16"/>
    <x v="8"/>
    <s v="SP"/>
    <x v="18"/>
    <s v="McKenzie Hatchery"/>
    <s v="ODFW"/>
    <d v="2003-01-30T00:00:00"/>
    <n v="405009"/>
    <x v="1"/>
    <d v="2003-01-30T00:00:00"/>
    <s v="Smolt"/>
  </r>
  <r>
    <x v="16"/>
    <x v="8"/>
    <s v="SP"/>
    <x v="18"/>
    <s v="McKenzie Hatchery"/>
    <s v="ODFW"/>
    <d v="2003-03-03T00:00:00"/>
    <n v="443358"/>
    <x v="1"/>
    <d v="2003-03-03T00:00:00"/>
    <s v="Smolt"/>
  </r>
  <r>
    <x v="16"/>
    <x v="8"/>
    <s v="SP"/>
    <x v="17"/>
    <s v="Minto Pond"/>
    <s v="ODFW"/>
    <d v="2003-02-27T00:00:00"/>
    <n v="669616"/>
    <x v="0"/>
    <d v="2003-02-27T00:00:00"/>
    <s v="Smolt"/>
  </r>
  <r>
    <x v="16"/>
    <x v="8"/>
    <s v="SP"/>
    <x v="0"/>
    <s v="South Santiam Hatchery"/>
    <s v="ODFW"/>
    <d v="2003-02-21T00:00:00"/>
    <n v="298427"/>
    <x v="0"/>
    <d v="2003-02-21T00:00:00"/>
    <s v="Smolt"/>
  </r>
  <r>
    <x v="16"/>
    <x v="8"/>
    <s v="SP"/>
    <x v="1"/>
    <s v="Fall Creek"/>
    <s v="ODFW"/>
    <d v="2003-02-26T00:00:00"/>
    <n v="94176"/>
    <x v="1"/>
    <d v="2003-02-26T00:00:00"/>
    <s v="Smolt"/>
  </r>
  <r>
    <x v="16"/>
    <x v="8"/>
    <s v="SP"/>
    <x v="1"/>
    <s v="Mollala River"/>
    <s v="ODFW"/>
    <d v="2003-02-26T00:00:00"/>
    <n v="70235"/>
    <x v="1"/>
    <d v="2003-02-26T00:00:00"/>
    <s v="Smolt"/>
  </r>
  <r>
    <x v="16"/>
    <x v="8"/>
    <s v="SP"/>
    <x v="1"/>
    <s v="S Fk Santiam River"/>
    <s v="ODFW"/>
    <d v="2003-03-04T00:00:00"/>
    <n v="261511"/>
    <x v="0"/>
    <d v="2003-03-05T00:00:00"/>
    <s v="Smolt"/>
  </r>
  <r>
    <x v="16"/>
    <x v="6"/>
    <s v="UN"/>
    <x v="10"/>
    <s v="Big Creek Hatchery"/>
    <s v="ODFW"/>
    <d v="2003-04-01T00:00:00"/>
    <n v="143575"/>
    <x v="10"/>
    <d v="2003-04-01T00:00:00"/>
    <s v="Smolt"/>
  </r>
  <r>
    <x v="16"/>
    <x v="7"/>
    <s v="WI"/>
    <x v="10"/>
    <s v="Big Creek Hatchery"/>
    <s v="ODFW"/>
    <d v="2003-04-01T00:00:00"/>
    <n v="59864"/>
    <x v="10"/>
    <d v="2003-04-01T00:00:00"/>
    <s v="Smolt"/>
  </r>
  <r>
    <x v="16"/>
    <x v="8"/>
    <s v="SP"/>
    <x v="34"/>
    <s v="Blind Slough"/>
    <s v="ODFW"/>
    <d v="2003-03-27T00:00:00"/>
    <n v="302934"/>
    <x v="4"/>
    <d v="2003-03-27T00:00:00"/>
    <s v="Smolt"/>
  </r>
  <r>
    <x v="16"/>
    <x v="8"/>
    <s v="SP"/>
    <x v="34"/>
    <s v="Blind Slough"/>
    <s v="ODFW"/>
    <d v="2003-04-09T00:00:00"/>
    <n v="62097"/>
    <x v="4"/>
    <d v="2003-04-28T00:00:00"/>
    <s v="Smolt"/>
  </r>
  <r>
    <x v="16"/>
    <x v="8"/>
    <s v="SP"/>
    <x v="14"/>
    <s v="Sandy River"/>
    <s v="ODFW"/>
    <d v="2003-03-17T00:00:00"/>
    <n v="290900"/>
    <x v="12"/>
    <d v="2003-03-18T00:00:00"/>
    <s v="Smolt"/>
  </r>
  <r>
    <x v="16"/>
    <x v="8"/>
    <s v="SP"/>
    <x v="14"/>
    <s v="Clackamas Hatchery"/>
    <s v="ODFW"/>
    <d v="2003-03-18T00:00:00"/>
    <n v="391200"/>
    <x v="13"/>
    <d v="2003-03-21T00:00:00"/>
    <s v="Smolt"/>
  </r>
  <r>
    <x v="16"/>
    <x v="7"/>
    <s v="WI"/>
    <x v="14"/>
    <s v="Clackamas Hatchery"/>
    <s v="ODFW"/>
    <d v="2003-04-18T00:00:00"/>
    <n v="99181"/>
    <x v="13"/>
    <d v="2003-05-12T00:00:00"/>
    <s v="Smolt"/>
  </r>
  <r>
    <x v="16"/>
    <x v="7"/>
    <s v="WI"/>
    <x v="34"/>
    <s v="Klaskanine Hatchery"/>
    <s v="ODFW"/>
    <d v="2003-04-01T00:00:00"/>
    <n v="59784"/>
    <x v="11"/>
    <d v="2003-04-01T00:00:00"/>
    <s v="Smolt"/>
  </r>
  <r>
    <x v="16"/>
    <x v="9"/>
    <s v="SU"/>
    <x v="16"/>
    <s v="McKenzie River"/>
    <s v="ODFW"/>
    <d v="2003-04-01T00:00:00"/>
    <n v="113173"/>
    <x v="1"/>
    <d v="2003-04-01T00:00:00"/>
    <s v="Smolt"/>
  </r>
  <r>
    <x v="16"/>
    <x v="9"/>
    <s v="SU"/>
    <x v="16"/>
    <s v="Willamette River"/>
    <s v="ODFW"/>
    <d v="2003-04-01T00:00:00"/>
    <n v="33023"/>
    <x v="1"/>
    <d v="2003-04-01T00:00:00"/>
    <s v="Smolt"/>
  </r>
  <r>
    <x v="16"/>
    <x v="9"/>
    <s v="SU"/>
    <x v="17"/>
    <s v="Minto Pond"/>
    <s v="ODFW"/>
    <d v="2003-04-15T00:00:00"/>
    <n v="137303"/>
    <x v="0"/>
    <d v="2003-04-15T00:00:00"/>
    <s v="Smolt"/>
  </r>
  <r>
    <x v="16"/>
    <x v="9"/>
    <s v="SU"/>
    <x v="19"/>
    <s v="Willamette River"/>
    <s v="ODFW"/>
    <d v="2003-03-31T00:00:00"/>
    <n v="41982"/>
    <x v="1"/>
    <d v="2003-03-31T00:00:00"/>
    <s v="Smolt"/>
  </r>
  <r>
    <x v="16"/>
    <x v="8"/>
    <s v="SP"/>
    <x v="15"/>
    <s v="Sandy Hatchery"/>
    <s v="ODFW"/>
    <d v="2003-03-11T00:00:00"/>
    <n v="148648"/>
    <x v="12"/>
    <d v="2003-03-11T00:00:00"/>
    <s v="Smolt"/>
  </r>
  <r>
    <x v="16"/>
    <x v="9"/>
    <s v="SU"/>
    <x v="15"/>
    <s v="Sandy Hatchery"/>
    <s v="ODFW"/>
    <d v="2003-04-09T00:00:00"/>
    <n v="73029"/>
    <x v="12"/>
    <d v="2003-05-12T00:00:00"/>
    <s v="Smolt"/>
  </r>
  <r>
    <x v="16"/>
    <x v="8"/>
    <s v="SP"/>
    <x v="0"/>
    <s v="South Santiam Hatchery"/>
    <s v="ODFW"/>
    <d v="2003-03-17T00:00:00"/>
    <n v="156006"/>
    <x v="0"/>
    <d v="2003-03-17T00:00:00"/>
    <s v="Smolt"/>
  </r>
  <r>
    <x v="16"/>
    <x v="8"/>
    <s v="SP"/>
    <x v="34"/>
    <s v="Tongue Pt"/>
    <s v="ODFW"/>
    <d v="2003-03-27T00:00:00"/>
    <n v="57797"/>
    <x v="4"/>
    <d v="2003-03-27T00:00:00"/>
    <s v="Smolt"/>
  </r>
  <r>
    <x v="16"/>
    <x v="8"/>
    <s v="SP"/>
    <x v="1"/>
    <s v="Clackamas River"/>
    <s v="ODFW"/>
    <d v="2003-03-18T00:00:00"/>
    <n v="144090"/>
    <x v="13"/>
    <d v="2003-03-19T00:00:00"/>
    <s v="Smolt"/>
  </r>
  <r>
    <x v="16"/>
    <x v="8"/>
    <s v="SP"/>
    <x v="34"/>
    <s v="Youngs Bay"/>
    <s v="ODFW"/>
    <d v="2003-03-28T00:00:00"/>
    <n v="451623"/>
    <x v="8"/>
    <d v="2003-03-28T00:00:00"/>
    <s v="Smolt"/>
  </r>
  <r>
    <x v="16"/>
    <x v="6"/>
    <s v="UN"/>
    <x v="34"/>
    <s v="Youngs Bay"/>
    <s v="ODFW"/>
    <d v="2003-04-10T00:00:00"/>
    <n v="844653"/>
    <x v="8"/>
    <d v="2003-04-10T00:00:00"/>
    <s v="Smolt"/>
  </r>
  <r>
    <x v="16"/>
    <x v="9"/>
    <s v="SU"/>
    <x v="1"/>
    <s v="Dexter Pond"/>
    <s v="ODFW"/>
    <d v="2003-04-08T00:00:00"/>
    <n v="94252"/>
    <x v="1"/>
    <d v="2003-04-08T00:00:00"/>
    <s v="Smolt"/>
  </r>
  <r>
    <x v="16"/>
    <x v="6"/>
    <s v="UN"/>
    <x v="15"/>
    <s v="Sandy Hatchery"/>
    <s v="ODFW"/>
    <d v="2003-04-17T00:00:00"/>
    <n v="471251"/>
    <x v="12"/>
    <d v="2003-04-17T00:00:00"/>
    <s v="Smolt"/>
  </r>
  <r>
    <x v="16"/>
    <x v="7"/>
    <s v="WI"/>
    <x v="15"/>
    <s v="Sandy Hatchery"/>
    <s v="ODFW"/>
    <d v="2003-05-06T00:00:00"/>
    <n v="178293"/>
    <x v="12"/>
    <d v="2003-05-06T00:00:00"/>
    <s v="Smolt"/>
  </r>
  <r>
    <x v="16"/>
    <x v="6"/>
    <s v="UN"/>
    <x v="34"/>
    <s v="Tongue Pt"/>
    <s v="ODFW"/>
    <d v="2003-04-24T00:00:00"/>
    <n v="197794"/>
    <x v="4"/>
    <d v="2003-04-24T00:00:00"/>
    <s v="Smolt"/>
  </r>
  <r>
    <x v="16"/>
    <x v="8"/>
    <s v="SP"/>
    <x v="5"/>
    <s v="Speelyai Hatchery"/>
    <s v="WDFW"/>
    <d v="2003-03-21T00:00:00"/>
    <n v="76454"/>
    <x v="5"/>
    <d v="2003-03-21T00:00:00"/>
    <s v="Smolt"/>
  </r>
  <r>
    <x v="16"/>
    <x v="11"/>
    <s v="NO"/>
    <x v="5"/>
    <s v="Cedar Creek"/>
    <s v="WDFW"/>
    <d v="2003-01-08T00:00:00"/>
    <n v="15125"/>
    <x v="5"/>
    <d v="2003-04-30T00:00:00"/>
    <s v="Smolt"/>
  </r>
  <r>
    <x v="16"/>
    <x v="9"/>
    <s v="SU"/>
    <x v="29"/>
    <s v="S Fk Toutle River"/>
    <s v="WDFW"/>
    <d v="2003-04-13T00:00:00"/>
    <n v="23900"/>
    <x v="16"/>
    <d v="2003-04-13T00:00:00"/>
    <s v="Smolt"/>
  </r>
  <r>
    <x v="16"/>
    <x v="9"/>
    <s v="SU"/>
    <x v="29"/>
    <s v="Green River"/>
    <s v="WDFW"/>
    <d v="2003-04-16T00:00:00"/>
    <n v="24225"/>
    <x v="3"/>
    <d v="2003-04-30T00:00:00"/>
    <s v="Smolt"/>
  </r>
  <r>
    <x v="16"/>
    <x v="7"/>
    <s v="WI"/>
    <x v="25"/>
    <s v="N Fk Lewis River"/>
    <s v="WDFW"/>
    <d v="2003-04-21T00:00:00"/>
    <n v="102370"/>
    <x v="5"/>
    <d v="2003-05-08T00:00:00"/>
    <s v="Smolt"/>
  </r>
  <r>
    <x v="16"/>
    <x v="9"/>
    <s v="SU"/>
    <x v="25"/>
    <s v="N Fk Lewis River"/>
    <s v="WDFW"/>
    <d v="2003-04-16T00:00:00"/>
    <n v="38846"/>
    <x v="5"/>
    <d v="2003-05-09T00:00:00"/>
    <s v="Smolt"/>
  </r>
  <r>
    <x v="16"/>
    <x v="8"/>
    <s v="SP"/>
    <x v="7"/>
    <s v="Lewis River Hatchery"/>
    <s v="WDFW"/>
    <d v="2003-03-06T00:00:00"/>
    <n v="780402"/>
    <x v="5"/>
    <d v="2003-03-13T00:00:00"/>
    <s v="Smolt"/>
  </r>
  <r>
    <x v="16"/>
    <x v="8"/>
    <s v="SP"/>
    <x v="27"/>
    <s v="Gobar Acclim Pond"/>
    <s v="WDFW"/>
    <d v="2003-03-05T00:00:00"/>
    <n v="197124"/>
    <x v="7"/>
    <d v="2003-03-05T00:00:00"/>
    <s v="Smolt"/>
  </r>
  <r>
    <x v="16"/>
    <x v="13"/>
    <s v="UN"/>
    <x v="26"/>
    <s v="W Fk Grays River"/>
    <s v="WDFW"/>
    <d v="2003-04-01T00:00:00"/>
    <n v="398000"/>
    <x v="15"/>
    <d v="2003-04-08T00:00:00"/>
    <s v="Smolt"/>
  </r>
  <r>
    <x v="16"/>
    <x v="8"/>
    <s v="SP"/>
    <x v="3"/>
    <s v="N Fk Lewis River"/>
    <s v="WDFW"/>
    <d v="2003-03-28T00:00:00"/>
    <n v="74672"/>
    <x v="5"/>
    <d v="2003-03-28T00:00:00"/>
    <s v="Smolt"/>
  </r>
  <r>
    <x v="16"/>
    <x v="8"/>
    <s v="SP"/>
    <x v="3"/>
    <s v="N Fk Lewis River"/>
    <s v="WDFW"/>
    <d v="2003-02-04T00:00:00"/>
    <n v="74577"/>
    <x v="5"/>
    <d v="2003-02-04T00:00:00"/>
    <s v="Smolt"/>
  </r>
  <r>
    <x v="16"/>
    <x v="8"/>
    <s v="SP"/>
    <x v="20"/>
    <s v="Fallert Creek Hatchery"/>
    <s v="WDFW"/>
    <d v="2003-03-03T00:00:00"/>
    <n v="251220"/>
    <x v="7"/>
    <d v="2003-03-03T00:00:00"/>
    <s v="Smolt"/>
  </r>
  <r>
    <x v="16"/>
    <x v="9"/>
    <s v="SU"/>
    <x v="32"/>
    <s v="Elochoman Hatchery"/>
    <s v="WDFW"/>
    <d v="2003-04-04T00:00:00"/>
    <n v="27860"/>
    <x v="14"/>
    <d v="2003-04-15T00:00:00"/>
    <s v="Smolt"/>
  </r>
  <r>
    <x v="16"/>
    <x v="7"/>
    <s v="WI"/>
    <x v="32"/>
    <s v="Elochoman Hatchery"/>
    <s v="WDFW"/>
    <d v="2003-04-04T00:00:00"/>
    <n v="95141"/>
    <x v="14"/>
    <d v="2003-04-15T00:00:00"/>
    <s v="Smolt"/>
  </r>
  <r>
    <x v="16"/>
    <x v="11"/>
    <s v="NO"/>
    <x v="32"/>
    <s v="Elochoman Hatchery"/>
    <s v="WDFW"/>
    <d v="2003-04-04T00:00:00"/>
    <n v="493146"/>
    <x v="14"/>
    <d v="2003-04-28T00:00:00"/>
    <s v="Smolt"/>
  </r>
  <r>
    <x v="16"/>
    <x v="5"/>
    <s v="SO"/>
    <x v="32"/>
    <s v="Elochoman Hatchery"/>
    <s v="WDFW"/>
    <d v="2003-04-04T00:00:00"/>
    <n v="433681"/>
    <x v="14"/>
    <d v="2003-04-28T00:00:00"/>
    <s v="Smolt"/>
  </r>
  <r>
    <x v="16"/>
    <x v="5"/>
    <s v="SO"/>
    <x v="35"/>
    <s v="Deep River Net Pens"/>
    <s v="WDFW"/>
    <d v="2003-04-30T00:00:00"/>
    <n v="366435"/>
    <x v="15"/>
    <d v="2003-04-30T00:00:00"/>
    <s v="Smolt"/>
  </r>
  <r>
    <x v="16"/>
    <x v="8"/>
    <s v="SP"/>
    <x v="35"/>
    <s v="Deep River Net Pens"/>
    <s v="WDFW"/>
    <d v="2003-04-30T00:00:00"/>
    <n v="33113"/>
    <x v="15"/>
    <d v="2003-04-30T00:00:00"/>
    <s v="Smolt"/>
  </r>
  <r>
    <x v="16"/>
    <x v="9"/>
    <s v="SU"/>
    <x v="22"/>
    <s v="Cowlitz Trout"/>
    <s v="WDFW"/>
    <d v="2003-04-21T00:00:00"/>
    <n v="158679"/>
    <x v="3"/>
    <d v="2003-04-28T00:00:00"/>
    <s v="Smolt"/>
  </r>
  <r>
    <x v="16"/>
    <x v="7"/>
    <s v="WI"/>
    <x v="22"/>
    <s v="Cowlitz Trout"/>
    <s v="WDFW"/>
    <d v="2003-04-30T00:00:00"/>
    <n v="391971"/>
    <x v="3"/>
    <d v="2003-05-12T00:00:00"/>
    <s v="Smolt"/>
  </r>
  <r>
    <x v="16"/>
    <x v="9"/>
    <s v="SU"/>
    <x v="3"/>
    <s v="Cowlitz Salmon"/>
    <s v="WDFW"/>
    <d v="2003-04-16T00:00:00"/>
    <n v="72294"/>
    <x v="3"/>
    <d v="2003-04-30T00:00:00"/>
    <s v="Smolt"/>
  </r>
  <r>
    <x v="16"/>
    <x v="6"/>
    <s v="UN"/>
    <x v="10"/>
    <s v="Big Creek Hatchery"/>
    <s v="ODFW"/>
    <d v="2003-05-01T00:00:00"/>
    <n v="393511"/>
    <x v="10"/>
    <d v="2003-05-01T00:00:00"/>
    <s v="Smolt"/>
  </r>
  <r>
    <x v="16"/>
    <x v="1"/>
    <s v="FA"/>
    <x v="10"/>
    <s v="Big Creek Hatchery"/>
    <s v="ODFW"/>
    <d v="2003-05-01T00:00:00"/>
    <n v="5764833"/>
    <x v="10"/>
    <d v="2003-05-19T00:00:00"/>
    <s v="Smolt"/>
  </r>
  <r>
    <x v="16"/>
    <x v="8"/>
    <s v="SP"/>
    <x v="34"/>
    <s v="Blind Slough"/>
    <s v="ODFW"/>
    <d v="2003-05-07T00:00:00"/>
    <n v="61278"/>
    <x v="4"/>
    <d v="2003-05-27T00:00:00"/>
    <s v="Smolt"/>
  </r>
  <r>
    <x v="16"/>
    <x v="9"/>
    <s v="SU"/>
    <x v="14"/>
    <s v="Clackamas Hatchery"/>
    <s v="ODFW"/>
    <d v="2003-05-21T00:00:00"/>
    <n v="128210"/>
    <x v="13"/>
    <d v="2003-05-21T00:00:00"/>
    <s v="Smolt"/>
  </r>
  <r>
    <x v="16"/>
    <x v="6"/>
    <s v="UN"/>
    <x v="15"/>
    <s v="Sandy Hatchery"/>
    <s v="ODFW"/>
    <d v="2003-05-14T00:00:00"/>
    <n v="301688"/>
    <x v="12"/>
    <d v="2003-05-14T00:00:00"/>
    <s v="Smolt"/>
  </r>
  <r>
    <x v="16"/>
    <x v="6"/>
    <s v="UN"/>
    <x v="34"/>
    <s v="Tongue Pt"/>
    <s v="ODFW"/>
    <d v="2003-05-22T00:00:00"/>
    <n v="477918"/>
    <x v="4"/>
    <d v="2003-05-22T00:00:00"/>
    <s v="Smolt"/>
  </r>
  <r>
    <x v="16"/>
    <x v="6"/>
    <s v="UN"/>
    <x v="34"/>
    <s v="Youngs Bay"/>
    <s v="ODFW"/>
    <d v="2003-05-09T00:00:00"/>
    <n v="329509"/>
    <x v="8"/>
    <d v="2003-05-10T00:00:00"/>
    <s v="Smolt"/>
  </r>
  <r>
    <x v="16"/>
    <x v="6"/>
    <s v="UN"/>
    <x v="34"/>
    <s v="Youngs Bay"/>
    <s v="ODFW"/>
    <d v="2003-05-08T00:00:00"/>
    <n v="512549"/>
    <x v="8"/>
    <d v="2003-05-08T00:00:00"/>
    <s v="Smolt"/>
  </r>
  <r>
    <x v="16"/>
    <x v="8"/>
    <s v="SP"/>
    <x v="22"/>
    <s v="Cowlitz Hatchery"/>
    <s v="WDFW"/>
    <d v="2003-03-03T00:00:00"/>
    <n v="136217"/>
    <x v="3"/>
    <d v="2003-03-03T00:00:00"/>
    <s v="Smolt"/>
  </r>
  <r>
    <x v="16"/>
    <x v="8"/>
    <s v="SP"/>
    <x v="22"/>
    <s v="Cowlitz Hatchery"/>
    <s v="WDFW"/>
    <d v="2003-03-31T00:00:00"/>
    <n v="730251"/>
    <x v="3"/>
    <d v="2003-04-01T00:00:00"/>
    <s v="Smolt"/>
  </r>
  <r>
    <x v="16"/>
    <x v="1"/>
    <s v="FA"/>
    <x v="22"/>
    <s v="Cowlitz Hatchery"/>
    <s v="WDFW"/>
    <d v="2003-06-02T00:00:00"/>
    <n v="5215558"/>
    <x v="3"/>
    <d v="2003-06-25T00:00:00"/>
    <s v="Smolt"/>
  </r>
  <r>
    <x v="16"/>
    <x v="11"/>
    <s v="NO"/>
    <x v="22"/>
    <s v="Cowlitz Hatchery"/>
    <s v="WDFW"/>
    <d v="2003-04-30T00:00:00"/>
    <n v="2874425"/>
    <x v="3"/>
    <d v="2003-05-05T00:00:00"/>
    <s v="Smolt"/>
  </r>
  <r>
    <x v="16"/>
    <x v="5"/>
    <s v="SO"/>
    <x v="20"/>
    <s v="Fallert Creek Hatchery"/>
    <s v="WDFW"/>
    <d v="2003-04-21T00:00:00"/>
    <n v="384155"/>
    <x v="7"/>
    <d v="2003-04-21T00:00:00"/>
    <s v="Smolt"/>
  </r>
  <r>
    <x v="16"/>
    <x v="9"/>
    <s v="SU"/>
    <x v="20"/>
    <s v="Fallert Creek Hatchery"/>
    <s v="WDFW"/>
    <d v="2003-04-15T00:00:00"/>
    <n v="29625"/>
    <x v="7"/>
    <d v="2003-04-15T00:00:00"/>
    <s v="Smolt"/>
  </r>
  <r>
    <x v="16"/>
    <x v="8"/>
    <s v="SP"/>
    <x v="26"/>
    <s v="Deep River Net Pens"/>
    <s v="WDFW"/>
    <d v="2003-04-30T00:00:00"/>
    <n v="108791"/>
    <x v="15"/>
    <d v="2003-04-30T00:00:00"/>
    <s v="Smolt"/>
  </r>
  <r>
    <x v="16"/>
    <x v="5"/>
    <s v="SO"/>
    <x v="26"/>
    <s v="Grays River Hatchery"/>
    <s v="WDFW"/>
    <d v="2003-05-01T00:00:00"/>
    <n v="153000"/>
    <x v="15"/>
    <d v="2003-05-05T00:00:00"/>
    <s v="Smolt"/>
  </r>
  <r>
    <x v="16"/>
    <x v="7"/>
    <s v="WI"/>
    <x v="26"/>
    <s v="W Fk Grays River"/>
    <s v="WDFW"/>
    <d v="2003-05-01T00:00:00"/>
    <n v="43770"/>
    <x v="15"/>
    <d v="2003-05-05T00:00:00"/>
    <s v="Smolt"/>
  </r>
  <r>
    <x v="16"/>
    <x v="1"/>
    <s v="FA"/>
    <x v="27"/>
    <s v="Kalama Falls Hatchery"/>
    <s v="WDFW"/>
    <d v="2003-06-09T00:00:00"/>
    <n v="2545640"/>
    <x v="7"/>
    <d v="2003-06-24T00:00:00"/>
    <s v="Smolt"/>
  </r>
  <r>
    <x v="16"/>
    <x v="11"/>
    <s v="NO"/>
    <x v="27"/>
    <s v="Kalama Falls Hatchery"/>
    <s v="WDFW"/>
    <d v="2003-04-16T00:00:00"/>
    <n v="385125"/>
    <x v="7"/>
    <d v="2003-04-16T00:00:00"/>
    <s v="Smolt"/>
  </r>
  <r>
    <x v="16"/>
    <x v="7"/>
    <s v="WI"/>
    <x v="27"/>
    <s v="Gobar Acclim Pond"/>
    <s v="WDFW"/>
    <d v="2003-05-01T00:00:00"/>
    <n v="60932"/>
    <x v="7"/>
    <d v="2003-05-15T00:00:00"/>
    <s v="Smolt"/>
  </r>
  <r>
    <x v="16"/>
    <x v="9"/>
    <s v="SU"/>
    <x v="27"/>
    <s v="Kalama Falls Hatchery"/>
    <s v="WDFW"/>
    <d v="2003-05-01T00:00:00"/>
    <n v="36105"/>
    <x v="7"/>
    <d v="2003-05-07T00:00:00"/>
    <s v="Smolt"/>
  </r>
  <r>
    <x v="16"/>
    <x v="5"/>
    <s v="SO"/>
    <x v="7"/>
    <s v="Lewis River Hatchery"/>
    <s v="WDFW"/>
    <d v="2003-05-07T00:00:00"/>
    <n v="912230"/>
    <x v="5"/>
    <d v="2003-05-10T00:00:00"/>
    <s v="Smolt"/>
  </r>
  <r>
    <x v="16"/>
    <x v="11"/>
    <s v="NO"/>
    <x v="7"/>
    <s v="Lewis River Hatchery"/>
    <s v="WDFW"/>
    <d v="2003-05-07T00:00:00"/>
    <n v="840219"/>
    <x v="5"/>
    <d v="2003-05-10T00:00:00"/>
    <s v="Smolt"/>
  </r>
  <r>
    <x v="16"/>
    <x v="9"/>
    <s v="SU"/>
    <x v="5"/>
    <s v="Speelyai Hatchery"/>
    <s v="WDFW"/>
    <d v="2003-05-06T00:00:00"/>
    <n v="58030"/>
    <x v="5"/>
    <d v="2003-05-06T00:00:00"/>
    <s v="Smolt"/>
  </r>
  <r>
    <x v="16"/>
    <x v="5"/>
    <s v="SO"/>
    <x v="35"/>
    <s v="Steamboat Slough Net Pens"/>
    <s v="WDFW"/>
    <d v="2003-05-01T00:00:00"/>
    <n v="239635"/>
    <x v="15"/>
    <d v="2003-05-05T00:00:00"/>
    <s v="Smolt"/>
  </r>
  <r>
    <x v="16"/>
    <x v="9"/>
    <s v="SU"/>
    <x v="28"/>
    <s v="E Fk Lewis River"/>
    <s v="WDFW"/>
    <d v="2003-05-06T00:00:00"/>
    <n v="26996"/>
    <x v="5"/>
    <d v="2003-05-09T00:00:00"/>
    <s v="Smolt"/>
  </r>
  <r>
    <x v="16"/>
    <x v="5"/>
    <s v="SO"/>
    <x v="29"/>
    <s v="North Toutle Hatchery"/>
    <s v="WDFW"/>
    <d v="2003-05-01T00:00:00"/>
    <n v="808100"/>
    <x v="16"/>
    <d v="2003-05-15T00:00:00"/>
    <s v="Smolt"/>
  </r>
  <r>
    <x v="16"/>
    <x v="1"/>
    <s v="FA"/>
    <x v="29"/>
    <s v="North Toutle Hatchery"/>
    <s v="WDFW"/>
    <d v="2003-06-06T00:00:00"/>
    <n v="2593342"/>
    <x v="16"/>
    <d v="2003-06-25T00:00:00"/>
    <s v="Smolt"/>
  </r>
  <r>
    <x v="16"/>
    <x v="6"/>
    <s v="UN"/>
    <x v="2"/>
    <s v="Bonneville Hatchery"/>
    <s v="ODFW"/>
    <d v="2003-06-05T00:00:00"/>
    <n v="842886"/>
    <x v="2"/>
    <d v="2003-06-05T00:00:00"/>
    <s v="Smolt"/>
  </r>
  <r>
    <x v="16"/>
    <x v="1"/>
    <s v="FA"/>
    <x v="2"/>
    <s v="Tanner Creek"/>
    <s v="ODFW"/>
    <d v="2003-06-17T00:00:00"/>
    <n v="558547"/>
    <x v="2"/>
    <d v="2003-06-17T00:00:00"/>
    <s v="Smolt"/>
  </r>
  <r>
    <x v="16"/>
    <x v="9"/>
    <s v="SU"/>
    <x v="2"/>
    <s v="Below Bonn Dam"/>
    <s v="ODFW"/>
    <d v="2003-05-02T00:00:00"/>
    <n v="11460"/>
    <x v="4"/>
    <d v="2003-05-02T00:00:00"/>
    <s v="Smolt"/>
  </r>
  <r>
    <x v="16"/>
    <x v="9"/>
    <s v="SU"/>
    <x v="0"/>
    <s v="South Santiam Hatchery"/>
    <s v="ODFW"/>
    <d v="2003-04-08T00:00:00"/>
    <n v="126789"/>
    <x v="0"/>
    <d v="2003-04-08T00:00:00"/>
    <s v="Smolt"/>
  </r>
  <r>
    <x v="16"/>
    <x v="1"/>
    <s v="FA"/>
    <x v="2"/>
    <s v="Bonneville Hatchery"/>
    <s v="ODFW"/>
    <d v="2003-07-31T00:00:00"/>
    <n v="4440711"/>
    <x v="2"/>
    <d v="2003-08-01T00:00:00"/>
    <s v="Smolt"/>
  </r>
  <r>
    <x v="16"/>
    <x v="1"/>
    <s v="FA"/>
    <x v="12"/>
    <s v="Klaskanine Hatchery"/>
    <s v="ODFW"/>
    <d v="2003-07-19T00:00:00"/>
    <n v="702219"/>
    <x v="11"/>
    <d v="2003-08-30T00:00:00"/>
    <s v="Smolt"/>
  </r>
  <r>
    <x v="16"/>
    <x v="1"/>
    <s v="FA"/>
    <x v="34"/>
    <s v="Youngs Bay"/>
    <s v="ODFW"/>
    <d v="2003-07-24T00:00:00"/>
    <n v="780314"/>
    <x v="8"/>
    <d v="2003-08-07T00:00:00"/>
    <s v="Smolt"/>
  </r>
  <r>
    <x v="16"/>
    <x v="1"/>
    <s v="FA"/>
    <x v="24"/>
    <s v="Washougal Hatchery"/>
    <s v="WDFW"/>
    <d v="2003-07-07T00:00:00"/>
    <n v="448490"/>
    <x v="6"/>
    <d v="2003-07-08T00:00:00"/>
    <s v="Smolt"/>
  </r>
  <r>
    <x v="16"/>
    <x v="1"/>
    <s v="FA"/>
    <x v="24"/>
    <s v="Washougal Hatchery"/>
    <s v="WDFW"/>
    <d v="2003-06-04T00:00:00"/>
    <n v="3500000"/>
    <x v="6"/>
    <d v="2003-06-12T00:00:00"/>
    <s v="Smolt"/>
  </r>
  <r>
    <x v="16"/>
    <x v="7"/>
    <s v="WI"/>
    <x v="8"/>
    <s v="Eagle Creek"/>
    <s v="USFW"/>
    <d v="2003-05-06T00:00:00"/>
    <n v="157810"/>
    <x v="13"/>
    <d v="2003-05-06T00:00:00"/>
    <s v="Smolt"/>
  </r>
  <r>
    <x v="16"/>
    <x v="6"/>
    <s v="UN"/>
    <x v="8"/>
    <s v="Eagle Creek"/>
    <s v="USFW"/>
    <d v="2003-05-06T00:00:00"/>
    <n v="505400"/>
    <x v="13"/>
    <d v="2003-05-06T00:00:00"/>
    <s v="Smolt"/>
  </r>
  <r>
    <x v="16"/>
    <x v="1"/>
    <s v="FA"/>
    <x v="20"/>
    <s v="Fallert Creek Hatchery"/>
    <s v="WDFW"/>
    <d v="2003-06-08T00:00:00"/>
    <n v="2381626"/>
    <x v="7"/>
    <d v="2003-06-19T00:00:00"/>
    <s v="Smolt"/>
  </r>
  <r>
    <x v="16"/>
    <x v="7"/>
    <s v="WI"/>
    <x v="20"/>
    <s v="Fallert Creek Hatchery"/>
    <s v="WDFW"/>
    <d v="2003-05-08T00:00:00"/>
    <n v="15954"/>
    <x v="7"/>
    <d v="2003-05-08T00:00:00"/>
    <s v="Smolt"/>
  </r>
  <r>
    <x v="16"/>
    <x v="9"/>
    <s v="SU"/>
    <x v="32"/>
    <s v="Coweeman River"/>
    <s v="WDFW"/>
    <d v="2003-04-15T00:00:00"/>
    <n v="5000"/>
    <x v="17"/>
    <d v="2003-04-15T00:00:00"/>
    <s v="Smolt"/>
  </r>
  <r>
    <x v="16"/>
    <x v="12"/>
    <s v="UN"/>
    <x v="22"/>
    <s v="Blue Creek Hatchery"/>
    <s v="WDFW"/>
    <d v="2003-04-15T00:00:00"/>
    <n v="158955"/>
    <x v="3"/>
    <d v="2003-04-28T00:00:00"/>
    <s v="Smolt"/>
  </r>
  <r>
    <x v="16"/>
    <x v="8"/>
    <s v="SP"/>
    <x v="3"/>
    <s v="Cowlitz River"/>
    <s v="WDFW"/>
    <d v="2003-03-25T00:00:00"/>
    <n v="50000"/>
    <x v="3"/>
    <d v="2003-03-25T00:00:00"/>
    <s v="Smolt"/>
  </r>
  <r>
    <x v="16"/>
    <x v="12"/>
    <s v="UN"/>
    <x v="3"/>
    <s v="Cowlitz River"/>
    <s v="WDFW"/>
    <d v="2003-05-15T00:00:00"/>
    <n v="13000"/>
    <x v="3"/>
    <d v="2003-06-07T00:00:00"/>
    <s v="Smolt"/>
  </r>
  <r>
    <x v="16"/>
    <x v="13"/>
    <s v="UN"/>
    <x v="24"/>
    <s v="Duncan Creek"/>
    <s v="WDFW"/>
    <d v="2003-05-08T00:00:00"/>
    <n v="217436"/>
    <x v="4"/>
    <d v="2003-05-21T00:00:00"/>
    <s v="Smolt"/>
  </r>
  <r>
    <x v="17"/>
    <x v="0"/>
    <s v="SP"/>
    <x v="5"/>
    <s v="Lewis River"/>
    <s v="WDFW"/>
    <d v="2001-03-27T00:00:00"/>
    <n v="290100"/>
    <x v="5"/>
    <d v="2001-04-02T00:00:00"/>
    <s v="Parr"/>
  </r>
  <r>
    <x v="17"/>
    <x v="0"/>
    <s v="SP"/>
    <x v="18"/>
    <s v="Row River"/>
    <s v="ODFW"/>
    <d v="2001-05-17T00:00:00"/>
    <n v="2410"/>
    <x v="1"/>
    <d v="2001-05-17T00:00:00"/>
    <s v="Parr"/>
  </r>
  <r>
    <x v="17"/>
    <x v="0"/>
    <s v="SP"/>
    <x v="17"/>
    <s v="Detroit Reservoir"/>
    <s v="ODFW"/>
    <d v="2001-06-30T00:00:00"/>
    <n v="120150"/>
    <x v="1"/>
    <d v="2001-07-06T00:00:00"/>
    <s v="Parr"/>
  </r>
  <r>
    <x v="17"/>
    <x v="0"/>
    <s v="SP"/>
    <x v="18"/>
    <s v="Fall Creek Reservoir"/>
    <s v="ODFW"/>
    <d v="2001-07-10T00:00:00"/>
    <n v="86017"/>
    <x v="1"/>
    <d v="2001-07-10T00:00:00"/>
    <s v="Parr"/>
  </r>
  <r>
    <x v="17"/>
    <x v="4"/>
    <s v="NO"/>
    <x v="7"/>
    <s v="Lewis River"/>
    <s v="WDFW"/>
    <d v="2001-05-24T00:00:00"/>
    <n v="100399"/>
    <x v="5"/>
    <d v="2001-05-24T00:00:00"/>
    <s v="Presmolt"/>
  </r>
  <r>
    <x v="17"/>
    <x v="15"/>
    <s v="SO"/>
    <x v="7"/>
    <s v="Lewis River Hatchery"/>
    <s v="WDFW"/>
    <d v="2001-04-23T00:00:00"/>
    <n v="100266"/>
    <x v="5"/>
    <d v="2001-04-23T00:00:00"/>
    <s v="Fry"/>
  </r>
  <r>
    <x v="17"/>
    <x v="3"/>
    <s v="UN"/>
    <x v="36"/>
    <s v="Wahkeena Pond"/>
    <s v="ODFW"/>
    <d v="2001-07-31T00:00:00"/>
    <n v="56117"/>
    <x v="4"/>
    <d v="2001-07-31T00:00:00"/>
    <s v="Presmolt"/>
  </r>
  <r>
    <x v="17"/>
    <x v="0"/>
    <s v="SP"/>
    <x v="14"/>
    <s v="Clackamas Hatchery"/>
    <s v="ODFW"/>
    <d v="2001-07-16T00:00:00"/>
    <n v="589995"/>
    <x v="13"/>
    <d v="2001-08-21T00:00:00"/>
    <s v="Parr"/>
  </r>
  <r>
    <x v="17"/>
    <x v="0"/>
    <s v="SP"/>
    <x v="1"/>
    <s v="Dexter Pond"/>
    <s v="ODFW"/>
    <d v="2001-10-19T00:00:00"/>
    <n v="311603"/>
    <x v="1"/>
    <d v="2001-10-19T00:00:00"/>
    <s v="Presmolt"/>
  </r>
  <r>
    <x v="17"/>
    <x v="0"/>
    <s v="SP"/>
    <x v="18"/>
    <s v="McKenzie River"/>
    <s v="ODFW"/>
    <d v="2001-09-20T00:00:00"/>
    <n v="34674"/>
    <x v="1"/>
    <d v="2001-09-24T00:00:00"/>
    <s v="Presmolt"/>
  </r>
  <r>
    <x v="17"/>
    <x v="0"/>
    <s v="SP"/>
    <x v="0"/>
    <s v="South Santiam Hatchery"/>
    <s v="ODFW"/>
    <d v="2001-10-31T00:00:00"/>
    <n v="301753"/>
    <x v="0"/>
    <d v="2001-10-31T00:00:00"/>
    <s v="Presmolt"/>
  </r>
  <r>
    <x v="17"/>
    <x v="0"/>
    <s v="SP"/>
    <x v="18"/>
    <s v="McKenzie Hatchery"/>
    <s v="ODFW"/>
    <d v="2001-11-07T00:00:00"/>
    <n v="362339"/>
    <x v="1"/>
    <d v="2001-11-07T00:00:00"/>
    <s v="Presmolt"/>
  </r>
  <r>
    <x v="17"/>
    <x v="0"/>
    <s v="SP"/>
    <x v="1"/>
    <s v="Mollala River"/>
    <s v="ODFW"/>
    <d v="2001-11-14T00:00:00"/>
    <n v="34572"/>
    <x v="1"/>
    <d v="2001-11-14T00:00:00"/>
    <s v="Presmolt"/>
  </r>
  <r>
    <x v="17"/>
    <x v="0"/>
    <s v="SP"/>
    <x v="1"/>
    <s v="Lookout Pt Reservoir"/>
    <s v="ODFW"/>
    <d v="2001-10-18T00:00:00"/>
    <n v="36244"/>
    <x v="1"/>
    <d v="2001-10-18T00:00:00"/>
    <s v="Presmolt"/>
  </r>
  <r>
    <x v="17"/>
    <x v="0"/>
    <s v="SP"/>
    <x v="18"/>
    <s v="Mohawk River"/>
    <s v="ODFW"/>
    <d v="2001-12-21T00:00:00"/>
    <n v="17732"/>
    <x v="1"/>
    <d v="2001-12-21T00:00:00"/>
    <s v="Presmolt"/>
  </r>
  <r>
    <x v="17"/>
    <x v="6"/>
    <s v="UN"/>
    <x v="10"/>
    <s v="Big Creek Hatchery"/>
    <s v="ODFW"/>
    <d v="2002-05-01T00:00:00"/>
    <n v="396208"/>
    <x v="10"/>
    <d v="2002-05-01T00:00:00"/>
    <s v="Smolt"/>
  </r>
  <r>
    <x v="17"/>
    <x v="1"/>
    <s v="FA"/>
    <x v="10"/>
    <s v="Big Creek Hatchery"/>
    <s v="ODFW"/>
    <d v="2002-05-06T00:00:00"/>
    <n v="5765933"/>
    <x v="10"/>
    <d v="2002-05-20T00:00:00"/>
    <s v="Smolt"/>
  </r>
  <r>
    <x v="17"/>
    <x v="11"/>
    <s v="NO"/>
    <x v="24"/>
    <s v="Washougal Hatchery"/>
    <s v="WDFW"/>
    <d v="2002-04-25T00:00:00"/>
    <n v="539620"/>
    <x v="6"/>
    <d v="2002-04-25T00:00:00"/>
    <s v="Smolt"/>
  </r>
  <r>
    <x v="17"/>
    <x v="1"/>
    <s v="FA"/>
    <x v="24"/>
    <s v="Washougal Hatchery"/>
    <s v="WDFW"/>
    <d v="2002-06-13T00:00:00"/>
    <n v="3600000"/>
    <x v="6"/>
    <d v="2002-06-30T00:00:00"/>
    <s v="Smolt"/>
  </r>
  <r>
    <x v="17"/>
    <x v="1"/>
    <s v="FA"/>
    <x v="24"/>
    <s v="Washougal Hatchery"/>
    <s v="WDFW"/>
    <d v="2002-07-03T00:00:00"/>
    <n v="544650"/>
    <x v="6"/>
    <d v="2002-07-03T00:00:00"/>
    <s v="Smolt"/>
  </r>
  <r>
    <x v="17"/>
    <x v="5"/>
    <s v="SO"/>
    <x v="8"/>
    <s v="Eagle Creek Hatchery"/>
    <s v="USFW"/>
    <d v="2002-05-17T00:00:00"/>
    <n v="508321"/>
    <x v="9"/>
    <d v="2002-05-17T00:00:00"/>
    <s v="Smolt"/>
  </r>
  <r>
    <x v="17"/>
    <x v="7"/>
    <s v="WI"/>
    <x v="8"/>
    <s v="Eagle Creek Hatchery"/>
    <s v="USFW"/>
    <d v="2002-05-17T00:00:00"/>
    <n v="141904"/>
    <x v="9"/>
    <d v="2002-05-17T00:00:00"/>
    <s v="Smolt"/>
  </r>
  <r>
    <x v="17"/>
    <x v="9"/>
    <s v="SU"/>
    <x v="28"/>
    <s v="Skamania Hatchery"/>
    <s v="WDFW"/>
    <d v="2002-04-23T00:00:00"/>
    <n v="60957"/>
    <x v="6"/>
    <d v="2002-05-09T00:00:00"/>
    <s v="Smolt"/>
  </r>
  <r>
    <x v="17"/>
    <x v="7"/>
    <s v="WI"/>
    <x v="28"/>
    <s v="Skamania Hatchery"/>
    <s v="WDFW"/>
    <d v="2002-04-22T00:00:00"/>
    <n v="64639"/>
    <x v="6"/>
    <d v="2002-05-01T00:00:00"/>
    <s v="Smolt"/>
  </r>
  <r>
    <x v="17"/>
    <x v="7"/>
    <s v="WI"/>
    <x v="28"/>
    <s v="Salmon Creek (WA)"/>
    <s v="WDFW"/>
    <d v="2002-04-29T00:00:00"/>
    <n v="20500"/>
    <x v="4"/>
    <d v="2002-04-29T00:00:00"/>
    <s v="Smolt"/>
  </r>
  <r>
    <x v="17"/>
    <x v="9"/>
    <s v="SU"/>
    <x v="28"/>
    <s v="E Fk Lewis River"/>
    <s v="WDFW"/>
    <d v="2002-05-08T00:00:00"/>
    <n v="27681"/>
    <x v="5"/>
    <d v="2002-05-10T00:00:00"/>
    <s v="Smolt"/>
  </r>
  <r>
    <x v="17"/>
    <x v="7"/>
    <s v="WI"/>
    <x v="28"/>
    <s v="E Fk Lewis River"/>
    <s v="WDFW"/>
    <d v="2002-04-22T00:00:00"/>
    <n v="90590"/>
    <x v="5"/>
    <d v="2002-05-01T00:00:00"/>
    <s v="Smolt"/>
  </r>
  <r>
    <x v="17"/>
    <x v="8"/>
    <s v="SP"/>
    <x v="1"/>
    <s v="Dexter Pond"/>
    <s v="ODFW"/>
    <d v="2002-02-01T00:00:00"/>
    <n v="529151"/>
    <x v="1"/>
    <d v="2002-02-01T00:00:00"/>
    <s v="Smolt"/>
  </r>
  <r>
    <x v="17"/>
    <x v="8"/>
    <s v="SP"/>
    <x v="18"/>
    <s v="McKenzie Hatchery"/>
    <s v="ODFW"/>
    <d v="2002-02-06T00:00:00"/>
    <n v="388271"/>
    <x v="1"/>
    <d v="2002-02-06T00:00:00"/>
    <s v="Smolt"/>
  </r>
  <r>
    <x v="17"/>
    <x v="8"/>
    <s v="SP"/>
    <x v="0"/>
    <s v="South Santiam Hatchery"/>
    <s v="ODFW"/>
    <d v="2002-02-05T00:00:00"/>
    <n v="300263"/>
    <x v="0"/>
    <d v="2002-02-05T00:00:00"/>
    <s v="Smolt"/>
  </r>
  <r>
    <x v="17"/>
    <x v="6"/>
    <s v="UN"/>
    <x v="10"/>
    <s v="Big Creek Hatchery"/>
    <s v="ODFW"/>
    <d v="2002-04-01T00:00:00"/>
    <n v="144690"/>
    <x v="10"/>
    <d v="2002-04-01T00:00:00"/>
    <s v="Smolt"/>
  </r>
  <r>
    <x v="17"/>
    <x v="7"/>
    <s v="WI"/>
    <x v="10"/>
    <s v="Big Creek Hatchery"/>
    <s v="ODFW"/>
    <d v="2002-04-01T00:00:00"/>
    <n v="60522"/>
    <x v="10"/>
    <d v="2002-04-01T00:00:00"/>
    <s v="Smolt"/>
  </r>
  <r>
    <x v="17"/>
    <x v="8"/>
    <s v="SP"/>
    <x v="34"/>
    <s v="Blind Slough"/>
    <s v="ODFW"/>
    <d v="2002-03-28T00:00:00"/>
    <n v="245606"/>
    <x v="4"/>
    <d v="2002-03-28T00:00:00"/>
    <s v="Smolt"/>
  </r>
  <r>
    <x v="17"/>
    <x v="8"/>
    <s v="SP"/>
    <x v="14"/>
    <s v="Clackamas Hatchery"/>
    <s v="ODFW"/>
    <d v="2002-03-19T00:00:00"/>
    <n v="81296"/>
    <x v="13"/>
    <d v="2002-03-19T00:00:00"/>
    <s v="Smolt"/>
  </r>
  <r>
    <x v="17"/>
    <x v="8"/>
    <s v="SP"/>
    <x v="14"/>
    <s v="Clackamas Hatchery"/>
    <s v="ODFW"/>
    <d v="2002-04-01T00:00:00"/>
    <n v="308081"/>
    <x v="13"/>
    <d v="2002-04-01T00:00:00"/>
    <s v="Smolt"/>
  </r>
  <r>
    <x v="17"/>
    <x v="8"/>
    <s v="SP"/>
    <x v="14"/>
    <s v="Sandy River"/>
    <s v="ODFW"/>
    <d v="2002-03-19T00:00:00"/>
    <n v="168088"/>
    <x v="12"/>
    <d v="2002-03-19T00:00:00"/>
    <s v="Smolt"/>
  </r>
  <r>
    <x v="17"/>
    <x v="8"/>
    <s v="SP"/>
    <x v="1"/>
    <s v="Clackamas River"/>
    <s v="ODFW"/>
    <d v="2002-03-27T00:00:00"/>
    <n v="169000"/>
    <x v="13"/>
    <d v="2002-03-29T00:00:00"/>
    <s v="Smolt"/>
  </r>
  <r>
    <x v="17"/>
    <x v="8"/>
    <s v="SP"/>
    <x v="1"/>
    <s v="Dexter Pond"/>
    <s v="ODFW"/>
    <d v="2002-03-05T00:00:00"/>
    <n v="642075"/>
    <x v="1"/>
    <d v="2002-03-19T00:00:00"/>
    <s v="Smolt"/>
  </r>
  <r>
    <x v="17"/>
    <x v="9"/>
    <s v="SU"/>
    <x v="1"/>
    <s v="Dexter Pond"/>
    <s v="ODFW"/>
    <d v="2002-04-08T00:00:00"/>
    <n v="115387"/>
    <x v="1"/>
    <d v="2002-04-08T00:00:00"/>
    <s v="Smolt"/>
  </r>
  <r>
    <x v="17"/>
    <x v="9"/>
    <s v="SU"/>
    <x v="16"/>
    <s v="McKenzie River"/>
    <s v="ODFW"/>
    <d v="2002-04-02T00:00:00"/>
    <n v="113230"/>
    <x v="1"/>
    <d v="2002-04-02T00:00:00"/>
    <s v="Smolt"/>
  </r>
  <r>
    <x v="17"/>
    <x v="8"/>
    <s v="SP"/>
    <x v="18"/>
    <s v="McKenzie Hatchery"/>
    <s v="ODFW"/>
    <d v="2002-03-06T00:00:00"/>
    <n v="437821"/>
    <x v="1"/>
    <d v="2002-03-06T00:00:00"/>
    <s v="Smolt"/>
  </r>
  <r>
    <x v="17"/>
    <x v="8"/>
    <s v="SP"/>
    <x v="17"/>
    <s v="Minto Pond"/>
    <s v="ODFW"/>
    <d v="2002-03-04T00:00:00"/>
    <n v="663604"/>
    <x v="0"/>
    <d v="2002-03-04T00:00:00"/>
    <s v="Smolt"/>
  </r>
  <r>
    <x v="17"/>
    <x v="9"/>
    <s v="SU"/>
    <x v="19"/>
    <s v="Willamette River"/>
    <s v="ODFW"/>
    <d v="2002-04-03T00:00:00"/>
    <n v="45661"/>
    <x v="1"/>
    <d v="2002-04-04T00:00:00"/>
    <s v="Smolt"/>
  </r>
  <r>
    <x v="17"/>
    <x v="8"/>
    <s v="SP"/>
    <x v="15"/>
    <s v="Sandy Hatchery"/>
    <s v="ODFW"/>
    <d v="2002-03-08T00:00:00"/>
    <n v="290797"/>
    <x v="12"/>
    <d v="2002-03-08T00:00:00"/>
    <s v="Smolt"/>
  </r>
  <r>
    <x v="17"/>
    <x v="9"/>
    <s v="SU"/>
    <x v="15"/>
    <s v="Sandy Hatchery"/>
    <s v="ODFW"/>
    <d v="2002-04-10T00:00:00"/>
    <n v="76654"/>
    <x v="12"/>
    <d v="2002-04-10T00:00:00"/>
    <s v="Smolt"/>
  </r>
  <r>
    <x v="17"/>
    <x v="8"/>
    <s v="SP"/>
    <x v="0"/>
    <s v="South Santiam Hatchery"/>
    <s v="ODFW"/>
    <d v="2002-03-11T00:00:00"/>
    <n v="438813"/>
    <x v="0"/>
    <d v="2002-03-11T00:00:00"/>
    <s v="Smolt"/>
  </r>
  <r>
    <x v="17"/>
    <x v="9"/>
    <s v="SU"/>
    <x v="0"/>
    <s v="South Santiam Hatchery"/>
    <s v="ODFW"/>
    <d v="2002-04-08T00:00:00"/>
    <n v="149853"/>
    <x v="0"/>
    <d v="2002-04-08T00:00:00"/>
    <s v="Smolt"/>
  </r>
  <r>
    <x v="17"/>
    <x v="8"/>
    <s v="SP"/>
    <x v="1"/>
    <s v="Fall Creek"/>
    <s v="ODFW"/>
    <d v="2002-03-05T00:00:00"/>
    <n v="83680"/>
    <x v="1"/>
    <d v="2002-03-05T00:00:00"/>
    <s v="Smolt"/>
  </r>
  <r>
    <x v="17"/>
    <x v="8"/>
    <s v="SP"/>
    <x v="1"/>
    <s v="Mollala River"/>
    <s v="ODFW"/>
    <d v="2002-03-06T00:00:00"/>
    <n v="70816"/>
    <x v="1"/>
    <d v="2002-03-06T00:00:00"/>
    <s v="Smolt"/>
  </r>
  <r>
    <x v="17"/>
    <x v="8"/>
    <s v="SP"/>
    <x v="34"/>
    <s v="Youngs Bay"/>
    <s v="ODFW"/>
    <d v="2002-03-29T00:00:00"/>
    <n v="478062"/>
    <x v="8"/>
    <d v="2002-04-12T00:00:00"/>
    <s v="Smolt"/>
  </r>
  <r>
    <x v="17"/>
    <x v="8"/>
    <s v="SP"/>
    <x v="3"/>
    <s v="N Fk Lewis River"/>
    <s v="WDFW"/>
    <d v="2002-03-03T00:00:00"/>
    <n v="75262"/>
    <x v="5"/>
    <d v="2002-03-30T00:00:00"/>
    <s v="Smolt"/>
  </r>
  <r>
    <x v="17"/>
    <x v="13"/>
    <s v="FA"/>
    <x v="26"/>
    <s v="Grays River Hatchery"/>
    <s v="WDFW"/>
    <d v="2002-03-03T00:00:00"/>
    <n v="258370"/>
    <x v="15"/>
    <d v="2002-03-28T00:00:00"/>
    <s v="Smolt"/>
  </r>
  <r>
    <x v="17"/>
    <x v="8"/>
    <s v="SP"/>
    <x v="27"/>
    <s v="Gobar Acclim Pond"/>
    <s v="WDFW"/>
    <d v="2002-03-09T00:00:00"/>
    <n v="235437"/>
    <x v="7"/>
    <d v="2002-03-09T00:00:00"/>
    <s v="Smolt"/>
  </r>
  <r>
    <x v="17"/>
    <x v="8"/>
    <s v="SP"/>
    <x v="34"/>
    <s v="Blind Slough"/>
    <s v="ODFW"/>
    <d v="2002-04-10T00:00:00"/>
    <n v="145302"/>
    <x v="4"/>
    <d v="2002-05-30T00:00:00"/>
    <s v="Smolt"/>
  </r>
  <r>
    <x v="17"/>
    <x v="9"/>
    <s v="SU"/>
    <x v="14"/>
    <s v="Clackamas Hatchery"/>
    <s v="ODFW"/>
    <d v="2002-04-10T00:00:00"/>
    <n v="176106"/>
    <x v="13"/>
    <d v="2002-04-26T00:00:00"/>
    <s v="Smolt"/>
  </r>
  <r>
    <x v="17"/>
    <x v="7"/>
    <s v="WI"/>
    <x v="14"/>
    <s v="Clackamas Hatchery"/>
    <s v="ODFW"/>
    <d v="2002-04-26T00:00:00"/>
    <n v="97669"/>
    <x v="13"/>
    <d v="2002-05-16T00:00:00"/>
    <s v="Smolt"/>
  </r>
  <r>
    <x v="17"/>
    <x v="7"/>
    <s v="WI"/>
    <x v="12"/>
    <s v="Klaskanine Hatchery"/>
    <s v="ODFW"/>
    <d v="2002-04-01T00:00:00"/>
    <n v="29633"/>
    <x v="11"/>
    <d v="2002-04-01T00:00:00"/>
    <s v="Smolt"/>
  </r>
  <r>
    <x v="17"/>
    <x v="9"/>
    <s v="SU"/>
    <x v="17"/>
    <s v="Minto Pond"/>
    <s v="ODFW"/>
    <d v="2002-04-15T00:00:00"/>
    <n v="163200"/>
    <x v="0"/>
    <d v="2002-04-15T00:00:00"/>
    <s v="Smolt"/>
  </r>
  <r>
    <x v="17"/>
    <x v="1"/>
    <s v="FA"/>
    <x v="2"/>
    <s v="Bonneville Hatchery"/>
    <s v="ODFW"/>
    <d v="2002-05-29T00:00:00"/>
    <n v="769263"/>
    <x v="2"/>
    <d v="2002-05-31T00:00:00"/>
    <s v="Smolt"/>
  </r>
  <r>
    <x v="17"/>
    <x v="6"/>
    <s v="UN"/>
    <x v="34"/>
    <s v="Blind Slough"/>
    <s v="ODFW"/>
    <d v="2002-05-07T00:00:00"/>
    <n v="343842"/>
    <x v="4"/>
    <d v="2002-05-07T00:00:00"/>
    <s v="Smolt"/>
  </r>
  <r>
    <x v="17"/>
    <x v="6"/>
    <s v="UN"/>
    <x v="2"/>
    <s v="Bonneville Hatchery"/>
    <s v="ODFW"/>
    <d v="2002-04-01T00:00:00"/>
    <n v="398943"/>
    <x v="2"/>
    <d v="2002-04-01T00:00:00"/>
    <s v="Smolt"/>
  </r>
  <r>
    <x v="17"/>
    <x v="6"/>
    <s v="UN"/>
    <x v="2"/>
    <s v="Bonneville Hatchery"/>
    <s v="ODFW"/>
    <d v="2002-05-14T00:00:00"/>
    <n v="799266"/>
    <x v="2"/>
    <d v="2002-05-14T00:00:00"/>
    <s v="Smolt"/>
  </r>
  <r>
    <x v="17"/>
    <x v="6"/>
    <s v="UN"/>
    <x v="34"/>
    <s v="S Fk Klaskanine River"/>
    <s v="ODFW"/>
    <d v="2002-05-07T00:00:00"/>
    <n v="583248"/>
    <x v="11"/>
    <d v="2002-05-07T00:00:00"/>
    <s v="Smolt"/>
  </r>
  <r>
    <x v="17"/>
    <x v="6"/>
    <s v="UN"/>
    <x v="15"/>
    <s v="Sandy Hatchery"/>
    <s v="ODFW"/>
    <d v="2002-04-18T00:00:00"/>
    <n v="518036"/>
    <x v="12"/>
    <d v="2002-04-18T00:00:00"/>
    <s v="Smolt"/>
  </r>
  <r>
    <x v="17"/>
    <x v="6"/>
    <s v="UN"/>
    <x v="15"/>
    <s v="Sandy Hatchery"/>
    <s v="ODFW"/>
    <d v="2002-05-16T00:00:00"/>
    <n v="344693"/>
    <x v="12"/>
    <d v="2002-05-16T00:00:00"/>
    <s v="Smolt"/>
  </r>
  <r>
    <x v="17"/>
    <x v="7"/>
    <s v="WI"/>
    <x v="15"/>
    <s v="Sandy Hatchery"/>
    <s v="ODFW"/>
    <d v="2002-05-14T00:00:00"/>
    <n v="163002"/>
    <x v="12"/>
    <d v="2002-05-14T00:00:00"/>
    <s v="Smolt"/>
  </r>
  <r>
    <x v="17"/>
    <x v="6"/>
    <s v="UN"/>
    <x v="34"/>
    <s v="Tongue Pt"/>
    <s v="ODFW"/>
    <d v="2002-04-25T00:00:00"/>
    <n v="178892"/>
    <x v="4"/>
    <d v="2002-04-25T00:00:00"/>
    <s v="Smolt"/>
  </r>
  <r>
    <x v="17"/>
    <x v="6"/>
    <s v="UN"/>
    <x v="34"/>
    <s v="Tongue Pt"/>
    <s v="ODFW"/>
    <d v="2002-05-16T00:00:00"/>
    <n v="488866"/>
    <x v="4"/>
    <d v="2002-05-16T00:00:00"/>
    <s v="Smolt"/>
  </r>
  <r>
    <x v="17"/>
    <x v="6"/>
    <s v="UN"/>
    <x v="34"/>
    <s v="Youngs Bay"/>
    <s v="ODFW"/>
    <d v="2002-04-12T00:00:00"/>
    <n v="837201"/>
    <x v="8"/>
    <d v="2002-04-12T00:00:00"/>
    <s v="Smolt"/>
  </r>
  <r>
    <x v="17"/>
    <x v="6"/>
    <s v="UN"/>
    <x v="34"/>
    <s v="Youngs Bay"/>
    <s v="ODFW"/>
    <d v="2002-05-03T00:00:00"/>
    <n v="368838"/>
    <x v="8"/>
    <d v="2002-05-05T00:00:00"/>
    <s v="Smolt"/>
  </r>
  <r>
    <x v="17"/>
    <x v="6"/>
    <s v="UN"/>
    <x v="34"/>
    <s v="Youngs Bay"/>
    <s v="ODFW"/>
    <d v="2002-05-06T00:00:00"/>
    <n v="482657"/>
    <x v="8"/>
    <d v="2002-05-06T00:00:00"/>
    <s v="Smolt"/>
  </r>
  <r>
    <x v="17"/>
    <x v="8"/>
    <s v="SP"/>
    <x v="3"/>
    <s v="N Fk Lewis River"/>
    <s v="WDFW"/>
    <d v="2002-02-02T00:00:00"/>
    <n v="73647"/>
    <x v="5"/>
    <d v="2002-02-02T00:00:00"/>
    <s v="Smolt"/>
  </r>
  <r>
    <x v="17"/>
    <x v="5"/>
    <s v="SO"/>
    <x v="21"/>
    <s v="Beaver Creek Hatchery"/>
    <s v="WDFW"/>
    <d v="2002-04-15T00:00:00"/>
    <n v="230420"/>
    <x v="14"/>
    <d v="2002-04-30T00:00:00"/>
    <s v="Smolt"/>
  </r>
  <r>
    <x v="17"/>
    <x v="7"/>
    <s v="WI"/>
    <x v="21"/>
    <s v="Beaver Creek Hatchery"/>
    <s v="WDFW"/>
    <d v="2002-04-15T00:00:00"/>
    <n v="51490"/>
    <x v="14"/>
    <d v="2002-04-30T00:00:00"/>
    <s v="Smolt"/>
  </r>
  <r>
    <x v="17"/>
    <x v="5"/>
    <s v="SO"/>
    <x v="32"/>
    <s v="Elochoman Hatchery"/>
    <s v="WDFW"/>
    <d v="2002-04-30T00:00:00"/>
    <n v="370792"/>
    <x v="14"/>
    <d v="2002-04-30T00:00:00"/>
    <s v="Smolt"/>
  </r>
  <r>
    <x v="17"/>
    <x v="11"/>
    <s v="NO"/>
    <x v="32"/>
    <s v="Elochoman Hatchery"/>
    <s v="WDFW"/>
    <d v="2002-04-30T00:00:00"/>
    <n v="396671"/>
    <x v="14"/>
    <d v="2002-04-30T00:00:00"/>
    <s v="Smolt"/>
  </r>
  <r>
    <x v="17"/>
    <x v="7"/>
    <s v="WI"/>
    <x v="32"/>
    <s v="Elochoman Hatchery"/>
    <s v="WDFW"/>
    <d v="2002-04-30T00:00:00"/>
    <n v="11024"/>
    <x v="14"/>
    <d v="2002-05-28T00:00:00"/>
    <s v="Smolt"/>
  </r>
  <r>
    <x v="17"/>
    <x v="8"/>
    <s v="SP"/>
    <x v="20"/>
    <s v="Fallert Creek Hatchery"/>
    <s v="WDFW"/>
    <d v="2002-04-01T00:00:00"/>
    <n v="96797"/>
    <x v="7"/>
    <d v="2002-04-15T00:00:00"/>
    <s v="Smolt"/>
  </r>
  <r>
    <x v="17"/>
    <x v="5"/>
    <s v="SO"/>
    <x v="20"/>
    <s v="Fallert Creek Hatchery"/>
    <s v="WDFW"/>
    <d v="2002-04-01T00:00:00"/>
    <n v="379052"/>
    <x v="7"/>
    <d v="2002-04-15T00:00:00"/>
    <s v="Smolt"/>
  </r>
  <r>
    <x v="17"/>
    <x v="9"/>
    <s v="SU"/>
    <x v="20"/>
    <s v="Fallert Creek Hatchery"/>
    <s v="WDFW"/>
    <d v="2002-04-15T00:00:00"/>
    <n v="29874"/>
    <x v="7"/>
    <d v="2002-04-15T00:00:00"/>
    <s v="Smolt"/>
  </r>
  <r>
    <x v="17"/>
    <x v="9"/>
    <s v="SU"/>
    <x v="3"/>
    <s v="N Fk Lewis River"/>
    <s v="WDFW"/>
    <d v="2002-05-03T00:00:00"/>
    <n v="49303"/>
    <x v="5"/>
    <d v="2002-05-03T00:00:00"/>
    <s v="Smolt"/>
  </r>
  <r>
    <x v="17"/>
    <x v="11"/>
    <s v="NO"/>
    <x v="27"/>
    <s v="Kalama Falls Hatchery"/>
    <s v="WDFW"/>
    <d v="2002-04-11T00:00:00"/>
    <n v="353429"/>
    <x v="7"/>
    <d v="2002-04-11T00:00:00"/>
    <s v="Smolt"/>
  </r>
  <r>
    <x v="17"/>
    <x v="8"/>
    <s v="SP"/>
    <x v="7"/>
    <s v="Lewis River Hatchery"/>
    <s v="WDFW"/>
    <d v="2002-03-20T00:00:00"/>
    <n v="864905"/>
    <x v="5"/>
    <d v="2002-03-20T00:00:00"/>
    <s v="Smolt"/>
  </r>
  <r>
    <x v="17"/>
    <x v="5"/>
    <s v="SO"/>
    <x v="7"/>
    <s v="Lewis River Hatchery"/>
    <s v="WDFW"/>
    <d v="2002-03-08T00:00:00"/>
    <n v="874579"/>
    <x v="5"/>
    <d v="2002-03-08T00:00:00"/>
    <s v="Smolt"/>
  </r>
  <r>
    <x v="17"/>
    <x v="11"/>
    <s v="NO"/>
    <x v="7"/>
    <s v="Lewis River Hatchery"/>
    <s v="WDFW"/>
    <d v="2002-03-08T00:00:00"/>
    <n v="854648"/>
    <x v="5"/>
    <d v="2002-03-08T00:00:00"/>
    <s v="Smolt"/>
  </r>
  <r>
    <x v="17"/>
    <x v="9"/>
    <s v="SU"/>
    <x v="3"/>
    <s v="Cowlitz River"/>
    <s v="WDFW"/>
    <d v="2002-04-16T00:00:00"/>
    <n v="54607"/>
    <x v="3"/>
    <d v="2002-04-18T00:00:00"/>
    <s v="Smolt"/>
  </r>
  <r>
    <x v="17"/>
    <x v="5"/>
    <s v="SO"/>
    <x v="26"/>
    <s v="Grays River Hatchery"/>
    <s v="WDFW"/>
    <d v="2002-05-15T00:00:00"/>
    <n v="154107"/>
    <x v="15"/>
    <d v="2002-05-15T00:00:00"/>
    <s v="Smolt"/>
  </r>
  <r>
    <x v="17"/>
    <x v="7"/>
    <s v="WI"/>
    <x v="26"/>
    <s v="Grays River Hatchery"/>
    <s v="WDFW"/>
    <d v="2002-05-16T00:00:00"/>
    <n v="41000"/>
    <x v="15"/>
    <d v="2002-05-16T00:00:00"/>
    <s v="Smolt"/>
  </r>
  <r>
    <x v="17"/>
    <x v="1"/>
    <s v="FA"/>
    <x v="34"/>
    <s v="Youngs Bay"/>
    <s v="ODFW"/>
    <d v="2002-07-02T00:00:00"/>
    <n v="467056"/>
    <x v="8"/>
    <d v="2002-07-02T00:00:00"/>
    <s v="Smolt"/>
  </r>
  <r>
    <x v="17"/>
    <x v="1"/>
    <s v="FA"/>
    <x v="2"/>
    <s v="Bonneville Hatchery"/>
    <s v="ODFW"/>
    <d v="2002-08-01T00:00:00"/>
    <n v="4243157"/>
    <x v="2"/>
    <d v="2002-08-08T00:00:00"/>
    <s v="Smolt"/>
  </r>
  <r>
    <x v="17"/>
    <x v="1"/>
    <s v="FA"/>
    <x v="12"/>
    <s v="Klaskanine Hatchery"/>
    <s v="ODFW"/>
    <d v="2002-08-01T00:00:00"/>
    <n v="620528"/>
    <x v="11"/>
    <d v="2002-08-22T00:00:00"/>
    <s v="Smolt"/>
  </r>
  <r>
    <x v="17"/>
    <x v="6"/>
    <s v="UN"/>
    <x v="34"/>
    <s v="Tongue Pt"/>
    <s v="ODFW"/>
    <d v="2002-08-01T00:00:00"/>
    <n v="39"/>
    <x v="4"/>
    <d v="2002-08-01T00:00:00"/>
    <s v="Smolt"/>
  </r>
  <r>
    <x v="17"/>
    <x v="7"/>
    <s v="WI"/>
    <x v="32"/>
    <s v="Elochoman River"/>
    <s v="WDFW"/>
    <d v="2002-05-05T00:00:00"/>
    <n v="34550"/>
    <x v="14"/>
    <d v="2002-05-17T00:00:00"/>
    <s v="Smolt"/>
  </r>
  <r>
    <x v="17"/>
    <x v="1"/>
    <s v="FA"/>
    <x v="22"/>
    <s v="Cowlitz Salmon"/>
    <s v="WDFW"/>
    <d v="2002-06-05T00:00:00"/>
    <n v="5303871"/>
    <x v="3"/>
    <d v="2002-06-27T00:00:00"/>
    <s v="Smolt"/>
  </r>
  <r>
    <x v="17"/>
    <x v="11"/>
    <s v="NO"/>
    <x v="22"/>
    <s v="Cowlitz Salmon"/>
    <s v="WDFW"/>
    <d v="2002-04-16T00:00:00"/>
    <n v="2967544"/>
    <x v="3"/>
    <d v="2002-05-01T00:00:00"/>
    <s v="Smolt"/>
  </r>
  <r>
    <x v="17"/>
    <x v="8"/>
    <s v="SP"/>
    <x v="22"/>
    <s v="Cowlitz Trout"/>
    <s v="WDFW"/>
    <d v="2002-04-18T00:00:00"/>
    <n v="76848"/>
    <x v="3"/>
    <d v="2002-05-15T00:00:00"/>
    <s v="Smolt"/>
  </r>
  <r>
    <x v="17"/>
    <x v="9"/>
    <s v="SU"/>
    <x v="22"/>
    <s v="Cowlitz Trout"/>
    <s v="WDFW"/>
    <d v="2002-04-18T00:00:00"/>
    <n v="1216023"/>
    <x v="3"/>
    <d v="2002-05-15T00:00:00"/>
    <s v="Smolt"/>
  </r>
  <r>
    <x v="17"/>
    <x v="7"/>
    <s v="WI"/>
    <x v="22"/>
    <s v="Cowlitz Trout"/>
    <s v="WDFW"/>
    <d v="2002-04-18T00:00:00"/>
    <n v="100000"/>
    <x v="3"/>
    <d v="2002-04-30T00:00:00"/>
    <s v="Smolt"/>
  </r>
  <r>
    <x v="17"/>
    <x v="8"/>
    <s v="SP"/>
    <x v="35"/>
    <s v="Deep River Net Pens"/>
    <s v="WDFW"/>
    <d v="2002-05-16T00:00:00"/>
    <n v="95940"/>
    <x v="15"/>
    <d v="2002-05-16T00:00:00"/>
    <s v="Smolt"/>
  </r>
  <r>
    <x v="17"/>
    <x v="5"/>
    <s v="SO"/>
    <x v="35"/>
    <s v="Deep River Net Pens"/>
    <s v="WDFW"/>
    <d v="2002-05-16T00:00:00"/>
    <n v="354557"/>
    <x v="15"/>
    <d v="2002-05-16T00:00:00"/>
    <s v="Smolt"/>
  </r>
  <r>
    <x v="17"/>
    <x v="1"/>
    <s v="FA"/>
    <x v="20"/>
    <s v="Fallert Creek Hatchery"/>
    <s v="WDFW"/>
    <d v="2002-06-01T00:00:00"/>
    <n v="2433562"/>
    <x v="7"/>
    <d v="2002-06-24T00:00:00"/>
    <s v="Smolt"/>
  </r>
  <r>
    <x v="17"/>
    <x v="9"/>
    <s v="SU"/>
    <x v="27"/>
    <s v="Gobar Acclim Pond"/>
    <s v="WDFW"/>
    <d v="2002-05-01T00:00:00"/>
    <n v="8016"/>
    <x v="7"/>
    <d v="2002-05-31T00:00:00"/>
    <s v="Smolt"/>
  </r>
  <r>
    <x v="17"/>
    <x v="7"/>
    <s v="WI"/>
    <x v="27"/>
    <s v="Gobar Acclim Pond"/>
    <s v="WDFW"/>
    <d v="2002-05-01T00:00:00"/>
    <n v="83382"/>
    <x v="7"/>
    <d v="2002-05-31T00:00:00"/>
    <s v="Smolt"/>
  </r>
  <r>
    <x v="17"/>
    <x v="1"/>
    <s v="FA"/>
    <x v="27"/>
    <s v="Kalama Falls Hatchery"/>
    <s v="WDFW"/>
    <d v="2002-06-18T00:00:00"/>
    <n v="2565346"/>
    <x v="7"/>
    <d v="2002-06-21T00:00:00"/>
    <s v="Smolt"/>
  </r>
  <r>
    <x v="17"/>
    <x v="9"/>
    <s v="SU"/>
    <x v="27"/>
    <s v="Kalama River"/>
    <s v="WDFW"/>
    <d v="2002-05-07T00:00:00"/>
    <n v="29718"/>
    <x v="7"/>
    <d v="2002-05-09T00:00:00"/>
    <s v="Smolt"/>
  </r>
  <r>
    <x v="17"/>
    <x v="7"/>
    <s v="WI"/>
    <x v="25"/>
    <s v="N Fk Lewis River"/>
    <s v="WDFW"/>
    <d v="2002-04-16T00:00:00"/>
    <n v="280793"/>
    <x v="5"/>
    <d v="2002-05-07T00:00:00"/>
    <s v="Smolt"/>
  </r>
  <r>
    <x v="17"/>
    <x v="8"/>
    <s v="SP"/>
    <x v="29"/>
    <s v="Green River"/>
    <s v="WDFW"/>
    <d v="2002-05-26T00:00:00"/>
    <n v="106586"/>
    <x v="3"/>
    <d v="2002-05-30T00:00:00"/>
    <s v="Smolt"/>
  </r>
  <r>
    <x v="17"/>
    <x v="9"/>
    <s v="SU"/>
    <x v="29"/>
    <s v="Green River"/>
    <s v="WDFW"/>
    <d v="2002-04-15T00:00:00"/>
    <n v="48192"/>
    <x v="3"/>
    <d v="2002-04-24T00:00:00"/>
    <s v="Smolt"/>
  </r>
  <r>
    <x v="17"/>
    <x v="11"/>
    <s v="NO"/>
    <x v="5"/>
    <s v="Cedar Creek"/>
    <s v="WDFW"/>
    <d v="2002-04-12T00:00:00"/>
    <n v="15718"/>
    <x v="5"/>
    <d v="2002-04-30T00:00:00"/>
    <s v="Smolt"/>
  </r>
  <r>
    <x v="17"/>
    <x v="9"/>
    <s v="SU"/>
    <x v="5"/>
    <s v="N Fk Lewis River"/>
    <s v="WDFW"/>
    <d v="2002-04-25T00:00:00"/>
    <n v="58245"/>
    <x v="5"/>
    <d v="2002-04-25T00:00:00"/>
    <s v="Smolt"/>
  </r>
  <r>
    <x v="17"/>
    <x v="5"/>
    <s v="SO"/>
    <x v="26"/>
    <s v="Steamboat Slough Net Pens"/>
    <s v="WDFW"/>
    <d v="2002-05-01T00:00:00"/>
    <n v="273108"/>
    <x v="15"/>
    <d v="2002-05-01T00:00:00"/>
    <s v="Smolt"/>
  </r>
  <r>
    <x v="18"/>
    <x v="0"/>
    <s v="SP"/>
    <x v="18"/>
    <s v="Clackamas River"/>
    <s v="ODFW"/>
    <d v="2000-03-07T00:00:00"/>
    <n v="162691"/>
    <x v="13"/>
    <d v="2000-03-09T00:00:00"/>
    <s v="Parr"/>
  </r>
  <r>
    <x v="18"/>
    <x v="0"/>
    <s v="SP"/>
    <x v="37"/>
    <s v="Wahkeena Pond"/>
    <s v="ODFW"/>
    <d v="2000-05-03T00:00:00"/>
    <n v="37086"/>
    <x v="4"/>
    <d v="2000-05-03T00:00:00"/>
    <s v="Parr"/>
  </r>
  <r>
    <x v="18"/>
    <x v="0"/>
    <s v="SP"/>
    <x v="18"/>
    <s v="Fall Creek Reservoir"/>
    <s v="ODFW"/>
    <d v="2000-07-06T00:00:00"/>
    <n v="154000"/>
    <x v="1"/>
    <d v="2000-07-06T00:00:00"/>
    <s v="Parr"/>
  </r>
  <r>
    <x v="18"/>
    <x v="0"/>
    <s v="SP"/>
    <x v="3"/>
    <s v="N Fk Lewis River"/>
    <s v="WDFW"/>
    <d v="2000-02-06T00:00:00"/>
    <n v="143685"/>
    <x v="5"/>
    <d v="2000-02-18T00:00:00"/>
    <s v="Parr"/>
  </r>
  <r>
    <x v="18"/>
    <x v="4"/>
    <s v="NO"/>
    <x v="3"/>
    <s v="Fallert Creek"/>
    <s v="WDFW"/>
    <d v="2000-03-29T00:00:00"/>
    <n v="400"/>
    <x v="7"/>
    <d v="2000-03-29T00:00:00"/>
    <s v="Presmolt"/>
  </r>
  <r>
    <x v="18"/>
    <x v="4"/>
    <s v="NO"/>
    <x v="3"/>
    <s v="Salmon Creek (WA)"/>
    <s v="WDFW"/>
    <d v="2000-06-08T00:00:00"/>
    <n v="40"/>
    <x v="4"/>
    <d v="2000-06-08T00:00:00"/>
    <s v="Presmolt"/>
  </r>
  <r>
    <x v="18"/>
    <x v="0"/>
    <s v="SP"/>
    <x v="14"/>
    <s v="Clackamas Hatchery"/>
    <s v="ODFW"/>
    <d v="2000-08-08T00:00:00"/>
    <n v="313072"/>
    <x v="13"/>
    <d v="2000-08-08T00:00:00"/>
    <s v="Parr"/>
  </r>
  <r>
    <x v="18"/>
    <x v="0"/>
    <s v="SP"/>
    <x v="17"/>
    <s v="Detroit Reservoir"/>
    <s v="ODFW"/>
    <d v="2000-07-21T00:00:00"/>
    <n v="120135"/>
    <x v="1"/>
    <d v="2000-07-21T00:00:00"/>
    <s v="Parr"/>
  </r>
  <r>
    <x v="18"/>
    <x v="0"/>
    <s v="SP"/>
    <x v="18"/>
    <s v="Mohawk River"/>
    <s v="ODFW"/>
    <d v="2000-09-07T00:00:00"/>
    <n v="33143"/>
    <x v="1"/>
    <d v="2000-09-07T00:00:00"/>
    <s v="Presmolt"/>
  </r>
  <r>
    <x v="18"/>
    <x v="0"/>
    <s v="SP"/>
    <x v="1"/>
    <s v="Fall Creek Reservoir"/>
    <s v="ODFW"/>
    <d v="2000-07-03T00:00:00"/>
    <n v="116760"/>
    <x v="1"/>
    <d v="2000-07-03T00:00:00"/>
    <s v="Parr"/>
  </r>
  <r>
    <x v="18"/>
    <x v="0"/>
    <s v="SP"/>
    <x v="1"/>
    <s v="M Fk Willamette River"/>
    <s v="ODFW"/>
    <d v="2000-12-18T00:00:00"/>
    <n v="250170"/>
    <x v="1"/>
    <d v="2000-12-18T00:00:00"/>
    <s v="Presmolt"/>
  </r>
  <r>
    <x v="18"/>
    <x v="15"/>
    <s v="SO"/>
    <x v="5"/>
    <s v="Speelyai Hatchery"/>
    <s v="WDFW"/>
    <d v="2000-01-20T00:00:00"/>
    <n v="72000"/>
    <x v="5"/>
    <d v="2000-01-20T00:00:00"/>
    <s v="Fry"/>
  </r>
  <r>
    <x v="18"/>
    <x v="9"/>
    <s v="SU"/>
    <x v="2"/>
    <s v="Wahkeena Pond"/>
    <s v="ODFW"/>
    <d v="2000-08-23T00:00:00"/>
    <n v="490"/>
    <x v="4"/>
    <d v="2000-08-23T00:00:00"/>
    <s v="Smolt"/>
  </r>
  <r>
    <x v="18"/>
    <x v="9"/>
    <s v="SU"/>
    <x v="0"/>
    <s v="Willamette River"/>
    <s v="ODFW"/>
    <d v="2000-10-06T00:00:00"/>
    <n v="36265"/>
    <x v="1"/>
    <d v="2000-10-13T00:00:00"/>
    <s v="Smolt"/>
  </r>
  <r>
    <x v="18"/>
    <x v="0"/>
    <s v="SP"/>
    <x v="38"/>
    <s v="M Fk Willamette River"/>
    <s v="ODFW"/>
    <d v="2000-11-01T00:00:00"/>
    <n v="252353"/>
    <x v="1"/>
    <d v="2000-11-01T00:00:00"/>
    <s v="Presmolt"/>
  </r>
  <r>
    <x v="18"/>
    <x v="0"/>
    <s v="SP"/>
    <x v="18"/>
    <s v="McKenzie Hatchery"/>
    <s v="ODFW"/>
    <d v="2000-11-08T00:00:00"/>
    <n v="242363"/>
    <x v="1"/>
    <d v="2000-11-08T00:00:00"/>
    <s v="Presmolt"/>
  </r>
  <r>
    <x v="18"/>
    <x v="0"/>
    <s v="SP"/>
    <x v="0"/>
    <s v="South Santiam Hatchery"/>
    <s v="ODFW"/>
    <d v="2000-10-27T00:00:00"/>
    <n v="292147"/>
    <x v="0"/>
    <d v="2000-10-27T00:00:00"/>
    <s v="Presmolt"/>
  </r>
  <r>
    <x v="18"/>
    <x v="0"/>
    <s v="SP"/>
    <x v="1"/>
    <s v="Willamette River"/>
    <s v="ODFW"/>
    <d v="2000-11-09T00:00:00"/>
    <n v="28700"/>
    <x v="1"/>
    <d v="2000-11-09T00:00:00"/>
    <s v="Presmolt"/>
  </r>
  <r>
    <x v="18"/>
    <x v="0"/>
    <s v="SP"/>
    <x v="1"/>
    <s v="Mollala River"/>
    <s v="ODFW"/>
    <d v="2000-11-15T00:00:00"/>
    <n v="36386"/>
    <x v="1"/>
    <d v="2000-11-15T00:00:00"/>
    <s v="Presmolt"/>
  </r>
  <r>
    <x v="18"/>
    <x v="0"/>
    <s v="SP"/>
    <x v="18"/>
    <s v="Willamette River"/>
    <s v="ODFW"/>
    <d v="2000-11-07T00:00:00"/>
    <n v="62307"/>
    <x v="1"/>
    <d v="2000-11-07T00:00:00"/>
    <s v="Presmolt"/>
  </r>
  <r>
    <x v="18"/>
    <x v="1"/>
    <s v="FA"/>
    <x v="39"/>
    <s v="Below Bonn Dam"/>
    <s v="WDFW"/>
    <d v="2001-06-01T00:00:00"/>
    <n v="199976"/>
    <x v="4"/>
    <d v="2001-06-01T00:00:00"/>
    <s v="Smolt"/>
  </r>
  <r>
    <x v="18"/>
    <x v="6"/>
    <s v="UN"/>
    <x v="10"/>
    <s v="Big Creek Hatchery"/>
    <s v="ODFW"/>
    <d v="2001-05-01T00:00:00"/>
    <n v="392038"/>
    <x v="10"/>
    <d v="2001-05-01T00:00:00"/>
    <s v="Smolt"/>
  </r>
  <r>
    <x v="18"/>
    <x v="1"/>
    <s v="FA"/>
    <x v="10"/>
    <s v="Big Creek Hatchery"/>
    <s v="ODFW"/>
    <d v="2001-05-05T00:00:00"/>
    <n v="4537448"/>
    <x v="10"/>
    <d v="2001-05-31T00:00:00"/>
    <s v="Smolt"/>
  </r>
  <r>
    <x v="18"/>
    <x v="7"/>
    <s v="WI"/>
    <x v="8"/>
    <s v="Eagle Creek Hatchery"/>
    <s v="USFW"/>
    <d v="2001-05-03T00:00:00"/>
    <n v="112717"/>
    <x v="9"/>
    <d v="2001-05-03T00:00:00"/>
    <s v="Smolt"/>
  </r>
  <r>
    <x v="18"/>
    <x v="8"/>
    <s v="SP"/>
    <x v="1"/>
    <s v="Dexter Pond"/>
    <s v="ODFW"/>
    <d v="2001-02-05T00:00:00"/>
    <n v="1205885"/>
    <x v="1"/>
    <d v="2001-03-01T00:00:00"/>
    <s v="Smolt"/>
  </r>
  <r>
    <x v="18"/>
    <x v="8"/>
    <s v="SP"/>
    <x v="18"/>
    <s v="McKenzie Hatchery"/>
    <s v="ODFW"/>
    <d v="2001-02-07T00:00:00"/>
    <n v="757118"/>
    <x v="1"/>
    <d v="2001-03-07T00:00:00"/>
    <s v="Smolt"/>
  </r>
  <r>
    <x v="18"/>
    <x v="8"/>
    <s v="SP"/>
    <x v="18"/>
    <s v="Clackamas River"/>
    <s v="ODFW"/>
    <d v="2001-03-06T00:00:00"/>
    <n v="159344"/>
    <x v="13"/>
    <d v="2001-03-07T00:00:00"/>
    <s v="Smolt"/>
  </r>
  <r>
    <x v="18"/>
    <x v="8"/>
    <s v="SP"/>
    <x v="18"/>
    <s v="Willamette River"/>
    <s v="ODFW"/>
    <d v="2001-03-08T00:00:00"/>
    <n v="79837"/>
    <x v="1"/>
    <d v="2001-03-08T00:00:00"/>
    <s v="Smolt"/>
  </r>
  <r>
    <x v="18"/>
    <x v="8"/>
    <s v="SP"/>
    <x v="0"/>
    <s v="South Santiam Hatchery"/>
    <s v="ODFW"/>
    <d v="2001-02-12T00:00:00"/>
    <n v="297609"/>
    <x v="0"/>
    <d v="2001-02-12T00:00:00"/>
    <s v="Smolt"/>
  </r>
  <r>
    <x v="18"/>
    <x v="8"/>
    <s v="SP"/>
    <x v="15"/>
    <s v="Sandy Hatchery"/>
    <s v="ODFW"/>
    <d v="2001-03-12T00:00:00"/>
    <n v="150048"/>
    <x v="12"/>
    <d v="2001-03-12T00:00:00"/>
    <s v="Smolt"/>
  </r>
  <r>
    <x v="18"/>
    <x v="8"/>
    <s v="SP"/>
    <x v="1"/>
    <s v="Fall Creek"/>
    <s v="ODFW"/>
    <d v="2001-02-28T00:00:00"/>
    <n v="71297"/>
    <x v="1"/>
    <d v="2001-02-28T00:00:00"/>
    <s v="Smolt"/>
  </r>
  <r>
    <x v="18"/>
    <x v="8"/>
    <s v="SP"/>
    <x v="1"/>
    <s v="Mollala River"/>
    <s v="ODFW"/>
    <d v="2001-02-27T00:00:00"/>
    <n v="75600"/>
    <x v="1"/>
    <d v="2001-02-28T00:00:00"/>
    <s v="Smolt"/>
  </r>
  <r>
    <x v="18"/>
    <x v="6"/>
    <s v="UN"/>
    <x v="10"/>
    <s v="Big Creek Hatchery"/>
    <s v="ODFW"/>
    <d v="2001-04-16T00:00:00"/>
    <n v="145147"/>
    <x v="10"/>
    <d v="2001-04-16T00:00:00"/>
    <s v="Smolt"/>
  </r>
  <r>
    <x v="18"/>
    <x v="7"/>
    <s v="WI"/>
    <x v="10"/>
    <s v="Big Creek Hatchery"/>
    <s v="ODFW"/>
    <d v="2001-04-16T00:00:00"/>
    <n v="60423"/>
    <x v="10"/>
    <d v="2001-04-16T00:00:00"/>
    <s v="Smolt"/>
  </r>
  <r>
    <x v="18"/>
    <x v="8"/>
    <s v="SP"/>
    <x v="34"/>
    <s v="Blind Slough"/>
    <s v="ODFW"/>
    <d v="2001-03-02T00:00:00"/>
    <n v="139319"/>
    <x v="4"/>
    <d v="2001-03-02T00:00:00"/>
    <s v="Smolt"/>
  </r>
  <r>
    <x v="18"/>
    <x v="8"/>
    <s v="SP"/>
    <x v="34"/>
    <s v="Blind Slough"/>
    <s v="ODFW"/>
    <d v="2001-03-29T00:00:00"/>
    <n v="111077"/>
    <x v="4"/>
    <d v="2001-04-03T00:00:00"/>
    <s v="Smolt"/>
  </r>
  <r>
    <x v="18"/>
    <x v="8"/>
    <s v="SP"/>
    <x v="14"/>
    <s v="Clackamas Hatchery"/>
    <s v="ODFW"/>
    <d v="2001-03-14T00:00:00"/>
    <n v="373648"/>
    <x v="13"/>
    <d v="2001-03-14T00:00:00"/>
    <s v="Smolt"/>
  </r>
  <r>
    <x v="18"/>
    <x v="8"/>
    <s v="SP"/>
    <x v="14"/>
    <s v="Sandy River"/>
    <s v="ODFW"/>
    <d v="2001-03-13T00:00:00"/>
    <n v="284036"/>
    <x v="12"/>
    <d v="2001-03-16T00:00:00"/>
    <s v="Smolt"/>
  </r>
  <r>
    <x v="18"/>
    <x v="7"/>
    <s v="WI"/>
    <x v="14"/>
    <s v="Clackamas Hatchery"/>
    <s v="ODFW"/>
    <d v="2001-04-03T00:00:00"/>
    <n v="19853"/>
    <x v="13"/>
    <d v="2001-04-03T00:00:00"/>
    <s v="Smolt"/>
  </r>
  <r>
    <x v="18"/>
    <x v="7"/>
    <s v="WI"/>
    <x v="14"/>
    <s v="Clackamas Hatchery"/>
    <s v="ODFW"/>
    <d v="2001-04-09T00:00:00"/>
    <n v="110389"/>
    <x v="13"/>
    <d v="2001-05-14T00:00:00"/>
    <s v="Smolt"/>
  </r>
  <r>
    <x v="18"/>
    <x v="9"/>
    <s v="SU"/>
    <x v="1"/>
    <s v="Dexter Pond"/>
    <s v="ODFW"/>
    <d v="2001-04-09T00:00:00"/>
    <n v="115790"/>
    <x v="1"/>
    <d v="2001-04-09T00:00:00"/>
    <s v="Smolt"/>
  </r>
  <r>
    <x v="18"/>
    <x v="9"/>
    <s v="SU"/>
    <x v="16"/>
    <s v="McKenzie River"/>
    <s v="ODFW"/>
    <d v="2001-04-03T00:00:00"/>
    <n v="67949"/>
    <x v="1"/>
    <d v="2001-04-03T00:00:00"/>
    <s v="Smolt"/>
  </r>
  <r>
    <x v="18"/>
    <x v="9"/>
    <s v="SU"/>
    <x v="17"/>
    <s v="Santiam River &amp; N Fk"/>
    <s v="ODFW"/>
    <d v="2001-04-09T00:00:00"/>
    <n v="128880"/>
    <x v="0"/>
    <d v="2001-04-09T00:00:00"/>
    <s v="Smolt"/>
  </r>
  <r>
    <x v="18"/>
    <x v="9"/>
    <s v="SU"/>
    <x v="19"/>
    <s v="Willamette River"/>
    <s v="ODFW"/>
    <d v="2001-04-03T00:00:00"/>
    <n v="39995"/>
    <x v="1"/>
    <d v="2001-04-04T00:00:00"/>
    <s v="Smolt"/>
  </r>
  <r>
    <x v="18"/>
    <x v="8"/>
    <s v="SP"/>
    <x v="0"/>
    <s v="South Santiam Hatchery"/>
    <s v="ODFW"/>
    <d v="2001-03-05T00:00:00"/>
    <n v="418162"/>
    <x v="0"/>
    <d v="2001-03-12T00:00:00"/>
    <s v="Smolt"/>
  </r>
  <r>
    <x v="18"/>
    <x v="6"/>
    <s v="UN"/>
    <x v="15"/>
    <s v="Sandy Hatchery"/>
    <s v="ODFW"/>
    <d v="2001-04-18T00:00:00"/>
    <n v="365588"/>
    <x v="12"/>
    <d v="2001-04-19T00:00:00"/>
    <s v="Smolt"/>
  </r>
  <r>
    <x v="18"/>
    <x v="9"/>
    <s v="SU"/>
    <x v="15"/>
    <s v="Sandy Hatchery"/>
    <s v="ODFW"/>
    <d v="2001-04-16T00:00:00"/>
    <n v="59889"/>
    <x v="12"/>
    <d v="2001-04-16T00:00:00"/>
    <s v="Smolt"/>
  </r>
  <r>
    <x v="18"/>
    <x v="7"/>
    <s v="WI"/>
    <x v="15"/>
    <s v="Sandy Hatchery"/>
    <s v="ODFW"/>
    <d v="2001-03-30T00:00:00"/>
    <n v="40198"/>
    <x v="12"/>
    <d v="2001-03-30T00:00:00"/>
    <s v="Smolt"/>
  </r>
  <r>
    <x v="18"/>
    <x v="8"/>
    <s v="SP"/>
    <x v="34"/>
    <s v="Youngs Bay"/>
    <s v="ODFW"/>
    <d v="2001-03-02T00:00:00"/>
    <n v="537898"/>
    <x v="8"/>
    <d v="2001-04-12T00:00:00"/>
    <s v="Smolt"/>
  </r>
  <r>
    <x v="18"/>
    <x v="9"/>
    <s v="SU"/>
    <x v="1"/>
    <s v="McKenzie River"/>
    <s v="ODFW"/>
    <d v="2001-04-10T00:00:00"/>
    <n v="48662"/>
    <x v="1"/>
    <d v="2001-04-10T00:00:00"/>
    <s v="Smolt"/>
  </r>
  <r>
    <x v="18"/>
    <x v="8"/>
    <s v="SP"/>
    <x v="17"/>
    <s v="Minto Pond"/>
    <s v="ODFW"/>
    <d v="2001-03-12T00:00:00"/>
    <n v="664200"/>
    <x v="0"/>
    <d v="2001-03-12T00:00:00"/>
    <s v="Smolt"/>
  </r>
  <r>
    <x v="18"/>
    <x v="5"/>
    <s v="SO"/>
    <x v="32"/>
    <s v="Elochoman Hatchery"/>
    <s v="WDFW"/>
    <d v="2001-04-01T00:00:00"/>
    <n v="360525"/>
    <x v="14"/>
    <d v="2001-04-30T00:00:00"/>
    <s v="Smolt"/>
  </r>
  <r>
    <x v="18"/>
    <x v="11"/>
    <s v="NO"/>
    <x v="32"/>
    <s v="Elochoman Hatchery"/>
    <s v="WDFW"/>
    <d v="2001-04-01T00:00:00"/>
    <n v="548600"/>
    <x v="14"/>
    <d v="2001-04-30T00:00:00"/>
    <s v="Smolt"/>
  </r>
  <r>
    <x v="18"/>
    <x v="7"/>
    <s v="WI"/>
    <x v="32"/>
    <s v="Elochoman Hatchery"/>
    <s v="WDFW"/>
    <d v="2001-04-15T00:00:00"/>
    <n v="47450"/>
    <x v="14"/>
    <d v="2001-05-15T00:00:00"/>
    <s v="Smolt"/>
  </r>
  <r>
    <x v="18"/>
    <x v="7"/>
    <s v="WI"/>
    <x v="32"/>
    <s v="Coweeman River"/>
    <s v="WDFW"/>
    <d v="2001-04-16T00:00:00"/>
    <n v="12000"/>
    <x v="17"/>
    <d v="2001-04-16T00:00:00"/>
    <s v="Smolt"/>
  </r>
  <r>
    <x v="18"/>
    <x v="8"/>
    <s v="SP"/>
    <x v="20"/>
    <s v="Fallert Creek Hatchery"/>
    <s v="WDFW"/>
    <d v="2001-03-01T00:00:00"/>
    <n v="375886"/>
    <x v="7"/>
    <d v="2001-03-14T00:00:00"/>
    <s v="Smolt"/>
  </r>
  <r>
    <x v="18"/>
    <x v="5"/>
    <s v="SO"/>
    <x v="20"/>
    <s v="Fallert Creek Hatchery"/>
    <s v="WDFW"/>
    <d v="2001-04-18T00:00:00"/>
    <n v="354750"/>
    <x v="7"/>
    <d v="2001-04-23T00:00:00"/>
    <s v="Smolt"/>
  </r>
  <r>
    <x v="18"/>
    <x v="9"/>
    <s v="SU"/>
    <x v="20"/>
    <s v="Fallert Creek Hatchery"/>
    <s v="WDFW"/>
    <d v="2001-04-17T00:00:00"/>
    <n v="45321"/>
    <x v="7"/>
    <d v="2001-04-18T00:00:00"/>
    <s v="Smolt"/>
  </r>
  <r>
    <x v="18"/>
    <x v="13"/>
    <s v="FA"/>
    <x v="26"/>
    <s v="Grays River Hatchery"/>
    <s v="WDFW"/>
    <d v="2001-03-15T00:00:00"/>
    <n v="202833"/>
    <x v="15"/>
    <d v="2001-03-30T00:00:00"/>
    <s v="Smolt"/>
  </r>
  <r>
    <x v="18"/>
    <x v="8"/>
    <s v="SP"/>
    <x v="27"/>
    <s v="Gobar Acclim Pond"/>
    <s v="WDFW"/>
    <d v="2001-03-01T00:00:00"/>
    <n v="125000"/>
    <x v="7"/>
    <d v="2001-03-14T00:00:00"/>
    <s v="Smolt"/>
  </r>
  <r>
    <x v="18"/>
    <x v="11"/>
    <s v="NO"/>
    <x v="24"/>
    <s v="Washougal Hatchery"/>
    <s v="WDFW"/>
    <d v="2001-04-23T00:00:00"/>
    <n v="470309"/>
    <x v="6"/>
    <d v="2001-04-23T00:00:00"/>
    <s v="Smolt"/>
  </r>
  <r>
    <x v="18"/>
    <x v="8"/>
    <s v="SP"/>
    <x v="5"/>
    <s v="Lewis River"/>
    <s v="WDFW"/>
    <d v="2001-01-27T00:00:00"/>
    <n v="276273"/>
    <x v="5"/>
    <d v="2001-02-28T00:00:00"/>
    <s v="Smolt"/>
  </r>
  <r>
    <x v="18"/>
    <x v="9"/>
    <s v="SU"/>
    <x v="24"/>
    <s v="N Fk Lewis River"/>
    <s v="WDFW"/>
    <d v="2001-04-30T00:00:00"/>
    <n v="49105"/>
    <x v="5"/>
    <d v="2001-04-30T00:00:00"/>
    <s v="Smolt"/>
  </r>
  <r>
    <x v="18"/>
    <x v="7"/>
    <s v="WI"/>
    <x v="24"/>
    <s v="Skamania Hatchery"/>
    <s v="WDFW"/>
    <d v="2001-04-24T00:00:00"/>
    <n v="17556"/>
    <x v="6"/>
    <d v="2001-04-30T00:00:00"/>
    <s v="Smolt"/>
  </r>
  <r>
    <x v="18"/>
    <x v="9"/>
    <s v="SU"/>
    <x v="24"/>
    <s v="E Fk Lewis River"/>
    <s v="WDFW"/>
    <d v="2001-04-19T00:00:00"/>
    <n v="17219"/>
    <x v="5"/>
    <d v="2001-04-19T00:00:00"/>
    <s v="Smolt"/>
  </r>
  <r>
    <x v="18"/>
    <x v="7"/>
    <s v="WI"/>
    <x v="28"/>
    <s v="E Fk Lewis River"/>
    <s v="WDFW"/>
    <d v="2001-04-17T00:00:00"/>
    <n v="91346"/>
    <x v="5"/>
    <d v="2001-04-18T00:00:00"/>
    <s v="Smolt"/>
  </r>
  <r>
    <x v="18"/>
    <x v="8"/>
    <s v="SP"/>
    <x v="29"/>
    <s v="Green River"/>
    <s v="WDFW"/>
    <d v="2001-03-07T00:00:00"/>
    <n v="86601"/>
    <x v="3"/>
    <d v="2001-04-16T00:00:00"/>
    <s v="Smolt"/>
  </r>
  <r>
    <x v="18"/>
    <x v="5"/>
    <s v="SO"/>
    <x v="29"/>
    <s v="Green River"/>
    <s v="WDFW"/>
    <d v="2001-04-27T00:00:00"/>
    <n v="800550"/>
    <x v="3"/>
    <d v="2001-05-11T00:00:00"/>
    <s v="Smolt"/>
  </r>
  <r>
    <x v="18"/>
    <x v="9"/>
    <s v="SU"/>
    <x v="29"/>
    <s v="Green River"/>
    <s v="WDFW"/>
    <d v="2001-04-16T00:00:00"/>
    <n v="23730"/>
    <x v="3"/>
    <d v="2001-04-20T00:00:00"/>
    <s v="Smolt"/>
  </r>
  <r>
    <x v="18"/>
    <x v="7"/>
    <s v="WI"/>
    <x v="25"/>
    <s v="N Fk Lewis River"/>
    <s v="WDFW"/>
    <d v="2001-04-16T00:00:00"/>
    <n v="104110"/>
    <x v="5"/>
    <d v="2001-05-09T00:00:00"/>
    <s v="Smolt"/>
  </r>
  <r>
    <x v="18"/>
    <x v="5"/>
    <s v="SO"/>
    <x v="7"/>
    <s v="Lewis River Hatchery"/>
    <s v="WDFW"/>
    <d v="2001-04-10T00:00:00"/>
    <n v="909038"/>
    <x v="5"/>
    <d v="2001-04-10T00:00:00"/>
    <s v="Smolt"/>
  </r>
  <r>
    <x v="18"/>
    <x v="11"/>
    <s v="NO"/>
    <x v="7"/>
    <s v="Lewis River Hatchery"/>
    <s v="WDFW"/>
    <d v="2001-04-10T00:00:00"/>
    <n v="868756"/>
    <x v="5"/>
    <d v="2001-04-10T00:00:00"/>
    <s v="Smolt"/>
  </r>
  <r>
    <x v="18"/>
    <x v="8"/>
    <s v="SP"/>
    <x v="7"/>
    <s v="Lewis River"/>
    <s v="WDFW"/>
    <d v="2001-02-22T00:00:00"/>
    <n v="785357"/>
    <x v="5"/>
    <d v="2001-02-25T00:00:00"/>
    <s v="Smolt"/>
  </r>
  <r>
    <x v="18"/>
    <x v="6"/>
    <s v="UN"/>
    <x v="34"/>
    <s v="Klaskanine Hatchery"/>
    <s v="ODFW"/>
    <d v="2001-05-07T00:00:00"/>
    <n v="344738"/>
    <x v="11"/>
    <d v="2001-05-07T00:00:00"/>
    <s v="Smolt"/>
  </r>
  <r>
    <x v="18"/>
    <x v="6"/>
    <s v="UN"/>
    <x v="2"/>
    <s v="Bonneville Hatchery"/>
    <s v="ODFW"/>
    <d v="2001-04-30T00:00:00"/>
    <n v="416801"/>
    <x v="2"/>
    <d v="2001-04-30T00:00:00"/>
    <s v="Smolt"/>
  </r>
  <r>
    <x v="18"/>
    <x v="7"/>
    <s v="WI"/>
    <x v="12"/>
    <s v="Klaskanine Hatchery"/>
    <s v="ODFW"/>
    <d v="2001-04-23T00:00:00"/>
    <n v="56210"/>
    <x v="11"/>
    <d v="2001-04-23T00:00:00"/>
    <s v="Smolt"/>
  </r>
  <r>
    <x v="18"/>
    <x v="7"/>
    <s v="WI"/>
    <x v="21"/>
    <s v="Beaver Creek Hatchery"/>
    <s v="WDFW"/>
    <d v="2001-04-16T00:00:00"/>
    <n v="44600"/>
    <x v="14"/>
    <d v="2001-05-30T00:00:00"/>
    <s v="Smolt"/>
  </r>
  <r>
    <x v="18"/>
    <x v="7"/>
    <s v="WI"/>
    <x v="33"/>
    <s v="Clackamas River"/>
    <s v="ODFW"/>
    <d v="2001-04-30T00:00:00"/>
    <n v="6170"/>
    <x v="13"/>
    <d v="2001-04-30T00:00:00"/>
    <s v="Smolt"/>
  </r>
  <r>
    <x v="18"/>
    <x v="9"/>
    <s v="SU"/>
    <x v="0"/>
    <s v="South Santiam Hatchery"/>
    <s v="ODFW"/>
    <d v="2001-04-12T00:00:00"/>
    <n v="145195"/>
    <x v="0"/>
    <d v="2001-04-12T00:00:00"/>
    <s v="Smolt"/>
  </r>
  <r>
    <x v="18"/>
    <x v="6"/>
    <s v="UN"/>
    <x v="15"/>
    <s v="Sandy Hatchery"/>
    <s v="ODFW"/>
    <d v="2001-05-16T00:00:00"/>
    <n v="352567"/>
    <x v="12"/>
    <d v="2001-05-16T00:00:00"/>
    <s v="Smolt"/>
  </r>
  <r>
    <x v="18"/>
    <x v="6"/>
    <s v="UN"/>
    <x v="15"/>
    <s v="Clackamas River"/>
    <s v="ODFW"/>
    <d v="2001-05-14T00:00:00"/>
    <n v="69188"/>
    <x v="13"/>
    <d v="2001-05-14T00:00:00"/>
    <s v="Smolt"/>
  </r>
  <r>
    <x v="18"/>
    <x v="7"/>
    <s v="WI"/>
    <x v="15"/>
    <s v="Sandy Hatchery"/>
    <s v="ODFW"/>
    <d v="2001-05-14T00:00:00"/>
    <n v="118718"/>
    <x v="12"/>
    <d v="2001-05-14T00:00:00"/>
    <s v="Smolt"/>
  </r>
  <r>
    <x v="18"/>
    <x v="6"/>
    <s v="UN"/>
    <x v="34"/>
    <s v="Tongue Pt"/>
    <s v="ODFW"/>
    <d v="2001-04-16T00:00:00"/>
    <n v="173199"/>
    <x v="4"/>
    <d v="2001-04-16T00:00:00"/>
    <s v="Smolt"/>
  </r>
  <r>
    <x v="18"/>
    <x v="6"/>
    <s v="UN"/>
    <x v="34"/>
    <s v="Tongue Pt"/>
    <s v="ODFW"/>
    <d v="2001-05-31T00:00:00"/>
    <n v="482414"/>
    <x v="4"/>
    <d v="2001-05-31T00:00:00"/>
    <s v="Smolt"/>
  </r>
  <r>
    <x v="18"/>
    <x v="6"/>
    <s v="UN"/>
    <x v="34"/>
    <s v="Youngs Bay"/>
    <s v="ODFW"/>
    <d v="2001-04-10T00:00:00"/>
    <n v="1221954"/>
    <x v="8"/>
    <d v="2001-04-17T00:00:00"/>
    <s v="Smolt"/>
  </r>
  <r>
    <x v="18"/>
    <x v="6"/>
    <s v="UN"/>
    <x v="34"/>
    <s v="Youngs Bay"/>
    <s v="ODFW"/>
    <d v="2001-05-14T00:00:00"/>
    <n v="502077"/>
    <x v="8"/>
    <d v="2001-05-14T00:00:00"/>
    <s v="Smolt"/>
  </r>
  <r>
    <x v="18"/>
    <x v="6"/>
    <s v="UN"/>
    <x v="34"/>
    <s v="Blind Slough"/>
    <s v="ODFW"/>
    <d v="2001-05-24T00:00:00"/>
    <n v="299411"/>
    <x v="4"/>
    <d v="2001-05-24T00:00:00"/>
    <s v="Smolt"/>
  </r>
  <r>
    <x v="18"/>
    <x v="6"/>
    <s v="UN"/>
    <x v="2"/>
    <s v="Bonneville Hatchery"/>
    <s v="ODFW"/>
    <d v="2001-05-31T00:00:00"/>
    <n v="832854"/>
    <x v="2"/>
    <d v="2001-05-31T00:00:00"/>
    <s v="Smolt"/>
  </r>
  <r>
    <x v="18"/>
    <x v="1"/>
    <s v="FA"/>
    <x v="2"/>
    <s v="Bonneville Hatchery"/>
    <s v="ODFW"/>
    <d v="2001-06-01T00:00:00"/>
    <n v="903090"/>
    <x v="2"/>
    <d v="2001-06-19T00:00:00"/>
    <s v="Smolt"/>
  </r>
  <r>
    <x v="18"/>
    <x v="9"/>
    <s v="SU"/>
    <x v="14"/>
    <s v="Clackamas Hatchery"/>
    <s v="ODFW"/>
    <d v="2001-05-16T00:00:00"/>
    <n v="137921"/>
    <x v="13"/>
    <d v="2001-05-16T00:00:00"/>
    <s v="Smolt"/>
  </r>
  <r>
    <x v="18"/>
    <x v="5"/>
    <s v="SO"/>
    <x v="8"/>
    <s v="Eagle Creek Hatchery"/>
    <s v="USFW"/>
    <d v="2001-05-16T00:00:00"/>
    <n v="711927"/>
    <x v="9"/>
    <d v="2001-05-16T00:00:00"/>
    <s v="Smolt"/>
  </r>
  <r>
    <x v="18"/>
    <x v="9"/>
    <s v="SU"/>
    <x v="3"/>
    <s v="Cowlitz River"/>
    <s v="WDFW"/>
    <d v="2001-04-13T00:00:00"/>
    <n v="86551"/>
    <x v="3"/>
    <d v="2001-04-23T00:00:00"/>
    <s v="Smolt"/>
  </r>
  <r>
    <x v="18"/>
    <x v="8"/>
    <s v="SP"/>
    <x v="22"/>
    <s v="Cowlitz Salmon"/>
    <s v="WDFW"/>
    <d v="2001-03-05T00:00:00"/>
    <n v="898662"/>
    <x v="3"/>
    <d v="2001-03-05T00:00:00"/>
    <s v="Smolt"/>
  </r>
  <r>
    <x v="18"/>
    <x v="1"/>
    <s v="FA"/>
    <x v="22"/>
    <s v="Cowlitz Hatchery"/>
    <s v="WDFW"/>
    <d v="2001-05-23T00:00:00"/>
    <n v="5975811"/>
    <x v="3"/>
    <d v="2001-06-07T00:00:00"/>
    <s v="Smolt"/>
  </r>
  <r>
    <x v="18"/>
    <x v="9"/>
    <s v="SU"/>
    <x v="25"/>
    <s v="N Fk Lewis River"/>
    <s v="WDFW"/>
    <d v="2001-04-16T00:00:00"/>
    <n v="62072"/>
    <x v="5"/>
    <d v="2001-04-30T00:00:00"/>
    <s v="Smolt"/>
  </r>
  <r>
    <x v="18"/>
    <x v="9"/>
    <s v="SU"/>
    <x v="25"/>
    <s v="N Fk Lewis River"/>
    <s v="WDFW"/>
    <d v="2001-05-01T00:00:00"/>
    <n v="113942"/>
    <x v="5"/>
    <d v="2001-05-09T00:00:00"/>
    <s v="Smolt"/>
  </r>
  <r>
    <x v="18"/>
    <x v="5"/>
    <s v="SO"/>
    <x v="29"/>
    <s v="North Toutle Hatchery"/>
    <s v="WDFW"/>
    <d v="2001-05-01T00:00:00"/>
    <n v="242060"/>
    <x v="16"/>
    <d v="2001-05-08T00:00:00"/>
    <s v="Smolt"/>
  </r>
  <r>
    <x v="18"/>
    <x v="5"/>
    <s v="SO"/>
    <x v="32"/>
    <s v="Toutle River"/>
    <s v="WDFW"/>
    <d v="2001-05-01T00:00:00"/>
    <n v="208966"/>
    <x v="16"/>
    <d v="2001-05-01T00:00:00"/>
    <s v="Smolt"/>
  </r>
  <r>
    <x v="18"/>
    <x v="9"/>
    <s v="SU"/>
    <x v="5"/>
    <s v="Lewis River"/>
    <s v="WDFW"/>
    <d v="2001-05-07T00:00:00"/>
    <n v="62174"/>
    <x v="5"/>
    <d v="2001-05-07T00:00:00"/>
    <s v="Smolt"/>
  </r>
  <r>
    <x v="18"/>
    <x v="11"/>
    <s v="NO"/>
    <x v="22"/>
    <s v="Cowlitz Hatchery"/>
    <s v="WDFW"/>
    <d v="2001-04-19T00:00:00"/>
    <n v="4195758"/>
    <x v="3"/>
    <d v="2001-04-30T00:00:00"/>
    <s v="Smolt"/>
  </r>
  <r>
    <x v="18"/>
    <x v="7"/>
    <s v="WI"/>
    <x v="22"/>
    <s v="Cowlitz Salmon"/>
    <s v="WDFW"/>
    <d v="2001-04-17T00:00:00"/>
    <n v="150138"/>
    <x v="3"/>
    <d v="2001-04-19T00:00:00"/>
    <s v="Smolt"/>
  </r>
  <r>
    <x v="18"/>
    <x v="7"/>
    <s v="WI"/>
    <x v="22"/>
    <s v="Cowlitz Trout"/>
    <s v="WDFW"/>
    <d v="2001-04-16T00:00:00"/>
    <n v="795487"/>
    <x v="3"/>
    <d v="2001-05-06T00:00:00"/>
    <s v="Smolt"/>
  </r>
  <r>
    <x v="18"/>
    <x v="9"/>
    <s v="SU"/>
    <x v="22"/>
    <s v="Cowlitz Trout"/>
    <s v="WDFW"/>
    <d v="2001-04-08T00:00:00"/>
    <n v="563233"/>
    <x v="3"/>
    <d v="2001-05-08T00:00:00"/>
    <s v="Smolt"/>
  </r>
  <r>
    <x v="18"/>
    <x v="8"/>
    <s v="SP"/>
    <x v="35"/>
    <s v="Deep River Net Pens"/>
    <s v="WDFW"/>
    <d v="2001-05-05T00:00:00"/>
    <n v="159565"/>
    <x v="15"/>
    <d v="2001-05-09T00:00:00"/>
    <s v="Smolt"/>
  </r>
  <r>
    <x v="18"/>
    <x v="5"/>
    <s v="SO"/>
    <x v="35"/>
    <s v="Deep River Net Pens"/>
    <s v="WDFW"/>
    <d v="2001-05-05T00:00:00"/>
    <n v="395337"/>
    <x v="15"/>
    <d v="2001-05-09T00:00:00"/>
    <s v="Smolt"/>
  </r>
  <r>
    <x v="18"/>
    <x v="7"/>
    <s v="WI"/>
    <x v="24"/>
    <s v="Skamania Hatchery"/>
    <s v="WDFW"/>
    <d v="2001-04-24T00:00:00"/>
    <n v="63138"/>
    <x v="6"/>
    <d v="2001-05-06T00:00:00"/>
    <s v="Smolt"/>
  </r>
  <r>
    <x v="18"/>
    <x v="9"/>
    <s v="SU"/>
    <x v="24"/>
    <s v="Washougal River"/>
    <s v="WDFW"/>
    <d v="2001-05-06T00:00:00"/>
    <n v="55040"/>
    <x v="6"/>
    <d v="2001-05-06T00:00:00"/>
    <s v="Smolt"/>
  </r>
  <r>
    <x v="18"/>
    <x v="11"/>
    <s v="NO"/>
    <x v="5"/>
    <s v="Cedar Creek"/>
    <s v="WDFW"/>
    <d v="2001-04-05T00:00:00"/>
    <n v="14484"/>
    <x v="5"/>
    <d v="2001-04-30T00:00:00"/>
    <s v="Smolt"/>
  </r>
  <r>
    <x v="18"/>
    <x v="1"/>
    <s v="FA"/>
    <x v="24"/>
    <s v="Washougal Hatchery"/>
    <s v="WDFW"/>
    <d v="2001-06-06T00:00:00"/>
    <n v="3182618"/>
    <x v="6"/>
    <d v="2001-06-12T00:00:00"/>
    <s v="Smolt"/>
  </r>
  <r>
    <x v="18"/>
    <x v="1"/>
    <s v="FA"/>
    <x v="24"/>
    <s v="Washougal Hatchery"/>
    <s v="WDFW"/>
    <d v="2001-07-03T00:00:00"/>
    <n v="535256"/>
    <x v="6"/>
    <d v="2001-07-03T00:00:00"/>
    <s v="Smolt"/>
  </r>
  <r>
    <x v="18"/>
    <x v="1"/>
    <s v="FA"/>
    <x v="34"/>
    <s v="Youngs Bay"/>
    <s v="ODFW"/>
    <d v="2001-07-04T00:00:00"/>
    <n v="205145"/>
    <x v="8"/>
    <d v="2001-07-04T00:00:00"/>
    <s v="Smolt"/>
  </r>
  <r>
    <x v="18"/>
    <x v="1"/>
    <s v="FA"/>
    <x v="2"/>
    <s v="Bonneville Hatchery"/>
    <s v="ODFW"/>
    <d v="2001-07-20T00:00:00"/>
    <n v="4560828"/>
    <x v="2"/>
    <d v="2001-08-03T00:00:00"/>
    <s v="Smolt"/>
  </r>
  <r>
    <x v="18"/>
    <x v="1"/>
    <s v="FA"/>
    <x v="35"/>
    <s v="Kalama Falls Hatchery"/>
    <s v="WDFW"/>
    <d v="2001-06-14T00:00:00"/>
    <n v="2608918"/>
    <x v="7"/>
    <d v="2001-06-28T00:00:00"/>
    <s v="Smolt"/>
  </r>
  <r>
    <x v="18"/>
    <x v="1"/>
    <s v="FA"/>
    <x v="12"/>
    <s v="Klaskanine Hatchery"/>
    <s v="ODFW"/>
    <d v="2001-08-23T00:00:00"/>
    <n v="669913"/>
    <x v="11"/>
    <d v="2001-09-20T00:00:00"/>
    <s v="Smolt"/>
  </r>
  <r>
    <x v="18"/>
    <x v="6"/>
    <s v="UN"/>
    <x v="8"/>
    <s v="Clackamas River"/>
    <s v="USFW"/>
    <d v="2001-05-15T00:00:00"/>
    <n v="53720"/>
    <x v="13"/>
    <d v="2001-05-15T00:00:00"/>
    <s v="Smolt"/>
  </r>
  <r>
    <x v="18"/>
    <x v="7"/>
    <s v="WI"/>
    <x v="8"/>
    <s v="Clackamas River"/>
    <s v="USFW"/>
    <d v="2001-04-05T00:00:00"/>
    <n v="10358"/>
    <x v="13"/>
    <d v="2001-04-05T00:00:00"/>
    <s v="Smolt"/>
  </r>
  <r>
    <x v="18"/>
    <x v="1"/>
    <s v="FA"/>
    <x v="32"/>
    <s v="Elochoman Hatchery"/>
    <s v="WDFW"/>
    <d v="2001-06-05T00:00:00"/>
    <n v="1992000"/>
    <x v="14"/>
    <d v="2001-06-15T00:00:00"/>
    <s v="Smolt"/>
  </r>
  <r>
    <x v="18"/>
    <x v="11"/>
    <s v="NO"/>
    <x v="35"/>
    <s v="Kalama Falls Hatchery"/>
    <s v="WDFW"/>
    <d v="2001-04-20T00:00:00"/>
    <n v="358500"/>
    <x v="7"/>
    <d v="2001-04-20T00:00:00"/>
    <s v="Smolt"/>
  </r>
  <r>
    <x v="19"/>
    <x v="8"/>
    <s v="SP"/>
    <x v="34"/>
    <s v="Blind Slough"/>
    <s v="ODFW"/>
    <d v="2000-03-01T00:00:00"/>
    <n v="143507"/>
    <x v="4"/>
    <d v="2000-03-01T00:00:00"/>
    <s v="Smolt"/>
  </r>
  <r>
    <x v="19"/>
    <x v="8"/>
    <s v="SP"/>
    <x v="14"/>
    <s v="Clackamas Hatchery"/>
    <s v="ODFW"/>
    <d v="2000-03-13T00:00:00"/>
    <n v="387886"/>
    <x v="13"/>
    <d v="2000-03-15T00:00:00"/>
    <s v="Smolt"/>
  </r>
  <r>
    <x v="19"/>
    <x v="8"/>
    <s v="SP"/>
    <x v="14"/>
    <s v="Sandy River"/>
    <s v="ODFW"/>
    <d v="2000-03-13T00:00:00"/>
    <n v="455472"/>
    <x v="12"/>
    <d v="2000-03-15T00:00:00"/>
    <s v="Smolt"/>
  </r>
  <r>
    <x v="19"/>
    <x v="8"/>
    <s v="SP"/>
    <x v="38"/>
    <s v="Dexter Pond"/>
    <s v="ODFW"/>
    <d v="2000-01-26T00:00:00"/>
    <n v="448376"/>
    <x v="1"/>
    <d v="2000-01-26T00:00:00"/>
    <s v="Smolt"/>
  </r>
  <r>
    <x v="19"/>
    <x v="8"/>
    <s v="SP"/>
    <x v="1"/>
    <s v="Dexter Pond"/>
    <s v="ODFW"/>
    <d v="2000-03-06T00:00:00"/>
    <n v="658097"/>
    <x v="1"/>
    <d v="2000-03-06T00:00:00"/>
    <s v="Smolt"/>
  </r>
  <r>
    <x v="19"/>
    <x v="7"/>
    <s v="WI"/>
    <x v="11"/>
    <s v="Gnat Creek Hatchery"/>
    <s v="ODFW"/>
    <d v="2000-03-31T00:00:00"/>
    <n v="41218"/>
    <x v="4"/>
    <d v="2000-03-31T00:00:00"/>
    <s v="Smolt"/>
  </r>
  <r>
    <x v="19"/>
    <x v="8"/>
    <s v="SP"/>
    <x v="17"/>
    <s v="Santiam River &amp; N Fk"/>
    <s v="ODFW"/>
    <d v="2000-05-26T00:00:00"/>
    <n v="240979"/>
    <x v="0"/>
    <d v="2000-05-26T00:00:00"/>
    <s v="Smolt"/>
  </r>
  <r>
    <x v="19"/>
    <x v="8"/>
    <s v="SP"/>
    <x v="18"/>
    <s v="McKenzie River"/>
    <s v="ODFW"/>
    <d v="2000-02-09T00:00:00"/>
    <n v="361819"/>
    <x v="1"/>
    <d v="2000-02-09T00:00:00"/>
    <s v="Smolt"/>
  </r>
  <r>
    <x v="19"/>
    <x v="8"/>
    <s v="SP"/>
    <x v="18"/>
    <s v="Willamette River"/>
    <s v="ODFW"/>
    <d v="2000-03-06T00:00:00"/>
    <n v="81271"/>
    <x v="1"/>
    <d v="2000-03-06T00:00:00"/>
    <s v="Smolt"/>
  </r>
  <r>
    <x v="19"/>
    <x v="8"/>
    <s v="SP"/>
    <x v="18"/>
    <s v="McKenzie River"/>
    <s v="ODFW"/>
    <d v="2000-03-08T00:00:00"/>
    <n v="390573"/>
    <x v="1"/>
    <d v="2000-03-08T00:00:00"/>
    <s v="Smolt"/>
  </r>
  <r>
    <x v="19"/>
    <x v="9"/>
    <s v="SU"/>
    <x v="33"/>
    <s v="Sandy River"/>
    <s v="ODFW"/>
    <d v="2000-03-27T00:00:00"/>
    <n v="37704"/>
    <x v="12"/>
    <d v="2000-03-27T00:00:00"/>
    <s v="Smolt"/>
  </r>
  <r>
    <x v="19"/>
    <x v="7"/>
    <s v="WI"/>
    <x v="15"/>
    <s v="Sandy Hatchery"/>
    <s v="ODFW"/>
    <d v="2000-03-28T00:00:00"/>
    <n v="40676"/>
    <x v="12"/>
    <d v="2000-03-28T00:00:00"/>
    <s v="Smolt"/>
  </r>
  <r>
    <x v="19"/>
    <x v="8"/>
    <s v="SP"/>
    <x v="0"/>
    <s v="S Fk Santiam River"/>
    <s v="ODFW"/>
    <d v="2000-02-07T00:00:00"/>
    <n v="304489"/>
    <x v="0"/>
    <d v="2000-02-07T00:00:00"/>
    <s v="Smolt"/>
  </r>
  <r>
    <x v="19"/>
    <x v="8"/>
    <s v="SP"/>
    <x v="0"/>
    <s v="S Fk Santiam River"/>
    <s v="ODFW"/>
    <d v="2000-03-07T00:00:00"/>
    <n v="416512"/>
    <x v="0"/>
    <d v="2000-03-16T00:00:00"/>
    <s v="Smolt"/>
  </r>
  <r>
    <x v="19"/>
    <x v="8"/>
    <s v="SP"/>
    <x v="34"/>
    <s v="Tongue Pt"/>
    <s v="ODFW"/>
    <d v="2000-03-01T00:00:00"/>
    <n v="132484"/>
    <x v="4"/>
    <d v="2000-03-01T00:00:00"/>
    <s v="Smolt"/>
  </r>
  <r>
    <x v="19"/>
    <x v="8"/>
    <s v="SP"/>
    <x v="1"/>
    <s v="Fall Creek"/>
    <s v="ODFW"/>
    <d v="2000-03-01T00:00:00"/>
    <n v="90675"/>
    <x v="1"/>
    <d v="2000-03-01T00:00:00"/>
    <s v="Smolt"/>
  </r>
  <r>
    <x v="19"/>
    <x v="8"/>
    <s v="SP"/>
    <x v="1"/>
    <s v="Mollala River"/>
    <s v="ODFW"/>
    <d v="2000-03-08T00:00:00"/>
    <n v="70740"/>
    <x v="1"/>
    <d v="2000-03-08T00:00:00"/>
    <s v="Smolt"/>
  </r>
  <r>
    <x v="19"/>
    <x v="8"/>
    <s v="SP"/>
    <x v="34"/>
    <s v="Youngs Bay"/>
    <s v="ODFW"/>
    <d v="2000-03-01T00:00:00"/>
    <n v="128656"/>
    <x v="8"/>
    <d v="2000-03-01T00:00:00"/>
    <s v="Smolt"/>
  </r>
  <r>
    <x v="19"/>
    <x v="8"/>
    <s v="SP"/>
    <x v="34"/>
    <s v="Blind Slough"/>
    <s v="ODFW"/>
    <d v="2000-04-04T00:00:00"/>
    <n v="52894"/>
    <x v="4"/>
    <d v="2000-04-04T00:00:00"/>
    <s v="Smolt"/>
  </r>
  <r>
    <x v="19"/>
    <x v="6"/>
    <s v="UN"/>
    <x v="34"/>
    <s v="Blind Slough"/>
    <s v="ODFW"/>
    <d v="2000-05-04T00:00:00"/>
    <n v="195645"/>
    <x v="4"/>
    <d v="2000-05-04T00:00:00"/>
    <s v="Smolt"/>
  </r>
  <r>
    <x v="19"/>
    <x v="8"/>
    <s v="SP"/>
    <x v="34"/>
    <s v="Youngs Bay"/>
    <s v="ODFW"/>
    <d v="2000-04-04T00:00:00"/>
    <n v="335994"/>
    <x v="8"/>
    <d v="2000-04-04T00:00:00"/>
    <s v="Smolt"/>
  </r>
  <r>
    <x v="19"/>
    <x v="6"/>
    <s v="UN"/>
    <x v="34"/>
    <s v="Youngs Bay"/>
    <s v="ODFW"/>
    <d v="2000-04-12T00:00:00"/>
    <n v="836845"/>
    <x v="8"/>
    <d v="2000-04-12T00:00:00"/>
    <s v="Smolt"/>
  </r>
  <r>
    <x v="19"/>
    <x v="6"/>
    <s v="UN"/>
    <x v="34"/>
    <s v="Youngs Bay"/>
    <s v="ODFW"/>
    <d v="2000-05-04T00:00:00"/>
    <n v="206377"/>
    <x v="8"/>
    <d v="2000-05-04T00:00:00"/>
    <s v="Smolt"/>
  </r>
  <r>
    <x v="19"/>
    <x v="8"/>
    <s v="SP"/>
    <x v="34"/>
    <s v="Tongue Pt"/>
    <s v="ODFW"/>
    <d v="2000-04-04T00:00:00"/>
    <n v="117525"/>
    <x v="4"/>
    <d v="2000-04-04T00:00:00"/>
    <s v="Smolt"/>
  </r>
  <r>
    <x v="19"/>
    <x v="6"/>
    <s v="UN"/>
    <x v="34"/>
    <s v="Tongue Pt"/>
    <s v="ODFW"/>
    <d v="2000-05-04T00:00:00"/>
    <n v="228290"/>
    <x v="4"/>
    <d v="2000-05-04T00:00:00"/>
    <s v="Smolt"/>
  </r>
  <r>
    <x v="19"/>
    <x v="11"/>
    <s v="NO"/>
    <x v="34"/>
    <s v="Tongue Pt"/>
    <s v="ODFW"/>
    <d v="2000-05-11T00:00:00"/>
    <n v="525833"/>
    <x v="4"/>
    <d v="2000-05-11T00:00:00"/>
    <s v="Smolt"/>
  </r>
  <r>
    <x v="19"/>
    <x v="9"/>
    <s v="SU"/>
    <x v="0"/>
    <s v="South Santiam Hatchery"/>
    <s v="ODFW"/>
    <d v="2000-04-10T00:00:00"/>
    <n v="147079"/>
    <x v="0"/>
    <d v="2000-04-12T00:00:00"/>
    <s v="Smolt"/>
  </r>
  <r>
    <x v="19"/>
    <x v="9"/>
    <s v="SU"/>
    <x v="0"/>
    <s v="Willamette River"/>
    <s v="ODFW"/>
    <d v="2000-04-27T00:00:00"/>
    <n v="2408"/>
    <x v="1"/>
    <d v="2000-04-27T00:00:00"/>
    <s v="Smolt"/>
  </r>
  <r>
    <x v="19"/>
    <x v="6"/>
    <s v="UN"/>
    <x v="34"/>
    <s v="S Fk Klaskanine River"/>
    <s v="ODFW"/>
    <d v="2000-05-08T00:00:00"/>
    <n v="610658"/>
    <x v="11"/>
    <d v="2000-05-08T00:00:00"/>
    <s v="Smolt"/>
  </r>
  <r>
    <x v="19"/>
    <x v="6"/>
    <s v="UN"/>
    <x v="10"/>
    <s v="Big Creek Hatchery"/>
    <s v="ODFW"/>
    <d v="2000-04-17T00:00:00"/>
    <n v="145353"/>
    <x v="10"/>
    <d v="2000-04-17T00:00:00"/>
    <s v="Smolt"/>
  </r>
  <r>
    <x v="19"/>
    <x v="6"/>
    <s v="UN"/>
    <x v="10"/>
    <s v="Big Creek Hatchery"/>
    <s v="ODFW"/>
    <d v="2000-05-11T00:00:00"/>
    <n v="398106"/>
    <x v="10"/>
    <d v="2000-05-11T00:00:00"/>
    <s v="Smolt"/>
  </r>
  <r>
    <x v="19"/>
    <x v="7"/>
    <s v="WI"/>
    <x v="10"/>
    <s v="Big Creek Hatchery"/>
    <s v="ODFW"/>
    <d v="2000-04-17T00:00:00"/>
    <n v="61372"/>
    <x v="10"/>
    <d v="2000-04-17T00:00:00"/>
    <s v="Smolt"/>
  </r>
  <r>
    <x v="19"/>
    <x v="8"/>
    <s v="SP"/>
    <x v="17"/>
    <s v="Santiam River &amp; N Fk"/>
    <s v="ODFW"/>
    <d v="2000-04-10T00:00:00"/>
    <n v="425261"/>
    <x v="0"/>
    <d v="2000-04-11T00:00:00"/>
    <s v="Smolt"/>
  </r>
  <r>
    <x v="19"/>
    <x v="9"/>
    <s v="SU"/>
    <x v="16"/>
    <s v="McKenzie River"/>
    <s v="ODFW"/>
    <d v="2000-04-18T00:00:00"/>
    <n v="114526"/>
    <x v="1"/>
    <d v="2000-04-18T00:00:00"/>
    <s v="Smolt"/>
  </r>
  <r>
    <x v="19"/>
    <x v="9"/>
    <s v="SU"/>
    <x v="15"/>
    <s v="Sandy Hatchery"/>
    <s v="ODFW"/>
    <d v="2000-04-14T00:00:00"/>
    <n v="37286"/>
    <x v="12"/>
    <d v="2000-04-14T00:00:00"/>
    <s v="Smolt"/>
  </r>
  <r>
    <x v="19"/>
    <x v="6"/>
    <s v="UN"/>
    <x v="15"/>
    <s v="Sandy Hatchery"/>
    <s v="ODFW"/>
    <d v="2000-04-18T00:00:00"/>
    <n v="402526"/>
    <x v="12"/>
    <d v="2000-04-18T00:00:00"/>
    <s v="Smolt"/>
  </r>
  <r>
    <x v="19"/>
    <x v="6"/>
    <s v="UN"/>
    <x v="15"/>
    <s v="Sandy Hatchery"/>
    <s v="ODFW"/>
    <d v="2000-05-15T00:00:00"/>
    <n v="431209"/>
    <x v="12"/>
    <d v="2000-05-15T00:00:00"/>
    <s v="Smolt"/>
  </r>
  <r>
    <x v="19"/>
    <x v="6"/>
    <s v="UN"/>
    <x v="15"/>
    <s v="Clackamas River"/>
    <s v="ODFW"/>
    <d v="2000-04-10T00:00:00"/>
    <n v="28517"/>
    <x v="13"/>
    <d v="2000-04-11T00:00:00"/>
    <s v="Smolt"/>
  </r>
  <r>
    <x v="19"/>
    <x v="6"/>
    <s v="UN"/>
    <x v="15"/>
    <s v="Clackamas River"/>
    <s v="ODFW"/>
    <d v="2000-04-10T00:00:00"/>
    <n v="91125"/>
    <x v="13"/>
    <d v="2000-04-11T00:00:00"/>
    <s v="Smolt"/>
  </r>
  <r>
    <x v="19"/>
    <x v="6"/>
    <s v="UN"/>
    <x v="2"/>
    <s v="Bonneville Hatchery"/>
    <s v="ODFW"/>
    <d v="2000-05-01T00:00:00"/>
    <n v="394966"/>
    <x v="2"/>
    <d v="2000-05-01T00:00:00"/>
    <s v="Smolt"/>
  </r>
  <r>
    <x v="19"/>
    <x v="7"/>
    <s v="WI"/>
    <x v="2"/>
    <s v="Clackamas River"/>
    <s v="ODFW"/>
    <d v="2000-04-26T00:00:00"/>
    <n v="59915"/>
    <x v="13"/>
    <d v="2000-04-26T00:00:00"/>
    <s v="Smolt"/>
  </r>
  <r>
    <x v="19"/>
    <x v="7"/>
    <s v="WI"/>
    <x v="2"/>
    <s v="Sandy River"/>
    <s v="ODFW"/>
    <d v="2000-04-25T00:00:00"/>
    <n v="104292"/>
    <x v="12"/>
    <d v="2000-04-25T00:00:00"/>
    <s v="Smolt"/>
  </r>
  <r>
    <x v="19"/>
    <x v="9"/>
    <s v="SU"/>
    <x v="38"/>
    <s v="Fall Creek"/>
    <s v="ODFW"/>
    <d v="2000-04-06T00:00:00"/>
    <n v="30025"/>
    <x v="1"/>
    <d v="2000-04-07T00:00:00"/>
    <s v="Smolt"/>
  </r>
  <r>
    <x v="19"/>
    <x v="9"/>
    <s v="SU"/>
    <x v="38"/>
    <s v="M Fk Willamette River"/>
    <s v="ODFW"/>
    <d v="2000-04-07T00:00:00"/>
    <n v="86092"/>
    <x v="1"/>
    <d v="2000-04-07T00:00:00"/>
    <s v="Smolt"/>
  </r>
  <r>
    <x v="19"/>
    <x v="9"/>
    <s v="SU"/>
    <x v="14"/>
    <s v="Clackamas Hatchery"/>
    <s v="ODFW"/>
    <d v="2000-05-05T00:00:00"/>
    <n v="116096"/>
    <x v="13"/>
    <d v="2000-05-05T00:00:00"/>
    <s v="Smolt"/>
  </r>
  <r>
    <x v="19"/>
    <x v="7"/>
    <s v="WI"/>
    <x v="14"/>
    <s v="Clackamas Hatchery"/>
    <s v="ODFW"/>
    <d v="2000-04-03T00:00:00"/>
    <n v="64841"/>
    <x v="13"/>
    <d v="2000-04-03T00:00:00"/>
    <s v="Smolt"/>
  </r>
  <r>
    <x v="19"/>
    <x v="7"/>
    <s v="WI"/>
    <x v="14"/>
    <s v="Clackamas Hatchery"/>
    <s v="ODFW"/>
    <d v="2000-05-05T00:00:00"/>
    <n v="67490"/>
    <x v="13"/>
    <d v="2000-05-05T00:00:00"/>
    <s v="Smolt"/>
  </r>
  <r>
    <x v="19"/>
    <x v="7"/>
    <s v="WI"/>
    <x v="14"/>
    <s v="Clackamas Hatchery"/>
    <s v="ODFW"/>
    <d v="2000-05-05T00:00:00"/>
    <n v="98810"/>
    <x v="13"/>
    <d v="2000-05-05T00:00:00"/>
    <s v="Smolt"/>
  </r>
  <r>
    <x v="19"/>
    <x v="7"/>
    <s v="WI"/>
    <x v="12"/>
    <s v="Klaskanine Hatchery"/>
    <s v="ODFW"/>
    <d v="2000-04-03T00:00:00"/>
    <n v="62103"/>
    <x v="11"/>
    <d v="2000-04-03T00:00:00"/>
    <s v="Smolt"/>
  </r>
  <r>
    <x v="19"/>
    <x v="9"/>
    <s v="SU"/>
    <x v="1"/>
    <s v="M Fk Willamette River"/>
    <s v="ODFW"/>
    <d v="2000-04-04T00:00:00"/>
    <n v="45297"/>
    <x v="1"/>
    <d v="2000-04-04T00:00:00"/>
    <s v="Smolt"/>
  </r>
  <r>
    <x v="19"/>
    <x v="9"/>
    <s v="SU"/>
    <x v="21"/>
    <s v="Beaver Creek Hatchery"/>
    <s v="WDFW"/>
    <d v="2000-01-07T00:00:00"/>
    <n v="82374"/>
    <x v="14"/>
    <d v="2000-01-24T00:00:00"/>
    <s v="Smolt"/>
  </r>
  <r>
    <x v="19"/>
    <x v="7"/>
    <s v="WI"/>
    <x v="21"/>
    <s v="Beaver Creek Hatchery"/>
    <s v="WDFW"/>
    <d v="2000-01-07T00:00:00"/>
    <n v="109923"/>
    <x v="14"/>
    <d v="2000-01-07T00:00:00"/>
    <s v="Smolt"/>
  </r>
  <r>
    <x v="19"/>
    <x v="8"/>
    <s v="SP"/>
    <x v="22"/>
    <s v="Cowlitz Hatchery"/>
    <s v="WDFW"/>
    <d v="2000-03-01T00:00:00"/>
    <n v="948987"/>
    <x v="3"/>
    <d v="2000-03-02T00:00:00"/>
    <s v="Smolt"/>
  </r>
  <r>
    <x v="19"/>
    <x v="13"/>
    <s v="UN"/>
    <x v="26"/>
    <s v="Grays River Hatchery"/>
    <s v="WDFW"/>
    <d v="2000-03-16T00:00:00"/>
    <n v="71375"/>
    <x v="15"/>
    <d v="2000-03-16T00:00:00"/>
    <s v="Smolt"/>
  </r>
  <r>
    <x v="19"/>
    <x v="13"/>
    <s v="UN"/>
    <x v="26"/>
    <s v="Grays River Hatchery"/>
    <s v="WDFW"/>
    <d v="2000-09-18T00:00:00"/>
    <n v="134661"/>
    <x v="15"/>
    <d v="2000-09-18T00:00:00"/>
    <s v="Smolt"/>
  </r>
  <r>
    <x v="19"/>
    <x v="8"/>
    <s v="SP"/>
    <x v="27"/>
    <s v="Gobar Acclim Pond"/>
    <s v="WDFW"/>
    <d v="2000-03-01T00:00:00"/>
    <n v="123281"/>
    <x v="7"/>
    <d v="2000-03-09T00:00:00"/>
    <s v="Smolt"/>
  </r>
  <r>
    <x v="19"/>
    <x v="8"/>
    <s v="SP"/>
    <x v="7"/>
    <s v="Lewis River Hatchery"/>
    <s v="WDFW"/>
    <d v="2000-03-21T00:00:00"/>
    <n v="901371"/>
    <x v="5"/>
    <d v="2000-03-21T00:00:00"/>
    <s v="Smolt"/>
  </r>
  <r>
    <x v="19"/>
    <x v="9"/>
    <s v="SU"/>
    <x v="25"/>
    <s v="N Fk Lewis River"/>
    <s v="WDFW"/>
    <d v="2000-04-17T00:00:00"/>
    <n v="73794"/>
    <x v="5"/>
    <d v="2000-04-29T00:00:00"/>
    <s v="Smolt"/>
  </r>
  <r>
    <x v="19"/>
    <x v="7"/>
    <s v="WI"/>
    <x v="25"/>
    <s v="N Fk Lewis River"/>
    <s v="WDFW"/>
    <d v="2000-04-17T00:00:00"/>
    <n v="199717"/>
    <x v="5"/>
    <d v="2000-05-10T00:00:00"/>
    <s v="Smolt"/>
  </r>
  <r>
    <x v="19"/>
    <x v="5"/>
    <s v="SO"/>
    <x v="29"/>
    <s v="Green River"/>
    <s v="WDFW"/>
    <d v="2000-04-01T00:00:00"/>
    <n v="821606"/>
    <x v="3"/>
    <d v="2000-04-30T00:00:00"/>
    <s v="Smolt"/>
  </r>
  <r>
    <x v="19"/>
    <x v="9"/>
    <s v="SU"/>
    <x v="29"/>
    <s v="Green River"/>
    <s v="WDFW"/>
    <d v="2000-04-14T00:00:00"/>
    <n v="29735"/>
    <x v="3"/>
    <d v="2000-04-30T00:00:00"/>
    <s v="Smolt"/>
  </r>
  <r>
    <x v="19"/>
    <x v="7"/>
    <s v="WI"/>
    <x v="28"/>
    <s v="Salmon Creek (WA)"/>
    <s v="WDFW"/>
    <d v="2000-04-17T00:00:00"/>
    <n v="20000"/>
    <x v="4"/>
    <d v="2000-04-17T00:00:00"/>
    <s v="Smolt"/>
  </r>
  <r>
    <x v="19"/>
    <x v="7"/>
    <s v="WI"/>
    <x v="28"/>
    <s v="E Fk Lewis River"/>
    <s v="WDFW"/>
    <d v="2000-04-18T00:00:00"/>
    <n v="89990"/>
    <x v="5"/>
    <d v="2000-04-21T00:00:00"/>
    <s v="Smolt"/>
  </r>
  <r>
    <x v="19"/>
    <x v="7"/>
    <s v="WI"/>
    <x v="28"/>
    <s v="Skamania Hatchery"/>
    <s v="WDFW"/>
    <d v="2000-04-24T00:00:00"/>
    <n v="62000"/>
    <x v="6"/>
    <d v="2000-04-27T00:00:00"/>
    <s v="Smolt"/>
  </r>
  <r>
    <x v="19"/>
    <x v="5"/>
    <s v="SO"/>
    <x v="5"/>
    <s v="Lewis River"/>
    <s v="WDFW"/>
    <d v="2000-04-04T00:00:00"/>
    <n v="444406"/>
    <x v="5"/>
    <d v="2000-04-04T00:00:00"/>
    <s v="Smolt"/>
  </r>
  <r>
    <x v="19"/>
    <x v="9"/>
    <s v="SU"/>
    <x v="5"/>
    <s v="Lewis River"/>
    <s v="WDFW"/>
    <d v="2000-04-18T00:00:00"/>
    <n v="37724"/>
    <x v="5"/>
    <d v="2000-04-18T00:00:00"/>
    <s v="Smolt"/>
  </r>
  <r>
    <x v="19"/>
    <x v="5"/>
    <s v="SO"/>
    <x v="8"/>
    <s v="Eagle Creek Hatchery"/>
    <s v="USFW"/>
    <d v="2000-05-17T00:00:00"/>
    <n v="1006688"/>
    <x v="9"/>
    <d v="2000-05-17T00:00:00"/>
    <s v="Smolt"/>
  </r>
  <r>
    <x v="19"/>
    <x v="7"/>
    <s v="WI"/>
    <x v="8"/>
    <s v="Clackamas River"/>
    <s v="USFW"/>
    <d v="2000-03-14T00:00:00"/>
    <n v="19734"/>
    <x v="13"/>
    <d v="2000-03-14T00:00:00"/>
    <s v="Smolt"/>
  </r>
  <r>
    <x v="19"/>
    <x v="1"/>
    <s v="FA"/>
    <x v="10"/>
    <s v="Big Creek Hatchery"/>
    <s v="ODFW"/>
    <d v="2000-05-05T00:00:00"/>
    <n v="5821235"/>
    <x v="10"/>
    <d v="2000-05-12T00:00:00"/>
    <s v="Smolt"/>
  </r>
  <r>
    <x v="19"/>
    <x v="6"/>
    <s v="UN"/>
    <x v="2"/>
    <s v="Bonneville Hatchery"/>
    <s v="ODFW"/>
    <d v="2000-06-01T00:00:00"/>
    <n v="781116"/>
    <x v="2"/>
    <d v="2000-06-01T00:00:00"/>
    <s v="Smolt"/>
  </r>
  <r>
    <x v="19"/>
    <x v="1"/>
    <s v="FA"/>
    <x v="2"/>
    <s v="Bonneville Hatchery"/>
    <s v="ODFW"/>
    <d v="2000-06-02T00:00:00"/>
    <n v="1618932"/>
    <x v="2"/>
    <d v="2000-06-06T00:00:00"/>
    <s v="Smolt"/>
  </r>
  <r>
    <x v="19"/>
    <x v="6"/>
    <s v="UN"/>
    <x v="34"/>
    <s v="Youngs Bay"/>
    <s v="ODFW"/>
    <d v="2000-05-25T00:00:00"/>
    <n v="600260"/>
    <x v="8"/>
    <d v="2000-05-25T00:00:00"/>
    <s v="Smolt"/>
  </r>
  <r>
    <x v="19"/>
    <x v="6"/>
    <s v="UN"/>
    <x v="34"/>
    <s v="Youngs Bay"/>
    <s v="ODFW"/>
    <d v="2000-05-31T00:00:00"/>
    <n v="476148"/>
    <x v="8"/>
    <d v="2000-05-31T00:00:00"/>
    <s v="Smolt"/>
  </r>
  <r>
    <x v="19"/>
    <x v="7"/>
    <s v="WI"/>
    <x v="40"/>
    <s v="Blue Creek Hatchery"/>
    <s v="WDFW"/>
    <d v="2000-04-21T00:00:00"/>
    <n v="239045"/>
    <x v="3"/>
    <d v="2000-04-30T00:00:00"/>
    <s v="Smolt"/>
  </r>
  <r>
    <x v="19"/>
    <x v="7"/>
    <s v="WI"/>
    <x v="40"/>
    <s v="Cowlitz River"/>
    <s v="WDFW"/>
    <d v="2000-04-24T00:00:00"/>
    <n v="106945"/>
    <x v="3"/>
    <d v="2000-04-27T00:00:00"/>
    <s v="Egg"/>
  </r>
  <r>
    <x v="19"/>
    <x v="1"/>
    <s v="FA"/>
    <x v="22"/>
    <s v="Cowlitz Hatchery"/>
    <s v="WDFW"/>
    <d v="2000-06-07T00:00:00"/>
    <n v="5585066"/>
    <x v="3"/>
    <d v="2000-07-06T00:00:00"/>
    <s v="Smolt"/>
  </r>
  <r>
    <x v="19"/>
    <x v="9"/>
    <s v="SU"/>
    <x v="40"/>
    <s v="Blue Creek Hatchery"/>
    <s v="WDFW"/>
    <d v="2000-04-17T00:00:00"/>
    <n v="188080"/>
    <x v="3"/>
    <d v="2000-04-30T00:00:00"/>
    <s v="Smolt"/>
  </r>
  <r>
    <x v="19"/>
    <x v="1"/>
    <s v="FA"/>
    <x v="20"/>
    <s v="Kalama River"/>
    <s v="WDFW"/>
    <d v="2000-06-01T00:00:00"/>
    <n v="1829932"/>
    <x v="7"/>
    <d v="2000-06-14T00:00:00"/>
    <s v="Smolt"/>
  </r>
  <r>
    <x v="19"/>
    <x v="5"/>
    <s v="SO"/>
    <x v="7"/>
    <s v="N Fk Lewis River"/>
    <s v="WDFW"/>
    <d v="2000-04-04T00:00:00"/>
    <n v="950666"/>
    <x v="5"/>
    <d v="2000-05-15T00:00:00"/>
    <s v="Smolt"/>
  </r>
  <r>
    <x v="19"/>
    <x v="11"/>
    <s v="NO"/>
    <x v="7"/>
    <s v="N Fk Lewis River"/>
    <s v="WDFW"/>
    <d v="2000-05-01T00:00:00"/>
    <n v="1487040"/>
    <x v="5"/>
    <d v="2000-05-15T00:00:00"/>
    <s v="Smolt"/>
  </r>
  <r>
    <x v="19"/>
    <x v="9"/>
    <s v="SU"/>
    <x v="7"/>
    <s v="Lewis River"/>
    <s v="WDFW"/>
    <d v="2000-05-07T00:00:00"/>
    <n v="21757"/>
    <x v="5"/>
    <d v="2000-05-07T00:00:00"/>
    <s v="Smolt"/>
  </r>
  <r>
    <x v="19"/>
    <x v="9"/>
    <s v="SU"/>
    <x v="25"/>
    <s v="Lewis River"/>
    <s v="WDFW"/>
    <d v="2000-05-07T00:00:00"/>
    <n v="49597"/>
    <x v="5"/>
    <d v="2000-05-07T00:00:00"/>
    <s v="Smolt"/>
  </r>
  <r>
    <x v="19"/>
    <x v="1"/>
    <s v="FA"/>
    <x v="29"/>
    <s v="Green River"/>
    <s v="WDFW"/>
    <d v="2000-06-24T00:00:00"/>
    <n v="2344441"/>
    <x v="3"/>
    <d v="2000-07-10T00:00:00"/>
    <s v="Smolt"/>
  </r>
  <r>
    <x v="19"/>
    <x v="1"/>
    <s v="FA"/>
    <x v="24"/>
    <s v="Washougal Hatchery"/>
    <s v="WDFW"/>
    <d v="2000-06-19T00:00:00"/>
    <n v="2887192"/>
    <x v="6"/>
    <d v="2000-06-19T00:00:00"/>
    <s v="Smolt"/>
  </r>
  <r>
    <x v="19"/>
    <x v="1"/>
    <s v="FA"/>
    <x v="24"/>
    <s v="Washougal Hatchery"/>
    <s v="WDFW"/>
    <d v="2000-07-19T00:00:00"/>
    <n v="526072"/>
    <x v="6"/>
    <d v="2000-07-19T00:00:00"/>
    <s v="Smolt"/>
  </r>
  <r>
    <x v="19"/>
    <x v="12"/>
    <s v="UN"/>
    <x v="40"/>
    <s v="Blue Creek Hatchery"/>
    <s v="WDFW"/>
    <d v="2000-04-17T00:00:00"/>
    <n v="72080"/>
    <x v="3"/>
    <d v="2000-04-30T00:00:00"/>
    <s v="Smolt"/>
  </r>
  <r>
    <x v="19"/>
    <x v="1"/>
    <s v="FA"/>
    <x v="32"/>
    <s v="Elochoman Hatchery"/>
    <s v="WDFW"/>
    <d v="2000-06-01T00:00:00"/>
    <n v="1105000"/>
    <x v="14"/>
    <d v="2000-06-15T00:00:00"/>
    <s v="Smolt"/>
  </r>
  <r>
    <x v="19"/>
    <x v="11"/>
    <s v="NO"/>
    <x v="32"/>
    <s v="Elochoman Hatchery"/>
    <s v="WDFW"/>
    <d v="2000-04-30T00:00:00"/>
    <n v="30145"/>
    <x v="14"/>
    <d v="2000-04-30T00:00:00"/>
    <s v="Smolt"/>
  </r>
  <r>
    <x v="19"/>
    <x v="11"/>
    <s v="NO"/>
    <x v="32"/>
    <s v="Elochoman Hatchery"/>
    <s v="WDFW"/>
    <d v="2000-05-30T00:00:00"/>
    <n v="428847"/>
    <x v="14"/>
    <d v="2000-05-30T00:00:00"/>
    <s v="Smolt"/>
  </r>
  <r>
    <x v="19"/>
    <x v="7"/>
    <s v="WI"/>
    <x v="32"/>
    <s v="Elochoman Hatchery"/>
    <s v="WDFW"/>
    <d v="2000-04-17T00:00:00"/>
    <n v="104215"/>
    <x v="14"/>
    <d v="2000-05-30T00:00:00"/>
    <s v="Smolt"/>
  </r>
  <r>
    <x v="19"/>
    <x v="7"/>
    <s v="WI"/>
    <x v="32"/>
    <s v="Abernathy Cr"/>
    <s v="WDFW"/>
    <d v="2000-04-01T00:00:00"/>
    <n v="10000"/>
    <x v="19"/>
    <d v="2000-04-01T00:00:00"/>
    <s v="Smolt"/>
  </r>
  <r>
    <x v="19"/>
    <x v="7"/>
    <s v="WI"/>
    <x v="32"/>
    <s v="Beaver Creek"/>
    <s v="WDFW"/>
    <d v="2000-04-15T00:00:00"/>
    <n v="125000"/>
    <x v="14"/>
    <d v="2000-04-15T00:00:00"/>
    <s v="Smolt"/>
  </r>
  <r>
    <x v="19"/>
    <x v="7"/>
    <s v="WI"/>
    <x v="32"/>
    <s v="Coal Creek"/>
    <s v="WDFW"/>
    <d v="2000-04-01T00:00:00"/>
    <n v="7000"/>
    <x v="4"/>
    <d v="2000-04-01T00:00:00"/>
    <s v="Smolt"/>
  </r>
  <r>
    <x v="19"/>
    <x v="7"/>
    <s v="WI"/>
    <x v="32"/>
    <s v="Coweeman River"/>
    <s v="WDFW"/>
    <d v="2000-04-01T00:00:00"/>
    <n v="36000"/>
    <x v="17"/>
    <d v="2000-04-01T00:00:00"/>
    <s v="Smolt"/>
  </r>
  <r>
    <x v="19"/>
    <x v="7"/>
    <s v="WI"/>
    <x v="32"/>
    <s v="Germany Creek"/>
    <s v="WDFW"/>
    <d v="2000-04-01T00:00:00"/>
    <n v="7000"/>
    <x v="4"/>
    <d v="2000-04-01T00:00:00"/>
    <s v="Smolt"/>
  </r>
  <r>
    <x v="19"/>
    <x v="7"/>
    <s v="WI"/>
    <x v="32"/>
    <s v="Skamokawa Creek"/>
    <s v="WDFW"/>
    <d v="2000-04-01T00:00:00"/>
    <n v="7000"/>
    <x v="4"/>
    <d v="2000-04-01T00:00:00"/>
    <s v="Smolt"/>
  </r>
  <r>
    <x v="19"/>
    <x v="8"/>
    <s v="SP"/>
    <x v="20"/>
    <s v="Fallert Creek Hatchery"/>
    <s v="WDFW"/>
    <d v="2000-04-01T00:00:00"/>
    <n v="59398"/>
    <x v="7"/>
    <d v="2000-04-01T00:00:00"/>
    <s v="Smolt"/>
  </r>
  <r>
    <x v="19"/>
    <x v="9"/>
    <s v="SU"/>
    <x v="20"/>
    <s v="Fallert Creek Hatchery"/>
    <s v="WDFW"/>
    <d v="2000-04-18T00:00:00"/>
    <n v="27435"/>
    <x v="7"/>
    <d v="2000-04-18T00:00:00"/>
    <s v="Smolt"/>
  </r>
  <r>
    <x v="19"/>
    <x v="7"/>
    <s v="WI"/>
    <x v="20"/>
    <s v="Fallert Creek Hatchery"/>
    <s v="WDFW"/>
    <d v="2000-05-15T00:00:00"/>
    <n v="2856"/>
    <x v="7"/>
    <d v="2000-05-16T00:00:00"/>
    <s v="Smolt"/>
  </r>
  <r>
    <x v="19"/>
    <x v="7"/>
    <s v="WI"/>
    <x v="20"/>
    <s v="Gobar Acclim Pond"/>
    <s v="WDFW"/>
    <d v="2000-05-01T00:00:00"/>
    <n v="61351"/>
    <x v="7"/>
    <d v="2000-05-31T00:00:00"/>
    <s v="Smolt"/>
  </r>
  <r>
    <x v="19"/>
    <x v="5"/>
    <s v="SO"/>
    <x v="26"/>
    <s v="Grays River Hatchery"/>
    <s v="WDFW"/>
    <d v="2000-05-03T00:00:00"/>
    <n v="148563"/>
    <x v="15"/>
    <d v="2000-05-03T00:00:00"/>
    <s v="Smolt"/>
  </r>
  <r>
    <x v="19"/>
    <x v="5"/>
    <s v="SO"/>
    <x v="26"/>
    <s v="Deep River Net Pens"/>
    <s v="WDFW"/>
    <d v="2000-05-03T00:00:00"/>
    <n v="431143"/>
    <x v="15"/>
    <d v="2000-05-04T00:00:00"/>
    <s v="Smolt"/>
  </r>
  <r>
    <x v="19"/>
    <x v="7"/>
    <s v="WI"/>
    <x v="26"/>
    <s v="Grays River Hatchery"/>
    <s v="WDFW"/>
    <d v="2000-05-03T00:00:00"/>
    <n v="43561"/>
    <x v="15"/>
    <d v="2000-05-03T00:00:00"/>
    <s v="Smolt"/>
  </r>
  <r>
    <x v="19"/>
    <x v="1"/>
    <s v="FA"/>
    <x v="27"/>
    <s v="Kalama Falls Hatchery"/>
    <s v="WDFW"/>
    <d v="2000-06-06T00:00:00"/>
    <n v="1972100"/>
    <x v="7"/>
    <d v="2000-06-21T00:00:00"/>
    <s v="Smolt"/>
  </r>
  <r>
    <x v="19"/>
    <x v="11"/>
    <s v="NO"/>
    <x v="27"/>
    <s v="Kalama Falls Hatchery"/>
    <s v="WDFW"/>
    <d v="2000-04-04T00:00:00"/>
    <n v="752365"/>
    <x v="7"/>
    <d v="2000-04-25T00:00:00"/>
    <s v="Smolt"/>
  </r>
  <r>
    <x v="19"/>
    <x v="7"/>
    <s v="WI"/>
    <x v="27"/>
    <s v="Gobar Acclim Pond"/>
    <s v="WDFW"/>
    <d v="2000-03-13T00:00:00"/>
    <n v="77389"/>
    <x v="7"/>
    <d v="2000-03-14T00:00:00"/>
    <s v="Smolt"/>
  </r>
  <r>
    <x v="19"/>
    <x v="1"/>
    <s v="FA"/>
    <x v="34"/>
    <s v="Youngs Bay"/>
    <s v="ODFW"/>
    <d v="2000-07-05T00:00:00"/>
    <n v="153928"/>
    <x v="8"/>
    <d v="2000-07-05T00:00:00"/>
    <s v="Smolt"/>
  </r>
  <r>
    <x v="19"/>
    <x v="1"/>
    <s v="FA"/>
    <x v="12"/>
    <s v="N Fk Klaskanine River"/>
    <s v="ODFW"/>
    <d v="2000-08-21T00:00:00"/>
    <n v="202783"/>
    <x v="11"/>
    <d v="2000-08-24T00:00:00"/>
    <s v="Smolt"/>
  </r>
  <r>
    <x v="19"/>
    <x v="1"/>
    <s v="FA"/>
    <x v="2"/>
    <s v="Bonneville Hatchery"/>
    <s v="ODFW"/>
    <d v="2000-07-26T00:00:00"/>
    <n v="111969"/>
    <x v="2"/>
    <d v="2000-07-26T00:00:00"/>
    <s v="Smolt"/>
  </r>
  <r>
    <x v="19"/>
    <x v="1"/>
    <s v="FA"/>
    <x v="2"/>
    <s v="Bonneville Hatchery"/>
    <s v="ODFW"/>
    <d v="2000-09-20T00:00:00"/>
    <n v="5366383"/>
    <x v="2"/>
    <d v="2000-09-20T00:00:00"/>
    <s v="Smolt"/>
  </r>
  <r>
    <x v="19"/>
    <x v="7"/>
    <s v="WI"/>
    <x v="27"/>
    <s v="Gobar Acclim Pond"/>
    <s v="WDFW"/>
    <d v="2000-04-01T00:00:00"/>
    <n v="56357"/>
    <x v="7"/>
    <d v="2000-04-30T00:00:00"/>
    <s v="Smolt"/>
  </r>
  <r>
    <x v="19"/>
    <x v="7"/>
    <s v="WI"/>
    <x v="27"/>
    <s v="Gobar Acclim Pond"/>
    <s v="WDFW"/>
    <d v="2000-05-01T00:00:00"/>
    <n v="116508"/>
    <x v="7"/>
    <d v="2000-05-31T00:00:00"/>
    <s v="Smolt"/>
  </r>
  <r>
    <x v="19"/>
    <x v="7"/>
    <s v="WI"/>
    <x v="27"/>
    <s v="Kalama Falls Hatchery"/>
    <s v="WDFW"/>
    <d v="2000-05-01T00:00:00"/>
    <n v="55549"/>
    <x v="7"/>
    <d v="2000-05-10T00:00:00"/>
    <s v="Smolt"/>
  </r>
  <r>
    <x v="19"/>
    <x v="11"/>
    <s v="NO"/>
    <x v="7"/>
    <s v="Lewis River Hatchery"/>
    <s v="WDFW"/>
    <d v="2000-05-01T00:00:00"/>
    <n v="1487040"/>
    <x v="5"/>
    <d v="2000-05-15T00:00:00"/>
    <s v="Smolt"/>
  </r>
  <r>
    <x v="19"/>
    <x v="5"/>
    <s v="SO"/>
    <x v="7"/>
    <s v="Lewis River Hatchery"/>
    <s v="WDFW"/>
    <d v="2000-04-04T00:00:00"/>
    <n v="284025"/>
    <x v="5"/>
    <d v="2000-04-30T00:00:00"/>
    <s v="Smolt"/>
  </r>
  <r>
    <x v="19"/>
    <x v="5"/>
    <s v="SO"/>
    <x v="7"/>
    <s v="Lewis River Hatchery"/>
    <s v="WDFW"/>
    <d v="2000-05-01T00:00:00"/>
    <n v="666641"/>
    <x v="5"/>
    <d v="2000-05-15T00:00:00"/>
    <s v="Smolt"/>
  </r>
  <r>
    <x v="19"/>
    <x v="9"/>
    <s v="SU"/>
    <x v="7"/>
    <s v="Lewis River Hatchery"/>
    <s v="WDFW"/>
    <d v="2000-05-07T00:00:00"/>
    <n v="21757"/>
    <x v="5"/>
    <d v="2000-05-07T00:00:00"/>
    <s v="Smolt"/>
  </r>
  <r>
    <x v="19"/>
    <x v="9"/>
    <s v="SU"/>
    <x v="28"/>
    <s v="Skamania Hatchery"/>
    <s v="WDFW"/>
    <d v="2000-05-02T00:00:00"/>
    <n v="39885"/>
    <x v="6"/>
    <d v="2000-05-05T00:00:00"/>
    <s v="Smolt"/>
  </r>
  <r>
    <x v="19"/>
    <x v="7"/>
    <s v="WI"/>
    <x v="24"/>
    <s v="Below Bonn Dam"/>
    <s v="WDFW"/>
    <d v="2000-01-12T00:00:00"/>
    <n v="16975"/>
    <x v="4"/>
    <d v="2000-01-12T00:00:00"/>
    <s v="Smolt"/>
  </r>
  <r>
    <x v="19"/>
    <x v="1"/>
    <s v="FA"/>
    <x v="2"/>
    <s v="Bonneville Hatchery"/>
    <s v="ODFW"/>
    <d v="2000-08-21T00:00:00"/>
    <n v="190180"/>
    <x v="2"/>
    <d v="2000-08-21T00:00:00"/>
    <s v="Smolt"/>
  </r>
  <r>
    <x v="19"/>
    <x v="1"/>
    <s v="FA"/>
    <x v="12"/>
    <s v="Klaskanine Hatchery"/>
    <s v="ODFW"/>
    <d v="2000-09-25T00:00:00"/>
    <n v="205709"/>
    <x v="11"/>
    <d v="2000-09-26T00:00:00"/>
    <s v="Smolt"/>
  </r>
  <r>
    <x v="19"/>
    <x v="8"/>
    <s v="SP"/>
    <x v="17"/>
    <s v="Santiam River &amp; N Fk"/>
    <s v="ODFW"/>
    <d v="2000-03-08T00:00:00"/>
    <n v="240979"/>
    <x v="0"/>
    <d v="2000-03-08T00:00:00"/>
    <s v="Smolt"/>
  </r>
  <r>
    <x v="19"/>
    <x v="11"/>
    <s v="NO"/>
    <x v="24"/>
    <s v="Washougal Hatchery"/>
    <s v="WDFW"/>
    <d v="2000-03-04T00:00:00"/>
    <n v="533205"/>
    <x v="6"/>
    <d v="2000-04-28T00:00:00"/>
    <s v="Smolt"/>
  </r>
  <r>
    <x v="19"/>
    <x v="5"/>
    <s v="SO"/>
    <x v="24"/>
    <s v="Washougal Hatchery"/>
    <s v="WDFW"/>
    <d v="2000-03-04T00:00:00"/>
    <n v="93030"/>
    <x v="6"/>
    <d v="2000-04-28T00:00:00"/>
    <s v="Smolt"/>
  </r>
  <r>
    <x v="19"/>
    <x v="11"/>
    <s v="NO"/>
    <x v="22"/>
    <s v="Cowlitz Hatchery"/>
    <s v="WDFW"/>
    <d v="2000-04-19T00:00:00"/>
    <n v="290821"/>
    <x v="3"/>
    <d v="2000-04-19T00:00:00"/>
    <s v="Smolt"/>
  </r>
  <r>
    <x v="19"/>
    <x v="11"/>
    <s v="NO"/>
    <x v="22"/>
    <s v="Cowlitz Hatchery"/>
    <s v="WDFW"/>
    <d v="2000-05-01T00:00:00"/>
    <n v="3761932"/>
    <x v="3"/>
    <d v="2000-05-01T00:00:00"/>
    <s v="Smolt"/>
  </r>
  <r>
    <x v="19"/>
    <x v="0"/>
    <s v="SP"/>
    <x v="17"/>
    <s v="Detroit Reservoir"/>
    <s v="ODFW"/>
    <d v="1999-04-15T00:00:00"/>
    <n v="112200"/>
    <x v="1"/>
    <d v="1999-04-15T00:00:00"/>
    <s v="Parr"/>
  </r>
  <r>
    <x v="19"/>
    <x v="0"/>
    <s v="SP"/>
    <x v="18"/>
    <s v="Fall Creek Reservoir"/>
    <s v="ODFW"/>
    <d v="1999-05-27T00:00:00"/>
    <n v="200542"/>
    <x v="1"/>
    <d v="1999-05-27T00:00:00"/>
    <s v="Parr"/>
  </r>
  <r>
    <x v="19"/>
    <x v="0"/>
    <s v="SP"/>
    <x v="17"/>
    <s v="Detroit Reservoir"/>
    <s v="ODFW"/>
    <d v="1999-06-15T00:00:00"/>
    <n v="71154"/>
    <x v="1"/>
    <d v="1999-06-15T00:00:00"/>
    <s v="Parr"/>
  </r>
  <r>
    <x v="19"/>
    <x v="0"/>
    <s v="SP"/>
    <x v="14"/>
    <s v="Clackamas Hatchery"/>
    <s v="ODFW"/>
    <d v="1999-08-16T00:00:00"/>
    <n v="279700"/>
    <x v="13"/>
    <d v="1999-08-16T00:00:00"/>
    <s v="Parr"/>
  </r>
  <r>
    <x v="19"/>
    <x v="0"/>
    <s v="SP"/>
    <x v="18"/>
    <s v="Fall Creek Reservoir"/>
    <s v="ODFW"/>
    <d v="1999-07-08T00:00:00"/>
    <n v="46010"/>
    <x v="1"/>
    <d v="1999-07-08T00:00:00"/>
    <s v="Parr"/>
  </r>
  <r>
    <x v="19"/>
    <x v="0"/>
    <s v="SP"/>
    <x v="18"/>
    <s v="Fall Creek Reservoir"/>
    <s v="ODFW"/>
    <d v="1999-08-12T00:00:00"/>
    <n v="33105"/>
    <x v="1"/>
    <d v="1999-08-19T00:00:00"/>
    <s v="Parr"/>
  </r>
  <r>
    <x v="19"/>
    <x v="0"/>
    <s v="SP"/>
    <x v="1"/>
    <s v="M Fk Willamette River"/>
    <s v="ODFW"/>
    <d v="1999-06-30T00:00:00"/>
    <n v="188961"/>
    <x v="1"/>
    <d v="1999-06-30T00:00:00"/>
    <s v="Parr"/>
  </r>
  <r>
    <x v="19"/>
    <x v="0"/>
    <s v="SP"/>
    <x v="17"/>
    <s v="Detroit Reservoir"/>
    <s v="ODFW"/>
    <d v="1999-06-15T00:00:00"/>
    <n v="71154"/>
    <x v="1"/>
    <d v="1999-06-15T00:00:00"/>
    <s v="Parr"/>
  </r>
  <r>
    <x v="19"/>
    <x v="0"/>
    <s v="SP"/>
    <x v="14"/>
    <s v="Clackamas Hatchery"/>
    <s v="ODFW"/>
    <d v="1999-10-07T00:00:00"/>
    <n v="430913"/>
    <x v="13"/>
    <d v="1999-10-07T00:00:00"/>
    <s v="Presmolt"/>
  </r>
  <r>
    <x v="19"/>
    <x v="0"/>
    <s v="SP"/>
    <x v="22"/>
    <s v="Cowlitz Hatchery"/>
    <s v="WDFW"/>
    <d v="1999-07-13T00:00:00"/>
    <n v="817"/>
    <x v="3"/>
    <d v="1999-07-13T00:00:00"/>
    <s v="Parr"/>
  </r>
  <r>
    <x v="19"/>
    <x v="0"/>
    <s v="SP"/>
    <x v="38"/>
    <s v="Dexter Pond"/>
    <s v="ODFW"/>
    <d v="1999-11-01T00:00:00"/>
    <n v="252380"/>
    <x v="1"/>
    <d v="1999-11-01T00:00:00"/>
    <s v="Presmolt"/>
  </r>
  <r>
    <x v="19"/>
    <x v="0"/>
    <s v="SP"/>
    <x v="29"/>
    <s v="Green River"/>
    <s v="WDFW"/>
    <d v="1999-03-31T00:00:00"/>
    <n v="99289"/>
    <x v="3"/>
    <d v="1999-03-31T00:00:00"/>
    <s v="Parr"/>
  </r>
  <r>
    <x v="19"/>
    <x v="4"/>
    <s v="NO"/>
    <x v="3"/>
    <s v="Lewis River"/>
    <s v="WDFW"/>
    <d v="1999-04-10T00:00:00"/>
    <n v="28850"/>
    <x v="5"/>
    <d v="1999-04-10T00:00:00"/>
    <s v="Fry"/>
  </r>
  <r>
    <x v="19"/>
    <x v="12"/>
    <s v="UN"/>
    <x v="21"/>
    <s v="Beaver Creek Hatchery"/>
    <s v="WDFW"/>
    <d v="1999-12-17T00:00:00"/>
    <n v="28800"/>
    <x v="14"/>
    <d v="1999-12-17T00:00:00"/>
    <s v="Smolt"/>
  </r>
  <r>
    <x v="20"/>
    <x v="0"/>
    <s v="SP"/>
    <x v="38"/>
    <s v="M Fk Willamette River"/>
    <s v="ODFW"/>
    <d v="1998-11-03T00:00:00"/>
    <n v="251210"/>
    <x v="1"/>
    <d v="1998-11-03T00:00:00"/>
    <s v="Presmolt"/>
  </r>
  <r>
    <x v="20"/>
    <x v="0"/>
    <s v="SP"/>
    <x v="1"/>
    <s v="Lookout Pt Reservoir"/>
    <s v="ODFW"/>
    <d v="1998-05-04T00:00:00"/>
    <n v="247650"/>
    <x v="1"/>
    <d v="1998-05-04T00:00:00"/>
    <s v="Parr"/>
  </r>
  <r>
    <x v="20"/>
    <x v="0"/>
    <s v="SP"/>
    <x v="18"/>
    <s v="Fall Creek Reservoir"/>
    <s v="ODFW"/>
    <d v="1998-04-15T00:00:00"/>
    <n v="487935"/>
    <x v="1"/>
    <d v="1998-04-29T00:00:00"/>
    <s v="Parr"/>
  </r>
  <r>
    <x v="20"/>
    <x v="0"/>
    <s v="SP"/>
    <x v="1"/>
    <s v="Mohawk River"/>
    <s v="ODFW"/>
    <d v="1998-07-07T00:00:00"/>
    <n v="29214"/>
    <x v="1"/>
    <d v="1998-07-07T00:00:00"/>
    <s v="Parr"/>
  </r>
  <r>
    <x v="20"/>
    <x v="0"/>
    <s v="SP"/>
    <x v="1"/>
    <s v="M Fk Willamette River"/>
    <s v="ODFW"/>
    <d v="1998-06-26T00:00:00"/>
    <n v="252041"/>
    <x v="1"/>
    <d v="1998-06-30T00:00:00"/>
    <s v="Parr"/>
  </r>
  <r>
    <x v="20"/>
    <x v="4"/>
    <s v="NO"/>
    <x v="27"/>
    <s v="Kalama Falls Hatchery"/>
    <s v="WDFW"/>
    <d v="1998-03-04T00:00:00"/>
    <n v="30000"/>
    <x v="7"/>
    <d v="1998-03-04T00:00:00"/>
    <s v="Presmolt"/>
  </r>
  <r>
    <x v="20"/>
    <x v="4"/>
    <s v="NO"/>
    <x v="27"/>
    <s v="Kalama Falls Hatchery"/>
    <s v="WDFW"/>
    <d v="1998-06-30T00:00:00"/>
    <n v="232400"/>
    <x v="7"/>
    <d v="1998-06-30T00:00:00"/>
    <s v="Presmolt"/>
  </r>
  <r>
    <x v="20"/>
    <x v="15"/>
    <s v="SO"/>
    <x v="20"/>
    <s v="Fallert Creek Hatchery"/>
    <s v="WDFW"/>
    <d v="1998-02-08T00:00:00"/>
    <n v="77200"/>
    <x v="7"/>
    <d v="1998-02-08T00:00:00"/>
    <s v="Presmolt"/>
  </r>
  <r>
    <x v="20"/>
    <x v="0"/>
    <s v="SP"/>
    <x v="18"/>
    <s v="McKenzie Hatchery"/>
    <s v="ODFW"/>
    <d v="1998-11-04T00:00:00"/>
    <n v="251640"/>
    <x v="1"/>
    <d v="1998-11-04T00:00:00"/>
    <s v="Presmolt"/>
  </r>
  <r>
    <x v="20"/>
    <x v="0"/>
    <s v="SP"/>
    <x v="18"/>
    <s v="Willamette River"/>
    <s v="ODFW"/>
    <d v="1998-11-05T00:00:00"/>
    <n v="60270"/>
    <x v="1"/>
    <d v="1998-11-05T00:00:00"/>
    <s v="Presmolt"/>
  </r>
  <r>
    <x v="20"/>
    <x v="0"/>
    <s v="SP"/>
    <x v="0"/>
    <s v="South Santiam Hatchery"/>
    <s v="ODFW"/>
    <d v="1998-10-30T00:00:00"/>
    <n v="304596"/>
    <x v="0"/>
    <d v="1998-10-30T00:00:00"/>
    <s v="Presmolt"/>
  </r>
  <r>
    <x v="20"/>
    <x v="0"/>
    <s v="SP"/>
    <x v="1"/>
    <s v="Willamette River"/>
    <s v="ODFW"/>
    <d v="1998-11-03T00:00:00"/>
    <n v="31050"/>
    <x v="1"/>
    <d v="1998-11-03T00:00:00"/>
    <s v="Presmolt"/>
  </r>
  <r>
    <x v="20"/>
    <x v="0"/>
    <s v="SP"/>
    <x v="1"/>
    <s v="Mollala River"/>
    <s v="ODFW"/>
    <d v="1998-11-03T00:00:00"/>
    <n v="30193"/>
    <x v="1"/>
    <d v="1998-11-04T00:00:00"/>
    <s v="Presmolt"/>
  </r>
  <r>
    <x v="20"/>
    <x v="0"/>
    <s v="SP"/>
    <x v="4"/>
    <s v="Willamette River"/>
    <s v="ODFW"/>
    <d v="1998-11-05T00:00:00"/>
    <n v="60020"/>
    <x v="1"/>
    <d v="1998-11-05T00:00:00"/>
    <s v="Presmolt"/>
  </r>
  <r>
    <x v="20"/>
    <x v="0"/>
    <s v="SP"/>
    <x v="4"/>
    <s v="Willamette River"/>
    <s v="ODFW"/>
    <d v="1998-11-03T00:00:00"/>
    <n v="30160"/>
    <x v="1"/>
    <d v="1998-11-03T00:00:00"/>
    <s v="Presmolt"/>
  </r>
  <r>
    <x v="20"/>
    <x v="3"/>
    <s v="UN"/>
    <x v="4"/>
    <s v="Skipanon River"/>
    <s v="ODFW"/>
    <d v="1998-05-28T00:00:00"/>
    <n v="5271"/>
    <x v="4"/>
    <d v="1998-05-28T00:00:00"/>
    <s v="Presmolt"/>
  </r>
  <r>
    <x v="20"/>
    <x v="7"/>
    <s v="WI"/>
    <x v="4"/>
    <s v="Skipanon River"/>
    <s v="ODFW"/>
    <d v="1998-05-28T00:00:00"/>
    <n v="275"/>
    <x v="4"/>
    <d v="1998-05-28T00:00:00"/>
    <s v="Smolt"/>
  </r>
  <r>
    <x v="20"/>
    <x v="3"/>
    <s v="UN"/>
    <x v="4"/>
    <s v="Youngs River"/>
    <s v="ODFW"/>
    <d v="1998-05-08T00:00:00"/>
    <n v="3200"/>
    <x v="8"/>
    <d v="1998-05-08T00:00:00"/>
    <s v="Presmolt"/>
  </r>
  <r>
    <x v="20"/>
    <x v="7"/>
    <s v="WI"/>
    <x v="2"/>
    <s v="Sandy River"/>
    <s v="ODFW"/>
    <d v="1999-04-05T00:00:00"/>
    <n v="143244"/>
    <x v="12"/>
    <d v="1999-04-06T00:00:00"/>
    <s v="Smolt"/>
  </r>
  <r>
    <x v="20"/>
    <x v="7"/>
    <s v="WI"/>
    <x v="11"/>
    <s v="Gnat Creek Hatchery"/>
    <s v="ODFW"/>
    <d v="1999-04-13T00:00:00"/>
    <n v="40775"/>
    <x v="4"/>
    <d v="1999-04-13T00:00:00"/>
    <s v="Smolt"/>
  </r>
  <r>
    <x v="20"/>
    <x v="7"/>
    <s v="WI"/>
    <x v="2"/>
    <s v="Clackamas River"/>
    <s v="ODFW"/>
    <d v="1999-04-05T00:00:00"/>
    <n v="114992"/>
    <x v="13"/>
    <d v="1999-04-05T00:00:00"/>
    <s v="Smolt"/>
  </r>
  <r>
    <x v="20"/>
    <x v="9"/>
    <s v="SU"/>
    <x v="33"/>
    <s v="Sandy River"/>
    <s v="ODFW"/>
    <d v="1999-03-29T00:00:00"/>
    <n v="37789"/>
    <x v="12"/>
    <d v="1999-03-30T00:00:00"/>
    <s v="Smolt"/>
  </r>
  <r>
    <x v="20"/>
    <x v="1"/>
    <s v="FA"/>
    <x v="41"/>
    <s v="Abernathy Hatchery"/>
    <s v="USFW"/>
    <d v="1999-05-17T00:00:00"/>
    <n v="261285"/>
    <x v="19"/>
    <d v="1999-05-17T00:00:00"/>
    <s v="Smolt"/>
  </r>
  <r>
    <x v="20"/>
    <x v="7"/>
    <s v="WI"/>
    <x v="8"/>
    <s v="Eagle Creek Hatchery"/>
    <s v="USFW"/>
    <d v="1999-05-07T00:00:00"/>
    <n v="204931"/>
    <x v="9"/>
    <d v="1999-05-07T00:00:00"/>
    <s v="Smolt"/>
  </r>
  <r>
    <x v="20"/>
    <x v="5"/>
    <s v="SO"/>
    <x v="8"/>
    <s v="Eagle Creek Hatchery"/>
    <s v="USFW"/>
    <d v="1999-04-26T00:00:00"/>
    <n v="462158"/>
    <x v="9"/>
    <d v="1999-05-03T00:00:00"/>
    <s v="Smolt"/>
  </r>
  <r>
    <x v="20"/>
    <x v="7"/>
    <s v="WI"/>
    <x v="17"/>
    <s v="Fall Creek Reservoir"/>
    <s v="ODFW"/>
    <d v="1998-10-21T00:00:00"/>
    <n v="149488"/>
    <x v="1"/>
    <d v="1998-10-21T00:00:00"/>
    <s v="Smolt"/>
  </r>
  <r>
    <x v="20"/>
    <x v="6"/>
    <s v="UN"/>
    <x v="10"/>
    <s v="Big Creek Hatchery"/>
    <s v="ODFW"/>
    <d v="1999-04-26T00:00:00"/>
    <n v="142730"/>
    <x v="10"/>
    <d v="1999-04-26T00:00:00"/>
    <s v="Smolt"/>
  </r>
  <r>
    <x v="20"/>
    <x v="7"/>
    <s v="WI"/>
    <x v="10"/>
    <s v="Big Creek Hatchery"/>
    <s v="ODFW"/>
    <d v="1999-04-14T00:00:00"/>
    <n v="61931"/>
    <x v="10"/>
    <d v="1999-04-14T00:00:00"/>
    <s v="Smolt"/>
  </r>
  <r>
    <x v="20"/>
    <x v="8"/>
    <s v="SP"/>
    <x v="34"/>
    <s v="Blind Slough"/>
    <s v="ODFW"/>
    <d v="1999-03-03T00:00:00"/>
    <n v="200007"/>
    <x v="4"/>
    <d v="1999-04-01T00:00:00"/>
    <s v="Smolt"/>
  </r>
  <r>
    <x v="20"/>
    <x v="8"/>
    <s v="SP"/>
    <x v="14"/>
    <s v="Sandy River"/>
    <s v="ODFW"/>
    <d v="1999-03-16T00:00:00"/>
    <n v="369068"/>
    <x v="12"/>
    <d v="1999-03-17T00:00:00"/>
    <s v="Smolt"/>
  </r>
  <r>
    <x v="20"/>
    <x v="8"/>
    <s v="SP"/>
    <x v="14"/>
    <s v="Clackamas Hatchery"/>
    <s v="ODFW"/>
    <d v="1999-03-17T00:00:00"/>
    <n v="374433"/>
    <x v="13"/>
    <d v="1999-03-17T00:00:00"/>
    <s v="Smolt"/>
  </r>
  <r>
    <x v="20"/>
    <x v="9"/>
    <s v="SU"/>
    <x v="14"/>
    <s v="Clackamas Hatchery"/>
    <s v="ODFW"/>
    <d v="1999-04-09T00:00:00"/>
    <n v="170903"/>
    <x v="13"/>
    <d v="1999-04-09T00:00:00"/>
    <s v="Smolt"/>
  </r>
  <r>
    <x v="20"/>
    <x v="7"/>
    <s v="WI"/>
    <x v="14"/>
    <s v="Clackamas Hatchery"/>
    <s v="ODFW"/>
    <d v="1999-03-29T00:00:00"/>
    <n v="62480"/>
    <x v="13"/>
    <d v="1999-03-29T00:00:00"/>
    <s v="Smolt"/>
  </r>
  <r>
    <x v="20"/>
    <x v="8"/>
    <s v="SP"/>
    <x v="38"/>
    <s v="M Fk Willamette River"/>
    <s v="ODFW"/>
    <d v="1999-02-05T00:00:00"/>
    <n v="444986"/>
    <x v="1"/>
    <d v="1999-02-05T00:00:00"/>
    <s v="Smolt"/>
  </r>
  <r>
    <x v="20"/>
    <x v="8"/>
    <s v="SP"/>
    <x v="38"/>
    <s v="M Fk Willamette River"/>
    <s v="ODFW"/>
    <d v="1999-03-05T00:00:00"/>
    <n v="517427"/>
    <x v="1"/>
    <d v="1999-03-05T00:00:00"/>
    <s v="Smolt"/>
  </r>
  <r>
    <x v="20"/>
    <x v="9"/>
    <s v="SU"/>
    <x v="38"/>
    <s v="M Fk Willamette River"/>
    <s v="ODFW"/>
    <d v="1999-04-08T00:00:00"/>
    <n v="112490"/>
    <x v="1"/>
    <d v="1999-04-08T00:00:00"/>
    <s v="Smolt"/>
  </r>
  <r>
    <x v="20"/>
    <x v="7"/>
    <s v="WI"/>
    <x v="12"/>
    <s v="N Fk Klaskanine River"/>
    <s v="ODFW"/>
    <d v="1999-04-14T00:00:00"/>
    <n v="64614"/>
    <x v="11"/>
    <d v="1999-04-14T00:00:00"/>
    <s v="Smolt"/>
  </r>
  <r>
    <x v="20"/>
    <x v="9"/>
    <s v="SU"/>
    <x v="16"/>
    <s v="McKenzie River"/>
    <s v="ODFW"/>
    <d v="1999-04-06T00:00:00"/>
    <n v="114843"/>
    <x v="1"/>
    <d v="1999-04-06T00:00:00"/>
    <s v="Smolt"/>
  </r>
  <r>
    <x v="20"/>
    <x v="8"/>
    <s v="SP"/>
    <x v="18"/>
    <s v="McKenzie Hatchery"/>
    <s v="ODFW"/>
    <d v="1999-02-10T00:00:00"/>
    <n v="364450"/>
    <x v="1"/>
    <d v="1999-02-10T00:00:00"/>
    <s v="Smolt"/>
  </r>
  <r>
    <x v="20"/>
    <x v="8"/>
    <s v="SP"/>
    <x v="18"/>
    <s v="McKenzie Hatchery"/>
    <s v="ODFW"/>
    <d v="1999-03-10T00:00:00"/>
    <n v="421905"/>
    <x v="1"/>
    <d v="1999-03-10T00:00:00"/>
    <s v="Smolt"/>
  </r>
  <r>
    <x v="20"/>
    <x v="8"/>
    <s v="SP"/>
    <x v="18"/>
    <s v="Willamette River"/>
    <s v="ODFW"/>
    <d v="1999-03-08T00:00:00"/>
    <n v="36635"/>
    <x v="1"/>
    <d v="1999-03-09T00:00:00"/>
    <s v="Smolt"/>
  </r>
  <r>
    <x v="20"/>
    <x v="8"/>
    <s v="SP"/>
    <x v="18"/>
    <s v="Clackamas River"/>
    <s v="ODFW"/>
    <d v="1999-03-08T00:00:00"/>
    <n v="185596"/>
    <x v="13"/>
    <d v="1999-03-09T00:00:00"/>
    <s v="Smolt"/>
  </r>
  <r>
    <x v="20"/>
    <x v="8"/>
    <s v="SP"/>
    <x v="17"/>
    <s v="Santiam River &amp; N Fk"/>
    <s v="ODFW"/>
    <d v="1999-03-11T00:00:00"/>
    <n v="488706"/>
    <x v="0"/>
    <d v="1999-03-12T00:00:00"/>
    <s v="Smolt"/>
  </r>
  <r>
    <x v="20"/>
    <x v="7"/>
    <s v="WI"/>
    <x v="17"/>
    <s v="M Fk Willamette River"/>
    <s v="ODFW"/>
    <d v="1999-04-07T00:00:00"/>
    <n v="70712"/>
    <x v="1"/>
    <d v="1999-04-08T00:00:00"/>
    <s v="Smolt"/>
  </r>
  <r>
    <x v="20"/>
    <x v="9"/>
    <s v="SU"/>
    <x v="17"/>
    <s v="Santiam River &amp; N Fk"/>
    <s v="ODFW"/>
    <d v="1999-04-06T00:00:00"/>
    <n v="159280"/>
    <x v="0"/>
    <d v="1999-04-06T00:00:00"/>
    <s v="Smolt"/>
  </r>
  <r>
    <x v="20"/>
    <x v="7"/>
    <s v="WI"/>
    <x v="17"/>
    <s v="Fall Creek"/>
    <s v="ODFW"/>
    <d v="1999-04-08T00:00:00"/>
    <n v="33444"/>
    <x v="1"/>
    <d v="1999-04-08T00:00:00"/>
    <s v="Smolt"/>
  </r>
  <r>
    <x v="20"/>
    <x v="6"/>
    <s v="UN"/>
    <x v="15"/>
    <s v="Sandy Hatchery"/>
    <s v="ODFW"/>
    <d v="1999-04-15T00:00:00"/>
    <n v="364796"/>
    <x v="12"/>
    <d v="1999-04-15T00:00:00"/>
    <s v="Smolt"/>
  </r>
  <r>
    <x v="20"/>
    <x v="6"/>
    <s v="UN"/>
    <x v="15"/>
    <s v="Clackamas River"/>
    <s v="ODFW"/>
    <d v="1999-05-04T00:00:00"/>
    <n v="84674"/>
    <x v="13"/>
    <d v="1999-05-04T00:00:00"/>
    <s v="Smolt"/>
  </r>
  <r>
    <x v="20"/>
    <x v="9"/>
    <s v="SU"/>
    <x v="15"/>
    <s v="Sandy Hatchery"/>
    <s v="ODFW"/>
    <d v="1999-04-12T00:00:00"/>
    <n v="35324"/>
    <x v="12"/>
    <d v="1999-04-12T00:00:00"/>
    <s v="Smolt"/>
  </r>
  <r>
    <x v="20"/>
    <x v="7"/>
    <s v="WI"/>
    <x v="15"/>
    <s v="Sandy Hatchery"/>
    <s v="ODFW"/>
    <d v="1999-03-26T00:00:00"/>
    <n v="39732"/>
    <x v="12"/>
    <d v="1999-03-26T00:00:00"/>
    <s v="Smolt"/>
  </r>
  <r>
    <x v="20"/>
    <x v="8"/>
    <s v="SP"/>
    <x v="0"/>
    <s v="South Santiam Hatchery"/>
    <s v="ODFW"/>
    <d v="1999-02-10T00:00:00"/>
    <n v="294611"/>
    <x v="0"/>
    <d v="1999-02-11T00:00:00"/>
    <s v="Smolt"/>
  </r>
  <r>
    <x v="20"/>
    <x v="8"/>
    <s v="SP"/>
    <x v="0"/>
    <s v="South Santiam Hatchery"/>
    <s v="ODFW"/>
    <d v="1999-03-08T00:00:00"/>
    <n v="417914"/>
    <x v="0"/>
    <d v="1999-03-22T00:00:00"/>
    <s v="Smolt"/>
  </r>
  <r>
    <x v="20"/>
    <x v="9"/>
    <s v="SU"/>
    <x v="0"/>
    <s v="South Santiam Hatchery"/>
    <s v="ODFW"/>
    <d v="1999-04-21T00:00:00"/>
    <n v="136471"/>
    <x v="0"/>
    <d v="1999-04-21T00:00:00"/>
    <s v="Smolt"/>
  </r>
  <r>
    <x v="20"/>
    <x v="9"/>
    <s v="SU"/>
    <x v="0"/>
    <s v="Dexter Pond"/>
    <s v="ODFW"/>
    <d v="1999-05-05T00:00:00"/>
    <n v="3504"/>
    <x v="1"/>
    <d v="1999-05-05T00:00:00"/>
    <s v="Smolt"/>
  </r>
  <r>
    <x v="20"/>
    <x v="8"/>
    <s v="SP"/>
    <x v="34"/>
    <s v="Tongue Pt"/>
    <s v="ODFW"/>
    <d v="1999-03-03T00:00:00"/>
    <n v="224277"/>
    <x v="4"/>
    <d v="1999-04-01T00:00:00"/>
    <s v="Smolt"/>
  </r>
  <r>
    <x v="20"/>
    <x v="8"/>
    <s v="SP"/>
    <x v="1"/>
    <s v="Fall Creek"/>
    <s v="ODFW"/>
    <d v="1999-03-03T00:00:00"/>
    <n v="90722"/>
    <x v="1"/>
    <d v="1999-03-03T00:00:00"/>
    <s v="Smolt"/>
  </r>
  <r>
    <x v="20"/>
    <x v="8"/>
    <s v="SP"/>
    <x v="1"/>
    <s v="Mollala River"/>
    <s v="ODFW"/>
    <d v="1999-03-03T00:00:00"/>
    <n v="60626"/>
    <x v="1"/>
    <d v="1999-03-04T00:00:00"/>
    <s v="Smolt"/>
  </r>
  <r>
    <x v="20"/>
    <x v="9"/>
    <s v="SU"/>
    <x v="1"/>
    <s v="M Fk Willamette River"/>
    <s v="ODFW"/>
    <d v="1999-04-02T00:00:00"/>
    <n v="22737"/>
    <x v="1"/>
    <d v="1999-04-02T00:00:00"/>
    <s v="Smolt"/>
  </r>
  <r>
    <x v="20"/>
    <x v="9"/>
    <s v="SU"/>
    <x v="1"/>
    <s v="Fall Creek"/>
    <s v="ODFW"/>
    <d v="1999-04-01T00:00:00"/>
    <n v="22483"/>
    <x v="1"/>
    <d v="1999-04-01T00:00:00"/>
    <s v="Smolt"/>
  </r>
  <r>
    <x v="20"/>
    <x v="6"/>
    <s v="UN"/>
    <x v="34"/>
    <s v="Youngs Bay"/>
    <s v="ODFW"/>
    <d v="1999-04-12T00:00:00"/>
    <n v="821215"/>
    <x v="8"/>
    <d v="1999-04-28T00:00:00"/>
    <s v="Smolt"/>
  </r>
  <r>
    <x v="20"/>
    <x v="8"/>
    <s v="SP"/>
    <x v="34"/>
    <s v="Youngs Bay"/>
    <s v="ODFW"/>
    <d v="1999-03-04T00:00:00"/>
    <n v="426418"/>
    <x v="8"/>
    <d v="1999-04-01T00:00:00"/>
    <s v="Smolt"/>
  </r>
  <r>
    <x v="20"/>
    <x v="7"/>
    <s v="WI"/>
    <x v="33"/>
    <s v="Clackamas River"/>
    <s v="ODFW"/>
    <d v="1999-03-31T00:00:00"/>
    <n v="11905"/>
    <x v="13"/>
    <d v="1999-04-01T00:00:00"/>
    <s v="Smolt"/>
  </r>
  <r>
    <x v="20"/>
    <x v="7"/>
    <s v="WI"/>
    <x v="33"/>
    <s v="Clackamas River"/>
    <s v="ODFW"/>
    <d v="1999-03-31T00:00:00"/>
    <n v="34032"/>
    <x v="13"/>
    <d v="1999-04-30T00:00:00"/>
    <s v="Smolt"/>
  </r>
  <r>
    <x v="20"/>
    <x v="6"/>
    <s v="UN"/>
    <x v="10"/>
    <s v="Big Creek Hatchery"/>
    <s v="ODFW"/>
    <d v="1999-05-25T00:00:00"/>
    <n v="382612"/>
    <x v="10"/>
    <d v="1999-05-25T00:00:00"/>
    <s v="Smolt"/>
  </r>
  <r>
    <x v="20"/>
    <x v="1"/>
    <s v="FA"/>
    <x v="10"/>
    <s v="Big Creek Hatchery"/>
    <s v="ODFW"/>
    <d v="1999-05-24T00:00:00"/>
    <n v="5804921"/>
    <x v="10"/>
    <d v="1999-05-24T00:00:00"/>
    <s v="Smolt"/>
  </r>
  <r>
    <x v="20"/>
    <x v="6"/>
    <s v="UN"/>
    <x v="2"/>
    <s v="Tanner Creek"/>
    <s v="ODFW"/>
    <d v="1999-04-30T00:00:00"/>
    <n v="377983"/>
    <x v="2"/>
    <d v="1999-04-30T00:00:00"/>
    <s v="Smolt"/>
  </r>
  <r>
    <x v="20"/>
    <x v="6"/>
    <s v="UN"/>
    <x v="2"/>
    <s v="Tanner Creek"/>
    <s v="ODFW"/>
    <d v="1999-06-01T00:00:00"/>
    <n v="938448"/>
    <x v="2"/>
    <d v="1999-06-01T00:00:00"/>
    <s v="Smolt"/>
  </r>
  <r>
    <x v="20"/>
    <x v="6"/>
    <s v="UN"/>
    <x v="34"/>
    <s v="Blind Slough"/>
    <s v="ODFW"/>
    <d v="1999-04-28T00:00:00"/>
    <n v="197089"/>
    <x v="4"/>
    <d v="1999-04-28T00:00:00"/>
    <s v="Smolt"/>
  </r>
  <r>
    <x v="20"/>
    <x v="6"/>
    <s v="UN"/>
    <x v="34"/>
    <s v="Klaskanine Hatchery"/>
    <s v="ODFW"/>
    <d v="1999-04-21T00:00:00"/>
    <n v="429652"/>
    <x v="11"/>
    <d v="1999-04-21T00:00:00"/>
    <s v="Smolt"/>
  </r>
  <r>
    <x v="20"/>
    <x v="6"/>
    <s v="UN"/>
    <x v="15"/>
    <s v="Sandy Hatchery"/>
    <s v="ODFW"/>
    <d v="1999-05-14T00:00:00"/>
    <n v="323663"/>
    <x v="12"/>
    <d v="1999-05-14T00:00:00"/>
    <s v="Smolt"/>
  </r>
  <r>
    <x v="20"/>
    <x v="9"/>
    <s v="SU"/>
    <x v="0"/>
    <s v="South Santiam Hatchery"/>
    <s v="ODFW"/>
    <d v="1999-05-05T00:00:00"/>
    <n v="13690"/>
    <x v="0"/>
    <d v="1999-05-05T00:00:00"/>
    <s v="Smolt"/>
  </r>
  <r>
    <x v="20"/>
    <x v="6"/>
    <s v="UN"/>
    <x v="34"/>
    <s v="Youngs Bay"/>
    <s v="ODFW"/>
    <d v="1999-05-05T00:00:00"/>
    <n v="981808"/>
    <x v="8"/>
    <d v="1999-05-19T00:00:00"/>
    <s v="Smolt"/>
  </r>
  <r>
    <x v="20"/>
    <x v="6"/>
    <s v="UN"/>
    <x v="34"/>
    <s v="Youngs Bay"/>
    <s v="ODFW"/>
    <d v="1999-06-01T00:00:00"/>
    <n v="299550"/>
    <x v="8"/>
    <d v="1999-06-01T00:00:00"/>
    <s v="Smolt"/>
  </r>
  <r>
    <x v="20"/>
    <x v="6"/>
    <s v="UN"/>
    <x v="34"/>
    <s v="Tongue Pt"/>
    <s v="ODFW"/>
    <d v="1999-04-28T00:00:00"/>
    <n v="204143"/>
    <x v="4"/>
    <d v="1999-04-28T00:00:00"/>
    <s v="Smolt"/>
  </r>
  <r>
    <x v="20"/>
    <x v="8"/>
    <s v="SP"/>
    <x v="22"/>
    <s v="Cowlitz Hatchery"/>
    <s v="WDFW"/>
    <d v="1999-03-02T00:00:00"/>
    <n v="1080962"/>
    <x v="3"/>
    <d v="1999-03-03T00:00:00"/>
    <s v="Smolt"/>
  </r>
  <r>
    <x v="20"/>
    <x v="11"/>
    <s v="NO"/>
    <x v="22"/>
    <s v="Cowlitz Hatchery"/>
    <s v="WDFW"/>
    <d v="1999-04-05T00:00:00"/>
    <n v="729900"/>
    <x v="3"/>
    <d v="1999-04-05T00:00:00"/>
    <s v="Smolt"/>
  </r>
  <r>
    <x v="20"/>
    <x v="11"/>
    <s v="NO"/>
    <x v="22"/>
    <s v="Cowlitz Hatchery"/>
    <s v="WDFW"/>
    <d v="1999-05-18T00:00:00"/>
    <n v="3238821"/>
    <x v="3"/>
    <d v="1999-05-19T00:00:00"/>
    <s v="Smolt"/>
  </r>
  <r>
    <x v="20"/>
    <x v="9"/>
    <s v="SU"/>
    <x v="22"/>
    <s v="Cowlitz Hatchery"/>
    <s v="WDFW"/>
    <d v="1999-05-05T00:00:00"/>
    <n v="30000"/>
    <x v="3"/>
    <d v="1999-05-05T00:00:00"/>
    <s v="Smolt"/>
  </r>
  <r>
    <x v="20"/>
    <x v="7"/>
    <s v="WI"/>
    <x v="22"/>
    <s v="Cowlitz Hatchery"/>
    <s v="WDFW"/>
    <d v="1999-05-04T00:00:00"/>
    <n v="119495"/>
    <x v="3"/>
    <d v="1999-05-05T00:00:00"/>
    <s v="Smolt"/>
  </r>
  <r>
    <x v="20"/>
    <x v="9"/>
    <s v="SU"/>
    <x v="22"/>
    <s v="Blue Creek Hatchery"/>
    <s v="WDFW"/>
    <d v="1999-04-19T00:00:00"/>
    <n v="293738"/>
    <x v="3"/>
    <d v="1999-04-28T00:00:00"/>
    <s v="Smolt"/>
  </r>
  <r>
    <x v="20"/>
    <x v="7"/>
    <s v="WI"/>
    <x v="22"/>
    <s v="Blue Creek"/>
    <s v="WDFW"/>
    <d v="1999-04-22T00:00:00"/>
    <n v="422791"/>
    <x v="3"/>
    <d v="1999-05-28T00:00:00"/>
    <s v="Smolt"/>
  </r>
  <r>
    <x v="20"/>
    <x v="8"/>
    <s v="SP"/>
    <x v="3"/>
    <s v="N Fk Lewis River"/>
    <s v="WDFW"/>
    <d v="1999-01-23T00:00:00"/>
    <n v="71005"/>
    <x v="5"/>
    <d v="1999-01-23T00:00:00"/>
    <s v="Smolt"/>
  </r>
  <r>
    <x v="20"/>
    <x v="9"/>
    <s v="SU"/>
    <x v="3"/>
    <s v="Cowlitz River"/>
    <s v="WDFW"/>
    <d v="1999-04-22T00:00:00"/>
    <n v="88976"/>
    <x v="3"/>
    <d v="1999-05-01T00:00:00"/>
    <s v="Smolt"/>
  </r>
  <r>
    <x v="20"/>
    <x v="8"/>
    <s v="SP"/>
    <x v="27"/>
    <s v="Gobar Acclim Pond"/>
    <s v="WDFW"/>
    <d v="1999-03-01T00:00:00"/>
    <n v="87500"/>
    <x v="7"/>
    <d v="1999-03-05T00:00:00"/>
    <s v="Smolt"/>
  </r>
  <r>
    <x v="20"/>
    <x v="7"/>
    <s v="WI"/>
    <x v="27"/>
    <s v="Gobar Acclim Pond"/>
    <s v="WDFW"/>
    <d v="1999-04-26T00:00:00"/>
    <n v="86200"/>
    <x v="7"/>
    <d v="1999-05-31T00:00:00"/>
    <s v="Smolt"/>
  </r>
  <r>
    <x v="20"/>
    <x v="11"/>
    <s v="NO"/>
    <x v="27"/>
    <s v="Kalama Falls Hatchery"/>
    <s v="WDFW"/>
    <d v="1999-04-06T00:00:00"/>
    <n v="190590"/>
    <x v="7"/>
    <d v="1999-04-14T00:00:00"/>
    <s v="Smolt"/>
  </r>
  <r>
    <x v="20"/>
    <x v="6"/>
    <s v="UN"/>
    <x v="27"/>
    <s v="Kalama Falls Hatchery"/>
    <s v="WDFW"/>
    <d v="1999-04-06T00:00:00"/>
    <n v="730450"/>
    <x v="7"/>
    <d v="1999-04-14T00:00:00"/>
    <s v="Smolt"/>
  </r>
  <r>
    <x v="20"/>
    <x v="8"/>
    <s v="SP"/>
    <x v="7"/>
    <s v="Lewis River Hatchery"/>
    <s v="WDFW"/>
    <d v="1999-03-15T00:00:00"/>
    <n v="740585"/>
    <x v="5"/>
    <d v="1999-04-05T00:00:00"/>
    <s v="Smolt"/>
  </r>
  <r>
    <x v="20"/>
    <x v="11"/>
    <s v="NO"/>
    <x v="7"/>
    <s v="Lewis River Hatchery"/>
    <s v="WDFW"/>
    <d v="1999-04-01T00:00:00"/>
    <n v="575942"/>
    <x v="5"/>
    <d v="1999-04-30T00:00:00"/>
    <s v="Smolt"/>
  </r>
  <r>
    <x v="20"/>
    <x v="5"/>
    <s v="SO"/>
    <x v="7"/>
    <s v="Lewis River Hatchery"/>
    <s v="WDFW"/>
    <d v="1999-04-01T00:00:00"/>
    <n v="237257"/>
    <x v="5"/>
    <d v="1999-04-30T00:00:00"/>
    <s v="Smolt"/>
  </r>
  <r>
    <x v="20"/>
    <x v="9"/>
    <s v="SU"/>
    <x v="7"/>
    <s v="Lewis River Hatchery"/>
    <s v="WDFW"/>
    <d v="1999-04-05T00:00:00"/>
    <n v="59843"/>
    <x v="5"/>
    <d v="1999-04-05T00:00:00"/>
    <s v="Smolt"/>
  </r>
  <r>
    <x v="20"/>
    <x v="11"/>
    <s v="NO"/>
    <x v="7"/>
    <s v="Lewis River Hatchery"/>
    <s v="WDFW"/>
    <d v="1999-05-01T00:00:00"/>
    <n v="1617711"/>
    <x v="5"/>
    <d v="1999-05-18T00:00:00"/>
    <s v="Smolt"/>
  </r>
  <r>
    <x v="20"/>
    <x v="5"/>
    <s v="SO"/>
    <x v="7"/>
    <s v="Lewis River Hatchery"/>
    <s v="WDFW"/>
    <d v="1999-05-01T00:00:00"/>
    <n v="665191"/>
    <x v="5"/>
    <d v="1999-05-18T00:00:00"/>
    <s v="Smolt"/>
  </r>
  <r>
    <x v="20"/>
    <x v="7"/>
    <s v="WI"/>
    <x v="28"/>
    <s v="E Fk Lewis River"/>
    <s v="WDFW"/>
    <d v="1999-04-21T00:00:00"/>
    <n v="125055"/>
    <x v="5"/>
    <d v="1999-04-27T00:00:00"/>
    <s v="Smolt"/>
  </r>
  <r>
    <x v="20"/>
    <x v="7"/>
    <s v="WI"/>
    <x v="28"/>
    <s v="Salmon Creek (WA)"/>
    <s v="WDFW"/>
    <d v="1999-04-23T00:00:00"/>
    <n v="14141"/>
    <x v="4"/>
    <d v="1999-04-27T00:00:00"/>
    <s v="Smolt"/>
  </r>
  <r>
    <x v="20"/>
    <x v="1"/>
    <s v="FA"/>
    <x v="24"/>
    <s v="Washougal Hatchery"/>
    <s v="WDFW"/>
    <d v="1999-02-17T00:00:00"/>
    <n v="599928"/>
    <x v="6"/>
    <d v="1999-02-17T00:00:00"/>
    <s v="Smolt"/>
  </r>
  <r>
    <x v="20"/>
    <x v="9"/>
    <s v="SU"/>
    <x v="28"/>
    <s v="Washougal River"/>
    <s v="WDFW"/>
    <d v="1999-04-27T00:00:00"/>
    <n v="127772"/>
    <x v="6"/>
    <d v="1999-05-06T00:00:00"/>
    <s v="Smolt"/>
  </r>
  <r>
    <x v="20"/>
    <x v="7"/>
    <s v="WI"/>
    <x v="28"/>
    <s v="Washougal River"/>
    <s v="WDFW"/>
    <d v="1999-04-15T00:00:00"/>
    <n v="59123"/>
    <x v="6"/>
    <d v="1999-04-27T00:00:00"/>
    <s v="Smolt"/>
  </r>
  <r>
    <x v="20"/>
    <x v="1"/>
    <s v="FA"/>
    <x v="2"/>
    <s v="Bonneville Hatchery"/>
    <s v="ODFW"/>
    <d v="1999-06-02T00:00:00"/>
    <n v="56417"/>
    <x v="2"/>
    <d v="1999-06-02T00:00:00"/>
    <s v="Smolt"/>
  </r>
  <r>
    <x v="20"/>
    <x v="1"/>
    <s v="FA"/>
    <x v="2"/>
    <s v="Bonneville Hatchery"/>
    <s v="ODFW"/>
    <d v="1999-07-27T00:00:00"/>
    <n v="5727359"/>
    <x v="2"/>
    <d v="1999-07-28T00:00:00"/>
    <s v="Smolt"/>
  </r>
  <r>
    <x v="20"/>
    <x v="7"/>
    <s v="WI"/>
    <x v="28"/>
    <s v="Salmon Creek (WA)"/>
    <s v="WDFW"/>
    <d v="1999-04-15T00:00:00"/>
    <n v="13870"/>
    <x v="4"/>
    <d v="1999-04-15T00:00:00"/>
    <s v="Smolt"/>
  </r>
  <r>
    <x v="20"/>
    <x v="7"/>
    <s v="WI"/>
    <x v="28"/>
    <s v="Skamania Hatchery"/>
    <s v="WDFW"/>
    <d v="1999-04-15T00:00:00"/>
    <n v="67559"/>
    <x v="6"/>
    <d v="1999-04-28T00:00:00"/>
    <s v="Smolt"/>
  </r>
  <r>
    <x v="20"/>
    <x v="9"/>
    <s v="SU"/>
    <x v="28"/>
    <s v="E Fk Lewis River"/>
    <s v="WDFW"/>
    <d v="1999-05-05T00:00:00"/>
    <n v="7752"/>
    <x v="5"/>
    <d v="1999-05-05T00:00:00"/>
    <s v="Smolt"/>
  </r>
  <r>
    <x v="20"/>
    <x v="11"/>
    <s v="NO"/>
    <x v="32"/>
    <s v="Elochoman Hatchery"/>
    <s v="WDFW"/>
    <d v="1999-04-16T00:00:00"/>
    <n v="356287"/>
    <x v="14"/>
    <d v="1999-06-07T00:00:00"/>
    <s v="Smolt"/>
  </r>
  <r>
    <x v="20"/>
    <x v="5"/>
    <s v="SO"/>
    <x v="32"/>
    <s v="Elochoman Hatchery"/>
    <s v="WDFW"/>
    <d v="1999-04-04T00:00:00"/>
    <n v="338900"/>
    <x v="14"/>
    <d v="1999-04-15T00:00:00"/>
    <s v="Smolt"/>
  </r>
  <r>
    <x v="20"/>
    <x v="7"/>
    <s v="WI"/>
    <x v="21"/>
    <s v="Abernathy Cr"/>
    <s v="WDFW"/>
    <d v="1999-04-23T00:00:00"/>
    <n v="4023"/>
    <x v="19"/>
    <d v="1999-04-23T00:00:00"/>
    <s v="Smolt"/>
  </r>
  <r>
    <x v="20"/>
    <x v="8"/>
    <s v="SP"/>
    <x v="3"/>
    <s v="N Fk Lewis River"/>
    <s v="WDFW"/>
    <d v="1999-03-20T00:00:00"/>
    <n v="56590"/>
    <x v="5"/>
    <d v="1999-03-20T00:00:00"/>
    <s v="Smolt"/>
  </r>
  <r>
    <x v="20"/>
    <x v="12"/>
    <s v="UN"/>
    <x v="22"/>
    <s v="Blue Creek"/>
    <s v="WDFW"/>
    <d v="1999-04-19T00:00:00"/>
    <n v="163720"/>
    <x v="3"/>
    <d v="1999-05-16T00:00:00"/>
    <s v="Smolt"/>
  </r>
  <r>
    <x v="20"/>
    <x v="7"/>
    <s v="WI"/>
    <x v="21"/>
    <s v="Coweeman River"/>
    <s v="WDFW"/>
    <d v="1999-04-26T00:00:00"/>
    <n v="12420"/>
    <x v="17"/>
    <d v="1999-04-26T00:00:00"/>
    <s v="Smolt"/>
  </r>
  <r>
    <x v="20"/>
    <x v="7"/>
    <s v="WI"/>
    <x v="20"/>
    <s v="Coweeman River"/>
    <s v="WDFW"/>
    <d v="1999-04-27T00:00:00"/>
    <n v="9000"/>
    <x v="17"/>
    <d v="1999-04-27T00:00:00"/>
    <s v="Smolt"/>
  </r>
  <r>
    <x v="20"/>
    <x v="12"/>
    <s v="UN"/>
    <x v="21"/>
    <s v="Coweeman River"/>
    <s v="WDFW"/>
    <d v="1999-04-21T00:00:00"/>
    <n v="5000"/>
    <x v="17"/>
    <d v="1999-04-21T00:00:00"/>
    <s v="Smolt"/>
  </r>
  <r>
    <x v="20"/>
    <x v="13"/>
    <s v="UN"/>
    <x v="22"/>
    <s v="Cowlitz Hatchery"/>
    <s v="WDFW"/>
    <d v="1999-04-06T00:00:00"/>
    <n v="5000"/>
    <x v="3"/>
    <d v="1999-04-12T00:00:00"/>
    <s v="Smolt"/>
  </r>
  <r>
    <x v="20"/>
    <x v="1"/>
    <s v="FA"/>
    <x v="24"/>
    <s v="Washougal Hatchery"/>
    <s v="WDFW"/>
    <d v="1999-06-15T00:00:00"/>
    <n v="3750000"/>
    <x v="6"/>
    <d v="1999-06-15T00:00:00"/>
    <s v="Smolt"/>
  </r>
  <r>
    <x v="20"/>
    <x v="1"/>
    <s v="FA"/>
    <x v="24"/>
    <s v="Washougal Hatchery"/>
    <s v="WDFW"/>
    <d v="1999-07-22T00:00:00"/>
    <n v="1138928"/>
    <x v="6"/>
    <d v="1999-07-22T00:00:00"/>
    <s v="Smolt"/>
  </r>
  <r>
    <x v="20"/>
    <x v="11"/>
    <s v="NO"/>
    <x v="24"/>
    <s v="Washougal Hatchery"/>
    <s v="WDFW"/>
    <d v="1999-04-01T00:00:00"/>
    <n v="6378"/>
    <x v="6"/>
    <d v="1999-04-16T00:00:00"/>
    <s v="Smolt"/>
  </r>
  <r>
    <x v="20"/>
    <x v="11"/>
    <s v="NO"/>
    <x v="24"/>
    <s v="Washougal Hatchery"/>
    <s v="WDFW"/>
    <d v="1999-04-01T00:00:00"/>
    <n v="503944"/>
    <x v="6"/>
    <d v="1999-04-16T00:00:00"/>
    <s v="Smolt"/>
  </r>
  <r>
    <x v="20"/>
    <x v="12"/>
    <s v="UN"/>
    <x v="28"/>
    <s v="Salmon Creek (WA)"/>
    <s v="WDFW"/>
    <d v="1999-04-15T00:00:00"/>
    <n v="12300"/>
    <x v="4"/>
    <d v="1999-04-15T00:00:00"/>
    <s v="Smolt"/>
  </r>
  <r>
    <x v="20"/>
    <x v="12"/>
    <s v="UN"/>
    <x v="28"/>
    <s v="Washougal River"/>
    <s v="WDFW"/>
    <d v="1999-05-07T00:00:00"/>
    <n v="12584"/>
    <x v="6"/>
    <d v="1999-05-07T00:00:00"/>
    <s v="Smolt"/>
  </r>
  <r>
    <x v="20"/>
    <x v="1"/>
    <s v="FA"/>
    <x v="29"/>
    <s v="North Toutle Hatchery"/>
    <s v="WDFW"/>
    <d v="1999-07-01T00:00:00"/>
    <n v="2613678"/>
    <x v="16"/>
    <d v="1999-07-10T00:00:00"/>
    <s v="Smolt"/>
  </r>
  <r>
    <x v="20"/>
    <x v="5"/>
    <s v="SO"/>
    <x v="29"/>
    <s v="North Toutle Hatchery"/>
    <s v="WDFW"/>
    <d v="1999-04-12T00:00:00"/>
    <n v="984011"/>
    <x v="16"/>
    <d v="1999-04-30T00:00:00"/>
    <s v="Smolt"/>
  </r>
  <r>
    <x v="20"/>
    <x v="9"/>
    <s v="SU"/>
    <x v="29"/>
    <s v="North Toutle Hatchery"/>
    <s v="WDFW"/>
    <d v="1999-04-15T00:00:00"/>
    <n v="24906"/>
    <x v="16"/>
    <d v="1999-04-15T00:00:00"/>
    <s v="Smolt"/>
  </r>
  <r>
    <x v="20"/>
    <x v="12"/>
    <s v="UN"/>
    <x v="25"/>
    <s v="Lewis River"/>
    <s v="WDFW"/>
    <d v="1999-05-03T00:00:00"/>
    <n v="14738"/>
    <x v="5"/>
    <d v="1999-05-07T00:00:00"/>
    <s v="Smolt"/>
  </r>
  <r>
    <x v="20"/>
    <x v="12"/>
    <s v="UN"/>
    <x v="25"/>
    <s v="N Fk Lewis River"/>
    <s v="WDFW"/>
    <d v="1999-04-19T00:00:00"/>
    <n v="11725"/>
    <x v="5"/>
    <d v="1999-04-30T00:00:00"/>
    <s v="Smolt"/>
  </r>
  <r>
    <x v="20"/>
    <x v="9"/>
    <s v="SU"/>
    <x v="25"/>
    <s v="Lewis River"/>
    <s v="WDFW"/>
    <d v="1999-05-03T00:00:00"/>
    <n v="95196"/>
    <x v="5"/>
    <d v="1999-05-07T00:00:00"/>
    <s v="Smolt"/>
  </r>
  <r>
    <x v="20"/>
    <x v="7"/>
    <s v="WI"/>
    <x v="25"/>
    <s v="Lewis River"/>
    <s v="WDFW"/>
    <d v="1999-05-03T00:00:00"/>
    <n v="45240"/>
    <x v="5"/>
    <d v="1999-05-07T00:00:00"/>
    <s v="Smolt"/>
  </r>
  <r>
    <x v="20"/>
    <x v="7"/>
    <s v="WI"/>
    <x v="25"/>
    <s v="N Fk Lewis River"/>
    <s v="WDFW"/>
    <d v="1999-04-19T00:00:00"/>
    <n v="56302"/>
    <x v="5"/>
    <d v="1999-04-30T00:00:00"/>
    <s v="Smolt"/>
  </r>
  <r>
    <x v="20"/>
    <x v="9"/>
    <s v="SU"/>
    <x v="25"/>
    <s v="N Fk Lewis River"/>
    <s v="WDFW"/>
    <d v="1999-04-19T00:00:00"/>
    <n v="54096"/>
    <x v="5"/>
    <d v="1999-04-30T00:00:00"/>
    <s v="Smolt"/>
  </r>
  <r>
    <x v="20"/>
    <x v="9"/>
    <s v="SU"/>
    <x v="25"/>
    <s v="N Fk Lewis River"/>
    <s v="WDFW"/>
    <d v="1999-05-08T00:00:00"/>
    <n v="96606"/>
    <x v="5"/>
    <d v="1999-05-08T00:00:00"/>
    <s v="Smolt"/>
  </r>
  <r>
    <x v="20"/>
    <x v="1"/>
    <s v="FA"/>
    <x v="27"/>
    <s v="Kalama Falls Hatchery"/>
    <s v="WDFW"/>
    <d v="1999-06-18T00:00:00"/>
    <n v="2533235"/>
    <x v="7"/>
    <d v="1999-07-06T00:00:00"/>
    <s v="Smolt"/>
  </r>
  <r>
    <x v="20"/>
    <x v="7"/>
    <s v="WI"/>
    <x v="26"/>
    <s v="Grays River Hatchery"/>
    <s v="WDFW"/>
    <d v="1999-05-12T00:00:00"/>
    <n v="27247"/>
    <x v="15"/>
    <d v="1999-05-12T00:00:00"/>
    <s v="Smolt"/>
  </r>
  <r>
    <x v="20"/>
    <x v="13"/>
    <s v="UN"/>
    <x v="26"/>
    <s v="Grays River Hatchery"/>
    <s v="WDFW"/>
    <d v="1999-03-03T00:00:00"/>
    <n v="103711"/>
    <x v="15"/>
    <d v="1999-04-15T00:00:00"/>
    <s v="Smolt"/>
  </r>
  <r>
    <x v="20"/>
    <x v="5"/>
    <s v="SO"/>
    <x v="26"/>
    <s v="Grays River Hatchery"/>
    <s v="WDFW"/>
    <d v="1999-05-12T00:00:00"/>
    <n v="213696"/>
    <x v="15"/>
    <d v="1999-05-12T00:00:00"/>
    <s v="Smolt"/>
  </r>
  <r>
    <x v="20"/>
    <x v="8"/>
    <s v="SP"/>
    <x v="3"/>
    <s v="Cowlitz River"/>
    <s v="WDFW"/>
    <d v="1999-03-02T00:00:00"/>
    <n v="19800"/>
    <x v="3"/>
    <d v="1999-03-04T00:00:00"/>
    <s v="Smolt"/>
  </r>
  <r>
    <x v="20"/>
    <x v="9"/>
    <s v="SU"/>
    <x v="20"/>
    <s v="Fallert Creek Hatchery"/>
    <s v="WDFW"/>
    <d v="1999-04-26T00:00:00"/>
    <n v="60196"/>
    <x v="7"/>
    <d v="1999-04-26T00:00:00"/>
    <s v="Smolt"/>
  </r>
  <r>
    <x v="20"/>
    <x v="5"/>
    <s v="SO"/>
    <x v="20"/>
    <s v="Fallert Creek Hatchery"/>
    <s v="WDFW"/>
    <d v="1999-04-02T00:00:00"/>
    <n v="411380"/>
    <x v="7"/>
    <d v="1999-04-19T00:00:00"/>
    <s v="Smolt"/>
  </r>
  <r>
    <x v="20"/>
    <x v="8"/>
    <s v="SP"/>
    <x v="20"/>
    <s v="Fallert Creek Hatchery"/>
    <s v="WDFW"/>
    <d v="1999-03-01T00:00:00"/>
    <n v="310500"/>
    <x v="7"/>
    <d v="1999-03-25T00:00:00"/>
    <s v="Smolt"/>
  </r>
  <r>
    <x v="20"/>
    <x v="1"/>
    <s v="FA"/>
    <x v="20"/>
    <s v="Fallert Creek Hatchery"/>
    <s v="WDFW"/>
    <d v="1999-06-02T00:00:00"/>
    <n v="1693170"/>
    <x v="7"/>
    <d v="1999-07-10T00:00:00"/>
    <s v="Smolt"/>
  </r>
  <r>
    <x v="20"/>
    <x v="8"/>
    <s v="SP"/>
    <x v="3"/>
    <s v="Deep River Net Pens"/>
    <s v="WDFW"/>
    <d v="1999-05-13T00:00:00"/>
    <n v="39678"/>
    <x v="15"/>
    <d v="1999-05-13T00:00:00"/>
    <s v="Smolt"/>
  </r>
  <r>
    <x v="20"/>
    <x v="5"/>
    <s v="SO"/>
    <x v="3"/>
    <s v="Deep River Net Pens"/>
    <s v="WDFW"/>
    <d v="1999-05-13T00:00:00"/>
    <n v="414108"/>
    <x v="15"/>
    <d v="1999-05-13T00:00:00"/>
    <s v="Smolt"/>
  </r>
  <r>
    <x v="20"/>
    <x v="1"/>
    <s v="FA"/>
    <x v="32"/>
    <s v="Elochoman Hatchery"/>
    <s v="WDFW"/>
    <d v="1999-06-17T00:00:00"/>
    <n v="1031600"/>
    <x v="14"/>
    <d v="1999-06-17T00:00:00"/>
    <s v="Smolt"/>
  </r>
  <r>
    <x v="20"/>
    <x v="1"/>
    <s v="FA"/>
    <x v="32"/>
    <s v="Elochoman Hatchery"/>
    <s v="WDFW"/>
    <d v="1999-06-28T00:00:00"/>
    <n v="174500"/>
    <x v="14"/>
    <d v="1999-06-28T00:00:00"/>
    <s v="Smolt"/>
  </r>
  <r>
    <x v="20"/>
    <x v="11"/>
    <s v="NO"/>
    <x v="32"/>
    <s v="Elochoman Hatchery"/>
    <s v="WDFW"/>
    <d v="1999-04-15T00:00:00"/>
    <n v="356287"/>
    <x v="14"/>
    <d v="1999-06-07T00:00:00"/>
    <s v="Smolt"/>
  </r>
  <r>
    <x v="20"/>
    <x v="1"/>
    <s v="FA"/>
    <x v="21"/>
    <s v="Elochoman River"/>
    <s v="WDFW"/>
    <d v="1999-05-19T00:00:00"/>
    <n v="841515"/>
    <x v="14"/>
    <d v="1999-06-07T00:00:00"/>
    <s v="Smolt"/>
  </r>
  <r>
    <x v="20"/>
    <x v="9"/>
    <s v="SU"/>
    <x v="21"/>
    <s v="Green River"/>
    <s v="WDFW"/>
    <d v="1999-04-28T00:00:00"/>
    <n v="10255"/>
    <x v="3"/>
    <d v="1999-04-29T00:00:00"/>
    <s v="Smolt"/>
  </r>
  <r>
    <x v="20"/>
    <x v="9"/>
    <s v="SU"/>
    <x v="21"/>
    <s v="Kalama River"/>
    <s v="WDFW"/>
    <d v="1999-04-22T00:00:00"/>
    <n v="30000"/>
    <x v="7"/>
    <d v="1999-04-22T00:00:00"/>
    <s v="Smolt"/>
  </r>
  <r>
    <x v="20"/>
    <x v="9"/>
    <s v="SU"/>
    <x v="21"/>
    <s v="E Fk Lewis River"/>
    <s v="WDFW"/>
    <d v="1999-04-20T00:00:00"/>
    <n v="33014"/>
    <x v="5"/>
    <d v="1999-04-20T00:00:00"/>
    <s v="Smolt"/>
  </r>
  <r>
    <x v="20"/>
    <x v="9"/>
    <s v="SU"/>
    <x v="21"/>
    <s v="Toutle River"/>
    <s v="WDFW"/>
    <d v="1999-04-23T00:00:00"/>
    <n v="10080"/>
    <x v="16"/>
    <d v="1999-04-23T00:00:00"/>
    <s v="Smolt"/>
  </r>
  <r>
    <x v="20"/>
    <x v="12"/>
    <s v="UN"/>
    <x v="21"/>
    <s v="Abernathy Cr"/>
    <s v="WDFW"/>
    <d v="1999-04-19T00:00:00"/>
    <n v="2500"/>
    <x v="19"/>
    <d v="1999-04-19T00:00:00"/>
    <s v="Smolt"/>
  </r>
  <r>
    <x v="20"/>
    <x v="1"/>
    <s v="FA"/>
    <x v="22"/>
    <s v="Cowlitz Hatchery"/>
    <s v="WDFW"/>
    <d v="1999-05-28T00:00:00"/>
    <n v="4002900"/>
    <x v="3"/>
    <d v="1999-07-29T00:00:00"/>
    <s v="Smolt"/>
  </r>
  <r>
    <x v="21"/>
    <x v="0"/>
    <s v="SP"/>
    <x v="18"/>
    <s v="Row River"/>
    <s v="ODFW"/>
    <d v="1997-06-10T00:00:00"/>
    <n v="56660"/>
    <x v="1"/>
    <d v="1997-06-10T00:00:00"/>
    <s v="Parr"/>
  </r>
  <r>
    <x v="21"/>
    <x v="3"/>
    <s v="UN"/>
    <x v="3"/>
    <s v="Chinook River"/>
    <s v="WDFW"/>
    <d v="1997-03-17T00:00:00"/>
    <n v="6400"/>
    <x v="18"/>
    <d v="1997-03-23T00:00:00"/>
    <s v="Presmolt"/>
  </r>
  <r>
    <x v="21"/>
    <x v="0"/>
    <s v="SP"/>
    <x v="18"/>
    <s v="Calapooia River"/>
    <s v="ODFW"/>
    <d v="1997-05-13T00:00:00"/>
    <n v="505660"/>
    <x v="1"/>
    <d v="1997-05-13T00:00:00"/>
    <s v="Parr"/>
  </r>
  <r>
    <x v="21"/>
    <x v="0"/>
    <s v="SP"/>
    <x v="18"/>
    <s v="S Fk Santiam River"/>
    <s v="ODFW"/>
    <d v="1997-05-13T00:00:00"/>
    <n v="242040"/>
    <x v="0"/>
    <d v="1997-05-13T00:00:00"/>
    <s v="Parr"/>
  </r>
  <r>
    <x v="21"/>
    <x v="0"/>
    <s v="SP"/>
    <x v="1"/>
    <s v="Fall Creek Reservoir"/>
    <s v="ODFW"/>
    <d v="1997-05-12T00:00:00"/>
    <n v="1000595"/>
    <x v="1"/>
    <d v="1997-05-14T00:00:00"/>
    <s v="Parr"/>
  </r>
  <r>
    <x v="21"/>
    <x v="0"/>
    <s v="SP"/>
    <x v="1"/>
    <s v="M Fk Willamette River"/>
    <s v="ODFW"/>
    <d v="1997-05-13T00:00:00"/>
    <n v="600440"/>
    <x v="1"/>
    <d v="1997-05-13T00:00:00"/>
    <s v="Parr"/>
  </r>
  <r>
    <x v="21"/>
    <x v="0"/>
    <s v="SP"/>
    <x v="1"/>
    <s v="Lookout Pt Reservoir"/>
    <s v="ODFW"/>
    <d v="1997-05-14T00:00:00"/>
    <n v="262080"/>
    <x v="1"/>
    <d v="1997-05-14T00:00:00"/>
    <s v="Parr"/>
  </r>
  <r>
    <x v="21"/>
    <x v="7"/>
    <s v="WI"/>
    <x v="3"/>
    <s v="Cowlitz River"/>
    <s v="WDFW"/>
    <d v="1997-05-22T00:00:00"/>
    <n v="10035"/>
    <x v="3"/>
    <d v="1997-05-22T00:00:00"/>
    <s v="Smolt"/>
  </r>
  <r>
    <x v="21"/>
    <x v="7"/>
    <s v="WI"/>
    <x v="3"/>
    <s v="Olequa Creek"/>
    <s v="WDFW"/>
    <d v="1997-05-22T00:00:00"/>
    <n v="10035"/>
    <x v="3"/>
    <d v="1997-05-22T00:00:00"/>
    <s v="Smolt"/>
  </r>
  <r>
    <x v="21"/>
    <x v="7"/>
    <s v="WI"/>
    <x v="3"/>
    <s v="Salmon Creek (WA)"/>
    <s v="WDFW"/>
    <d v="1997-05-22T00:00:00"/>
    <n v="10035"/>
    <x v="4"/>
    <d v="1997-05-22T00:00:00"/>
    <s v="Smolt"/>
  </r>
  <r>
    <x v="21"/>
    <x v="0"/>
    <s v="SP"/>
    <x v="1"/>
    <s v="Lookout Pt Reservoir"/>
    <s v="ODFW"/>
    <d v="1997-06-27T00:00:00"/>
    <n v="254488"/>
    <x v="1"/>
    <d v="1997-06-27T00:00:00"/>
    <s v="Parr"/>
  </r>
  <r>
    <x v="21"/>
    <x v="3"/>
    <s v="UN"/>
    <x v="4"/>
    <s v="Youngs River"/>
    <s v="ODFW"/>
    <d v="1997-06-04T00:00:00"/>
    <n v="3312"/>
    <x v="8"/>
    <d v="1997-06-04T00:00:00"/>
    <s v="Presmolt"/>
  </r>
  <r>
    <x v="21"/>
    <x v="15"/>
    <s v="SO"/>
    <x v="3"/>
    <s v="Chinook River"/>
    <s v="WDFW"/>
    <d v="1997-06-02T00:00:00"/>
    <n v="49198"/>
    <x v="18"/>
    <d v="1997-06-05T00:00:00"/>
    <s v="Presmolt"/>
  </r>
  <r>
    <x v="21"/>
    <x v="0"/>
    <s v="SP"/>
    <x v="22"/>
    <s v="Cowlitz Hatchery"/>
    <s v="WDFW"/>
    <d v="1997-06-15T00:00:00"/>
    <n v="672493"/>
    <x v="3"/>
    <d v="1997-06-30T00:00:00"/>
    <s v="Parr"/>
  </r>
  <r>
    <x v="21"/>
    <x v="7"/>
    <s v="WI"/>
    <x v="3"/>
    <s v="Cowlitz River"/>
    <s v="WDFW"/>
    <d v="1997-05-22T00:00:00"/>
    <n v="10035"/>
    <x v="3"/>
    <d v="1997-05-22T00:00:00"/>
    <s v="Smolt"/>
  </r>
  <r>
    <x v="21"/>
    <x v="0"/>
    <s v="SP"/>
    <x v="14"/>
    <s v="Clackamas River"/>
    <s v="ODFW"/>
    <d v="1997-08-12T00:00:00"/>
    <n v="683121"/>
    <x v="13"/>
    <d v="1997-08-12T00:00:00"/>
    <s v="Parr"/>
  </r>
  <r>
    <x v="21"/>
    <x v="0"/>
    <s v="SP"/>
    <x v="1"/>
    <s v="Lookout Pt Reservoir"/>
    <s v="ODFW"/>
    <d v="1997-07-14T00:00:00"/>
    <n v="67827"/>
    <x v="1"/>
    <d v="1997-07-14T00:00:00"/>
    <s v="Parr"/>
  </r>
  <r>
    <x v="21"/>
    <x v="0"/>
    <s v="SP"/>
    <x v="0"/>
    <s v="S Fk Santiam River"/>
    <s v="ODFW"/>
    <d v="1997-10-28T00:00:00"/>
    <n v="299572"/>
    <x v="0"/>
    <d v="1997-10-28T00:00:00"/>
    <s v="Presmolt"/>
  </r>
  <r>
    <x v="21"/>
    <x v="0"/>
    <s v="SP"/>
    <x v="1"/>
    <s v="M Fk Willamette River"/>
    <s v="ODFW"/>
    <d v="1997-11-03T00:00:00"/>
    <n v="253303"/>
    <x v="1"/>
    <d v="1997-11-03T00:00:00"/>
    <s v="Presmolt"/>
  </r>
  <r>
    <x v="21"/>
    <x v="7"/>
    <s v="WI"/>
    <x v="16"/>
    <s v="M Fk Willamette River"/>
    <s v="ODFW"/>
    <d v="1997-11-07T00:00:00"/>
    <n v="51501"/>
    <x v="1"/>
    <d v="1997-11-19T00:00:00"/>
    <s v="Smolt"/>
  </r>
  <r>
    <x v="21"/>
    <x v="0"/>
    <s v="SP"/>
    <x v="18"/>
    <s v="McKenzie River"/>
    <s v="ODFW"/>
    <d v="1997-11-06T00:00:00"/>
    <n v="330318"/>
    <x v="1"/>
    <d v="1997-11-11T00:00:00"/>
    <s v="Presmolt"/>
  </r>
  <r>
    <x v="21"/>
    <x v="0"/>
    <s v="SP"/>
    <x v="1"/>
    <s v="Willamette River"/>
    <s v="ODFW"/>
    <d v="1997-11-04T00:00:00"/>
    <n v="30505"/>
    <x v="1"/>
    <d v="1997-11-04T00:00:00"/>
    <s v="Presmolt"/>
  </r>
  <r>
    <x v="21"/>
    <x v="0"/>
    <s v="SP"/>
    <x v="1"/>
    <s v="Mollala River"/>
    <s v="ODFW"/>
    <d v="1997-11-05T00:00:00"/>
    <n v="34273"/>
    <x v="1"/>
    <d v="1997-11-05T00:00:00"/>
    <s v="Presmolt"/>
  </r>
  <r>
    <x v="21"/>
    <x v="0"/>
    <s v="SP"/>
    <x v="4"/>
    <s v="Willamette River"/>
    <s v="ODFW"/>
    <d v="1997-11-06T00:00:00"/>
    <n v="63114"/>
    <x v="1"/>
    <d v="1997-11-06T00:00:00"/>
    <s v="Presmolt"/>
  </r>
  <r>
    <x v="21"/>
    <x v="0"/>
    <s v="SP"/>
    <x v="4"/>
    <s v="Willamette River"/>
    <s v="ODFW"/>
    <d v="1997-11-04T00:00:00"/>
    <n v="30584"/>
    <x v="1"/>
    <d v="1997-11-04T00:00:00"/>
    <s v="Presmolt"/>
  </r>
  <r>
    <x v="21"/>
    <x v="1"/>
    <s v="FA"/>
    <x v="41"/>
    <s v="Abernathy Cr"/>
    <s v="USFW"/>
    <d v="1998-05-07T00:00:00"/>
    <n v="481466"/>
    <x v="19"/>
    <d v="1998-05-07T00:00:00"/>
    <s v="Smolt"/>
  </r>
  <r>
    <x v="21"/>
    <x v="6"/>
    <s v="UN"/>
    <x v="8"/>
    <s v="Eagle Creek"/>
    <s v="USFW"/>
    <d v="1998-04-22T00:00:00"/>
    <n v="1010044"/>
    <x v="13"/>
    <d v="1998-05-08T00:00:00"/>
    <s v="Smolt"/>
  </r>
  <r>
    <x v="21"/>
    <x v="7"/>
    <s v="WI"/>
    <x v="8"/>
    <s v="Eagle Creek"/>
    <s v="USFW"/>
    <d v="1998-04-21T00:00:00"/>
    <n v="206051"/>
    <x v="13"/>
    <d v="1998-04-29T00:00:00"/>
    <s v="Smolt"/>
  </r>
  <r>
    <x v="21"/>
    <x v="8"/>
    <s v="SP"/>
    <x v="3"/>
    <s v="N Fk Lewis River"/>
    <s v="WDFW"/>
    <d v="1998-01-31T00:00:00"/>
    <n v="144400"/>
    <x v="5"/>
    <d v="1998-03-28T00:00:00"/>
    <s v="Smolt"/>
  </r>
  <r>
    <x v="21"/>
    <x v="7"/>
    <s v="WI"/>
    <x v="26"/>
    <s v="W Fk Grays River"/>
    <s v="WDFW"/>
    <d v="1998-04-22T00:00:00"/>
    <n v="42675"/>
    <x v="15"/>
    <d v="1998-04-22T00:00:00"/>
    <s v="Smolt"/>
  </r>
  <r>
    <x v="21"/>
    <x v="5"/>
    <s v="SO"/>
    <x v="26"/>
    <s v="Deep River Net Pens"/>
    <s v="WDFW"/>
    <d v="1998-04-22T00:00:00"/>
    <n v="158045"/>
    <x v="15"/>
    <d v="1998-04-22T00:00:00"/>
    <s v="Smolt"/>
  </r>
  <r>
    <x v="21"/>
    <x v="5"/>
    <s v="SO"/>
    <x v="26"/>
    <s v="Deep River Net Pens"/>
    <s v="WDFW"/>
    <d v="1998-04-23T00:00:00"/>
    <n v="208350"/>
    <x v="15"/>
    <d v="1998-04-23T00:00:00"/>
    <s v="Smolt"/>
  </r>
  <r>
    <x v="21"/>
    <x v="8"/>
    <s v="SP"/>
    <x v="26"/>
    <s v="Deep River Net Pens"/>
    <s v="WDFW"/>
    <d v="1998-04-22T00:00:00"/>
    <n v="56414"/>
    <x v="15"/>
    <d v="1998-04-22T00:00:00"/>
    <s v="Smolt"/>
  </r>
  <r>
    <x v="21"/>
    <x v="1"/>
    <s v="FA"/>
    <x v="32"/>
    <s v="Elochoman Hatchery"/>
    <s v="WDFW"/>
    <d v="1998-03-13T00:00:00"/>
    <n v="168277"/>
    <x v="14"/>
    <d v="1998-03-13T00:00:00"/>
    <s v="Smolt"/>
  </r>
  <r>
    <x v="21"/>
    <x v="11"/>
    <s v="NO"/>
    <x v="32"/>
    <s v="Elochoman Hatchery"/>
    <s v="WDFW"/>
    <d v="1998-04-15T00:00:00"/>
    <n v="964095"/>
    <x v="14"/>
    <d v="1998-05-11T00:00:00"/>
    <s v="Smolt"/>
  </r>
  <r>
    <x v="21"/>
    <x v="7"/>
    <s v="WI"/>
    <x v="21"/>
    <s v="Germany Creek"/>
    <s v="WDFW"/>
    <d v="1998-04-26T00:00:00"/>
    <n v="5300"/>
    <x v="4"/>
    <d v="1998-04-26T00:00:00"/>
    <s v="Smolt"/>
  </r>
  <r>
    <x v="21"/>
    <x v="7"/>
    <s v="WI"/>
    <x v="21"/>
    <s v="Coweeman River"/>
    <s v="WDFW"/>
    <d v="1998-04-15T00:00:00"/>
    <n v="20010"/>
    <x v="17"/>
    <d v="1998-04-26T00:00:00"/>
    <s v="Smolt"/>
  </r>
  <r>
    <x v="21"/>
    <x v="7"/>
    <s v="WI"/>
    <x v="21"/>
    <s v="Abernathy Cr"/>
    <s v="WDFW"/>
    <d v="1998-04-15T00:00:00"/>
    <n v="4999"/>
    <x v="19"/>
    <d v="1998-04-15T00:00:00"/>
    <s v="Smolt"/>
  </r>
  <r>
    <x v="21"/>
    <x v="7"/>
    <s v="WI"/>
    <x v="21"/>
    <s v="Kalama River"/>
    <s v="WDFW"/>
    <d v="1998-04-16T00:00:00"/>
    <n v="13200"/>
    <x v="7"/>
    <d v="1998-04-21T00:00:00"/>
    <s v="Smolt"/>
  </r>
  <r>
    <x v="21"/>
    <x v="7"/>
    <s v="WI"/>
    <x v="21"/>
    <s v="Beaver Creek Hatchery"/>
    <s v="WDFW"/>
    <d v="1998-05-05T00:00:00"/>
    <n v="86670"/>
    <x v="14"/>
    <d v="1998-05-05T00:00:00"/>
    <s v="Smolt"/>
  </r>
  <r>
    <x v="21"/>
    <x v="9"/>
    <s v="SU"/>
    <x v="21"/>
    <s v="Kalama Falls Hatchery"/>
    <s v="WDFW"/>
    <d v="1998-04-22T00:00:00"/>
    <n v="30000"/>
    <x v="7"/>
    <d v="1998-04-23T00:00:00"/>
    <s v="Smolt"/>
  </r>
  <r>
    <x v="21"/>
    <x v="9"/>
    <s v="SU"/>
    <x v="21"/>
    <s v="Lewis River"/>
    <s v="WDFW"/>
    <d v="1998-04-16T00:00:00"/>
    <n v="39996"/>
    <x v="5"/>
    <d v="1998-04-27T00:00:00"/>
    <s v="Smolt"/>
  </r>
  <r>
    <x v="21"/>
    <x v="9"/>
    <s v="SU"/>
    <x v="21"/>
    <s v="S Fk Toutle River"/>
    <s v="WDFW"/>
    <d v="1998-04-26T00:00:00"/>
    <n v="5365"/>
    <x v="16"/>
    <d v="1998-04-26T00:00:00"/>
    <s v="Smolt"/>
  </r>
  <r>
    <x v="21"/>
    <x v="9"/>
    <s v="SU"/>
    <x v="21"/>
    <s v="Beaver Creek Hatchery"/>
    <s v="WDFW"/>
    <d v="1998-05-15T00:00:00"/>
    <n v="24314"/>
    <x v="14"/>
    <d v="1998-05-15T00:00:00"/>
    <s v="Smolt"/>
  </r>
  <r>
    <x v="21"/>
    <x v="5"/>
    <s v="SO"/>
    <x v="32"/>
    <s v="Elochoman Hatchery"/>
    <s v="WDFW"/>
    <d v="1998-04-03T00:00:00"/>
    <n v="476836"/>
    <x v="14"/>
    <d v="1998-04-03T00:00:00"/>
    <s v="Smolt"/>
  </r>
  <r>
    <x v="21"/>
    <x v="1"/>
    <s v="FA"/>
    <x v="32"/>
    <s v="Elochoman Hatchery"/>
    <s v="WDFW"/>
    <d v="1998-06-05T00:00:00"/>
    <n v="4175996"/>
    <x v="14"/>
    <d v="1998-06-05T00:00:00"/>
    <s v="Smolt"/>
  </r>
  <r>
    <x v="21"/>
    <x v="6"/>
    <s v="UN"/>
    <x v="34"/>
    <s v="Blind Slough"/>
    <s v="ODFW"/>
    <d v="1998-05-01T00:00:00"/>
    <n v="144958"/>
    <x v="4"/>
    <d v="1998-05-01T00:00:00"/>
    <s v="Smolt"/>
  </r>
  <r>
    <x v="21"/>
    <x v="8"/>
    <s v="SP"/>
    <x v="34"/>
    <s v="Blind Slough"/>
    <s v="ODFW"/>
    <d v="1998-03-03T00:00:00"/>
    <n v="198034"/>
    <x v="4"/>
    <d v="1998-03-03T00:00:00"/>
    <s v="Smolt"/>
  </r>
  <r>
    <x v="21"/>
    <x v="8"/>
    <s v="SP"/>
    <x v="34"/>
    <s v="Blind Slough"/>
    <s v="ODFW"/>
    <d v="1998-04-01T00:00:00"/>
    <n v="50680"/>
    <x v="4"/>
    <d v="1998-04-01T00:00:00"/>
    <s v="Smolt"/>
  </r>
  <r>
    <x v="21"/>
    <x v="6"/>
    <s v="UN"/>
    <x v="34"/>
    <s v="Tongue Pt"/>
    <s v="ODFW"/>
    <d v="1998-05-01T00:00:00"/>
    <n v="119611"/>
    <x v="4"/>
    <d v="1998-05-01T00:00:00"/>
    <s v="Smolt"/>
  </r>
  <r>
    <x v="21"/>
    <x v="8"/>
    <s v="SP"/>
    <x v="34"/>
    <s v="Tongue Pt"/>
    <s v="ODFW"/>
    <d v="1998-03-03T00:00:00"/>
    <n v="128314"/>
    <x v="4"/>
    <d v="1998-03-03T00:00:00"/>
    <s v="Smolt"/>
  </r>
  <r>
    <x v="21"/>
    <x v="8"/>
    <s v="SP"/>
    <x v="34"/>
    <s v="Tongue Pt"/>
    <s v="ODFW"/>
    <d v="1998-04-01T00:00:00"/>
    <n v="125456"/>
    <x v="4"/>
    <d v="1998-04-01T00:00:00"/>
    <s v="Smolt"/>
  </r>
  <r>
    <x v="21"/>
    <x v="6"/>
    <s v="UN"/>
    <x v="10"/>
    <s v="Big Creek Hatchery"/>
    <s v="ODFW"/>
    <d v="1998-04-24T00:00:00"/>
    <n v="146064"/>
    <x v="10"/>
    <d v="1998-04-24T00:00:00"/>
    <s v="Smolt"/>
  </r>
  <r>
    <x v="21"/>
    <x v="6"/>
    <s v="UN"/>
    <x v="10"/>
    <s v="Big Creek Hatchery"/>
    <s v="ODFW"/>
    <d v="1998-05-28T00:00:00"/>
    <n v="355130"/>
    <x v="10"/>
    <d v="1998-05-28T00:00:00"/>
    <s v="Smolt"/>
  </r>
  <r>
    <x v="21"/>
    <x v="1"/>
    <s v="FA"/>
    <x v="10"/>
    <s v="Big Creek Hatchery"/>
    <s v="ODFW"/>
    <d v="1998-04-29T00:00:00"/>
    <n v="5867783"/>
    <x v="10"/>
    <d v="1998-05-07T00:00:00"/>
    <s v="Smolt"/>
  </r>
  <r>
    <x v="21"/>
    <x v="7"/>
    <s v="WI"/>
    <x v="10"/>
    <s v="Big Creek Hatchery"/>
    <s v="ODFW"/>
    <d v="1998-04-06T00:00:00"/>
    <n v="70766"/>
    <x v="10"/>
    <d v="1998-04-06T00:00:00"/>
    <s v="Smolt"/>
  </r>
  <r>
    <x v="21"/>
    <x v="7"/>
    <s v="WI"/>
    <x v="11"/>
    <s v="Gnat Creek"/>
    <s v="ODFW"/>
    <d v="1998-03-31T00:00:00"/>
    <n v="40160"/>
    <x v="4"/>
    <d v="1998-03-31T00:00:00"/>
    <s v="Smolt"/>
  </r>
  <r>
    <x v="21"/>
    <x v="6"/>
    <s v="UN"/>
    <x v="34"/>
    <s v="Youngs Bay"/>
    <s v="ODFW"/>
    <d v="1998-05-01T00:00:00"/>
    <n v="133373"/>
    <x v="8"/>
    <d v="1998-05-01T00:00:00"/>
    <s v="Smolt"/>
  </r>
  <r>
    <x v="21"/>
    <x v="6"/>
    <s v="UN"/>
    <x v="34"/>
    <s v="Youngs Bay"/>
    <s v="ODFW"/>
    <d v="1998-05-26T00:00:00"/>
    <n v="455735"/>
    <x v="8"/>
    <d v="1998-05-26T00:00:00"/>
    <s v="Smolt"/>
  </r>
  <r>
    <x v="21"/>
    <x v="6"/>
    <s v="UN"/>
    <x v="34"/>
    <s v="Youngs Bay"/>
    <s v="ODFW"/>
    <d v="1998-05-01T00:00:00"/>
    <n v="530524"/>
    <x v="8"/>
    <d v="1998-05-01T00:00:00"/>
    <s v="Smolt"/>
  </r>
  <r>
    <x v="21"/>
    <x v="8"/>
    <s v="SP"/>
    <x v="34"/>
    <s v="Youngs Bay"/>
    <s v="ODFW"/>
    <d v="1998-03-03T00:00:00"/>
    <n v="149878"/>
    <x v="8"/>
    <d v="1998-03-03T00:00:00"/>
    <s v="Smolt"/>
  </r>
  <r>
    <x v="21"/>
    <x v="8"/>
    <s v="SP"/>
    <x v="34"/>
    <s v="Youngs Bay"/>
    <s v="ODFW"/>
    <d v="1998-04-01T00:00:00"/>
    <n v="306404"/>
    <x v="8"/>
    <d v="1998-04-01T00:00:00"/>
    <s v="Smolt"/>
  </r>
  <r>
    <x v="21"/>
    <x v="6"/>
    <s v="UN"/>
    <x v="34"/>
    <s v="S Fk Klaskanine River"/>
    <s v="ODFW"/>
    <d v="1998-04-29T00:00:00"/>
    <n v="550427"/>
    <x v="11"/>
    <d v="1998-04-29T00:00:00"/>
    <s v="Smolt"/>
  </r>
  <r>
    <x v="21"/>
    <x v="7"/>
    <s v="WI"/>
    <x v="12"/>
    <s v="N Fk Klaskanine River"/>
    <s v="ODFW"/>
    <d v="1998-04-02T00:00:00"/>
    <n v="59962"/>
    <x v="11"/>
    <d v="1998-04-02T00:00:00"/>
    <s v="Smolt"/>
  </r>
  <r>
    <x v="21"/>
    <x v="9"/>
    <s v="SU"/>
    <x v="19"/>
    <s v="Willamette River"/>
    <s v="ODFW"/>
    <d v="1998-04-08T00:00:00"/>
    <n v="31836"/>
    <x v="1"/>
    <d v="1998-04-08T00:00:00"/>
    <s v="Smolt"/>
  </r>
  <r>
    <x v="21"/>
    <x v="8"/>
    <s v="SP"/>
    <x v="38"/>
    <s v="M Fk Willamette River"/>
    <s v="ODFW"/>
    <d v="1998-03-03T00:00:00"/>
    <n v="552403"/>
    <x v="1"/>
    <d v="1998-03-03T00:00:00"/>
    <s v="Smolt"/>
  </r>
  <r>
    <x v="21"/>
    <x v="9"/>
    <s v="SU"/>
    <x v="38"/>
    <s v="M Fk Willamette River"/>
    <s v="ODFW"/>
    <d v="1998-04-07T00:00:00"/>
    <n v="96514"/>
    <x v="1"/>
    <d v="1998-04-07T00:00:00"/>
    <s v="Smolt"/>
  </r>
  <r>
    <x v="21"/>
    <x v="7"/>
    <s v="WI"/>
    <x v="4"/>
    <s v="M Fk Willamette River"/>
    <s v="ODFW"/>
    <d v="1998-01-15T00:00:00"/>
    <n v="8000"/>
    <x v="1"/>
    <d v="1998-01-15T00:00:00"/>
    <s v="Smolt"/>
  </r>
  <r>
    <x v="21"/>
    <x v="8"/>
    <s v="SP"/>
    <x v="1"/>
    <s v="M Fk Willamette River"/>
    <s v="ODFW"/>
    <d v="1998-02-05T00:00:00"/>
    <n v="446481"/>
    <x v="1"/>
    <d v="1998-02-05T00:00:00"/>
    <s v="Smolt"/>
  </r>
  <r>
    <x v="21"/>
    <x v="7"/>
    <s v="WI"/>
    <x v="2"/>
    <s v="Tualatin River"/>
    <s v="ODFW"/>
    <d v="1998-03-31T00:00:00"/>
    <n v="10032"/>
    <x v="1"/>
    <d v="1998-03-31T00:00:00"/>
    <s v="Smolt"/>
  </r>
  <r>
    <x v="21"/>
    <x v="8"/>
    <s v="SP"/>
    <x v="1"/>
    <s v="Mollala River"/>
    <s v="ODFW"/>
    <d v="1998-02-26T00:00:00"/>
    <n v="68388"/>
    <x v="1"/>
    <d v="1998-02-27T00:00:00"/>
    <s v="Smolt"/>
  </r>
  <r>
    <x v="21"/>
    <x v="8"/>
    <s v="SP"/>
    <x v="17"/>
    <s v="Santiam River &amp; N Fk"/>
    <s v="ODFW"/>
    <d v="1998-03-02T00:00:00"/>
    <n v="725438"/>
    <x v="0"/>
    <d v="1998-03-09T00:00:00"/>
    <s v="Smolt"/>
  </r>
  <r>
    <x v="21"/>
    <x v="9"/>
    <s v="SU"/>
    <x v="17"/>
    <s v="Santiam River &amp; N Fk"/>
    <s v="ODFW"/>
    <d v="1998-04-06T00:00:00"/>
    <n v="92394"/>
    <x v="0"/>
    <d v="1998-04-06T00:00:00"/>
    <s v="Smolt"/>
  </r>
  <r>
    <x v="21"/>
    <x v="9"/>
    <s v="SU"/>
    <x v="17"/>
    <s v="Santiam River &amp; N Fk"/>
    <s v="ODFW"/>
    <d v="1998-04-06T00:00:00"/>
    <n v="67118"/>
    <x v="0"/>
    <d v="1998-04-06T00:00:00"/>
    <s v="Smolt"/>
  </r>
  <r>
    <x v="21"/>
    <x v="7"/>
    <s v="WI"/>
    <x v="17"/>
    <s v="Santiam River &amp; N Fk"/>
    <s v="ODFW"/>
    <d v="1998-04-08T00:00:00"/>
    <n v="39339"/>
    <x v="0"/>
    <d v="1998-04-08T00:00:00"/>
    <s v="Smolt"/>
  </r>
  <r>
    <x v="21"/>
    <x v="8"/>
    <s v="SP"/>
    <x v="0"/>
    <s v="South Santiam Hatchery"/>
    <s v="ODFW"/>
    <d v="1998-02-04T00:00:00"/>
    <n v="300234"/>
    <x v="0"/>
    <d v="1998-02-04T00:00:00"/>
    <s v="Smolt"/>
  </r>
  <r>
    <x v="21"/>
    <x v="8"/>
    <s v="SP"/>
    <x v="0"/>
    <s v="South Santiam Hatchery"/>
    <s v="ODFW"/>
    <d v="1998-03-09T00:00:00"/>
    <n v="379084"/>
    <x v="0"/>
    <d v="1998-03-16T00:00:00"/>
    <s v="Smolt"/>
  </r>
  <r>
    <x v="21"/>
    <x v="9"/>
    <s v="SU"/>
    <x v="0"/>
    <s v="South Santiam Hatchery"/>
    <s v="ODFW"/>
    <d v="1998-04-30T00:00:00"/>
    <n v="181112"/>
    <x v="0"/>
    <d v="1998-04-30T00:00:00"/>
    <s v="Smolt"/>
  </r>
  <r>
    <x v="21"/>
    <x v="8"/>
    <s v="SP"/>
    <x v="1"/>
    <s v="Thomas Creek"/>
    <s v="ODFW"/>
    <d v="1998-02-25T00:00:00"/>
    <n v="30356"/>
    <x v="0"/>
    <d v="1998-02-25T00:00:00"/>
    <s v="Smolt"/>
  </r>
  <r>
    <x v="21"/>
    <x v="8"/>
    <s v="SP"/>
    <x v="1"/>
    <s v="Crabtree Creek"/>
    <s v="ODFW"/>
    <d v="1998-02-25T00:00:00"/>
    <n v="19998"/>
    <x v="1"/>
    <d v="1998-02-25T00:00:00"/>
    <s v="Smolt"/>
  </r>
  <r>
    <x v="21"/>
    <x v="8"/>
    <s v="SP"/>
    <x v="18"/>
    <s v="McKenzie Hatchery"/>
    <s v="ODFW"/>
    <d v="1998-02-05T00:00:00"/>
    <n v="325874"/>
    <x v="1"/>
    <d v="1998-02-05T00:00:00"/>
    <s v="Smolt"/>
  </r>
  <r>
    <x v="21"/>
    <x v="8"/>
    <s v="SP"/>
    <x v="18"/>
    <s v="McKenzie Hatchery"/>
    <s v="ODFW"/>
    <d v="1998-03-05T00:00:00"/>
    <n v="364654"/>
    <x v="1"/>
    <d v="1998-03-05T00:00:00"/>
    <s v="Smolt"/>
  </r>
  <r>
    <x v="21"/>
    <x v="9"/>
    <s v="SU"/>
    <x v="16"/>
    <s v="McKenzie River"/>
    <s v="ODFW"/>
    <d v="1998-04-07T00:00:00"/>
    <n v="111656"/>
    <x v="1"/>
    <d v="1998-04-07T00:00:00"/>
    <s v="Smolt"/>
  </r>
  <r>
    <x v="21"/>
    <x v="8"/>
    <s v="SP"/>
    <x v="18"/>
    <s v="Mohawk River"/>
    <s v="ODFW"/>
    <d v="1998-02-05T00:00:00"/>
    <n v="42301"/>
    <x v="1"/>
    <d v="1998-02-05T00:00:00"/>
    <s v="Smolt"/>
  </r>
  <r>
    <x v="21"/>
    <x v="9"/>
    <s v="SU"/>
    <x v="0"/>
    <s v="McKenzie River"/>
    <s v="ODFW"/>
    <d v="1998-05-12T00:00:00"/>
    <n v="5779"/>
    <x v="1"/>
    <d v="1998-05-21T00:00:00"/>
    <s v="Smolt"/>
  </r>
  <r>
    <x v="21"/>
    <x v="6"/>
    <s v="UN"/>
    <x v="2"/>
    <s v="Bonneville Hatchery"/>
    <s v="ODFW"/>
    <d v="1998-04-30T00:00:00"/>
    <n v="292480"/>
    <x v="2"/>
    <d v="1998-04-30T00:00:00"/>
    <s v="Smolt"/>
  </r>
  <r>
    <x v="21"/>
    <x v="6"/>
    <s v="UN"/>
    <x v="15"/>
    <s v="Clackamas River"/>
    <s v="ODFW"/>
    <d v="1998-04-27T00:00:00"/>
    <n v="933"/>
    <x v="13"/>
    <d v="1998-04-27T00:00:00"/>
    <s v="Smolt"/>
  </r>
  <r>
    <x v="21"/>
    <x v="8"/>
    <s v="SP"/>
    <x v="14"/>
    <s v="Clackamas Hatchery"/>
    <s v="ODFW"/>
    <d v="1998-03-18T00:00:00"/>
    <n v="487334"/>
    <x v="13"/>
    <d v="1998-03-19T00:00:00"/>
    <s v="Smolt"/>
  </r>
  <r>
    <x v="21"/>
    <x v="8"/>
    <s v="SP"/>
    <x v="18"/>
    <s v="Clackamas River"/>
    <s v="ODFW"/>
    <d v="1998-03-12T00:00:00"/>
    <n v="177865"/>
    <x v="13"/>
    <d v="1998-03-13T00:00:00"/>
    <s v="Smolt"/>
  </r>
  <r>
    <x v="21"/>
    <x v="8"/>
    <s v="SP"/>
    <x v="4"/>
    <s v="Clackamas River"/>
    <s v="ODFW"/>
    <d v="1998-03-12T00:00:00"/>
    <n v="83412"/>
    <x v="13"/>
    <d v="1998-03-12T00:00:00"/>
    <s v="Smolt"/>
  </r>
  <r>
    <x v="21"/>
    <x v="9"/>
    <s v="SU"/>
    <x v="14"/>
    <s v="Clackamas River"/>
    <s v="ODFW"/>
    <d v="1998-04-10T00:00:00"/>
    <n v="150588"/>
    <x v="13"/>
    <d v="1998-04-10T00:00:00"/>
    <s v="Smolt"/>
  </r>
  <r>
    <x v="21"/>
    <x v="7"/>
    <s v="WI"/>
    <x v="2"/>
    <s v="Clackamas River"/>
    <s v="ODFW"/>
    <d v="1998-03-17T00:00:00"/>
    <n v="90100"/>
    <x v="13"/>
    <d v="1998-03-31T00:00:00"/>
    <s v="Smolt"/>
  </r>
  <r>
    <x v="21"/>
    <x v="7"/>
    <s v="WI"/>
    <x v="14"/>
    <s v="Clackamas Hatchery"/>
    <s v="ODFW"/>
    <d v="1998-04-10T00:00:00"/>
    <n v="19970"/>
    <x v="13"/>
    <d v="1998-04-10T00:00:00"/>
    <s v="Smolt"/>
  </r>
  <r>
    <x v="21"/>
    <x v="7"/>
    <s v="WI"/>
    <x v="4"/>
    <s v="Clackamas River"/>
    <s v="ODFW"/>
    <d v="1998-04-09T00:00:00"/>
    <n v="60161"/>
    <x v="13"/>
    <d v="1998-04-10T00:00:00"/>
    <s v="Smolt"/>
  </r>
  <r>
    <x v="21"/>
    <x v="7"/>
    <s v="WI"/>
    <x v="14"/>
    <s v="Clackamas Hatchery"/>
    <s v="ODFW"/>
    <d v="1998-04-02T00:00:00"/>
    <n v="69334"/>
    <x v="13"/>
    <d v="1998-04-02T00:00:00"/>
    <s v="Smolt"/>
  </r>
  <r>
    <x v="21"/>
    <x v="7"/>
    <s v="WI"/>
    <x v="33"/>
    <s v="Clackamas River"/>
    <s v="ODFW"/>
    <d v="1998-03-30T00:00:00"/>
    <n v="44961"/>
    <x v="13"/>
    <d v="1998-04-01T00:00:00"/>
    <s v="Smolt"/>
  </r>
  <r>
    <x v="21"/>
    <x v="6"/>
    <s v="UN"/>
    <x v="15"/>
    <s v="Sandy Hatchery"/>
    <s v="ODFW"/>
    <d v="1998-05-04T00:00:00"/>
    <n v="304"/>
    <x v="12"/>
    <d v="1998-05-04T00:00:00"/>
    <s v="Smolt"/>
  </r>
  <r>
    <x v="21"/>
    <x v="8"/>
    <s v="SP"/>
    <x v="4"/>
    <s v="Marmot Acclim Site"/>
    <s v="ODFW"/>
    <d v="1998-03-15T00:00:00"/>
    <n v="89806"/>
    <x v="12"/>
    <d v="1998-03-15T00:00:00"/>
    <s v="Smolt"/>
  </r>
  <r>
    <x v="21"/>
    <x v="8"/>
    <s v="SP"/>
    <x v="14"/>
    <s v="Sandy River"/>
    <s v="ODFW"/>
    <d v="1998-03-18T00:00:00"/>
    <n v="358769"/>
    <x v="12"/>
    <d v="1998-03-19T00:00:00"/>
    <s v="Smolt"/>
  </r>
  <r>
    <x v="21"/>
    <x v="9"/>
    <s v="SU"/>
    <x v="33"/>
    <s v="Sandy River"/>
    <s v="ODFW"/>
    <d v="1998-04-07T00:00:00"/>
    <n v="37492"/>
    <x v="12"/>
    <d v="1998-04-09T00:00:00"/>
    <s v="Smolt"/>
  </r>
  <r>
    <x v="21"/>
    <x v="7"/>
    <s v="WI"/>
    <x v="2"/>
    <s v="Sandy River"/>
    <s v="ODFW"/>
    <d v="1998-03-30T00:00:00"/>
    <n v="105901"/>
    <x v="12"/>
    <d v="1998-04-01T00:00:00"/>
    <s v="Smolt"/>
  </r>
  <r>
    <x v="21"/>
    <x v="7"/>
    <s v="WI"/>
    <x v="4"/>
    <s v="Marmot Acclim Site"/>
    <s v="ODFW"/>
    <d v="1998-04-09T00:00:00"/>
    <n v="50008"/>
    <x v="12"/>
    <d v="1998-04-09T00:00:00"/>
    <s v="Smolt"/>
  </r>
  <r>
    <x v="21"/>
    <x v="6"/>
    <s v="UN"/>
    <x v="15"/>
    <s v="Sandy Hatchery"/>
    <s v="ODFW"/>
    <d v="1998-04-15T00:00:00"/>
    <n v="284583"/>
    <x v="12"/>
    <d v="1998-05-14T00:00:00"/>
    <s v="Smolt"/>
  </r>
  <r>
    <x v="21"/>
    <x v="9"/>
    <s v="SU"/>
    <x v="15"/>
    <s v="Sandy Hatchery"/>
    <s v="ODFW"/>
    <d v="1998-04-14T00:00:00"/>
    <n v="37798"/>
    <x v="12"/>
    <d v="1998-04-14T00:00:00"/>
    <s v="Smolt"/>
  </r>
  <r>
    <x v="21"/>
    <x v="7"/>
    <s v="WI"/>
    <x v="15"/>
    <s v="Sandy Hatchery"/>
    <s v="ODFW"/>
    <d v="1998-03-20T00:00:00"/>
    <n v="50102"/>
    <x v="12"/>
    <d v="1998-03-20T00:00:00"/>
    <s v="Smolt"/>
  </r>
  <r>
    <x v="21"/>
    <x v="8"/>
    <s v="SP"/>
    <x v="18"/>
    <s v="Willamette River"/>
    <s v="ODFW"/>
    <d v="1998-03-13T00:00:00"/>
    <n v="60048"/>
    <x v="1"/>
    <d v="1998-03-13T00:00:00"/>
    <s v="Smolt"/>
  </r>
  <r>
    <x v="21"/>
    <x v="1"/>
    <s v="FA"/>
    <x v="34"/>
    <s v="Youngs Bay"/>
    <s v="ODFW"/>
    <d v="1998-07-01T00:00:00"/>
    <n v="117583"/>
    <x v="8"/>
    <d v="1998-07-20T00:00:00"/>
    <s v="Smolt"/>
  </r>
  <r>
    <x v="21"/>
    <x v="1"/>
    <s v="FA"/>
    <x v="34"/>
    <s v="Youngs Bay"/>
    <s v="ODFW"/>
    <d v="1998-07-01T00:00:00"/>
    <n v="629796"/>
    <x v="8"/>
    <d v="1998-07-06T00:00:00"/>
    <s v="Smolt"/>
  </r>
  <r>
    <x v="21"/>
    <x v="9"/>
    <s v="SU"/>
    <x v="38"/>
    <s v="Fall Creek"/>
    <s v="ODFW"/>
    <d v="1998-04-07T00:00:00"/>
    <n v="20240"/>
    <x v="1"/>
    <d v="1998-04-07T00:00:00"/>
    <s v="Smolt"/>
  </r>
  <r>
    <x v="21"/>
    <x v="6"/>
    <s v="UN"/>
    <x v="2"/>
    <s v="Bonneville Hatchery"/>
    <s v="ODFW"/>
    <d v="1998-06-04T00:00:00"/>
    <n v="698556"/>
    <x v="2"/>
    <d v="1998-06-04T00:00:00"/>
    <s v="Smolt"/>
  </r>
  <r>
    <x v="21"/>
    <x v="1"/>
    <s v="FA"/>
    <x v="2"/>
    <s v="Bonneville Hatchery"/>
    <s v="ODFW"/>
    <d v="1998-06-01T00:00:00"/>
    <n v="575204"/>
    <x v="2"/>
    <d v="1998-06-01T00:00:00"/>
    <s v="Smolt"/>
  </r>
  <r>
    <x v="21"/>
    <x v="11"/>
    <s v="NO"/>
    <x v="27"/>
    <s v="Kalama Falls Hatchery"/>
    <s v="WDFW"/>
    <d v="1998-04-13T00:00:00"/>
    <n v="1017600"/>
    <x v="7"/>
    <d v="1998-04-19T00:00:00"/>
    <s v="Smolt"/>
  </r>
  <r>
    <x v="21"/>
    <x v="7"/>
    <s v="WI"/>
    <x v="27"/>
    <s v="Gobar Acclim Pond"/>
    <s v="WDFW"/>
    <d v="1998-04-15T00:00:00"/>
    <n v="58000"/>
    <x v="7"/>
    <d v="1998-04-30T00:00:00"/>
    <s v="Smolt"/>
  </r>
  <r>
    <x v="21"/>
    <x v="1"/>
    <s v="FA"/>
    <x v="27"/>
    <s v="Kalama Falls Hatchery"/>
    <s v="WDFW"/>
    <d v="1998-02-16T00:00:00"/>
    <n v="539300"/>
    <x v="7"/>
    <d v="1998-03-04T00:00:00"/>
    <s v="Smolt"/>
  </r>
  <r>
    <x v="21"/>
    <x v="1"/>
    <s v="FA"/>
    <x v="27"/>
    <s v="Kalama Falls Hatchery"/>
    <s v="WDFW"/>
    <d v="1998-06-16T00:00:00"/>
    <n v="2286900"/>
    <x v="7"/>
    <d v="1998-06-24T00:00:00"/>
    <s v="Smolt"/>
  </r>
  <r>
    <x v="21"/>
    <x v="7"/>
    <s v="WI"/>
    <x v="3"/>
    <s v="Cowlitz River"/>
    <s v="WDFW"/>
    <d v="1998-05-07T00:00:00"/>
    <n v="21919"/>
    <x v="3"/>
    <d v="1998-05-07T00:00:00"/>
    <s v="Smolt"/>
  </r>
  <r>
    <x v="21"/>
    <x v="9"/>
    <s v="SU"/>
    <x v="3"/>
    <s v="Cowlitz River"/>
    <s v="WDFW"/>
    <d v="1998-05-02T00:00:00"/>
    <n v="48961"/>
    <x v="3"/>
    <d v="1998-05-05T00:00:00"/>
    <s v="Smolt"/>
  </r>
  <r>
    <x v="21"/>
    <x v="1"/>
    <s v="FA"/>
    <x v="3"/>
    <s v="Below Bonn Dam"/>
    <s v="WDFW"/>
    <d v="1998-06-01T00:00:00"/>
    <n v="425000"/>
    <x v="4"/>
    <d v="1998-06-01T00:00:00"/>
    <s v="Smolt"/>
  </r>
  <r>
    <x v="21"/>
    <x v="1"/>
    <s v="FA"/>
    <x v="22"/>
    <s v="Cowlitz Hatchery"/>
    <s v="WDFW"/>
    <d v="1998-04-15T00:00:00"/>
    <n v="2738500"/>
    <x v="3"/>
    <d v="1998-04-27T00:00:00"/>
    <s v="Smolt"/>
  </r>
  <r>
    <x v="21"/>
    <x v="1"/>
    <s v="FA"/>
    <x v="22"/>
    <s v="Cowlitz Hatchery"/>
    <s v="WDFW"/>
    <d v="1998-06-01T00:00:00"/>
    <n v="3207100"/>
    <x v="3"/>
    <d v="1998-06-19T00:00:00"/>
    <s v="Smolt"/>
  </r>
  <r>
    <x v="21"/>
    <x v="8"/>
    <s v="SP"/>
    <x v="22"/>
    <s v="Cowlitz Hatchery"/>
    <s v="WDFW"/>
    <d v="1998-03-02T00:00:00"/>
    <n v="697159"/>
    <x v="3"/>
    <d v="1998-03-02T00:00:00"/>
    <s v="Smolt"/>
  </r>
  <r>
    <x v="21"/>
    <x v="8"/>
    <s v="SP"/>
    <x v="22"/>
    <s v="Cowlitz Hatchery"/>
    <s v="WDFW"/>
    <d v="1998-04-01T00:00:00"/>
    <n v="420995"/>
    <x v="3"/>
    <d v="1998-04-01T00:00:00"/>
    <s v="Smolt"/>
  </r>
  <r>
    <x v="21"/>
    <x v="11"/>
    <s v="NO"/>
    <x v="22"/>
    <s v="Cowlitz Hatchery"/>
    <s v="WDFW"/>
    <d v="1998-05-01T00:00:00"/>
    <n v="3699868"/>
    <x v="3"/>
    <d v="1998-05-22T00:00:00"/>
    <s v="Smolt"/>
  </r>
  <r>
    <x v="21"/>
    <x v="6"/>
    <s v="UN"/>
    <x v="24"/>
    <s v="Washougal Hatchery"/>
    <s v="WDFW"/>
    <d v="1998-04-09T00:00:00"/>
    <n v="3860"/>
    <x v="6"/>
    <d v="1998-04-09T00:00:00"/>
    <s v="Smolt"/>
  </r>
  <r>
    <x v="21"/>
    <x v="11"/>
    <s v="NO"/>
    <x v="24"/>
    <s v="Washougal Hatchery"/>
    <s v="WDFW"/>
    <d v="1998-04-23T00:00:00"/>
    <n v="501845"/>
    <x v="6"/>
    <d v="1998-04-23T00:00:00"/>
    <s v="Smolt"/>
  </r>
  <r>
    <x v="21"/>
    <x v="1"/>
    <s v="FA"/>
    <x v="24"/>
    <s v="Washougal Hatchery"/>
    <s v="WDFW"/>
    <d v="1998-02-18T00:00:00"/>
    <n v="423200"/>
    <x v="6"/>
    <d v="1998-02-24T00:00:00"/>
    <s v="Fry"/>
  </r>
  <r>
    <x v="21"/>
    <x v="1"/>
    <s v="FA"/>
    <x v="24"/>
    <s v="Washougal Hatchery"/>
    <s v="WDFW"/>
    <d v="1998-06-12T00:00:00"/>
    <n v="3593671"/>
    <x v="6"/>
    <d v="1998-06-17T00:00:00"/>
    <s v="Smolt"/>
  </r>
  <r>
    <x v="21"/>
    <x v="1"/>
    <s v="FA"/>
    <x v="24"/>
    <s v="Washougal Hatchery"/>
    <s v="WDFW"/>
    <d v="1998-07-17T00:00:00"/>
    <n v="596865"/>
    <x v="6"/>
    <d v="1998-07-17T00:00:00"/>
    <s v="Smolt"/>
  </r>
  <r>
    <x v="21"/>
    <x v="6"/>
    <s v="UN"/>
    <x v="20"/>
    <s v="Fallert Creek Hatchery"/>
    <s v="WDFW"/>
    <d v="1998-04-01T00:00:00"/>
    <n v="545860"/>
    <x v="7"/>
    <d v="1998-04-19T00:00:00"/>
    <s v="Smolt"/>
  </r>
  <r>
    <x v="21"/>
    <x v="9"/>
    <s v="SU"/>
    <x v="20"/>
    <s v="Fallert Creek Hatchery"/>
    <s v="WDFW"/>
    <d v="1998-04-15T00:00:00"/>
    <n v="59389"/>
    <x v="7"/>
    <d v="1998-04-15T00:00:00"/>
    <s v="Smolt"/>
  </r>
  <r>
    <x v="21"/>
    <x v="1"/>
    <s v="FA"/>
    <x v="20"/>
    <s v="Fallert Creek Hatchery"/>
    <s v="WDFW"/>
    <d v="1998-01-25T00:00:00"/>
    <n v="247065"/>
    <x v="7"/>
    <d v="1998-02-22T00:00:00"/>
    <s v="Smolt"/>
  </r>
  <r>
    <x v="21"/>
    <x v="8"/>
    <s v="SP"/>
    <x v="20"/>
    <s v="Fallert Creek Hatchery"/>
    <s v="WDFW"/>
    <d v="1998-02-02T00:00:00"/>
    <n v="384137"/>
    <x v="7"/>
    <d v="1998-03-23T00:00:00"/>
    <s v="Smolt"/>
  </r>
  <r>
    <x v="21"/>
    <x v="1"/>
    <s v="FA"/>
    <x v="20"/>
    <s v="Fallert Creek Hatchery"/>
    <s v="WDFW"/>
    <d v="1998-06-01T00:00:00"/>
    <n v="1382880"/>
    <x v="7"/>
    <d v="1998-06-15T00:00:00"/>
    <s v="Smolt"/>
  </r>
  <r>
    <x v="21"/>
    <x v="1"/>
    <s v="FA"/>
    <x v="20"/>
    <s v="Fallert Creek Hatchery"/>
    <s v="WDFW"/>
    <d v="1998-05-28T00:00:00"/>
    <n v="25000"/>
    <x v="7"/>
    <d v="1998-05-31T00:00:00"/>
    <s v="Smolt"/>
  </r>
  <r>
    <x v="21"/>
    <x v="7"/>
    <s v="WI"/>
    <x v="28"/>
    <s v="Salmon Creek (WA)"/>
    <s v="WDFW"/>
    <d v="1998-04-16T00:00:00"/>
    <n v="20500"/>
    <x v="4"/>
    <d v="1998-04-16T00:00:00"/>
    <s v="Smolt"/>
  </r>
  <r>
    <x v="21"/>
    <x v="11"/>
    <s v="NO"/>
    <x v="7"/>
    <s v="Lewis River Hatchery"/>
    <s v="WDFW"/>
    <d v="1998-04-20T00:00:00"/>
    <n v="2289440"/>
    <x v="5"/>
    <d v="1998-05-17T00:00:00"/>
    <s v="Smolt"/>
  </r>
  <r>
    <x v="21"/>
    <x v="5"/>
    <s v="SO"/>
    <x v="7"/>
    <s v="Lewis River Hatchery"/>
    <s v="WDFW"/>
    <d v="1998-04-20T00:00:00"/>
    <n v="945321"/>
    <x v="5"/>
    <d v="1998-05-17T00:00:00"/>
    <s v="Smolt"/>
  </r>
  <r>
    <x v="21"/>
    <x v="8"/>
    <s v="SP"/>
    <x v="7"/>
    <s v="Lewis River Hatchery"/>
    <s v="WDFW"/>
    <d v="1998-03-22T00:00:00"/>
    <n v="952441"/>
    <x v="5"/>
    <d v="1998-03-22T00:00:00"/>
    <s v="Smolt"/>
  </r>
  <r>
    <x v="21"/>
    <x v="9"/>
    <s v="SU"/>
    <x v="25"/>
    <s v="N Fk Lewis River"/>
    <s v="WDFW"/>
    <d v="1998-04-16T00:00:00"/>
    <n v="151058"/>
    <x v="5"/>
    <d v="1998-05-06T00:00:00"/>
    <s v="Smolt"/>
  </r>
  <r>
    <x v="21"/>
    <x v="7"/>
    <s v="WI"/>
    <x v="25"/>
    <s v="N Fk Lewis River"/>
    <s v="WDFW"/>
    <d v="1998-04-16T00:00:00"/>
    <n v="104018"/>
    <x v="5"/>
    <d v="1998-04-30T00:00:00"/>
    <s v="Smolt"/>
  </r>
  <r>
    <x v="21"/>
    <x v="8"/>
    <s v="SP"/>
    <x v="29"/>
    <s v="Green River"/>
    <s v="WDFW"/>
    <d v="1998-02-20T00:00:00"/>
    <n v="111980"/>
    <x v="3"/>
    <d v="1998-03-15T00:00:00"/>
    <s v="Smolt"/>
  </r>
  <r>
    <x v="21"/>
    <x v="5"/>
    <s v="SO"/>
    <x v="29"/>
    <s v="Green River"/>
    <s v="WDFW"/>
    <d v="1998-04-01T00:00:00"/>
    <n v="1119800"/>
    <x v="3"/>
    <d v="1998-04-30T00:00:00"/>
    <s v="Smolt"/>
  </r>
  <r>
    <x v="21"/>
    <x v="9"/>
    <s v="SU"/>
    <x v="29"/>
    <s v="Green River"/>
    <s v="WDFW"/>
    <d v="1998-04-15T00:00:00"/>
    <n v="26227"/>
    <x v="3"/>
    <d v="1998-04-15T00:00:00"/>
    <s v="Smolt"/>
  </r>
  <r>
    <x v="21"/>
    <x v="1"/>
    <s v="FA"/>
    <x v="29"/>
    <s v="Green River"/>
    <s v="WDFW"/>
    <d v="1998-06-11T00:00:00"/>
    <n v="2566600"/>
    <x v="3"/>
    <d v="1998-06-30T00:00:00"/>
    <s v="Smolt"/>
  </r>
  <r>
    <x v="21"/>
    <x v="5"/>
    <s v="SO"/>
    <x v="3"/>
    <s v="Chinook River"/>
    <s v="WDFW"/>
    <d v="1998-01-09T00:00:00"/>
    <n v="44594"/>
    <x v="18"/>
    <d v="1998-03-26T00:00:00"/>
    <s v="Smolt"/>
  </r>
  <r>
    <x v="21"/>
    <x v="9"/>
    <s v="SU"/>
    <x v="28"/>
    <s v="Skamania Hatchery"/>
    <s v="WDFW"/>
    <d v="1998-04-27T00:00:00"/>
    <n v="124979"/>
    <x v="6"/>
    <d v="1998-05-04T00:00:00"/>
    <s v="Smolt"/>
  </r>
  <r>
    <x v="21"/>
    <x v="7"/>
    <s v="WI"/>
    <x v="28"/>
    <s v="E Fk Lewis River"/>
    <s v="WDFW"/>
    <d v="1998-04-27T00:00:00"/>
    <n v="100924"/>
    <x v="5"/>
    <d v="1998-05-01T00:00:00"/>
    <s v="Smolt"/>
  </r>
  <r>
    <x v="21"/>
    <x v="9"/>
    <s v="SU"/>
    <x v="28"/>
    <s v="E Fk Lewis River"/>
    <s v="WDFW"/>
    <d v="1998-05-05T00:00:00"/>
    <n v="6050"/>
    <x v="5"/>
    <d v="1998-05-05T00:00:00"/>
    <s v="Smolt"/>
  </r>
  <r>
    <x v="21"/>
    <x v="7"/>
    <s v="WI"/>
    <x v="28"/>
    <s v="Kalama River"/>
    <s v="WDFW"/>
    <d v="1998-04-29T00:00:00"/>
    <n v="35594"/>
    <x v="7"/>
    <d v="1998-04-30T00:00:00"/>
    <s v="Smolt"/>
  </r>
  <r>
    <x v="21"/>
    <x v="7"/>
    <s v="WI"/>
    <x v="28"/>
    <s v="Skamania Hatchery"/>
    <s v="WDFW"/>
    <d v="1998-04-29T00:00:00"/>
    <n v="101652"/>
    <x v="6"/>
    <d v="1998-05-01T00:00:00"/>
    <s v="Smolt"/>
  </r>
  <r>
    <x v="21"/>
    <x v="7"/>
    <s v="WI"/>
    <x v="28"/>
    <s v="Salmon Creek (WA)"/>
    <s v="WDFW"/>
    <d v="1998-04-30T00:00:00"/>
    <n v="10360"/>
    <x v="4"/>
    <d v="1998-04-30T00:00:00"/>
    <s v="Smolt"/>
  </r>
  <r>
    <x v="21"/>
    <x v="9"/>
    <s v="SU"/>
    <x v="25"/>
    <s v="N Fk Lewis River"/>
    <s v="WDFW"/>
    <d v="1998-05-02T00:00:00"/>
    <n v="49982"/>
    <x v="5"/>
    <d v="1998-05-02T00:00:00"/>
    <s v="Smolt"/>
  </r>
  <r>
    <x v="21"/>
    <x v="13"/>
    <s v="UN"/>
    <x v="3"/>
    <s v="Chinook River"/>
    <s v="WDFW"/>
    <d v="1998-03-20T00:00:00"/>
    <n v="12600"/>
    <x v="18"/>
    <d v="1998-03-20T00:00:00"/>
    <s v="Smolt"/>
  </r>
  <r>
    <x v="21"/>
    <x v="1"/>
    <s v="FA"/>
    <x v="3"/>
    <s v="Chinook River"/>
    <s v="WDFW"/>
    <d v="1998-05-14T00:00:00"/>
    <n v="683550"/>
    <x v="18"/>
    <d v="1998-06-05T00:00:00"/>
    <s v="Smolt"/>
  </r>
  <r>
    <x v="21"/>
    <x v="1"/>
    <s v="FA"/>
    <x v="12"/>
    <s v="N Fk Klaskanine River"/>
    <s v="ODFW"/>
    <d v="1998-09-23T00:00:00"/>
    <n v="216635"/>
    <x v="11"/>
    <d v="1998-09-30T00:00:00"/>
    <s v="Smolt"/>
  </r>
  <r>
    <x v="21"/>
    <x v="10"/>
    <s v="FA"/>
    <x v="12"/>
    <s v="N Fk Klaskanine River"/>
    <s v="ODFW"/>
    <d v="1998-11-04T00:00:00"/>
    <n v="445342"/>
    <x v="11"/>
    <d v="1998-11-04T00:00:00"/>
    <s v="Smolt"/>
  </r>
  <r>
    <x v="21"/>
    <x v="6"/>
    <s v="UN"/>
    <x v="10"/>
    <s v="Big Creek Hatchery"/>
    <s v="ODFW"/>
    <d v="1998-04-27T00:00:00"/>
    <n v="60152"/>
    <x v="10"/>
    <d v="1998-04-27T00:00:00"/>
    <s v="Smolt"/>
  </r>
  <r>
    <x v="21"/>
    <x v="1"/>
    <s v="FA"/>
    <x v="4"/>
    <s v="Skipanon River"/>
    <s v="ODFW"/>
    <d v="1998-05-28T00:00:00"/>
    <n v="7216"/>
    <x v="4"/>
    <d v="1998-05-28T00:00:00"/>
    <s v="Smolt"/>
  </r>
  <r>
    <x v="21"/>
    <x v="1"/>
    <s v="FA"/>
    <x v="4"/>
    <s v="Youngs River"/>
    <s v="ODFW"/>
    <d v="1998-05-22T00:00:00"/>
    <n v="16700"/>
    <x v="8"/>
    <d v="1998-05-22T00:00:00"/>
    <s v="Smolt"/>
  </r>
  <r>
    <x v="21"/>
    <x v="1"/>
    <s v="FA"/>
    <x v="4"/>
    <s v="Youngs River"/>
    <s v="ODFW"/>
    <d v="1998-05-08T00:00:00"/>
    <n v="12500"/>
    <x v="8"/>
    <d v="1998-05-08T00:00:00"/>
    <s v="Smolt"/>
  </r>
  <r>
    <x v="22"/>
    <x v="0"/>
    <s v="SP"/>
    <x v="22"/>
    <s v="Cowlitz Hatchery"/>
    <s v="WDFW"/>
    <d v="1996-05-17T00:00:00"/>
    <n v="106328"/>
    <x v="3"/>
    <d v="1996-05-17T00:00:00"/>
    <s v="Parr"/>
  </r>
  <r>
    <x v="22"/>
    <x v="4"/>
    <s v="NO"/>
    <x v="3"/>
    <s v="Delameter Creek"/>
    <s v="WDFW"/>
    <d v="1996-03-27T00:00:00"/>
    <n v="100"/>
    <x v="3"/>
    <d v="1996-03-27T00:00:00"/>
    <s v="Presmolt"/>
  </r>
  <r>
    <x v="22"/>
    <x v="15"/>
    <s v="SO"/>
    <x v="3"/>
    <s v="Lewis River"/>
    <s v="WDFW"/>
    <d v="1996-03-28T00:00:00"/>
    <n v="400"/>
    <x v="5"/>
    <d v="1996-03-28T00:00:00"/>
    <s v="Presmolt"/>
  </r>
  <r>
    <x v="22"/>
    <x v="15"/>
    <s v="SO"/>
    <x v="29"/>
    <s v="Green River"/>
    <s v="WDFW"/>
    <d v="1996-02-08T00:00:00"/>
    <n v="109100"/>
    <x v="3"/>
    <d v="1996-02-09T00:00:00"/>
    <s v="Presmolt"/>
  </r>
  <r>
    <x v="22"/>
    <x v="0"/>
    <s v="SP"/>
    <x v="18"/>
    <s v="Clackamas River"/>
    <s v="ODFW"/>
    <d v="1996-11-08T00:00:00"/>
    <n v="124890"/>
    <x v="13"/>
    <d v="1996-11-08T00:00:00"/>
    <s v="Presmolt"/>
  </r>
  <r>
    <x v="22"/>
    <x v="0"/>
    <s v="SP"/>
    <x v="0"/>
    <s v="Calapooia River"/>
    <s v="ODFW"/>
    <d v="1996-03-19T00:00:00"/>
    <n v="53636"/>
    <x v="1"/>
    <d v="1996-03-19T00:00:00"/>
    <s v="Parr"/>
  </r>
  <r>
    <x v="22"/>
    <x v="0"/>
    <s v="SP"/>
    <x v="18"/>
    <s v="Mollala River"/>
    <s v="ODFW"/>
    <d v="1996-11-07T00:00:00"/>
    <n v="32097"/>
    <x v="1"/>
    <d v="1996-11-07T00:00:00"/>
    <s v="Presmolt"/>
  </r>
  <r>
    <x v="22"/>
    <x v="0"/>
    <s v="SP"/>
    <x v="1"/>
    <s v="M Fk Willamette River"/>
    <s v="ODFW"/>
    <d v="1996-06-21T00:00:00"/>
    <n v="191279"/>
    <x v="1"/>
    <d v="1996-06-21T00:00:00"/>
    <s v="Parr"/>
  </r>
  <r>
    <x v="22"/>
    <x v="0"/>
    <s v="SP"/>
    <x v="1"/>
    <s v="Hills Creek Reservoir"/>
    <s v="ODFW"/>
    <d v="1996-06-21T00:00:00"/>
    <n v="50160"/>
    <x v="1"/>
    <d v="1996-06-21T00:00:00"/>
    <s v="Parr"/>
  </r>
  <r>
    <x v="22"/>
    <x v="0"/>
    <s v="SP"/>
    <x v="17"/>
    <s v="Detroit Reservoir"/>
    <s v="ODFW"/>
    <d v="1996-07-30T00:00:00"/>
    <n v="114398"/>
    <x v="1"/>
    <d v="1996-07-30T00:00:00"/>
    <s v="Parr"/>
  </r>
  <r>
    <x v="22"/>
    <x v="0"/>
    <s v="SP"/>
    <x v="1"/>
    <s v="Willamette River"/>
    <s v="ODFW"/>
    <d v="1996-11-05T00:00:00"/>
    <n v="46258"/>
    <x v="1"/>
    <d v="1996-11-05T00:00:00"/>
    <s v="Presmolt"/>
  </r>
  <r>
    <x v="22"/>
    <x v="0"/>
    <s v="SP"/>
    <x v="1"/>
    <s v="S Fk Santiam River"/>
    <s v="ODFW"/>
    <d v="1996-11-06T00:00:00"/>
    <n v="213533"/>
    <x v="0"/>
    <d v="1996-11-07T00:00:00"/>
    <s v="Presmolt"/>
  </r>
  <r>
    <x v="22"/>
    <x v="15"/>
    <s v="SO"/>
    <x v="3"/>
    <s v="Salmon Creek (WA)"/>
    <s v="WDFW"/>
    <d v="1996-03-28T00:00:00"/>
    <n v="900"/>
    <x v="4"/>
    <d v="1996-03-28T00:00:00"/>
    <s v="Presmolt"/>
  </r>
  <r>
    <x v="22"/>
    <x v="15"/>
    <s v="SO"/>
    <x v="3"/>
    <s v="Lewis River"/>
    <s v="WDFW"/>
    <d v="1996-02-17T00:00:00"/>
    <n v="600"/>
    <x v="5"/>
    <d v="1996-02-17T00:00:00"/>
    <s v="Presmolt"/>
  </r>
  <r>
    <x v="22"/>
    <x v="15"/>
    <s v="SO"/>
    <x v="3"/>
    <s v="Lewis River"/>
    <s v="WDFW"/>
    <d v="1996-04-20T00:00:00"/>
    <n v="465"/>
    <x v="5"/>
    <d v="1996-05-18T00:00:00"/>
    <s v="Presmolt"/>
  </r>
  <r>
    <x v="22"/>
    <x v="15"/>
    <s v="SO"/>
    <x v="3"/>
    <s v="Salmon Creek (WA)"/>
    <s v="WDFW"/>
    <d v="1996-03-29T00:00:00"/>
    <n v="450"/>
    <x v="4"/>
    <d v="1996-03-29T00:00:00"/>
    <s v="Presmolt"/>
  </r>
  <r>
    <x v="22"/>
    <x v="4"/>
    <s v="NO"/>
    <x v="3"/>
    <s v="Olequa Creek"/>
    <s v="WDFW"/>
    <d v="1996-06-14T00:00:00"/>
    <n v="90"/>
    <x v="3"/>
    <d v="1996-06-14T00:00:00"/>
    <s v="Presmolt"/>
  </r>
  <r>
    <x v="22"/>
    <x v="15"/>
    <s v="SO"/>
    <x v="3"/>
    <s v="Salmon Creek (WA)"/>
    <s v="WDFW"/>
    <d v="1996-03-27T00:00:00"/>
    <n v="375"/>
    <x v="4"/>
    <d v="1996-03-27T00:00:00"/>
    <s v="Presmolt"/>
  </r>
  <r>
    <x v="22"/>
    <x v="0"/>
    <s v="SP"/>
    <x v="14"/>
    <s v="Clackamas River"/>
    <s v="ODFW"/>
    <d v="1996-08-14T00:00:00"/>
    <n v="615580"/>
    <x v="13"/>
    <d v="1996-08-14T00:00:00"/>
    <s v="Presmolt"/>
  </r>
  <r>
    <x v="22"/>
    <x v="0"/>
    <s v="SP"/>
    <x v="18"/>
    <s v="S Fk McKenzie River"/>
    <s v="ODFW"/>
    <d v="1996-03-07T00:00:00"/>
    <n v="175480"/>
    <x v="1"/>
    <d v="1996-03-07T00:00:00"/>
    <s v="Parr"/>
  </r>
  <r>
    <x v="22"/>
    <x v="0"/>
    <s v="SP"/>
    <x v="2"/>
    <s v="Calapooia River"/>
    <s v="ODFW"/>
    <d v="1996-03-06T00:00:00"/>
    <n v="960660"/>
    <x v="1"/>
    <d v="1996-03-06T00:00:00"/>
    <s v="Parr"/>
  </r>
  <r>
    <x v="22"/>
    <x v="0"/>
    <s v="SP"/>
    <x v="1"/>
    <s v="Fall Creek Reservoir"/>
    <s v="ODFW"/>
    <d v="1996-05-07T00:00:00"/>
    <n v="1000460"/>
    <x v="1"/>
    <d v="1996-05-08T00:00:00"/>
    <s v="Parr"/>
  </r>
  <r>
    <x v="22"/>
    <x v="0"/>
    <s v="SP"/>
    <x v="1"/>
    <s v="Lookout Pt Reservoir"/>
    <s v="ODFW"/>
    <d v="1996-05-07T00:00:00"/>
    <n v="250240"/>
    <x v="1"/>
    <d v="1996-05-07T00:00:00"/>
    <s v="Parr"/>
  </r>
  <r>
    <x v="22"/>
    <x v="1"/>
    <s v="FA"/>
    <x v="41"/>
    <s v="Abernathy Cr"/>
    <s v="USFW"/>
    <d v="1997-05-14T00:00:00"/>
    <n v="480896"/>
    <x v="19"/>
    <d v="1997-05-14T00:00:00"/>
    <s v="Smolt"/>
  </r>
  <r>
    <x v="22"/>
    <x v="5"/>
    <s v="SO"/>
    <x v="8"/>
    <s v="Eagle Creek Hatchery"/>
    <s v="USFW"/>
    <d v="1997-05-20T00:00:00"/>
    <n v="1820325"/>
    <x v="9"/>
    <d v="1997-05-20T00:00:00"/>
    <s v="Smolt"/>
  </r>
  <r>
    <x v="22"/>
    <x v="7"/>
    <s v="WI"/>
    <x v="8"/>
    <s v="Eagle Creek Hatchery"/>
    <s v="USFW"/>
    <d v="1997-04-15T00:00:00"/>
    <n v="206735"/>
    <x v="9"/>
    <d v="1997-04-30T00:00:00"/>
    <s v="Smolt"/>
  </r>
  <r>
    <x v="22"/>
    <x v="8"/>
    <s v="SP"/>
    <x v="1"/>
    <s v="M Fk Willamette River"/>
    <s v="ODFW"/>
    <d v="1997-02-06T00:00:00"/>
    <n v="1151248"/>
    <x v="1"/>
    <d v="1997-02-28T00:00:00"/>
    <s v="Smolt"/>
  </r>
  <r>
    <x v="22"/>
    <x v="8"/>
    <s v="SP"/>
    <x v="18"/>
    <s v="McKenzie Hatchery"/>
    <s v="ODFW"/>
    <d v="1997-02-06T00:00:00"/>
    <n v="445538"/>
    <x v="1"/>
    <d v="1997-02-06T00:00:00"/>
    <s v="Smolt"/>
  </r>
  <r>
    <x v="22"/>
    <x v="8"/>
    <s v="SP"/>
    <x v="18"/>
    <s v="Mohawk River"/>
    <s v="ODFW"/>
    <d v="1997-02-06T00:00:00"/>
    <n v="41760"/>
    <x v="1"/>
    <d v="1997-02-06T00:00:00"/>
    <s v="Smolt"/>
  </r>
  <r>
    <x v="22"/>
    <x v="8"/>
    <s v="SP"/>
    <x v="0"/>
    <s v="S Fk Santiam River"/>
    <s v="ODFW"/>
    <d v="1997-02-06T00:00:00"/>
    <n v="293657"/>
    <x v="0"/>
    <d v="1997-02-10T00:00:00"/>
    <s v="Smolt"/>
  </r>
  <r>
    <x v="22"/>
    <x v="8"/>
    <s v="SP"/>
    <x v="1"/>
    <s v="Mollala River"/>
    <s v="ODFW"/>
    <d v="1997-02-26T00:00:00"/>
    <n v="60655"/>
    <x v="1"/>
    <d v="1997-02-27T00:00:00"/>
    <s v="Smolt"/>
  </r>
  <r>
    <x v="22"/>
    <x v="8"/>
    <s v="SP"/>
    <x v="34"/>
    <s v="Youngs Bay"/>
    <s v="ODFW"/>
    <d v="1997-02-01T00:00:00"/>
    <n v="100680"/>
    <x v="8"/>
    <d v="1997-02-01T00:00:00"/>
    <s v="Smolt"/>
  </r>
  <r>
    <x v="22"/>
    <x v="1"/>
    <s v="FA"/>
    <x v="2"/>
    <s v="Tanner Creek"/>
    <s v="ODFW"/>
    <d v="1997-06-03T00:00:00"/>
    <n v="502638"/>
    <x v="2"/>
    <d v="1997-06-03T00:00:00"/>
    <s v="Smolt"/>
  </r>
  <r>
    <x v="22"/>
    <x v="8"/>
    <s v="SP"/>
    <x v="7"/>
    <s v="N Fk Lewis River"/>
    <s v="WDFW"/>
    <d v="1997-02-19T00:00:00"/>
    <n v="13797"/>
    <x v="5"/>
    <d v="1997-02-19T00:00:00"/>
    <s v="Smolt"/>
  </r>
  <r>
    <x v="22"/>
    <x v="8"/>
    <s v="SP"/>
    <x v="7"/>
    <s v="N Fk Lewis River"/>
    <s v="WDFW"/>
    <d v="1997-03-01T00:00:00"/>
    <n v="952868"/>
    <x v="5"/>
    <d v="1997-03-23T00:00:00"/>
    <s v="Smolt"/>
  </r>
  <r>
    <x v="22"/>
    <x v="8"/>
    <s v="SP"/>
    <x v="20"/>
    <s v="Fallert Creek"/>
    <s v="WDFW"/>
    <d v="1997-03-25T00:00:00"/>
    <n v="293740"/>
    <x v="7"/>
    <d v="1997-04-07T00:00:00"/>
    <s v="Smolt"/>
  </r>
  <r>
    <x v="22"/>
    <x v="1"/>
    <s v="FA"/>
    <x v="20"/>
    <s v="Fallert Creek Hatchery"/>
    <s v="WDFW"/>
    <d v="1997-03-04T00:00:00"/>
    <n v="73800"/>
    <x v="7"/>
    <d v="1997-03-04T00:00:00"/>
    <s v="Smolt"/>
  </r>
  <r>
    <x v="22"/>
    <x v="1"/>
    <s v="FA"/>
    <x v="27"/>
    <s v="Kalama Falls Hatchery"/>
    <s v="WDFW"/>
    <d v="1997-02-07T00:00:00"/>
    <n v="828700"/>
    <x v="7"/>
    <d v="1997-02-21T00:00:00"/>
    <s v="Smolt"/>
  </r>
  <r>
    <x v="22"/>
    <x v="1"/>
    <s v="FA"/>
    <x v="3"/>
    <s v="Bernie Creek"/>
    <s v="WDFW"/>
    <d v="1997-06-05T00:00:00"/>
    <n v="323500"/>
    <x v="3"/>
    <d v="1997-06-05T00:00:00"/>
    <s v="Smolt"/>
  </r>
  <r>
    <x v="22"/>
    <x v="7"/>
    <s v="WI"/>
    <x v="10"/>
    <s v="Gales Creek"/>
    <s v="ODFW"/>
    <d v="1997-03-17T00:00:00"/>
    <n v="4991"/>
    <x v="1"/>
    <d v="1997-03-17T00:00:00"/>
    <s v="Smolt"/>
  </r>
  <r>
    <x v="22"/>
    <x v="7"/>
    <s v="WI"/>
    <x v="10"/>
    <s v="Tualatin River"/>
    <s v="ODFW"/>
    <d v="1997-03-17T00:00:00"/>
    <n v="4991"/>
    <x v="1"/>
    <d v="1997-03-17T00:00:00"/>
    <s v="Smolt"/>
  </r>
  <r>
    <x v="22"/>
    <x v="7"/>
    <s v="WI"/>
    <x v="10"/>
    <s v="Sandy River"/>
    <s v="ODFW"/>
    <d v="1997-03-18T00:00:00"/>
    <n v="25020"/>
    <x v="12"/>
    <d v="1997-03-18T00:00:00"/>
    <s v="Smolt"/>
  </r>
  <r>
    <x v="22"/>
    <x v="8"/>
    <s v="SP"/>
    <x v="34"/>
    <s v="S Fk Klaskanine River"/>
    <s v="ODFW"/>
    <d v="1997-03-04T00:00:00"/>
    <n v="76821"/>
    <x v="11"/>
    <d v="1997-03-04T00:00:00"/>
    <s v="Smolt"/>
  </r>
  <r>
    <x v="22"/>
    <x v="8"/>
    <s v="SP"/>
    <x v="14"/>
    <s v="Clackamas River"/>
    <s v="ODFW"/>
    <d v="1997-03-19T00:00:00"/>
    <n v="390111"/>
    <x v="13"/>
    <d v="1997-03-31T00:00:00"/>
    <s v="Smolt"/>
  </r>
  <r>
    <x v="22"/>
    <x v="8"/>
    <s v="SP"/>
    <x v="14"/>
    <s v="Sandy Hatchery"/>
    <s v="ODFW"/>
    <d v="1997-03-17T00:00:00"/>
    <n v="429072"/>
    <x v="12"/>
    <d v="1997-03-20T00:00:00"/>
    <s v="Smolt"/>
  </r>
  <r>
    <x v="22"/>
    <x v="7"/>
    <s v="WI"/>
    <x v="11"/>
    <s v="Gnat Creek"/>
    <s v="ODFW"/>
    <d v="1997-03-31T00:00:00"/>
    <n v="31949"/>
    <x v="4"/>
    <d v="1997-03-31T00:00:00"/>
    <s v="Smolt"/>
  </r>
  <r>
    <x v="22"/>
    <x v="8"/>
    <s v="SP"/>
    <x v="17"/>
    <s v="Santiam River &amp; N Fk"/>
    <s v="ODFW"/>
    <d v="1997-03-03T00:00:00"/>
    <n v="696365"/>
    <x v="0"/>
    <d v="1997-03-05T00:00:00"/>
    <s v="Smolt"/>
  </r>
  <r>
    <x v="22"/>
    <x v="8"/>
    <s v="SP"/>
    <x v="18"/>
    <s v="McKenzie River"/>
    <s v="ODFW"/>
    <d v="1997-03-06T00:00:00"/>
    <n v="466587"/>
    <x v="1"/>
    <d v="1997-03-06T00:00:00"/>
    <s v="Smolt"/>
  </r>
  <r>
    <x v="22"/>
    <x v="8"/>
    <s v="SP"/>
    <x v="18"/>
    <s v="Clackamas River"/>
    <s v="ODFW"/>
    <d v="1997-03-13T00:00:00"/>
    <n v="71372"/>
    <x v="13"/>
    <d v="1997-03-13T00:00:00"/>
    <s v="Smolt"/>
  </r>
  <r>
    <x v="22"/>
    <x v="8"/>
    <s v="SP"/>
    <x v="18"/>
    <s v="Willamette River"/>
    <s v="ODFW"/>
    <d v="1997-03-13T00:00:00"/>
    <n v="83577"/>
    <x v="1"/>
    <d v="1997-03-14T00:00:00"/>
    <s v="Smolt"/>
  </r>
  <r>
    <x v="22"/>
    <x v="8"/>
    <s v="SP"/>
    <x v="18"/>
    <s v="Mollala River"/>
    <s v="ODFW"/>
    <d v="1997-03-18T00:00:00"/>
    <n v="63867"/>
    <x v="1"/>
    <d v="1997-03-18T00:00:00"/>
    <s v="Smolt"/>
  </r>
  <r>
    <x v="22"/>
    <x v="9"/>
    <s v="SU"/>
    <x v="33"/>
    <s v="Salmon R Oregon"/>
    <s v="ODFW"/>
    <d v="1997-03-31T00:00:00"/>
    <n v="77671"/>
    <x v="12"/>
    <d v="1997-04-25T00:00:00"/>
    <s v="Smolt"/>
  </r>
  <r>
    <x v="22"/>
    <x v="8"/>
    <s v="SP"/>
    <x v="0"/>
    <s v="S Fk Santiam River"/>
    <s v="ODFW"/>
    <d v="1997-03-05T00:00:00"/>
    <n v="406149"/>
    <x v="0"/>
    <d v="1997-03-13T00:00:00"/>
    <s v="Smolt"/>
  </r>
  <r>
    <x v="22"/>
    <x v="6"/>
    <s v="UN"/>
    <x v="10"/>
    <s v="Tualatin River"/>
    <s v="ODFW"/>
    <d v="1997-04-29T00:00:00"/>
    <n v="60000"/>
    <x v="1"/>
    <d v="1997-04-29T00:00:00"/>
    <s v="Smolt"/>
  </r>
  <r>
    <x v="22"/>
    <x v="6"/>
    <s v="UN"/>
    <x v="10"/>
    <s v="Big Creek Hatchery"/>
    <s v="ODFW"/>
    <d v="1997-04-30T00:00:00"/>
    <n v="146067"/>
    <x v="10"/>
    <d v="1997-04-30T00:00:00"/>
    <s v="Smolt"/>
  </r>
  <r>
    <x v="22"/>
    <x v="7"/>
    <s v="WI"/>
    <x v="10"/>
    <s v="Big Creek Hatchery"/>
    <s v="ODFW"/>
    <d v="1997-04-10T00:00:00"/>
    <n v="54762"/>
    <x v="10"/>
    <d v="1997-04-10T00:00:00"/>
    <s v="Smolt"/>
  </r>
  <r>
    <x v="22"/>
    <x v="6"/>
    <s v="UN"/>
    <x v="2"/>
    <s v="Tanner Creek"/>
    <s v="ODFW"/>
    <d v="1997-04-24T00:00:00"/>
    <n v="332386"/>
    <x v="2"/>
    <d v="1997-04-24T00:00:00"/>
    <s v="Smolt"/>
  </r>
  <r>
    <x v="22"/>
    <x v="9"/>
    <s v="SU"/>
    <x v="2"/>
    <s v="Clackamas River"/>
    <s v="ODFW"/>
    <d v="1997-04-01T00:00:00"/>
    <n v="138131"/>
    <x v="13"/>
    <d v="1997-04-07T00:00:00"/>
    <s v="Smolt"/>
  </r>
  <r>
    <x v="22"/>
    <x v="9"/>
    <s v="SU"/>
    <x v="2"/>
    <s v="Collawash River"/>
    <s v="ODFW"/>
    <d v="1997-04-07T00:00:00"/>
    <n v="26881"/>
    <x v="13"/>
    <d v="1997-04-07T00:00:00"/>
    <s v="Smolt"/>
  </r>
  <r>
    <x v="22"/>
    <x v="7"/>
    <s v="WI"/>
    <x v="2"/>
    <s v="Clackamas River"/>
    <s v="ODFW"/>
    <d v="1997-04-08T00:00:00"/>
    <n v="43887"/>
    <x v="13"/>
    <d v="1997-04-09T00:00:00"/>
    <s v="Smolt"/>
  </r>
  <r>
    <x v="22"/>
    <x v="7"/>
    <s v="WI"/>
    <x v="2"/>
    <s v="Sandy River"/>
    <s v="ODFW"/>
    <d v="1997-04-08T00:00:00"/>
    <n v="90332"/>
    <x v="12"/>
    <d v="1997-04-09T00:00:00"/>
    <s v="Smolt"/>
  </r>
  <r>
    <x v="22"/>
    <x v="7"/>
    <s v="WI"/>
    <x v="14"/>
    <s v="Clackamas Hatchery"/>
    <s v="ODFW"/>
    <d v="1997-04-07T00:00:00"/>
    <n v="19969"/>
    <x v="13"/>
    <d v="1997-04-07T00:00:00"/>
    <s v="Smolt"/>
  </r>
  <r>
    <x v="22"/>
    <x v="7"/>
    <s v="WI"/>
    <x v="14"/>
    <s v="Clackamas River"/>
    <s v="ODFW"/>
    <d v="1997-04-07T00:00:00"/>
    <n v="33684"/>
    <x v="13"/>
    <d v="1997-04-07T00:00:00"/>
    <s v="Smolt"/>
  </r>
  <r>
    <x v="22"/>
    <x v="7"/>
    <s v="WI"/>
    <x v="14"/>
    <s v="Sandy Hatchery"/>
    <s v="ODFW"/>
    <d v="1997-04-07T00:00:00"/>
    <n v="31151"/>
    <x v="12"/>
    <d v="1997-04-07T00:00:00"/>
    <s v="Smolt"/>
  </r>
  <r>
    <x v="22"/>
    <x v="9"/>
    <s v="SU"/>
    <x v="1"/>
    <s v="M Fk Willamette River"/>
    <s v="ODFW"/>
    <d v="1997-04-07T00:00:00"/>
    <n v="113840"/>
    <x v="1"/>
    <d v="1997-04-07T00:00:00"/>
    <s v="Smolt"/>
  </r>
  <r>
    <x v="22"/>
    <x v="7"/>
    <s v="WI"/>
    <x v="12"/>
    <s v="N Fk Klaskanine River"/>
    <s v="ODFW"/>
    <d v="1997-04-11T00:00:00"/>
    <n v="53278"/>
    <x v="11"/>
    <d v="1997-04-11T00:00:00"/>
    <s v="Smolt"/>
  </r>
  <r>
    <x v="22"/>
    <x v="9"/>
    <s v="SU"/>
    <x v="16"/>
    <s v="McKenzie River"/>
    <s v="ODFW"/>
    <d v="1997-04-01T00:00:00"/>
    <n v="113907"/>
    <x v="1"/>
    <d v="1997-04-01T00:00:00"/>
    <s v="Smolt"/>
  </r>
  <r>
    <x v="22"/>
    <x v="7"/>
    <s v="WI"/>
    <x v="17"/>
    <s v="Santiam River &amp; N Fk"/>
    <s v="ODFW"/>
    <d v="1997-04-02T00:00:00"/>
    <n v="107024"/>
    <x v="0"/>
    <d v="1997-04-04T00:00:00"/>
    <s v="Smolt"/>
  </r>
  <r>
    <x v="22"/>
    <x v="7"/>
    <s v="WI"/>
    <x v="33"/>
    <s v="Clackamas River"/>
    <s v="ODFW"/>
    <d v="1997-04-09T00:00:00"/>
    <n v="26369"/>
    <x v="13"/>
    <d v="1997-04-11T00:00:00"/>
    <s v="Smolt"/>
  </r>
  <r>
    <x v="22"/>
    <x v="9"/>
    <s v="SU"/>
    <x v="19"/>
    <s v="Mollala River"/>
    <s v="ODFW"/>
    <d v="1997-04-09T00:00:00"/>
    <n v="59703"/>
    <x v="1"/>
    <d v="1997-04-10T00:00:00"/>
    <s v="Smolt"/>
  </r>
  <r>
    <x v="22"/>
    <x v="9"/>
    <s v="SU"/>
    <x v="19"/>
    <s v="Santiam River &amp; N Fk"/>
    <s v="ODFW"/>
    <d v="1997-04-09T00:00:00"/>
    <n v="118606"/>
    <x v="0"/>
    <d v="1997-04-10T00:00:00"/>
    <s v="Smolt"/>
  </r>
  <r>
    <x v="22"/>
    <x v="6"/>
    <s v="UN"/>
    <x v="15"/>
    <s v="Sandy Hatchery"/>
    <s v="ODFW"/>
    <d v="1997-04-07T00:00:00"/>
    <n v="390069"/>
    <x v="12"/>
    <d v="1997-04-07T00:00:00"/>
    <s v="Smolt"/>
  </r>
  <r>
    <x v="22"/>
    <x v="7"/>
    <s v="WI"/>
    <x v="15"/>
    <s v="Sandy Hatchery"/>
    <s v="ODFW"/>
    <d v="1997-04-14T00:00:00"/>
    <n v="20022"/>
    <x v="12"/>
    <d v="1997-04-14T00:00:00"/>
    <s v="Smolt"/>
  </r>
  <r>
    <x v="22"/>
    <x v="9"/>
    <s v="SU"/>
    <x v="0"/>
    <s v="Santiam River &amp; N Fk"/>
    <s v="ODFW"/>
    <d v="1997-04-08T00:00:00"/>
    <n v="35709"/>
    <x v="0"/>
    <d v="1997-04-08T00:00:00"/>
    <s v="Smolt"/>
  </r>
  <r>
    <x v="22"/>
    <x v="9"/>
    <s v="SU"/>
    <x v="0"/>
    <s v="S Fk Santiam River"/>
    <s v="ODFW"/>
    <d v="1997-04-09T00:00:00"/>
    <n v="147991"/>
    <x v="0"/>
    <d v="1997-04-14T00:00:00"/>
    <s v="Smolt"/>
  </r>
  <r>
    <x v="22"/>
    <x v="8"/>
    <s v="SP"/>
    <x v="34"/>
    <s v="Tongue Pt"/>
    <s v="ODFW"/>
    <d v="1997-03-05T00:00:00"/>
    <n v="151905"/>
    <x v="4"/>
    <d v="1997-03-05T00:00:00"/>
    <s v="Smolt"/>
  </r>
  <r>
    <x v="22"/>
    <x v="8"/>
    <s v="SP"/>
    <x v="34"/>
    <s v="Tongue Pt"/>
    <s v="ODFW"/>
    <d v="1997-04-04T00:00:00"/>
    <n v="149889"/>
    <x v="4"/>
    <d v="1997-04-04T00:00:00"/>
    <s v="Smolt"/>
  </r>
  <r>
    <x v="22"/>
    <x v="8"/>
    <s v="SP"/>
    <x v="4"/>
    <s v="Clackamas River"/>
    <s v="ODFW"/>
    <d v="1997-03-14T00:00:00"/>
    <n v="52164"/>
    <x v="13"/>
    <d v="1997-03-14T00:00:00"/>
    <s v="Smolt"/>
  </r>
  <r>
    <x v="22"/>
    <x v="7"/>
    <s v="WI"/>
    <x v="4"/>
    <s v="Clackamas River"/>
    <s v="ODFW"/>
    <d v="1997-04-07T00:00:00"/>
    <n v="19999"/>
    <x v="13"/>
    <d v="1997-04-07T00:00:00"/>
    <s v="Smolt"/>
  </r>
  <r>
    <x v="22"/>
    <x v="7"/>
    <s v="WI"/>
    <x v="4"/>
    <s v="Clackamas River"/>
    <s v="ODFW"/>
    <d v="1997-04-01T00:00:00"/>
    <n v="19996"/>
    <x v="13"/>
    <d v="1997-04-01T00:00:00"/>
    <s v="Smolt"/>
  </r>
  <r>
    <x v="22"/>
    <x v="7"/>
    <s v="WI"/>
    <x v="4"/>
    <s v="Clackamas River"/>
    <s v="ODFW"/>
    <d v="1997-04-01T00:00:00"/>
    <n v="20759"/>
    <x v="13"/>
    <d v="1997-04-01T00:00:00"/>
    <s v="Smolt"/>
  </r>
  <r>
    <x v="22"/>
    <x v="8"/>
    <s v="SP"/>
    <x v="34"/>
    <s v="Blind Slough"/>
    <s v="ODFW"/>
    <d v="1997-03-05T00:00:00"/>
    <n v="171229"/>
    <x v="4"/>
    <d v="1997-03-05T00:00:00"/>
    <s v="Smolt"/>
  </r>
  <r>
    <x v="22"/>
    <x v="8"/>
    <s v="SP"/>
    <x v="34"/>
    <s v="Youngs Bay"/>
    <s v="ODFW"/>
    <d v="1997-03-05T00:00:00"/>
    <n v="96540"/>
    <x v="8"/>
    <d v="1997-03-05T00:00:00"/>
    <s v="Smolt"/>
  </r>
  <r>
    <x v="22"/>
    <x v="8"/>
    <s v="SP"/>
    <x v="34"/>
    <s v="Youngs Bay"/>
    <s v="ODFW"/>
    <d v="1997-04-04T00:00:00"/>
    <n v="190008"/>
    <x v="8"/>
    <d v="1997-04-04T00:00:00"/>
    <s v="Smolt"/>
  </r>
  <r>
    <x v="22"/>
    <x v="8"/>
    <s v="SP"/>
    <x v="4"/>
    <s v="Clackamas River"/>
    <s v="ODFW"/>
    <d v="1997-03-13T00:00:00"/>
    <n v="73598"/>
    <x v="13"/>
    <d v="1997-03-13T00:00:00"/>
    <s v="Smolt"/>
  </r>
  <r>
    <x v="22"/>
    <x v="11"/>
    <s v="NO"/>
    <x v="7"/>
    <s v="Lewis River"/>
    <s v="WDFW"/>
    <d v="1997-04-16T00:00:00"/>
    <n v="1943548"/>
    <x v="5"/>
    <d v="1997-05-18T00:00:00"/>
    <s v="Smolt"/>
  </r>
  <r>
    <x v="22"/>
    <x v="8"/>
    <s v="SP"/>
    <x v="22"/>
    <s v="Cowlitz Hatchery"/>
    <s v="WDFW"/>
    <d v="1997-04-01T00:00:00"/>
    <n v="423488"/>
    <x v="3"/>
    <d v="1997-04-01T00:00:00"/>
    <s v="Smolt"/>
  </r>
  <r>
    <x v="22"/>
    <x v="5"/>
    <s v="SO"/>
    <x v="7"/>
    <s v="Lewis River"/>
    <s v="WDFW"/>
    <d v="1997-04-16T00:00:00"/>
    <n v="952290"/>
    <x v="5"/>
    <d v="1997-05-18T00:00:00"/>
    <s v="Smolt"/>
  </r>
  <r>
    <x v="22"/>
    <x v="11"/>
    <s v="NO"/>
    <x v="22"/>
    <s v="Cowlitz Hatchery"/>
    <s v="WDFW"/>
    <d v="1997-04-18T00:00:00"/>
    <n v="1164411"/>
    <x v="3"/>
    <d v="1997-04-29T00:00:00"/>
    <s v="Smolt"/>
  </r>
  <r>
    <x v="22"/>
    <x v="5"/>
    <s v="SO"/>
    <x v="7"/>
    <s v="N Fk Lewis River"/>
    <s v="WDFW"/>
    <d v="1997-04-01T00:00:00"/>
    <n v="16079"/>
    <x v="5"/>
    <d v="1997-04-15T00:00:00"/>
    <s v="Smolt"/>
  </r>
  <r>
    <x v="22"/>
    <x v="7"/>
    <s v="WI"/>
    <x v="28"/>
    <s v="E Fk Lewis River"/>
    <s v="WDFW"/>
    <d v="1997-04-16T00:00:00"/>
    <n v="106580"/>
    <x v="5"/>
    <d v="1997-04-18T00:00:00"/>
    <s v="Smolt"/>
  </r>
  <r>
    <x v="22"/>
    <x v="9"/>
    <s v="SU"/>
    <x v="29"/>
    <s v="N Fk Toutle River"/>
    <s v="WDFW"/>
    <d v="1997-04-01T00:00:00"/>
    <n v="5036"/>
    <x v="16"/>
    <d v="1997-04-01T00:00:00"/>
    <s v="Smolt"/>
  </r>
  <r>
    <x v="22"/>
    <x v="7"/>
    <s v="WI"/>
    <x v="28"/>
    <s v="Skamania Hatchery"/>
    <s v="WDFW"/>
    <d v="1997-04-08T00:00:00"/>
    <n v="118328"/>
    <x v="6"/>
    <d v="1997-04-28T00:00:00"/>
    <s v="Smolt"/>
  </r>
  <r>
    <x v="22"/>
    <x v="7"/>
    <s v="WI"/>
    <x v="29"/>
    <s v="S Fk Toutle River"/>
    <s v="WDFW"/>
    <d v="1997-04-18T00:00:00"/>
    <n v="23000"/>
    <x v="16"/>
    <d v="1997-04-26T00:00:00"/>
    <s v="Smolt"/>
  </r>
  <r>
    <x v="22"/>
    <x v="9"/>
    <s v="SU"/>
    <x v="25"/>
    <s v="Lewis River"/>
    <s v="WDFW"/>
    <d v="1997-04-20T00:00:00"/>
    <n v="173943"/>
    <x v="5"/>
    <d v="1997-05-11T00:00:00"/>
    <s v="Smolt"/>
  </r>
  <r>
    <x v="22"/>
    <x v="9"/>
    <s v="SU"/>
    <x v="28"/>
    <s v="Skamania Hatchery"/>
    <s v="WDFW"/>
    <d v="1997-04-29T00:00:00"/>
    <n v="120845"/>
    <x v="6"/>
    <d v="1997-05-01T00:00:00"/>
    <s v="Smolt"/>
  </r>
  <r>
    <x v="22"/>
    <x v="9"/>
    <s v="SU"/>
    <x v="21"/>
    <s v="S Fk Toutle River"/>
    <s v="WDFW"/>
    <d v="1997-04-21T00:00:00"/>
    <n v="9895"/>
    <x v="16"/>
    <d v="1997-04-21T00:00:00"/>
    <s v="Smolt"/>
  </r>
  <r>
    <x v="22"/>
    <x v="7"/>
    <s v="WI"/>
    <x v="28"/>
    <s v="Salmon Creek (WA)"/>
    <s v="WDFW"/>
    <d v="1997-04-28T00:00:00"/>
    <n v="5527"/>
    <x v="4"/>
    <d v="1997-04-28T00:00:00"/>
    <s v="Smolt"/>
  </r>
  <r>
    <x v="22"/>
    <x v="7"/>
    <s v="WI"/>
    <x v="21"/>
    <s v="Coweeman River"/>
    <s v="WDFW"/>
    <d v="1997-04-15T00:00:00"/>
    <n v="27765"/>
    <x v="17"/>
    <d v="1997-04-15T00:00:00"/>
    <s v="Smolt"/>
  </r>
  <r>
    <x v="22"/>
    <x v="7"/>
    <s v="WI"/>
    <x v="21"/>
    <s v="Mill Cr (Elochoman R)"/>
    <s v="WDFW"/>
    <d v="1997-04-16T00:00:00"/>
    <n v="7935"/>
    <x v="14"/>
    <d v="1997-04-16T00:00:00"/>
    <s v="Smolt"/>
  </r>
  <r>
    <x v="22"/>
    <x v="7"/>
    <s v="WI"/>
    <x v="3"/>
    <s v="Salmon Creek (WA)"/>
    <s v="WDFW"/>
    <d v="1997-04-15T00:00:00"/>
    <n v="15200"/>
    <x v="4"/>
    <d v="1997-04-15T00:00:00"/>
    <s v="Smolt"/>
  </r>
  <r>
    <x v="22"/>
    <x v="7"/>
    <s v="WI"/>
    <x v="3"/>
    <s v="Cowlitz River"/>
    <s v="WDFW"/>
    <d v="1997-04-29T00:00:00"/>
    <n v="24398"/>
    <x v="3"/>
    <d v="1997-04-29T00:00:00"/>
    <s v="Smolt"/>
  </r>
  <r>
    <x v="22"/>
    <x v="1"/>
    <s v="FA"/>
    <x v="24"/>
    <s v="Washougal Hatchery"/>
    <s v="WDFW"/>
    <d v="1997-06-02T00:00:00"/>
    <n v="5743500"/>
    <x v="6"/>
    <d v="1997-06-02T00:00:00"/>
    <s v="Smolt"/>
  </r>
  <r>
    <x v="22"/>
    <x v="1"/>
    <s v="FA"/>
    <x v="29"/>
    <s v="N Fk Toutle River"/>
    <s v="WDFW"/>
    <d v="1997-06-14T00:00:00"/>
    <n v="2550000"/>
    <x v="16"/>
    <d v="1997-06-30T00:00:00"/>
    <s v="Smolt"/>
  </r>
  <r>
    <x v="22"/>
    <x v="7"/>
    <s v="WI"/>
    <x v="25"/>
    <s v="Lewis River"/>
    <s v="WDFW"/>
    <d v="1997-04-20T00:00:00"/>
    <n v="123776"/>
    <x v="5"/>
    <d v="1997-05-11T00:00:00"/>
    <s v="Smolt"/>
  </r>
  <r>
    <x v="22"/>
    <x v="9"/>
    <s v="SU"/>
    <x v="30"/>
    <s v="E Fk Lewis River"/>
    <s v="WDFW"/>
    <d v="1997-04-22T00:00:00"/>
    <n v="32914"/>
    <x v="5"/>
    <d v="1997-04-24T00:00:00"/>
    <s v="Smolt"/>
  </r>
  <r>
    <x v="22"/>
    <x v="9"/>
    <s v="SU"/>
    <x v="28"/>
    <s v="E Fk Lewis River"/>
    <s v="WDFW"/>
    <d v="1997-04-17T00:00:00"/>
    <n v="9357"/>
    <x v="5"/>
    <d v="1997-04-17T00:00:00"/>
    <s v="Smolt"/>
  </r>
  <r>
    <x v="22"/>
    <x v="9"/>
    <s v="SU"/>
    <x v="21"/>
    <s v="N Fk Lewis River"/>
    <s v="WDFW"/>
    <d v="1997-04-21T00:00:00"/>
    <n v="20555"/>
    <x v="5"/>
    <d v="1997-04-21T00:00:00"/>
    <s v="Smolt"/>
  </r>
  <r>
    <x v="22"/>
    <x v="11"/>
    <s v="NO"/>
    <x v="7"/>
    <s v="N Fk Lewis River"/>
    <s v="WDFW"/>
    <d v="1997-04-01T00:00:00"/>
    <n v="37831"/>
    <x v="5"/>
    <d v="1997-04-15T00:00:00"/>
    <s v="Smolt"/>
  </r>
  <r>
    <x v="22"/>
    <x v="8"/>
    <s v="SP"/>
    <x v="3"/>
    <s v="N Fk Lewis River"/>
    <s v="WDFW"/>
    <d v="1997-03-28T00:00:00"/>
    <n v="70826"/>
    <x v="5"/>
    <d v="1997-03-28T00:00:00"/>
    <s v="Smolt"/>
  </r>
  <r>
    <x v="22"/>
    <x v="9"/>
    <s v="SU"/>
    <x v="3"/>
    <s v="Cowlitz River"/>
    <s v="WDFW"/>
    <d v="1997-04-29T00:00:00"/>
    <n v="24995"/>
    <x v="3"/>
    <d v="1997-04-29T00:00:00"/>
    <s v="Smolt"/>
  </r>
  <r>
    <x v="22"/>
    <x v="5"/>
    <s v="SO"/>
    <x v="20"/>
    <s v="Fallert Creek"/>
    <s v="WDFW"/>
    <d v="1997-04-09T00:00:00"/>
    <n v="489630"/>
    <x v="7"/>
    <d v="1997-04-23T00:00:00"/>
    <s v="Smolt"/>
  </r>
  <r>
    <x v="22"/>
    <x v="9"/>
    <s v="SU"/>
    <x v="22"/>
    <s v="Cowlitz Trout"/>
    <s v="WDFW"/>
    <d v="1997-04-02T00:00:00"/>
    <n v="379284"/>
    <x v="3"/>
    <d v="1997-05-04T00:00:00"/>
    <s v="Smolt"/>
  </r>
  <r>
    <x v="22"/>
    <x v="1"/>
    <s v="FA"/>
    <x v="3"/>
    <s v="Chinook River"/>
    <s v="WDFW"/>
    <d v="1997-05-19T00:00:00"/>
    <n v="27968"/>
    <x v="18"/>
    <d v="1997-05-30T00:00:00"/>
    <s v="Smolt"/>
  </r>
  <r>
    <x v="22"/>
    <x v="13"/>
    <s v="UN"/>
    <x v="3"/>
    <s v="Chinook River"/>
    <s v="WDFW"/>
    <d v="1997-03-18T00:00:00"/>
    <n v="100000"/>
    <x v="18"/>
    <d v="1997-03-23T00:00:00"/>
    <s v="Smolt"/>
  </r>
  <r>
    <x v="22"/>
    <x v="1"/>
    <s v="FA"/>
    <x v="3"/>
    <s v="Chinook River"/>
    <s v="WDFW"/>
    <d v="1997-03-17T00:00:00"/>
    <n v="570000"/>
    <x v="18"/>
    <d v="1997-03-23T00:00:00"/>
    <s v="Smolt"/>
  </r>
  <r>
    <x v="22"/>
    <x v="7"/>
    <s v="WI"/>
    <x v="22"/>
    <s v="Cispus River"/>
    <s v="WDFW"/>
    <d v="1997-04-30T00:00:00"/>
    <n v="22800"/>
    <x v="3"/>
    <d v="1997-04-30T00:00:00"/>
    <s v="Smolt"/>
  </r>
  <r>
    <x v="22"/>
    <x v="7"/>
    <s v="WI"/>
    <x v="21"/>
    <s v="Germany Creek"/>
    <s v="WDFW"/>
    <d v="1997-04-21T00:00:00"/>
    <n v="6998"/>
    <x v="4"/>
    <d v="1997-04-21T00:00:00"/>
    <s v="Smolt"/>
  </r>
  <r>
    <x v="22"/>
    <x v="9"/>
    <s v="SU"/>
    <x v="27"/>
    <s v="Gobar Acclim Pond"/>
    <s v="WDFW"/>
    <d v="1997-04-15T00:00:00"/>
    <n v="38500"/>
    <x v="7"/>
    <d v="1997-04-30T00:00:00"/>
    <s v="Smolt"/>
  </r>
  <r>
    <x v="22"/>
    <x v="7"/>
    <s v="WI"/>
    <x v="27"/>
    <s v="Gobar Acclim Pond"/>
    <s v="WDFW"/>
    <d v="1997-04-15T00:00:00"/>
    <n v="39000"/>
    <x v="7"/>
    <d v="1997-04-30T00:00:00"/>
    <s v="Smolt"/>
  </r>
  <r>
    <x v="22"/>
    <x v="13"/>
    <s v="UN"/>
    <x v="26"/>
    <s v="Grays River"/>
    <s v="WDFW"/>
    <d v="1997-04-08T00:00:00"/>
    <n v="7075"/>
    <x v="15"/>
    <d v="1997-04-08T00:00:00"/>
    <s v="Smolt"/>
  </r>
  <r>
    <x v="22"/>
    <x v="7"/>
    <s v="WI"/>
    <x v="26"/>
    <s v="Grays River"/>
    <s v="WDFW"/>
    <d v="1997-04-24T00:00:00"/>
    <n v="47000"/>
    <x v="15"/>
    <d v="1997-04-24T00:00:00"/>
    <s v="Smolt"/>
  </r>
  <r>
    <x v="22"/>
    <x v="9"/>
    <s v="SU"/>
    <x v="29"/>
    <s v="Green River"/>
    <s v="WDFW"/>
    <d v="1997-04-01T00:00:00"/>
    <n v="36000"/>
    <x v="3"/>
    <d v="1997-04-01T00:00:00"/>
    <s v="Smolt"/>
  </r>
  <r>
    <x v="22"/>
    <x v="8"/>
    <s v="SP"/>
    <x v="27"/>
    <s v="Kalama Falls Hatchery"/>
    <s v="WDFW"/>
    <d v="1997-04-01T00:00:00"/>
    <n v="84000"/>
    <x v="7"/>
    <d v="1997-04-14T00:00:00"/>
    <s v="Smolt"/>
  </r>
  <r>
    <x v="22"/>
    <x v="7"/>
    <s v="WI"/>
    <x v="28"/>
    <s v="Kalama River"/>
    <s v="WDFW"/>
    <d v="1997-04-17T00:00:00"/>
    <n v="29426"/>
    <x v="7"/>
    <d v="1997-04-18T00:00:00"/>
    <s v="Smolt"/>
  </r>
  <r>
    <x v="22"/>
    <x v="7"/>
    <s v="WI"/>
    <x v="27"/>
    <s v="Kalama Falls Hatchery"/>
    <s v="WDFW"/>
    <d v="1997-04-15T00:00:00"/>
    <n v="19800"/>
    <x v="7"/>
    <d v="1997-04-15T00:00:00"/>
    <s v="Smolt"/>
  </r>
  <r>
    <x v="22"/>
    <x v="9"/>
    <s v="SU"/>
    <x v="27"/>
    <s v="Kalama Falls Hatchery"/>
    <s v="WDFW"/>
    <d v="1997-04-15T00:00:00"/>
    <n v="17800"/>
    <x v="7"/>
    <d v="1997-04-15T00:00:00"/>
    <s v="Smolt"/>
  </r>
  <r>
    <x v="22"/>
    <x v="11"/>
    <s v="NO"/>
    <x v="27"/>
    <s v="Kalama Falls Hatchery"/>
    <s v="WDFW"/>
    <d v="1997-04-22T00:00:00"/>
    <n v="152400"/>
    <x v="7"/>
    <d v="1997-04-22T00:00:00"/>
    <s v="Smolt"/>
  </r>
  <r>
    <x v="22"/>
    <x v="1"/>
    <s v="FA"/>
    <x v="27"/>
    <s v="Kalama Falls Hatchery"/>
    <s v="WDFW"/>
    <d v="1997-04-24T00:00:00"/>
    <n v="150000"/>
    <x v="7"/>
    <d v="1997-04-24T00:00:00"/>
    <s v="Smolt"/>
  </r>
  <r>
    <x v="22"/>
    <x v="9"/>
    <s v="SU"/>
    <x v="21"/>
    <s v="Kalama River"/>
    <s v="WDFW"/>
    <d v="1997-04-16T00:00:00"/>
    <n v="9989"/>
    <x v="7"/>
    <d v="1997-04-16T00:00:00"/>
    <s v="Smolt"/>
  </r>
  <r>
    <x v="22"/>
    <x v="7"/>
    <s v="WI"/>
    <x v="21"/>
    <s v="Skamokawa Creek"/>
    <s v="WDFW"/>
    <d v="1997-04-15T00:00:00"/>
    <n v="7007"/>
    <x v="4"/>
    <d v="1997-04-15T00:00:00"/>
    <s v="Smolt"/>
  </r>
  <r>
    <x v="22"/>
    <x v="9"/>
    <s v="SU"/>
    <x v="21"/>
    <s v="N Fk Toutle River"/>
    <s v="WDFW"/>
    <d v="1997-04-16T00:00:00"/>
    <n v="25036"/>
    <x v="16"/>
    <d v="1997-04-16T00:00:00"/>
    <s v="Smolt"/>
  </r>
  <r>
    <x v="22"/>
    <x v="6"/>
    <s v="UN"/>
    <x v="10"/>
    <s v="Big Creek Hatchery"/>
    <s v="ODFW"/>
    <d v="1997-05-30T00:00:00"/>
    <n v="389635"/>
    <x v="10"/>
    <d v="1997-05-30T00:00:00"/>
    <s v="Smolt"/>
  </r>
  <r>
    <x v="22"/>
    <x v="1"/>
    <s v="FA"/>
    <x v="10"/>
    <s v="Big Creek Hatchery"/>
    <s v="ODFW"/>
    <d v="1997-05-05T00:00:00"/>
    <n v="5961118"/>
    <x v="10"/>
    <d v="1997-05-15T00:00:00"/>
    <s v="Smolt"/>
  </r>
  <r>
    <x v="22"/>
    <x v="6"/>
    <s v="UN"/>
    <x v="34"/>
    <s v="Blind Slough"/>
    <s v="ODFW"/>
    <d v="1997-05-05T00:00:00"/>
    <n v="196963"/>
    <x v="4"/>
    <d v="1997-05-05T00:00:00"/>
    <s v="Smolt"/>
  </r>
  <r>
    <x v="22"/>
    <x v="6"/>
    <s v="UN"/>
    <x v="2"/>
    <s v="Bonneville Hatchery"/>
    <s v="ODFW"/>
    <d v="1997-05-12T00:00:00"/>
    <n v="782863"/>
    <x v="2"/>
    <d v="1997-05-12T00:00:00"/>
    <s v="Smolt"/>
  </r>
  <r>
    <x v="22"/>
    <x v="6"/>
    <s v="UN"/>
    <x v="34"/>
    <s v="S Fk Klaskanine River"/>
    <s v="ODFW"/>
    <d v="1997-05-12T00:00:00"/>
    <n v="621932"/>
    <x v="11"/>
    <d v="1997-05-12T00:00:00"/>
    <s v="Smolt"/>
  </r>
  <r>
    <x v="22"/>
    <x v="7"/>
    <s v="WI"/>
    <x v="17"/>
    <s v="Fall Creek Reservoir"/>
    <s v="ODFW"/>
    <d v="1997-05-19T00:00:00"/>
    <n v="7648"/>
    <x v="1"/>
    <d v="1997-05-19T00:00:00"/>
    <s v="Smolt"/>
  </r>
  <r>
    <x v="22"/>
    <x v="6"/>
    <s v="UN"/>
    <x v="15"/>
    <s v="Sandy Hatchery"/>
    <s v="ODFW"/>
    <d v="1997-05-05T00:00:00"/>
    <n v="309464"/>
    <x v="12"/>
    <d v="1997-05-05T00:00:00"/>
    <s v="Smolt"/>
  </r>
  <r>
    <x v="22"/>
    <x v="6"/>
    <s v="UN"/>
    <x v="34"/>
    <s v="Tongue Pt"/>
    <s v="ODFW"/>
    <d v="1997-05-05T00:00:00"/>
    <n v="430221"/>
    <x v="4"/>
    <d v="1997-05-05T00:00:00"/>
    <s v="Smolt"/>
  </r>
  <r>
    <x v="22"/>
    <x v="6"/>
    <s v="UN"/>
    <x v="34"/>
    <s v="Youngs River"/>
    <s v="ODFW"/>
    <d v="1997-05-05T00:00:00"/>
    <n v="146818"/>
    <x v="8"/>
    <d v="1997-05-05T00:00:00"/>
    <s v="Smolt"/>
  </r>
  <r>
    <x v="22"/>
    <x v="6"/>
    <s v="UN"/>
    <x v="34"/>
    <s v="Youngs River"/>
    <s v="ODFW"/>
    <d v="1997-05-12T00:00:00"/>
    <n v="633310"/>
    <x v="8"/>
    <d v="1997-05-12T00:00:00"/>
    <s v="Smolt"/>
  </r>
  <r>
    <x v="22"/>
    <x v="1"/>
    <s v="FA"/>
    <x v="21"/>
    <s v="Beaver Creek Hatchery"/>
    <s v="WDFW"/>
    <d v="1997-05-20T00:00:00"/>
    <n v="1096198"/>
    <x v="14"/>
    <d v="1997-05-20T00:00:00"/>
    <s v="Smolt"/>
  </r>
  <r>
    <x v="22"/>
    <x v="9"/>
    <s v="SU"/>
    <x v="21"/>
    <s v="Beaver Creek Hatchery"/>
    <s v="WDFW"/>
    <d v="1997-05-28T00:00:00"/>
    <n v="28912"/>
    <x v="14"/>
    <d v="1997-05-28T00:00:00"/>
    <s v="Smolt"/>
  </r>
  <r>
    <x v="22"/>
    <x v="7"/>
    <s v="WI"/>
    <x v="21"/>
    <s v="Beaver Creek Hatchery"/>
    <s v="WDFW"/>
    <d v="1997-05-28T00:00:00"/>
    <n v="110691"/>
    <x v="14"/>
    <d v="1997-05-28T00:00:00"/>
    <s v="Smolt"/>
  </r>
  <r>
    <x v="22"/>
    <x v="7"/>
    <s v="WI"/>
    <x v="22"/>
    <s v="Cowlitz Trout"/>
    <s v="WDFW"/>
    <d v="1997-05-04T00:00:00"/>
    <n v="416586"/>
    <x v="3"/>
    <d v="1997-05-15T00:00:00"/>
    <s v="Smolt"/>
  </r>
  <r>
    <x v="22"/>
    <x v="7"/>
    <s v="WI"/>
    <x v="21"/>
    <s v="Coweeman River"/>
    <s v="WDFW"/>
    <d v="1997-05-28T00:00:00"/>
    <n v="14000"/>
    <x v="17"/>
    <d v="1997-05-28T00:00:00"/>
    <s v="Smolt"/>
  </r>
  <r>
    <x v="22"/>
    <x v="7"/>
    <s v="WI"/>
    <x v="22"/>
    <s v="Cowlitz River"/>
    <s v="WDFW"/>
    <d v="1997-05-05T00:00:00"/>
    <n v="324230"/>
    <x v="3"/>
    <d v="1997-05-19T00:00:00"/>
    <s v="Smolt"/>
  </r>
  <r>
    <x v="22"/>
    <x v="11"/>
    <s v="NO"/>
    <x v="32"/>
    <s v="Elochoman Hatchery"/>
    <s v="WDFW"/>
    <d v="1997-04-14T00:00:00"/>
    <n v="145255"/>
    <x v="14"/>
    <d v="1997-04-30T00:00:00"/>
    <s v="Smolt"/>
  </r>
  <r>
    <x v="22"/>
    <x v="1"/>
    <s v="FA"/>
    <x v="26"/>
    <s v="Grays River"/>
    <s v="WDFW"/>
    <d v="1997-05-14T00:00:00"/>
    <n v="1104450"/>
    <x v="15"/>
    <d v="1997-06-03T00:00:00"/>
    <s v="Smolt"/>
  </r>
  <r>
    <x v="22"/>
    <x v="8"/>
    <s v="SP"/>
    <x v="29"/>
    <s v="Green River"/>
    <s v="WDFW"/>
    <d v="1997-04-01T00:00:00"/>
    <n v="104452"/>
    <x v="3"/>
    <d v="1997-04-30T00:00:00"/>
    <s v="Smolt"/>
  </r>
  <r>
    <x v="22"/>
    <x v="5"/>
    <s v="SO"/>
    <x v="29"/>
    <s v="Green River"/>
    <s v="WDFW"/>
    <d v="1997-05-01T00:00:00"/>
    <n v="371069"/>
    <x v="3"/>
    <d v="1997-05-15T00:00:00"/>
    <s v="Smolt"/>
  </r>
  <r>
    <x v="22"/>
    <x v="7"/>
    <s v="WI"/>
    <x v="22"/>
    <s v="Riffe Lake"/>
    <s v="WDFW"/>
    <d v="1997-01-29T00:00:00"/>
    <n v="122015"/>
    <x v="3"/>
    <d v="1997-01-30T00:00:00"/>
    <s v="Smolt"/>
  </r>
  <r>
    <x v="22"/>
    <x v="1"/>
    <s v="FA"/>
    <x v="34"/>
    <s v="Youngs Bay"/>
    <s v="ODFW"/>
    <d v="1997-06-17T00:00:00"/>
    <n v="53442"/>
    <x v="8"/>
    <d v="1997-06-17T00:00:00"/>
    <s v="Smolt"/>
  </r>
  <r>
    <x v="22"/>
    <x v="1"/>
    <s v="FA"/>
    <x v="4"/>
    <s v="Youngs River"/>
    <s v="ODFW"/>
    <d v="1997-06-04T00:00:00"/>
    <n v="13600"/>
    <x v="8"/>
    <d v="1997-06-04T00:00:00"/>
    <s v="Smolt"/>
  </r>
  <r>
    <x v="22"/>
    <x v="1"/>
    <s v="FA"/>
    <x v="4"/>
    <s v="Youngs River"/>
    <s v="ODFW"/>
    <d v="1997-06-04T00:00:00"/>
    <n v="4000"/>
    <x v="8"/>
    <d v="1997-06-04T00:00:00"/>
    <s v="Smolt"/>
  </r>
  <r>
    <x v="22"/>
    <x v="1"/>
    <s v="FA"/>
    <x v="20"/>
    <s v="Fallert Creek Hatchery"/>
    <s v="WDFW"/>
    <d v="1997-06-03T00:00:00"/>
    <n v="2133060"/>
    <x v="7"/>
    <d v="1997-06-18T00:00:00"/>
    <s v="Smolt"/>
  </r>
  <r>
    <x v="22"/>
    <x v="1"/>
    <s v="FA"/>
    <x v="3"/>
    <s v="Chinook River"/>
    <s v="WDFW"/>
    <d v="1997-06-02T00:00:00"/>
    <n v="29942"/>
    <x v="18"/>
    <d v="1997-06-05T00:00:00"/>
    <s v="Smolt"/>
  </r>
  <r>
    <x v="22"/>
    <x v="7"/>
    <s v="WI"/>
    <x v="21"/>
    <s v="Coal Creek"/>
    <s v="WDFW"/>
    <d v="1997-04-15T00:00:00"/>
    <n v="6077"/>
    <x v="4"/>
    <d v="1997-04-15T00:00:00"/>
    <s v="Smolt"/>
  </r>
  <r>
    <x v="22"/>
    <x v="1"/>
    <s v="FA"/>
    <x v="22"/>
    <s v="Cowlitz Hatchery"/>
    <s v="WDFW"/>
    <d v="1997-06-16T00:00:00"/>
    <n v="2805675"/>
    <x v="3"/>
    <d v="1997-06-30T00:00:00"/>
    <s v="Smolt"/>
  </r>
  <r>
    <x v="22"/>
    <x v="1"/>
    <s v="FA"/>
    <x v="22"/>
    <s v="Cowlitz Hatchery"/>
    <s v="WDFW"/>
    <d v="1997-07-01T00:00:00"/>
    <n v="4238529"/>
    <x v="3"/>
    <d v="1997-07-25T00:00:00"/>
    <s v="Smolt"/>
  </r>
  <r>
    <x v="22"/>
    <x v="11"/>
    <s v="NO"/>
    <x v="22"/>
    <s v="Cowlitz Hatchery"/>
    <s v="WDFW"/>
    <d v="1997-06-03T00:00:00"/>
    <n v="658210"/>
    <x v="3"/>
    <d v="1997-06-06T00:00:00"/>
    <s v="Smolt"/>
  </r>
  <r>
    <x v="22"/>
    <x v="11"/>
    <s v="NO"/>
    <x v="22"/>
    <s v="Cowlitz Hatchery"/>
    <s v="WDFW"/>
    <d v="1997-05-01T00:00:00"/>
    <n v="2279785"/>
    <x v="3"/>
    <d v="1997-05-02T00:00:00"/>
    <s v="Smolt"/>
  </r>
  <r>
    <x v="22"/>
    <x v="8"/>
    <s v="SP"/>
    <x v="22"/>
    <s v="Cowlitz Hatchery"/>
    <s v="WDFW"/>
    <d v="1997-03-04T00:00:00"/>
    <n v="712157"/>
    <x v="3"/>
    <d v="1997-03-04T00:00:00"/>
    <s v="Smolt"/>
  </r>
  <r>
    <x v="22"/>
    <x v="9"/>
    <s v="SU"/>
    <x v="22"/>
    <s v="Cowlitz River"/>
    <s v="WDFW"/>
    <d v="1997-05-06T00:00:00"/>
    <n v="30328"/>
    <x v="3"/>
    <d v="1997-05-07T00:00:00"/>
    <s v="Smolt"/>
  </r>
  <r>
    <x v="22"/>
    <x v="1"/>
    <s v="FA"/>
    <x v="32"/>
    <s v="Elochoman Hatchery"/>
    <s v="WDFW"/>
    <d v="1997-06-10T00:00:00"/>
    <n v="3241061"/>
    <x v="14"/>
    <d v="1997-06-27T00:00:00"/>
    <s v="Smolt"/>
  </r>
  <r>
    <x v="22"/>
    <x v="11"/>
    <s v="NO"/>
    <x v="32"/>
    <s v="Elochoman Hatchery"/>
    <s v="WDFW"/>
    <d v="1997-05-12T00:00:00"/>
    <n v="105563"/>
    <x v="14"/>
    <d v="1997-05-12T00:00:00"/>
    <s v="Smolt"/>
  </r>
  <r>
    <x v="22"/>
    <x v="1"/>
    <s v="FA"/>
    <x v="26"/>
    <s v="W Fk Grays River"/>
    <s v="WDFW"/>
    <d v="1997-09-22T00:00:00"/>
    <n v="99700"/>
    <x v="15"/>
    <d v="1997-09-30T00:00:00"/>
    <s v="Smolt"/>
  </r>
  <r>
    <x v="22"/>
    <x v="1"/>
    <s v="FA"/>
    <x v="29"/>
    <s v="Green River"/>
    <s v="WDFW"/>
    <d v="1997-06-26T00:00:00"/>
    <n v="2631598"/>
    <x v="3"/>
    <d v="1997-07-10T00:00:00"/>
    <s v="Smolt"/>
  </r>
  <r>
    <x v="22"/>
    <x v="7"/>
    <s v="WI"/>
    <x v="28"/>
    <s v="Hamilton Creek"/>
    <s v="WDFW"/>
    <d v="1997-05-01T00:00:00"/>
    <n v="5990"/>
    <x v="4"/>
    <d v="1997-05-01T00:00:00"/>
    <s v="Smolt"/>
  </r>
  <r>
    <x v="22"/>
    <x v="1"/>
    <s v="FA"/>
    <x v="27"/>
    <s v="Kalama Falls Hatchery"/>
    <s v="WDFW"/>
    <d v="1997-06-19T00:00:00"/>
    <n v="3682600"/>
    <x v="7"/>
    <d v="1997-06-30T00:00:00"/>
    <s v="Smolt"/>
  </r>
  <r>
    <x v="22"/>
    <x v="9"/>
    <s v="SU"/>
    <x v="22"/>
    <s v="Riffe Lake"/>
    <s v="WDFW"/>
    <d v="1997-05-13T00:00:00"/>
    <n v="14105"/>
    <x v="3"/>
    <d v="1997-05-14T00:00:00"/>
    <s v="Smolt"/>
  </r>
  <r>
    <x v="22"/>
    <x v="7"/>
    <s v="WI"/>
    <x v="22"/>
    <s v="Riffe Lake"/>
    <s v="WDFW"/>
    <d v="1997-05-14T00:00:00"/>
    <n v="54764"/>
    <x v="3"/>
    <d v="1997-05-21T00:00:00"/>
    <s v="Smolt"/>
  </r>
  <r>
    <x v="22"/>
    <x v="11"/>
    <s v="NO"/>
    <x v="24"/>
    <s v="Washougal Hatchery"/>
    <s v="WDFW"/>
    <d v="1997-05-05T00:00:00"/>
    <n v="97500"/>
    <x v="6"/>
    <d v="1997-05-05T00:00:00"/>
    <s v="Smolt"/>
  </r>
  <r>
    <x v="22"/>
    <x v="5"/>
    <s v="SO"/>
    <x v="24"/>
    <s v="Washougal Hatchery"/>
    <s v="WDFW"/>
    <d v="1997-04-09T00:00:00"/>
    <n v="2500"/>
    <x v="6"/>
    <d v="1997-04-09T00:00:00"/>
    <s v="Smolt"/>
  </r>
  <r>
    <x v="22"/>
    <x v="1"/>
    <s v="FA"/>
    <x v="34"/>
    <s v="Blind Slough"/>
    <s v="ODFW"/>
    <d v="1997-07-17T00:00:00"/>
    <n v="27413"/>
    <x v="4"/>
    <d v="1997-07-17T00:00:00"/>
    <s v="Smolt"/>
  </r>
  <r>
    <x v="22"/>
    <x v="1"/>
    <s v="FA"/>
    <x v="2"/>
    <s v="Bonneville Hatchery"/>
    <s v="ODFW"/>
    <d v="1997-07-31T00:00:00"/>
    <n v="6577692"/>
    <x v="2"/>
    <d v="1997-07-31T00:00:00"/>
    <s v="Smolt"/>
  </r>
  <r>
    <x v="22"/>
    <x v="1"/>
    <s v="FA"/>
    <x v="34"/>
    <s v="Tongue Pt"/>
    <s v="ODFW"/>
    <d v="1997-07-17T00:00:00"/>
    <n v="27482"/>
    <x v="4"/>
    <d v="1997-07-17T00:00:00"/>
    <s v="Smolt"/>
  </r>
  <r>
    <x v="22"/>
    <x v="1"/>
    <s v="FA"/>
    <x v="34"/>
    <s v="Tongue Pt"/>
    <s v="ODFW"/>
    <d v="1997-07-15T00:00:00"/>
    <n v="201849"/>
    <x v="4"/>
    <d v="1997-07-15T00:00:00"/>
    <s v="Smolt"/>
  </r>
  <r>
    <x v="22"/>
    <x v="1"/>
    <s v="FA"/>
    <x v="34"/>
    <s v="Youngs Bay"/>
    <s v="ODFW"/>
    <d v="1997-07-17T00:00:00"/>
    <n v="412835"/>
    <x v="8"/>
    <d v="1997-07-17T00:00:00"/>
    <s v="Smolt"/>
  </r>
  <r>
    <x v="22"/>
    <x v="10"/>
    <s v="FA"/>
    <x v="12"/>
    <s v="N Fk Klaskanine River"/>
    <s v="ODFW"/>
    <d v="1997-10-31T00:00:00"/>
    <n v="603960"/>
    <x v="11"/>
    <d v="1997-10-31T00:00:00"/>
    <s v="Smolt"/>
  </r>
  <r>
    <x v="22"/>
    <x v="12"/>
    <s v="UN"/>
    <x v="21"/>
    <s v="Abernathy Cr"/>
    <s v="WDFW"/>
    <d v="1997-04-16T00:00:00"/>
    <n v="2542"/>
    <x v="19"/>
    <d v="1997-04-16T00:00:00"/>
    <s v="Smolt"/>
  </r>
  <r>
    <x v="22"/>
    <x v="12"/>
    <s v="UN"/>
    <x v="21"/>
    <s v="Coweeman River"/>
    <s v="WDFW"/>
    <d v="1997-04-16T00:00:00"/>
    <n v="5125"/>
    <x v="17"/>
    <d v="1997-04-16T00:00:00"/>
    <s v="Smolt"/>
  </r>
  <r>
    <x v="22"/>
    <x v="12"/>
    <s v="UN"/>
    <x v="21"/>
    <s v="Beaver Creek"/>
    <s v="WDFW"/>
    <d v="1997-05-28T00:00:00"/>
    <n v="25607"/>
    <x v="14"/>
    <d v="1997-05-28T00:00:00"/>
    <s v="Smolt"/>
  </r>
  <r>
    <x v="22"/>
    <x v="12"/>
    <s v="UN"/>
    <x v="22"/>
    <s v="Cowlitz River"/>
    <s v="WDFW"/>
    <d v="1997-04-21T00:00:00"/>
    <n v="51385"/>
    <x v="3"/>
    <d v="1997-04-22T00:00:00"/>
    <s v="Smolt"/>
  </r>
  <r>
    <x v="22"/>
    <x v="12"/>
    <s v="UN"/>
    <x v="22"/>
    <s v="Cowlitz Trout"/>
    <s v="WDFW"/>
    <d v="1997-04-21T00:00:00"/>
    <n v="120358"/>
    <x v="3"/>
    <d v="1997-04-26T00:00:00"/>
    <s v="Smolt"/>
  </r>
  <r>
    <x v="22"/>
    <x v="12"/>
    <s v="UN"/>
    <x v="22"/>
    <s v="Salmon Creek (WA)"/>
    <s v="WDFW"/>
    <d v="1997-04-15T00:00:00"/>
    <n v="12176"/>
    <x v="4"/>
    <d v="1997-04-15T00:00:00"/>
    <s v="Smolt"/>
  </r>
  <r>
    <x v="22"/>
    <x v="12"/>
    <s v="UN"/>
    <x v="25"/>
    <s v="Lewis River"/>
    <s v="WDFW"/>
    <d v="1997-04-20T00:00:00"/>
    <n v="28519"/>
    <x v="5"/>
    <d v="1997-04-30T00:00:00"/>
    <s v="Smolt"/>
  </r>
  <r>
    <x v="22"/>
    <x v="12"/>
    <s v="UN"/>
    <x v="28"/>
    <s v="N FK Washougal River"/>
    <s v="WDFW"/>
    <d v="1997-04-25T00:00:00"/>
    <n v="30945"/>
    <x v="6"/>
    <d v="1997-04-28T00:00:00"/>
    <s v="Smolt"/>
  </r>
  <r>
    <x v="22"/>
    <x v="12"/>
    <s v="UN"/>
    <x v="10"/>
    <s v="Big Creek Hatchery"/>
    <s v="ODFW"/>
    <d v="1997-05-01T00:00:00"/>
    <n v="3165"/>
    <x v="10"/>
    <d v="1997-05-01T00:00:00"/>
    <s v="Smolt"/>
  </r>
  <r>
    <x v="22"/>
    <x v="7"/>
    <s v="WI"/>
    <x v="41"/>
    <s v="Abernathy Hatchery"/>
    <s v="USFW"/>
    <d v="1997-05-27T00:00:00"/>
    <n v="10024"/>
    <x v="19"/>
    <d v="1997-05-27T00:00:00"/>
    <s v="Smolt"/>
  </r>
  <r>
    <x v="22"/>
    <x v="12"/>
    <s v="UN"/>
    <x v="41"/>
    <s v="Abernathy Hatchery"/>
    <s v="USFW"/>
    <d v="1997-05-28T00:00:00"/>
    <n v="2542"/>
    <x v="19"/>
    <d v="1997-05-28T00:00:00"/>
    <s v="Smolt"/>
  </r>
  <r>
    <x v="23"/>
    <x v="0"/>
    <s v="SP"/>
    <x v="42"/>
    <s v="Cowlitz River"/>
    <s v="WDFW"/>
    <d v="1995-05-01T00:00:00"/>
    <n v="101842"/>
    <x v="3"/>
    <d v="1995-05-01T00:00:00"/>
    <s v="Parr"/>
  </r>
  <r>
    <x v="23"/>
    <x v="4"/>
    <s v="NO"/>
    <x v="3"/>
    <s v="Delameter Creek"/>
    <s v="WDFW"/>
    <d v="1995-03-30T00:00:00"/>
    <n v="428"/>
    <x v="3"/>
    <d v="1995-03-30T00:00:00"/>
    <s v="Presmolt"/>
  </r>
  <r>
    <x v="23"/>
    <x v="4"/>
    <s v="NO"/>
    <x v="24"/>
    <s v="Duncan Creek"/>
    <s v="WDFW"/>
    <d v="1995-04-26T00:00:00"/>
    <n v="300000"/>
    <x v="4"/>
    <d v="1995-04-26T00:00:00"/>
    <s v="Fry"/>
  </r>
  <r>
    <x v="23"/>
    <x v="15"/>
    <s v="SO"/>
    <x v="3"/>
    <s v="Chinook River"/>
    <s v="WDFW"/>
    <d v="1995-04-06T00:00:00"/>
    <n v="500000"/>
    <x v="18"/>
    <d v="1995-04-30T00:00:00"/>
    <s v="Fry"/>
  </r>
  <r>
    <x v="23"/>
    <x v="3"/>
    <s v="UN"/>
    <x v="3"/>
    <s v="Chinook River"/>
    <s v="WDFW"/>
    <d v="1995-02-08T00:00:00"/>
    <n v="30000"/>
    <x v="18"/>
    <d v="1995-03-01T00:00:00"/>
    <s v="Fry"/>
  </r>
  <r>
    <x v="23"/>
    <x v="0"/>
    <s v="SP"/>
    <x v="17"/>
    <s v="Detroit Reservoir"/>
    <s v="ODFW"/>
    <d v="1995-06-15T00:00:00"/>
    <n v="45472"/>
    <x v="1"/>
    <d v="1995-06-15T00:00:00"/>
    <s v="Parr"/>
  </r>
  <r>
    <x v="23"/>
    <x v="0"/>
    <s v="SP"/>
    <x v="14"/>
    <s v="Clackamas Hatchery"/>
    <s v="ODFW"/>
    <d v="1995-08-07T00:00:00"/>
    <n v="612793"/>
    <x v="13"/>
    <d v="1995-08-07T00:00:00"/>
    <s v="Parr"/>
  </r>
  <r>
    <x v="23"/>
    <x v="0"/>
    <s v="SP"/>
    <x v="1"/>
    <s v="Dexter Pond"/>
    <s v="ODFW"/>
    <d v="1995-11-28T00:00:00"/>
    <n v="172828"/>
    <x v="1"/>
    <d v="1995-11-30T00:00:00"/>
    <s v="Presmolt"/>
  </r>
  <r>
    <x v="23"/>
    <x v="0"/>
    <s v="SP"/>
    <x v="1"/>
    <s v="S Fk Santiam River"/>
    <s v="ODFW"/>
    <d v="1995-11-06T00:00:00"/>
    <n v="377486"/>
    <x v="0"/>
    <d v="1995-11-09T00:00:00"/>
    <s v="Presmolt"/>
  </r>
  <r>
    <x v="23"/>
    <x v="0"/>
    <s v="SP"/>
    <x v="18"/>
    <s v="Willamette River"/>
    <s v="ODFW"/>
    <d v="1995-11-08T00:00:00"/>
    <n v="62064"/>
    <x v="1"/>
    <d v="1995-11-09T00:00:00"/>
    <s v="Presmolt"/>
  </r>
  <r>
    <x v="23"/>
    <x v="0"/>
    <s v="SP"/>
    <x v="18"/>
    <s v="Mollala River"/>
    <s v="ODFW"/>
    <d v="1995-11-08T00:00:00"/>
    <n v="36992"/>
    <x v="1"/>
    <d v="1995-11-08T00:00:00"/>
    <s v="Presmolt"/>
  </r>
  <r>
    <x v="23"/>
    <x v="3"/>
    <s v="UN"/>
    <x v="3"/>
    <s v="Gobar Acclim Pond"/>
    <s v="WDFW"/>
    <d v="1995-04-22T00:00:00"/>
    <n v="7500"/>
    <x v="7"/>
    <d v="1995-04-22T00:00:00"/>
    <s v="Presmolt"/>
  </r>
  <r>
    <x v="23"/>
    <x v="3"/>
    <s v="UN"/>
    <x v="3"/>
    <s v="Salmon Creek (WA)"/>
    <s v="WDFW"/>
    <d v="1995-04-22T00:00:00"/>
    <n v="11000"/>
    <x v="4"/>
    <d v="1995-04-22T00:00:00"/>
    <s v="Presmolt"/>
  </r>
  <r>
    <x v="23"/>
    <x v="4"/>
    <s v="NO"/>
    <x v="3"/>
    <s v="Mill Cr (Elochoman R)"/>
    <s v="WDFW"/>
    <d v="1995-02-28T00:00:00"/>
    <n v="5000"/>
    <x v="14"/>
    <d v="1995-02-28T00:00:00"/>
    <s v="Presmolt"/>
  </r>
  <r>
    <x v="23"/>
    <x v="4"/>
    <s v="NO"/>
    <x v="42"/>
    <s v="Cowlitz River"/>
    <s v="WDFW"/>
    <d v="1995-09-07T00:00:00"/>
    <n v="266400"/>
    <x v="3"/>
    <d v="1995-09-27T00:00:00"/>
    <s v="Presmolt"/>
  </r>
  <r>
    <x v="23"/>
    <x v="4"/>
    <s v="NO"/>
    <x v="3"/>
    <s v="Lewis River"/>
    <s v="WDFW"/>
    <d v="1995-03-15T00:00:00"/>
    <n v="200"/>
    <x v="5"/>
    <d v="1995-03-15T00:00:00"/>
    <s v="Presmolt"/>
  </r>
  <r>
    <x v="23"/>
    <x v="4"/>
    <s v="NO"/>
    <x v="3"/>
    <s v="Salmon Creek (WA)"/>
    <s v="WDFW"/>
    <d v="1995-03-03T00:00:00"/>
    <n v="450"/>
    <x v="4"/>
    <d v="1995-03-03T00:00:00"/>
    <s v="Presmolt"/>
  </r>
  <r>
    <x v="23"/>
    <x v="4"/>
    <s v="NO"/>
    <x v="3"/>
    <s v="Olequa Creek"/>
    <s v="WDFW"/>
    <d v="1995-04-28T00:00:00"/>
    <n v="180"/>
    <x v="3"/>
    <d v="1995-04-28T00:00:00"/>
    <s v="Presmolt"/>
  </r>
  <r>
    <x v="23"/>
    <x v="4"/>
    <s v="NO"/>
    <x v="3"/>
    <s v="Salmon Creek (WA)"/>
    <s v="WDFW"/>
    <d v="1995-03-22T00:00:00"/>
    <n v="1000"/>
    <x v="4"/>
    <d v="1995-03-22T00:00:00"/>
    <s v="Presmolt"/>
  </r>
  <r>
    <x v="23"/>
    <x v="4"/>
    <s v="NO"/>
    <x v="3"/>
    <s v="Olequa Creek"/>
    <s v="WDFW"/>
    <d v="1995-04-22T00:00:00"/>
    <n v="1500"/>
    <x v="3"/>
    <d v="1995-04-22T00:00:00"/>
    <s v="Presmolt"/>
  </r>
  <r>
    <x v="23"/>
    <x v="0"/>
    <s v="SP"/>
    <x v="18"/>
    <s v="Fall Creek Reservoir"/>
    <s v="ODFW"/>
    <d v="1995-05-16T00:00:00"/>
    <n v="329951"/>
    <x v="1"/>
    <d v="1995-05-16T00:00:00"/>
    <s v="Parr"/>
  </r>
  <r>
    <x v="23"/>
    <x v="0"/>
    <s v="SP"/>
    <x v="18"/>
    <s v="Calapooia River"/>
    <s v="ODFW"/>
    <d v="1995-05-16T00:00:00"/>
    <n v="585870"/>
    <x v="1"/>
    <d v="1995-05-16T00:00:00"/>
    <s v="Parr"/>
  </r>
  <r>
    <x v="23"/>
    <x v="0"/>
    <s v="SP"/>
    <x v="1"/>
    <s v="Fall Creek Reservoir"/>
    <s v="ODFW"/>
    <d v="1995-05-17T00:00:00"/>
    <n v="591316"/>
    <x v="1"/>
    <d v="1995-05-17T00:00:00"/>
    <s v="Parr"/>
  </r>
  <r>
    <x v="23"/>
    <x v="0"/>
    <s v="SP"/>
    <x v="1"/>
    <s v="Hills Creek Reservoir"/>
    <s v="ODFW"/>
    <d v="1995-05-17T00:00:00"/>
    <n v="50142"/>
    <x v="1"/>
    <d v="1995-05-17T00:00:00"/>
    <s v="Parr"/>
  </r>
  <r>
    <x v="23"/>
    <x v="7"/>
    <s v="WI"/>
    <x v="26"/>
    <s v="Skamokawa Creek"/>
    <s v="WDFW"/>
    <d v="1996-04-25T00:00:00"/>
    <n v="5100"/>
    <x v="4"/>
    <d v="1996-04-25T00:00:00"/>
    <s v="Smolt"/>
  </r>
  <r>
    <x v="23"/>
    <x v="8"/>
    <s v="SP"/>
    <x v="7"/>
    <s v="Lewis River Hatchery"/>
    <s v="WDFW"/>
    <d v="1996-02-08T00:00:00"/>
    <n v="704900"/>
    <x v="5"/>
    <d v="1996-02-08T00:00:00"/>
    <s v="Smolt"/>
  </r>
  <r>
    <x v="23"/>
    <x v="1"/>
    <s v="FA"/>
    <x v="21"/>
    <s v="Elochoman Hatchery"/>
    <s v="WDFW"/>
    <d v="1996-06-05T00:00:00"/>
    <n v="1240155"/>
    <x v="14"/>
    <d v="1996-06-20T00:00:00"/>
    <s v="Smolt"/>
  </r>
  <r>
    <x v="23"/>
    <x v="11"/>
    <s v="NO"/>
    <x v="24"/>
    <s v="Washougal Hatchery"/>
    <s v="WDFW"/>
    <d v="1996-04-13T00:00:00"/>
    <n v="542550"/>
    <x v="6"/>
    <d v="1996-04-29T00:00:00"/>
    <s v="Smolt"/>
  </r>
  <r>
    <x v="23"/>
    <x v="8"/>
    <s v="SP"/>
    <x v="20"/>
    <s v="Fallert Creek"/>
    <s v="WDFW"/>
    <d v="1996-03-15T00:00:00"/>
    <n v="436600"/>
    <x v="7"/>
    <d v="1996-03-31T00:00:00"/>
    <s v="Smolt"/>
  </r>
  <r>
    <x v="23"/>
    <x v="8"/>
    <s v="SP"/>
    <x v="3"/>
    <s v="Cowlitz River"/>
    <s v="WDFW"/>
    <d v="1996-04-15T00:00:00"/>
    <n v="34000"/>
    <x v="3"/>
    <d v="1996-04-15T00:00:00"/>
    <s v="Smolt"/>
  </r>
  <r>
    <x v="23"/>
    <x v="8"/>
    <s v="SP"/>
    <x v="22"/>
    <s v="Cowlitz Hatchery"/>
    <s v="WDFW"/>
    <d v="1996-04-01T00:00:00"/>
    <n v="538782"/>
    <x v="3"/>
    <d v="1996-04-01T00:00:00"/>
    <s v="Smolt"/>
  </r>
  <r>
    <x v="23"/>
    <x v="12"/>
    <s v="UN"/>
    <x v="28"/>
    <s v="Coweeman River"/>
    <s v="WDFW"/>
    <d v="1996-04-29T00:00:00"/>
    <n v="8006"/>
    <x v="17"/>
    <d v="1996-04-29T00:00:00"/>
    <s v="Smolt"/>
  </r>
  <r>
    <x v="23"/>
    <x v="5"/>
    <s v="SO"/>
    <x v="20"/>
    <s v="Fallert Creek Hatchery"/>
    <s v="WDFW"/>
    <d v="1996-04-22T00:00:00"/>
    <n v="545200"/>
    <x v="7"/>
    <d v="1996-04-26T00:00:00"/>
    <s v="Smolt"/>
  </r>
  <r>
    <x v="23"/>
    <x v="9"/>
    <s v="SU"/>
    <x v="28"/>
    <s v="Kalama River"/>
    <s v="WDFW"/>
    <d v="1996-04-18T00:00:00"/>
    <n v="14041"/>
    <x v="7"/>
    <d v="1996-04-18T00:00:00"/>
    <s v="Smolt"/>
  </r>
  <r>
    <x v="23"/>
    <x v="11"/>
    <s v="NO"/>
    <x v="22"/>
    <s v="Cowlitz Hatchery"/>
    <s v="WDFW"/>
    <d v="1996-05-01T00:00:00"/>
    <n v="4468827"/>
    <x v="3"/>
    <d v="1996-05-20T00:00:00"/>
    <s v="Smolt"/>
  </r>
  <r>
    <x v="23"/>
    <x v="12"/>
    <s v="UN"/>
    <x v="28"/>
    <s v="Salmon Creek (WA)"/>
    <s v="WDFW"/>
    <d v="1996-04-04T00:00:00"/>
    <n v="11020"/>
    <x v="4"/>
    <d v="1996-04-04T00:00:00"/>
    <s v="Smolt"/>
  </r>
  <r>
    <x v="23"/>
    <x v="7"/>
    <s v="WI"/>
    <x v="28"/>
    <s v="Kalama River"/>
    <s v="WDFW"/>
    <d v="1996-04-26T00:00:00"/>
    <n v="18687"/>
    <x v="7"/>
    <d v="1996-04-30T00:00:00"/>
    <s v="Smolt"/>
  </r>
  <r>
    <x v="23"/>
    <x v="9"/>
    <s v="SU"/>
    <x v="30"/>
    <s v="E Fk Lewis River"/>
    <s v="WDFW"/>
    <d v="1996-04-22T00:00:00"/>
    <n v="65078"/>
    <x v="5"/>
    <d v="1996-04-24T00:00:00"/>
    <s v="Smolt"/>
  </r>
  <r>
    <x v="23"/>
    <x v="1"/>
    <s v="FA"/>
    <x v="3"/>
    <s v="Chinook River"/>
    <s v="WDFW"/>
    <d v="1996-02-08T00:00:00"/>
    <n v="185000"/>
    <x v="18"/>
    <d v="1996-03-02T00:00:00"/>
    <s v="Smolt"/>
  </r>
  <r>
    <x v="23"/>
    <x v="9"/>
    <s v="SU"/>
    <x v="28"/>
    <s v="E Fk Lewis River"/>
    <s v="WDFW"/>
    <d v="1996-04-18T00:00:00"/>
    <n v="12012"/>
    <x v="5"/>
    <d v="1996-04-18T00:00:00"/>
    <s v="Smolt"/>
  </r>
  <r>
    <x v="23"/>
    <x v="8"/>
    <s v="SP"/>
    <x v="22"/>
    <s v="Cowlitz River"/>
    <s v="WDFW"/>
    <d v="1996-03-05T00:00:00"/>
    <n v="817840"/>
    <x v="3"/>
    <d v="1996-03-06T00:00:00"/>
    <s v="Smolt"/>
  </r>
  <r>
    <x v="23"/>
    <x v="11"/>
    <s v="NO"/>
    <x v="32"/>
    <s v="Elochoman Hatchery"/>
    <s v="WDFW"/>
    <d v="1996-04-17T00:00:00"/>
    <n v="1270200"/>
    <x v="14"/>
    <d v="1996-05-08T00:00:00"/>
    <s v="Smolt"/>
  </r>
  <r>
    <x v="23"/>
    <x v="9"/>
    <s v="SU"/>
    <x v="29"/>
    <s v="Toutle River"/>
    <s v="WDFW"/>
    <d v="1996-04-30T00:00:00"/>
    <n v="25026"/>
    <x v="16"/>
    <d v="1996-05-01T00:00:00"/>
    <s v="Smolt"/>
  </r>
  <r>
    <x v="23"/>
    <x v="13"/>
    <s v="UN"/>
    <x v="3"/>
    <s v="Chinook River"/>
    <s v="WDFW"/>
    <d v="1996-02-17T00:00:00"/>
    <n v="166000"/>
    <x v="18"/>
    <d v="1996-04-02T00:00:00"/>
    <s v="Smolt"/>
  </r>
  <r>
    <x v="23"/>
    <x v="1"/>
    <s v="FA"/>
    <x v="3"/>
    <s v="Bernie Creek"/>
    <s v="WDFW"/>
    <d v="1996-04-25T00:00:00"/>
    <n v="738400"/>
    <x v="3"/>
    <d v="1996-06-10T00:00:00"/>
    <s v="Smolt"/>
  </r>
  <r>
    <x v="23"/>
    <x v="1"/>
    <s v="FA"/>
    <x v="3"/>
    <s v="Salmon Creek (WA)"/>
    <s v="WDFW"/>
    <d v="1996-05-29T00:00:00"/>
    <n v="200"/>
    <x v="4"/>
    <d v="1996-05-29T00:00:00"/>
    <s v="Smolt"/>
  </r>
  <r>
    <x v="23"/>
    <x v="5"/>
    <s v="SO"/>
    <x v="29"/>
    <s v="Green River"/>
    <s v="WDFW"/>
    <d v="1996-04-23T00:00:00"/>
    <n v="1042316"/>
    <x v="3"/>
    <d v="1996-05-20T00:00:00"/>
    <s v="Smolt"/>
  </r>
  <r>
    <x v="23"/>
    <x v="11"/>
    <s v="NO"/>
    <x v="32"/>
    <s v="Elochoman Hatchery"/>
    <s v="WDFW"/>
    <d v="1996-02-08T00:00:00"/>
    <n v="50000"/>
    <x v="14"/>
    <d v="1996-02-08T00:00:00"/>
    <s v="Smolt"/>
  </r>
  <r>
    <x v="23"/>
    <x v="5"/>
    <s v="SO"/>
    <x v="32"/>
    <s v="Elochoman Hatchery"/>
    <s v="WDFW"/>
    <d v="1996-04-09T00:00:00"/>
    <n v="468300"/>
    <x v="14"/>
    <d v="1996-04-09T00:00:00"/>
    <s v="Smolt"/>
  </r>
  <r>
    <x v="23"/>
    <x v="12"/>
    <s v="UN"/>
    <x v="28"/>
    <s v="Abernathy Cr"/>
    <s v="WDFW"/>
    <d v="1996-05-03T00:00:00"/>
    <n v="4010"/>
    <x v="19"/>
    <d v="1996-05-03T00:00:00"/>
    <s v="Smolt"/>
  </r>
  <r>
    <x v="23"/>
    <x v="12"/>
    <s v="UN"/>
    <x v="28"/>
    <s v="Hamilton Creek"/>
    <s v="WDFW"/>
    <d v="1996-05-03T00:00:00"/>
    <n v="697"/>
    <x v="4"/>
    <d v="1996-05-03T00:00:00"/>
    <s v="Smolt"/>
  </r>
  <r>
    <x v="23"/>
    <x v="7"/>
    <s v="WI"/>
    <x v="26"/>
    <s v="Elochoman River"/>
    <s v="WDFW"/>
    <d v="1996-05-09T00:00:00"/>
    <n v="7100"/>
    <x v="14"/>
    <d v="1996-05-09T00:00:00"/>
    <s v="Smolt"/>
  </r>
  <r>
    <x v="23"/>
    <x v="7"/>
    <s v="WI"/>
    <x v="27"/>
    <s v="Gobar Acclim Pond"/>
    <s v="WDFW"/>
    <d v="1996-04-14T00:00:00"/>
    <n v="59800"/>
    <x v="7"/>
    <d v="1996-04-14T00:00:00"/>
    <s v="Smolt"/>
  </r>
  <r>
    <x v="23"/>
    <x v="7"/>
    <s v="WI"/>
    <x v="22"/>
    <s v="Cowlitz River"/>
    <s v="WDFW"/>
    <d v="1996-05-12T00:00:00"/>
    <n v="71839"/>
    <x v="3"/>
    <d v="1996-05-21T00:00:00"/>
    <s v="Smolt"/>
  </r>
  <r>
    <x v="23"/>
    <x v="1"/>
    <s v="FA"/>
    <x v="20"/>
    <s v="Fallert Creek Hatchery"/>
    <s v="WDFW"/>
    <d v="1996-06-10T00:00:00"/>
    <n v="2150700"/>
    <x v="7"/>
    <d v="1996-06-27T00:00:00"/>
    <s v="Smolt"/>
  </r>
  <r>
    <x v="23"/>
    <x v="1"/>
    <s v="FA"/>
    <x v="24"/>
    <s v="Washougal Hatchery"/>
    <s v="WDFW"/>
    <d v="1996-06-27T00:00:00"/>
    <n v="6139000"/>
    <x v="6"/>
    <d v="1996-07-25T00:00:00"/>
    <s v="Smolt"/>
  </r>
  <r>
    <x v="23"/>
    <x v="9"/>
    <s v="SU"/>
    <x v="28"/>
    <s v="Washougal River"/>
    <s v="WDFW"/>
    <d v="1996-04-19T00:00:00"/>
    <n v="192773"/>
    <x v="6"/>
    <d v="1996-05-03T00:00:00"/>
    <s v="Smolt"/>
  </r>
  <r>
    <x v="23"/>
    <x v="7"/>
    <s v="WI"/>
    <x v="28"/>
    <s v="Salmon Creek (WA)"/>
    <s v="WDFW"/>
    <d v="1996-04-04T00:00:00"/>
    <n v="10153"/>
    <x v="4"/>
    <d v="1996-04-04T00:00:00"/>
    <s v="Smolt"/>
  </r>
  <r>
    <x v="23"/>
    <x v="9"/>
    <s v="SU"/>
    <x v="27"/>
    <s v="Gobar Acclim Pond"/>
    <s v="WDFW"/>
    <d v="1996-04-14T00:00:00"/>
    <n v="34000"/>
    <x v="7"/>
    <d v="1996-04-18T00:00:00"/>
    <s v="Smolt"/>
  </r>
  <r>
    <x v="23"/>
    <x v="1"/>
    <s v="FA"/>
    <x v="3"/>
    <s v="Chinook River"/>
    <s v="WDFW"/>
    <d v="1996-04-23T00:00:00"/>
    <n v="685000"/>
    <x v="18"/>
    <d v="1996-05-06T00:00:00"/>
    <s v="Smolt"/>
  </r>
  <r>
    <x v="23"/>
    <x v="5"/>
    <s v="SO"/>
    <x v="3"/>
    <s v="Deep River Net Pens"/>
    <s v="WDFW"/>
    <d v="1996-05-07T00:00:00"/>
    <n v="200100"/>
    <x v="15"/>
    <d v="1996-05-07T00:00:00"/>
    <s v="Smolt"/>
  </r>
  <r>
    <x v="23"/>
    <x v="1"/>
    <s v="FA"/>
    <x v="22"/>
    <s v="Cowlitz River"/>
    <s v="WDFW"/>
    <d v="1996-06-10T00:00:00"/>
    <n v="4512100"/>
    <x v="3"/>
    <d v="1996-06-20T00:00:00"/>
    <s v="Smolt"/>
  </r>
  <r>
    <x v="23"/>
    <x v="1"/>
    <s v="FA"/>
    <x v="22"/>
    <s v="Cowlitz River"/>
    <s v="WDFW"/>
    <d v="1996-07-01T00:00:00"/>
    <n v="1562600"/>
    <x v="3"/>
    <d v="1996-07-01T00:00:00"/>
    <s v="Smolt"/>
  </r>
  <r>
    <x v="23"/>
    <x v="7"/>
    <s v="WI"/>
    <x v="22"/>
    <s v="Blue Creek"/>
    <s v="WDFW"/>
    <d v="1996-05-12T00:00:00"/>
    <n v="447312"/>
    <x v="3"/>
    <d v="1996-05-21T00:00:00"/>
    <s v="Smolt"/>
  </r>
  <r>
    <x v="23"/>
    <x v="1"/>
    <s v="FA"/>
    <x v="26"/>
    <s v="Grays River Hatchery"/>
    <s v="WDFW"/>
    <d v="1996-06-15T00:00:00"/>
    <n v="1101600"/>
    <x v="15"/>
    <d v="1996-06-15T00:00:00"/>
    <s v="Smolt"/>
  </r>
  <r>
    <x v="23"/>
    <x v="8"/>
    <s v="SP"/>
    <x v="7"/>
    <s v="Lewis River"/>
    <s v="WDFW"/>
    <d v="1996-03-22T00:00:00"/>
    <n v="473372"/>
    <x v="5"/>
    <d v="1996-03-26T00:00:00"/>
    <s v="Smolt"/>
  </r>
  <r>
    <x v="23"/>
    <x v="7"/>
    <s v="WI"/>
    <x v="25"/>
    <s v="Lewis River"/>
    <s v="WDFW"/>
    <d v="1996-04-24T00:00:00"/>
    <n v="123248"/>
    <x v="5"/>
    <d v="1996-05-10T00:00:00"/>
    <s v="Smolt"/>
  </r>
  <r>
    <x v="23"/>
    <x v="9"/>
    <s v="SU"/>
    <x v="25"/>
    <s v="Lewis River"/>
    <s v="WDFW"/>
    <d v="1996-04-24T00:00:00"/>
    <n v="122279"/>
    <x v="5"/>
    <d v="1996-05-10T00:00:00"/>
    <s v="Smolt"/>
  </r>
  <r>
    <x v="23"/>
    <x v="1"/>
    <s v="FA"/>
    <x v="32"/>
    <s v="Elochoman Hatchery"/>
    <s v="WDFW"/>
    <d v="1996-06-16T00:00:00"/>
    <n v="2834700"/>
    <x v="14"/>
    <d v="1996-06-17T00:00:00"/>
    <s v="Smolt"/>
  </r>
  <r>
    <x v="23"/>
    <x v="12"/>
    <s v="UN"/>
    <x v="25"/>
    <s v="Lewis River"/>
    <s v="WDFW"/>
    <d v="1996-04-10T00:00:00"/>
    <n v="55894"/>
    <x v="5"/>
    <d v="1996-04-10T00:00:00"/>
    <s v="Smolt"/>
  </r>
  <r>
    <x v="23"/>
    <x v="5"/>
    <s v="SO"/>
    <x v="29"/>
    <s v="Green River"/>
    <s v="WDFW"/>
    <d v="1996-02-08T00:00:00"/>
    <n v="144800"/>
    <x v="3"/>
    <d v="1996-02-08T00:00:00"/>
    <s v="Smolt"/>
  </r>
  <r>
    <x v="23"/>
    <x v="7"/>
    <s v="WI"/>
    <x v="22"/>
    <s v="Cowlitz River"/>
    <s v="WDFW"/>
    <d v="1995-10-15T00:00:00"/>
    <n v="400000"/>
    <x v="3"/>
    <d v="1995-10-15T00:00:00"/>
    <s v="Smolt"/>
  </r>
  <r>
    <x v="23"/>
    <x v="7"/>
    <s v="WI"/>
    <x v="22"/>
    <s v="Cowlitz River"/>
    <s v="WDFW"/>
    <d v="1996-04-16T00:00:00"/>
    <n v="201579"/>
    <x v="3"/>
    <d v="1996-04-19T00:00:00"/>
    <s v="Smolt"/>
  </r>
  <r>
    <x v="23"/>
    <x v="9"/>
    <s v="SU"/>
    <x v="22"/>
    <s v="Blue Creek"/>
    <s v="WDFW"/>
    <d v="1996-04-29T00:00:00"/>
    <n v="386576"/>
    <x v="3"/>
    <d v="1996-05-15T00:00:00"/>
    <s v="Smolt"/>
  </r>
  <r>
    <x v="23"/>
    <x v="11"/>
    <s v="NO"/>
    <x v="7"/>
    <s v="N Fk Lewis River"/>
    <s v="WDFW"/>
    <d v="1996-04-05T00:00:00"/>
    <n v="2414000"/>
    <x v="5"/>
    <d v="1996-05-18T00:00:00"/>
    <s v="Smolt"/>
  </r>
  <r>
    <x v="23"/>
    <x v="5"/>
    <s v="SO"/>
    <x v="26"/>
    <s v="Grays River"/>
    <s v="WDFW"/>
    <d v="1996-04-09T00:00:00"/>
    <n v="163300"/>
    <x v="15"/>
    <d v="1996-04-16T00:00:00"/>
    <s v="Smolt"/>
  </r>
  <r>
    <x v="23"/>
    <x v="5"/>
    <s v="SO"/>
    <x v="7"/>
    <s v="N Fk Lewis River"/>
    <s v="WDFW"/>
    <d v="1996-04-05T00:00:00"/>
    <n v="863600"/>
    <x v="5"/>
    <d v="1996-05-18T00:00:00"/>
    <s v="Smolt"/>
  </r>
  <r>
    <x v="23"/>
    <x v="12"/>
    <s v="UN"/>
    <x v="22"/>
    <s v="Blue Creek"/>
    <s v="WDFW"/>
    <d v="1996-04-23T00:00:00"/>
    <n v="153825"/>
    <x v="3"/>
    <d v="1996-05-04T00:00:00"/>
    <s v="Smolt"/>
  </r>
  <r>
    <x v="23"/>
    <x v="9"/>
    <s v="SU"/>
    <x v="33"/>
    <s v="Salmon R Oregon"/>
    <s v="ODFW"/>
    <d v="1996-04-05T00:00:00"/>
    <n v="77990"/>
    <x v="12"/>
    <d v="1996-04-10T00:00:00"/>
    <s v="Smolt"/>
  </r>
  <r>
    <x v="23"/>
    <x v="9"/>
    <s v="SU"/>
    <x v="0"/>
    <s v="S Fk Santiam River"/>
    <s v="ODFW"/>
    <d v="1996-04-02T00:00:00"/>
    <n v="190853"/>
    <x v="0"/>
    <d v="1996-04-11T00:00:00"/>
    <s v="Smolt"/>
  </r>
  <r>
    <x v="23"/>
    <x v="1"/>
    <s v="FA"/>
    <x v="2"/>
    <s v="Bonneville Hatchery"/>
    <s v="ODFW"/>
    <d v="1996-03-15T00:00:00"/>
    <n v="940053"/>
    <x v="2"/>
    <d v="1996-03-15T00:00:00"/>
    <s v="Smolt"/>
  </r>
  <r>
    <x v="23"/>
    <x v="7"/>
    <s v="WI"/>
    <x v="12"/>
    <s v="N Fk Klaskanine River"/>
    <s v="ODFW"/>
    <d v="1996-04-01T00:00:00"/>
    <n v="55476"/>
    <x v="11"/>
    <d v="1996-04-01T00:00:00"/>
    <s v="Smolt"/>
  </r>
  <r>
    <x v="23"/>
    <x v="8"/>
    <s v="SP"/>
    <x v="0"/>
    <s v="S Fk Santiam River"/>
    <s v="ODFW"/>
    <d v="1996-03-11T00:00:00"/>
    <n v="417989"/>
    <x v="0"/>
    <d v="1996-03-20T00:00:00"/>
    <s v="Smolt"/>
  </r>
  <r>
    <x v="23"/>
    <x v="7"/>
    <s v="WI"/>
    <x v="11"/>
    <s v="Scappoose Creek"/>
    <s v="ODFW"/>
    <d v="1996-03-28T00:00:00"/>
    <n v="10165"/>
    <x v="1"/>
    <d v="1996-03-28T00:00:00"/>
    <s v="Smolt"/>
  </r>
  <r>
    <x v="23"/>
    <x v="9"/>
    <s v="SU"/>
    <x v="19"/>
    <s v="Roaring River Hatchery"/>
    <s v="ODFW"/>
    <d v="1996-02-07T00:00:00"/>
    <n v="15990"/>
    <x v="13"/>
    <d v="1996-02-07T00:00:00"/>
    <s v="Smolt"/>
  </r>
  <r>
    <x v="23"/>
    <x v="1"/>
    <s v="FA"/>
    <x v="2"/>
    <s v="Bonneville Hatchery"/>
    <s v="ODFW"/>
    <d v="1996-05-15T00:00:00"/>
    <n v="984415"/>
    <x v="2"/>
    <d v="1996-05-15T00:00:00"/>
    <s v="Smolt"/>
  </r>
  <r>
    <x v="23"/>
    <x v="1"/>
    <s v="FA"/>
    <x v="2"/>
    <s v="Bonneville Hatchery"/>
    <s v="ODFW"/>
    <d v="1996-07-31T00:00:00"/>
    <n v="4893902"/>
    <x v="2"/>
    <d v="1996-07-31T00:00:00"/>
    <s v="Smolt"/>
  </r>
  <r>
    <x v="23"/>
    <x v="6"/>
    <s v="UN"/>
    <x v="15"/>
    <s v="Sandy Hatchery"/>
    <s v="ODFW"/>
    <d v="1996-05-02T00:00:00"/>
    <n v="249514"/>
    <x v="12"/>
    <d v="1996-05-06T00:00:00"/>
    <s v="Smolt"/>
  </r>
  <r>
    <x v="23"/>
    <x v="6"/>
    <s v="UN"/>
    <x v="37"/>
    <s v="Wahkeena Pond"/>
    <s v="ODFW"/>
    <d v="1996-05-15T00:00:00"/>
    <n v="100000"/>
    <x v="4"/>
    <d v="1996-05-15T00:00:00"/>
    <s v="Smolt"/>
  </r>
  <r>
    <x v="23"/>
    <x v="1"/>
    <s v="FA"/>
    <x v="2"/>
    <s v="Bonneville Hatchery"/>
    <s v="ODFW"/>
    <d v="1996-06-12T00:00:00"/>
    <n v="1286662"/>
    <x v="2"/>
    <d v="1996-06-12T00:00:00"/>
    <s v="Smolt"/>
  </r>
  <r>
    <x v="23"/>
    <x v="7"/>
    <s v="WI"/>
    <x v="17"/>
    <s v="Santiam River &amp; N Fk"/>
    <s v="ODFW"/>
    <d v="1996-03-28T00:00:00"/>
    <n v="103715"/>
    <x v="0"/>
    <d v="1996-04-02T00:00:00"/>
    <s v="Smolt"/>
  </r>
  <r>
    <x v="23"/>
    <x v="1"/>
    <s v="FA"/>
    <x v="12"/>
    <s v="N Fk Klaskanine River"/>
    <s v="ODFW"/>
    <d v="1996-07-31T00:00:00"/>
    <n v="26178"/>
    <x v="11"/>
    <d v="1996-07-31T00:00:00"/>
    <s v="Smolt"/>
  </r>
  <r>
    <x v="23"/>
    <x v="7"/>
    <s v="WI"/>
    <x v="11"/>
    <s v="Gales Creek"/>
    <s v="ODFW"/>
    <d v="1996-03-27T00:00:00"/>
    <n v="20056"/>
    <x v="1"/>
    <d v="1996-03-29T00:00:00"/>
    <s v="Smolt"/>
  </r>
  <r>
    <x v="23"/>
    <x v="8"/>
    <s v="SP"/>
    <x v="0"/>
    <s v="South Santiam Hatchery"/>
    <s v="ODFW"/>
    <d v="1996-02-05T00:00:00"/>
    <n v="286794"/>
    <x v="0"/>
    <d v="1996-02-13T00:00:00"/>
    <s v="Smolt"/>
  </r>
  <r>
    <x v="23"/>
    <x v="7"/>
    <s v="WI"/>
    <x v="11"/>
    <s v="Clatskanie River"/>
    <s v="ODFW"/>
    <d v="1996-03-27T00:00:00"/>
    <n v="10068"/>
    <x v="4"/>
    <d v="1996-03-28T00:00:00"/>
    <s v="Smolt"/>
  </r>
  <r>
    <x v="23"/>
    <x v="8"/>
    <s v="SP"/>
    <x v="1"/>
    <s v="M Fk Willamette River"/>
    <s v="ODFW"/>
    <d v="1996-02-15T00:00:00"/>
    <n v="69539"/>
    <x v="1"/>
    <d v="1996-02-15T00:00:00"/>
    <s v="Smolt"/>
  </r>
  <r>
    <x v="23"/>
    <x v="9"/>
    <s v="SU"/>
    <x v="16"/>
    <s v="Fall Creek Reservoir"/>
    <s v="ODFW"/>
    <d v="1996-01-09T00:00:00"/>
    <n v="8990"/>
    <x v="1"/>
    <d v="1996-01-09T00:00:00"/>
    <s v="Smolt"/>
  </r>
  <r>
    <x v="23"/>
    <x v="8"/>
    <s v="SP"/>
    <x v="18"/>
    <s v="McKenzie Hatchery"/>
    <s v="ODFW"/>
    <d v="1996-03-08T00:00:00"/>
    <n v="203991"/>
    <x v="1"/>
    <d v="1996-03-08T00:00:00"/>
    <s v="Smolt"/>
  </r>
  <r>
    <x v="23"/>
    <x v="7"/>
    <s v="WI"/>
    <x v="17"/>
    <s v="Fall Creek Reservoir"/>
    <s v="ODFW"/>
    <d v="1996-01-31T00:00:00"/>
    <n v="50512"/>
    <x v="1"/>
    <d v="1996-01-31T00:00:00"/>
    <s v="Smolt"/>
  </r>
  <r>
    <x v="23"/>
    <x v="9"/>
    <s v="SU"/>
    <x v="16"/>
    <s v="McKenzie River"/>
    <s v="ODFW"/>
    <d v="1996-04-02T00:00:00"/>
    <n v="90726"/>
    <x v="1"/>
    <d v="1996-04-02T00:00:00"/>
    <s v="Smolt"/>
  </r>
  <r>
    <x v="23"/>
    <x v="8"/>
    <s v="SP"/>
    <x v="17"/>
    <s v="Santiam River &amp; N Fk"/>
    <s v="ODFW"/>
    <d v="1996-02-28T00:00:00"/>
    <n v="699402"/>
    <x v="0"/>
    <d v="1996-03-01T00:00:00"/>
    <s v="Smolt"/>
  </r>
  <r>
    <x v="23"/>
    <x v="8"/>
    <s v="SP"/>
    <x v="18"/>
    <s v="Clackamas River"/>
    <s v="ODFW"/>
    <d v="1996-03-15T00:00:00"/>
    <n v="77669"/>
    <x v="13"/>
    <d v="1996-03-15T00:00:00"/>
    <s v="Smolt"/>
  </r>
  <r>
    <x v="23"/>
    <x v="7"/>
    <s v="WI"/>
    <x v="11"/>
    <s v="Tualatin River"/>
    <s v="ODFW"/>
    <d v="1996-03-28T00:00:00"/>
    <n v="10031"/>
    <x v="1"/>
    <d v="1996-03-29T00:00:00"/>
    <s v="Smolt"/>
  </r>
  <r>
    <x v="23"/>
    <x v="8"/>
    <s v="SP"/>
    <x v="1"/>
    <s v="M Fk Willamette River"/>
    <s v="ODFW"/>
    <d v="1996-03-05T00:00:00"/>
    <n v="541025"/>
    <x v="1"/>
    <d v="1996-03-19T00:00:00"/>
    <s v="Smolt"/>
  </r>
  <r>
    <x v="23"/>
    <x v="6"/>
    <s v="UN"/>
    <x v="10"/>
    <s v="Tualatin River"/>
    <s v="ODFW"/>
    <d v="1996-05-13T00:00:00"/>
    <n v="59919"/>
    <x v="1"/>
    <d v="1996-05-13T00:00:00"/>
    <s v="Smolt"/>
  </r>
  <r>
    <x v="23"/>
    <x v="8"/>
    <s v="SP"/>
    <x v="14"/>
    <s v="Sandy River"/>
    <s v="ODFW"/>
    <d v="1996-03-04T00:00:00"/>
    <n v="327871"/>
    <x v="12"/>
    <d v="1996-03-13T00:00:00"/>
    <s v="Smolt"/>
  </r>
  <r>
    <x v="23"/>
    <x v="8"/>
    <s v="SP"/>
    <x v="14"/>
    <s v="Clackamas Hatchery"/>
    <s v="ODFW"/>
    <d v="1996-03-13T00:00:00"/>
    <n v="379140"/>
    <x v="13"/>
    <d v="1996-03-19T00:00:00"/>
    <s v="Smolt"/>
  </r>
  <r>
    <x v="23"/>
    <x v="8"/>
    <s v="SP"/>
    <x v="1"/>
    <s v="Willamette River"/>
    <s v="ODFW"/>
    <d v="1996-02-07T00:00:00"/>
    <n v="776465"/>
    <x v="1"/>
    <d v="1996-02-07T00:00:00"/>
    <s v="Smolt"/>
  </r>
  <r>
    <x v="23"/>
    <x v="9"/>
    <s v="SU"/>
    <x v="11"/>
    <s v="Clackamas River"/>
    <s v="ODFW"/>
    <d v="1996-04-04T00:00:00"/>
    <n v="179176"/>
    <x v="13"/>
    <d v="1996-04-09T00:00:00"/>
    <s v="Smolt"/>
  </r>
  <r>
    <x v="23"/>
    <x v="7"/>
    <s v="WI"/>
    <x v="14"/>
    <s v="Clackamas Hatchery"/>
    <s v="ODFW"/>
    <d v="1996-04-01T00:00:00"/>
    <n v="26728"/>
    <x v="13"/>
    <d v="1996-04-01T00:00:00"/>
    <s v="Smolt"/>
  </r>
  <r>
    <x v="23"/>
    <x v="7"/>
    <s v="WI"/>
    <x v="14"/>
    <s v="Sandy River"/>
    <s v="ODFW"/>
    <d v="1996-04-01T00:00:00"/>
    <n v="27444"/>
    <x v="12"/>
    <d v="1996-04-01T00:00:00"/>
    <s v="Smolt"/>
  </r>
  <r>
    <x v="23"/>
    <x v="9"/>
    <s v="SU"/>
    <x v="18"/>
    <s v="Mollala River"/>
    <s v="ODFW"/>
    <d v="1996-04-02T00:00:00"/>
    <n v="19960"/>
    <x v="1"/>
    <d v="1996-04-02T00:00:00"/>
    <s v="Smolt"/>
  </r>
  <r>
    <x v="23"/>
    <x v="7"/>
    <s v="WI"/>
    <x v="33"/>
    <s v="Clackamas River"/>
    <s v="ODFW"/>
    <d v="1996-04-02T00:00:00"/>
    <n v="46593"/>
    <x v="13"/>
    <d v="1996-04-04T00:00:00"/>
    <s v="Smolt"/>
  </r>
  <r>
    <x v="23"/>
    <x v="8"/>
    <s v="SP"/>
    <x v="1"/>
    <s v="Santiam River"/>
    <s v="ODFW"/>
    <d v="1996-02-23T00:00:00"/>
    <n v="50252"/>
    <x v="1"/>
    <d v="1996-02-23T00:00:00"/>
    <s v="Smolt"/>
  </r>
  <r>
    <x v="23"/>
    <x v="9"/>
    <s v="SU"/>
    <x v="19"/>
    <s v="Mollala River"/>
    <s v="ODFW"/>
    <d v="1996-04-03T00:00:00"/>
    <n v="57102"/>
    <x v="1"/>
    <d v="1996-04-04T00:00:00"/>
    <s v="Smolt"/>
  </r>
  <r>
    <x v="23"/>
    <x v="6"/>
    <s v="UN"/>
    <x v="2"/>
    <s v="Bonneville Hatchery"/>
    <s v="ODFW"/>
    <d v="1996-06-07T00:00:00"/>
    <n v="701858"/>
    <x v="2"/>
    <d v="1996-06-07T00:00:00"/>
    <s v="Smolt"/>
  </r>
  <r>
    <x v="23"/>
    <x v="7"/>
    <s v="WI"/>
    <x v="11"/>
    <s v="Mollala River"/>
    <s v="ODFW"/>
    <d v="1996-04-02T00:00:00"/>
    <n v="31371"/>
    <x v="1"/>
    <d v="1996-04-02T00:00:00"/>
    <s v="Smolt"/>
  </r>
  <r>
    <x v="23"/>
    <x v="1"/>
    <s v="FA"/>
    <x v="10"/>
    <s v="Big Creek Hatchery"/>
    <s v="ODFW"/>
    <d v="1996-03-28T00:00:00"/>
    <n v="3479188"/>
    <x v="10"/>
    <d v="1996-04-19T00:00:00"/>
    <s v="Smolt"/>
  </r>
  <r>
    <x v="23"/>
    <x v="7"/>
    <s v="WI"/>
    <x v="10"/>
    <s v="Big Creek Hatchery"/>
    <s v="ODFW"/>
    <d v="1996-04-10T00:00:00"/>
    <n v="61339"/>
    <x v="10"/>
    <d v="1996-04-10T00:00:00"/>
    <s v="Smolt"/>
  </r>
  <r>
    <x v="23"/>
    <x v="7"/>
    <s v="WI"/>
    <x v="11"/>
    <s v="Sandy River"/>
    <s v="ODFW"/>
    <d v="1996-03-27T00:00:00"/>
    <n v="151468"/>
    <x v="12"/>
    <d v="1996-04-02T00:00:00"/>
    <s v="Smolt"/>
  </r>
  <r>
    <x v="23"/>
    <x v="7"/>
    <s v="WI"/>
    <x v="11"/>
    <s v="Clackamas River"/>
    <s v="ODFW"/>
    <d v="1996-03-27T00:00:00"/>
    <n v="105215"/>
    <x v="13"/>
    <d v="1996-03-28T00:00:00"/>
    <s v="Smolt"/>
  </r>
  <r>
    <x v="23"/>
    <x v="1"/>
    <s v="FA"/>
    <x v="2"/>
    <s v="Bonneville Hatchery"/>
    <s v="ODFW"/>
    <d v="1996-03-15T00:00:00"/>
    <n v="882260"/>
    <x v="2"/>
    <d v="1996-03-15T00:00:00"/>
    <s v="Smolt"/>
  </r>
  <r>
    <x v="23"/>
    <x v="6"/>
    <s v="UN"/>
    <x v="2"/>
    <s v="Bonneville Hatchery"/>
    <s v="ODFW"/>
    <d v="1996-02-12T00:00:00"/>
    <n v="332739"/>
    <x v="2"/>
    <d v="1996-02-12T00:00:00"/>
    <s v="Smolt"/>
  </r>
  <r>
    <x v="23"/>
    <x v="1"/>
    <s v="FA"/>
    <x v="2"/>
    <s v="Bonneville Hatchery"/>
    <s v="ODFW"/>
    <d v="1996-05-15T00:00:00"/>
    <n v="991075"/>
    <x v="2"/>
    <d v="1996-05-15T00:00:00"/>
    <s v="Smolt"/>
  </r>
  <r>
    <x v="23"/>
    <x v="6"/>
    <s v="UN"/>
    <x v="10"/>
    <s v="Big Creek Hatchery"/>
    <s v="ODFW"/>
    <d v="1996-05-01T00:00:00"/>
    <n v="141056"/>
    <x v="10"/>
    <d v="1996-05-01T00:00:00"/>
    <s v="Smolt"/>
  </r>
  <r>
    <x v="23"/>
    <x v="7"/>
    <s v="WI"/>
    <x v="11"/>
    <s v="Gnat Creek"/>
    <s v="ODFW"/>
    <d v="1996-04-02T00:00:00"/>
    <n v="38960"/>
    <x v="4"/>
    <d v="1996-04-02T00:00:00"/>
    <s v="Smolt"/>
  </r>
  <r>
    <x v="23"/>
    <x v="8"/>
    <s v="SP"/>
    <x v="18"/>
    <s v="McKenzie River"/>
    <s v="ODFW"/>
    <d v="1996-02-08T00:00:00"/>
    <n v="388246"/>
    <x v="1"/>
    <d v="1996-02-08T00:00:00"/>
    <s v="Smolt"/>
  </r>
  <r>
    <x v="23"/>
    <x v="8"/>
    <s v="SP"/>
    <x v="18"/>
    <s v="Mollala River"/>
    <s v="ODFW"/>
    <d v="1996-02-21T00:00:00"/>
    <n v="69324"/>
    <x v="1"/>
    <d v="1996-02-21T00:00:00"/>
    <s v="Smolt"/>
  </r>
  <r>
    <x v="23"/>
    <x v="6"/>
    <s v="UN"/>
    <x v="8"/>
    <s v="Eagle Creek"/>
    <s v="USFW"/>
    <d v="1996-03-15T00:00:00"/>
    <n v="1000000"/>
    <x v="13"/>
    <d v="1996-05-10T00:00:00"/>
    <s v="Smolt"/>
  </r>
  <r>
    <x v="23"/>
    <x v="7"/>
    <s v="WI"/>
    <x v="8"/>
    <s v="Eagle Creek Hatchery"/>
    <s v="USFW"/>
    <d v="1996-03-14T00:00:00"/>
    <n v="175000"/>
    <x v="9"/>
    <d v="1996-04-30T00:00:00"/>
    <s v="Smolt"/>
  </r>
  <r>
    <x v="23"/>
    <x v="1"/>
    <s v="FA"/>
    <x v="41"/>
    <s v="Abernathy Hatchery"/>
    <s v="USFW"/>
    <d v="1996-03-14T00:00:00"/>
    <n v="345951"/>
    <x v="19"/>
    <d v="1996-03-15T00:00:00"/>
    <s v="Smolt"/>
  </r>
  <r>
    <x v="23"/>
    <x v="1"/>
    <s v="FA"/>
    <x v="41"/>
    <s v="Abernathy Hatchery"/>
    <s v="USFW"/>
    <d v="1996-04-18T00:00:00"/>
    <n v="241871"/>
    <x v="19"/>
    <d v="1996-04-18T00:00:00"/>
    <s v="Smolt"/>
  </r>
  <r>
    <x v="23"/>
    <x v="1"/>
    <s v="FA"/>
    <x v="41"/>
    <s v="Abernathy Hatchery"/>
    <s v="USFW"/>
    <d v="1996-05-16T00:00:00"/>
    <n v="449685"/>
    <x v="19"/>
    <d v="1996-05-16T00:00:00"/>
    <s v="Smolt"/>
  </r>
  <r>
    <x v="23"/>
    <x v="9"/>
    <s v="SU"/>
    <x v="21"/>
    <s v="Beaver Creek"/>
    <s v="WDFW"/>
    <d v="1996-05-23T00:00:00"/>
    <n v="25880"/>
    <x v="14"/>
    <d v="1996-05-24T00:00:00"/>
    <s v="Smolt"/>
  </r>
  <r>
    <x v="23"/>
    <x v="7"/>
    <s v="WI"/>
    <x v="21"/>
    <s v="Beaver Creek Hatchery"/>
    <s v="WDFW"/>
    <d v="1996-05-23T00:00:00"/>
    <n v="101104"/>
    <x v="14"/>
    <d v="1996-05-24T00:00:00"/>
    <s v="Smolt"/>
  </r>
  <r>
    <x v="23"/>
    <x v="7"/>
    <s v="WI"/>
    <x v="26"/>
    <s v="Abernathy Cr"/>
    <s v="WDFW"/>
    <d v="1996-04-29T00:00:00"/>
    <n v="5100"/>
    <x v="19"/>
    <d v="1996-04-29T00:00:00"/>
    <s v="Smolt"/>
  </r>
  <r>
    <x v="23"/>
    <x v="9"/>
    <s v="SU"/>
    <x v="26"/>
    <s v="Kalama River"/>
    <s v="WDFW"/>
    <d v="1996-04-17T00:00:00"/>
    <n v="29900"/>
    <x v="7"/>
    <d v="1996-04-17T00:00:00"/>
    <s v="Smolt"/>
  </r>
  <r>
    <x v="23"/>
    <x v="12"/>
    <s v="UN"/>
    <x v="21"/>
    <s v="Beaver Creek"/>
    <s v="WDFW"/>
    <d v="1996-05-23T00:00:00"/>
    <n v="32773"/>
    <x v="14"/>
    <d v="1996-05-24T00:00:00"/>
    <s v="Smolt"/>
  </r>
  <r>
    <x v="23"/>
    <x v="12"/>
    <s v="UN"/>
    <x v="28"/>
    <s v="Washougal Hatchery"/>
    <s v="WDFW"/>
    <d v="1996-04-23T00:00:00"/>
    <n v="34052"/>
    <x v="6"/>
    <d v="1996-04-23T00:00:00"/>
    <s v="Smolt"/>
  </r>
  <r>
    <x v="23"/>
    <x v="7"/>
    <s v="WI"/>
    <x v="28"/>
    <s v="Washougal Hatchery"/>
    <s v="WDFW"/>
    <d v="1996-04-18T00:00:00"/>
    <n v="107656"/>
    <x v="6"/>
    <d v="1996-04-30T00:00:00"/>
    <s v="Smolt"/>
  </r>
  <r>
    <x v="23"/>
    <x v="7"/>
    <s v="WI"/>
    <x v="28"/>
    <s v="Hamilton Creek"/>
    <s v="WDFW"/>
    <d v="1996-04-15T00:00:00"/>
    <n v="5440"/>
    <x v="4"/>
    <d v="1996-04-15T00:00:00"/>
    <s v="Smolt"/>
  </r>
  <r>
    <x v="23"/>
    <x v="1"/>
    <s v="FA"/>
    <x v="22"/>
    <s v="Cowlitz Hatchery"/>
    <s v="WDFW"/>
    <d v="1996-05-05T00:00:00"/>
    <n v="947400"/>
    <x v="3"/>
    <d v="1996-05-28T00:00:00"/>
    <s v="Smolt"/>
  </r>
  <r>
    <x v="23"/>
    <x v="7"/>
    <s v="WI"/>
    <x v="26"/>
    <s v="Coal Creek"/>
    <s v="WDFW"/>
    <d v="1996-04-29T00:00:00"/>
    <n v="3600"/>
    <x v="4"/>
    <d v="1996-04-29T00:00:00"/>
    <s v="Smolt"/>
  </r>
  <r>
    <x v="23"/>
    <x v="7"/>
    <s v="WI"/>
    <x v="28"/>
    <s v="Salmon Creek (WA)"/>
    <s v="WDFW"/>
    <d v="1996-04-26T00:00:00"/>
    <n v="10047"/>
    <x v="4"/>
    <d v="1996-04-26T00:00:00"/>
    <s v="Smolt"/>
  </r>
  <r>
    <x v="23"/>
    <x v="7"/>
    <s v="WI"/>
    <x v="28"/>
    <s v="E Fk Lewis River"/>
    <s v="WDFW"/>
    <d v="1996-04-16T00:00:00"/>
    <n v="105247"/>
    <x v="5"/>
    <d v="1996-04-26T00:00:00"/>
    <s v="Smolt"/>
  </r>
  <r>
    <x v="23"/>
    <x v="7"/>
    <s v="WI"/>
    <x v="26"/>
    <s v="Germany Creek"/>
    <s v="WDFW"/>
    <d v="1996-04-29T00:00:00"/>
    <n v="10500"/>
    <x v="4"/>
    <d v="1996-05-07T00:00:00"/>
    <s v="Smolt"/>
  </r>
  <r>
    <x v="23"/>
    <x v="7"/>
    <s v="WI"/>
    <x v="26"/>
    <s v="Grays River"/>
    <s v="WDFW"/>
    <d v="1996-04-25T00:00:00"/>
    <n v="49600"/>
    <x v="15"/>
    <d v="1996-05-01T00:00:00"/>
    <s v="Smolt"/>
  </r>
  <r>
    <x v="23"/>
    <x v="11"/>
    <s v="NO"/>
    <x v="27"/>
    <s v="Kalama River"/>
    <s v="WDFW"/>
    <d v="1996-02-09T00:00:00"/>
    <n v="859200"/>
    <x v="7"/>
    <d v="1996-02-09T00:00:00"/>
    <s v="Smolt"/>
  </r>
  <r>
    <x v="23"/>
    <x v="9"/>
    <s v="SU"/>
    <x v="29"/>
    <s v="Green River"/>
    <s v="WDFW"/>
    <d v="1996-04-22T00:00:00"/>
    <n v="28382"/>
    <x v="3"/>
    <d v="1996-05-01T00:00:00"/>
    <s v="Smolt"/>
  </r>
  <r>
    <x v="23"/>
    <x v="1"/>
    <s v="FA"/>
    <x v="29"/>
    <s v="Green River"/>
    <s v="WDFW"/>
    <d v="1996-06-21T00:00:00"/>
    <n v="1035000"/>
    <x v="3"/>
    <d v="1996-06-30T00:00:00"/>
    <s v="Smolt"/>
  </r>
  <r>
    <x v="23"/>
    <x v="1"/>
    <s v="FA"/>
    <x v="3"/>
    <s v="Lewis River"/>
    <s v="WDFW"/>
    <d v="1996-05-05T00:00:00"/>
    <n v="285"/>
    <x v="5"/>
    <d v="1996-05-05T00:00:00"/>
    <s v="Smolt"/>
  </r>
  <r>
    <x v="23"/>
    <x v="5"/>
    <s v="SO"/>
    <x v="3"/>
    <s v="Deep River Net Pens"/>
    <s v="WDFW"/>
    <d v="1996-06-15T00:00:00"/>
    <n v="100000"/>
    <x v="15"/>
    <d v="1996-06-15T00:00:00"/>
    <s v="Smolt"/>
  </r>
  <r>
    <x v="23"/>
    <x v="1"/>
    <s v="FA"/>
    <x v="27"/>
    <s v="Kalama River"/>
    <s v="WDFW"/>
    <d v="1996-05-31T00:00:00"/>
    <n v="3573400"/>
    <x v="7"/>
    <d v="1996-06-19T00:00:00"/>
    <s v="Smolt"/>
  </r>
  <r>
    <x v="23"/>
    <x v="9"/>
    <s v="SU"/>
    <x v="22"/>
    <s v="Blue Creek"/>
    <s v="WDFW"/>
    <d v="1996-04-29T00:00:00"/>
    <n v="74449"/>
    <x v="3"/>
    <d v="1996-05-15T00:00:00"/>
    <s v="Smolt"/>
  </r>
  <r>
    <x v="23"/>
    <x v="12"/>
    <s v="UN"/>
    <x v="28"/>
    <s v="Germany Creek"/>
    <s v="WDFW"/>
    <d v="1996-05-03T00:00:00"/>
    <n v="4000"/>
    <x v="4"/>
    <d v="1996-05-03T00:00:00"/>
    <s v="Smolt"/>
  </r>
  <r>
    <x v="23"/>
    <x v="1"/>
    <s v="FA"/>
    <x v="3"/>
    <s v="Salmon Creek (WA)"/>
    <s v="WDFW"/>
    <d v="1996-06-14T00:00:00"/>
    <n v="180"/>
    <x v="4"/>
    <d v="1996-06-14T00:00:00"/>
    <s v="Smolt"/>
  </r>
  <r>
    <x v="23"/>
    <x v="7"/>
    <s v="WI"/>
    <x v="26"/>
    <s v="Coweeman River"/>
    <s v="WDFW"/>
    <d v="1996-04-29T00:00:00"/>
    <n v="40600"/>
    <x v="17"/>
    <d v="1996-05-09T00:00:00"/>
    <s v="Smolt"/>
  </r>
  <r>
    <x v="23"/>
    <x v="8"/>
    <s v="SP"/>
    <x v="43"/>
    <s v="Below Bonn Dam"/>
    <s v="n/a"/>
    <d v="1996-04-09T00:00:00"/>
    <n v="46162"/>
    <x v="4"/>
    <d v="1996-06-17T00:00:00"/>
    <s v="Smolt"/>
  </r>
  <r>
    <x v="23"/>
    <x v="16"/>
    <s v="UN"/>
    <x v="2"/>
    <s v="Bonneville Hatchery"/>
    <s v="ODFW"/>
    <d v="1996-05-02T00:00:00"/>
    <n v="9384"/>
    <x v="2"/>
    <d v="1996-05-02T00:00:00"/>
    <s v="Smolt"/>
  </r>
  <r>
    <x v="23"/>
    <x v="1"/>
    <s v="FA"/>
    <x v="2"/>
    <s v="Bonneville Hatchery"/>
    <s v="ODFW"/>
    <d v="1996-02-05T00:00:00"/>
    <n v="6967468"/>
    <x v="2"/>
    <d v="1996-02-05T00:00:00"/>
    <s v="Smolt"/>
  </r>
  <r>
    <x v="23"/>
    <x v="1"/>
    <s v="FA"/>
    <x v="10"/>
    <s v="Big Creek Hatchery"/>
    <s v="ODFW"/>
    <d v="1996-08-26T00:00:00"/>
    <n v="521952"/>
    <x v="10"/>
    <d v="1996-08-26T00:00:00"/>
    <s v="Smolt"/>
  </r>
  <r>
    <x v="23"/>
    <x v="9"/>
    <s v="SU"/>
    <x v="19"/>
    <s v="Santiam River &amp; N Fk"/>
    <s v="ODFW"/>
    <d v="1996-04-03T00:00:00"/>
    <n v="117814"/>
    <x v="0"/>
    <d v="1996-04-04T00:00:00"/>
    <s v="Smolt"/>
  </r>
  <r>
    <x v="23"/>
    <x v="6"/>
    <s v="UN"/>
    <x v="15"/>
    <s v="Sandy Hatchery"/>
    <s v="ODFW"/>
    <d v="1996-03-27T00:00:00"/>
    <n v="419437"/>
    <x v="12"/>
    <d v="1996-03-27T00:00:00"/>
    <s v="Smolt"/>
  </r>
  <r>
    <x v="23"/>
    <x v="6"/>
    <s v="UN"/>
    <x v="12"/>
    <s v="N Fk Klaskanine River"/>
    <s v="ODFW"/>
    <d v="1996-04-01T00:00:00"/>
    <n v="837355"/>
    <x v="11"/>
    <d v="1996-04-01T00:00:00"/>
    <s v="Smolt"/>
  </r>
  <r>
    <x v="23"/>
    <x v="9"/>
    <s v="SU"/>
    <x v="1"/>
    <s v="M Fk Willamette River"/>
    <s v="ODFW"/>
    <d v="1996-04-01T00:00:00"/>
    <n v="116842"/>
    <x v="1"/>
    <d v="1996-04-02T00:00:00"/>
    <s v="Smolt"/>
  </r>
  <r>
    <x v="23"/>
    <x v="6"/>
    <s v="UN"/>
    <x v="15"/>
    <s v="Sandy Hatchery"/>
    <s v="ODFW"/>
    <d v="1996-04-19T00:00:00"/>
    <n v="125603"/>
    <x v="12"/>
    <d v="1996-04-19T00:00:00"/>
    <s v="Smolt"/>
  </r>
  <r>
    <x v="23"/>
    <x v="1"/>
    <s v="FA"/>
    <x v="10"/>
    <s v="Big Creek Hatchery"/>
    <s v="ODFW"/>
    <d v="1996-05-06T00:00:00"/>
    <n v="5991604"/>
    <x v="10"/>
    <d v="1996-05-10T00:00:00"/>
    <s v="Smolt"/>
  </r>
  <r>
    <x v="23"/>
    <x v="6"/>
    <s v="UN"/>
    <x v="10"/>
    <s v="Big Creek Hatchery"/>
    <s v="ODFW"/>
    <d v="1996-05-31T00:00:00"/>
    <n v="402510"/>
    <x v="10"/>
    <d v="1996-05-31T00:00:00"/>
    <s v="Smolt"/>
  </r>
  <r>
    <x v="23"/>
    <x v="1"/>
    <s v="FA"/>
    <x v="2"/>
    <s v="Bonneville Hatchery"/>
    <s v="ODFW"/>
    <d v="1996-04-15T00:00:00"/>
    <n v="1858378"/>
    <x v="2"/>
    <d v="1996-04-15T00:00:00"/>
    <s v="Smolt"/>
  </r>
  <r>
    <x v="23"/>
    <x v="1"/>
    <s v="FA"/>
    <x v="2"/>
    <s v="Bonneville Hatchery"/>
    <s v="ODFW"/>
    <d v="1996-04-15T00:00:00"/>
    <n v="1895407"/>
    <x v="2"/>
    <d v="1996-04-15T00:00:00"/>
    <s v="Smolt"/>
  </r>
  <r>
    <x v="24"/>
    <x v="0"/>
    <s v="SP"/>
    <x v="22"/>
    <s v="Cowlitz Hatchery"/>
    <s v="WDFW"/>
    <d v="1994-05-19T00:00:00"/>
    <n v="640900"/>
    <x v="3"/>
    <d v="1994-07-05T00:00:00"/>
    <s v="Parr"/>
  </r>
  <r>
    <x v="24"/>
    <x v="4"/>
    <s v="NO"/>
    <x v="3"/>
    <s v="Delameter Creek"/>
    <s v="WDFW"/>
    <d v="1994-04-14T00:00:00"/>
    <n v="90"/>
    <x v="3"/>
    <d v="1994-04-14T00:00:00"/>
    <s v="Presmolt"/>
  </r>
  <r>
    <x v="24"/>
    <x v="3"/>
    <s v="UN"/>
    <x v="3"/>
    <s v="Campbell Creek"/>
    <s v="WDFW"/>
    <d v="1994-04-15T00:00:00"/>
    <n v="10000"/>
    <x v="3"/>
    <d v="1994-04-15T00:00:00"/>
    <s v="Presmolt"/>
  </r>
  <r>
    <x v="24"/>
    <x v="15"/>
    <s v="SO"/>
    <x v="3"/>
    <s v="Salmon Creek (WA)"/>
    <s v="WDFW"/>
    <d v="1994-03-24T00:00:00"/>
    <n v="750"/>
    <x v="4"/>
    <d v="1994-03-24T00:00:00"/>
    <s v="Presmolt"/>
  </r>
  <r>
    <x v="24"/>
    <x v="4"/>
    <s v="NO"/>
    <x v="3"/>
    <s v="Salmon Creek (WA)"/>
    <s v="WDFW"/>
    <d v="1994-04-29T00:00:00"/>
    <n v="800"/>
    <x v="4"/>
    <d v="1994-04-30T00:00:00"/>
    <s v="Presmolt"/>
  </r>
  <r>
    <x v="24"/>
    <x v="4"/>
    <s v="NO"/>
    <x v="3"/>
    <s v="Salmon Creek (WA)"/>
    <s v="WDFW"/>
    <d v="1994-04-09T00:00:00"/>
    <n v="1489"/>
    <x v="4"/>
    <d v="1994-04-16T00:00:00"/>
    <s v="Presmolt"/>
  </r>
  <r>
    <x v="24"/>
    <x v="4"/>
    <s v="NO"/>
    <x v="3"/>
    <s v="Gibbons Creek"/>
    <s v="WDFW"/>
    <d v="1994-03-25T00:00:00"/>
    <n v="450"/>
    <x v="4"/>
    <d v="1994-03-25T00:00:00"/>
    <s v="Presmolt"/>
  </r>
  <r>
    <x v="24"/>
    <x v="4"/>
    <s v="NO"/>
    <x v="3"/>
    <s v="Washougal River"/>
    <s v="WDFW"/>
    <d v="1994-05-21T00:00:00"/>
    <n v="500"/>
    <x v="6"/>
    <d v="1994-05-21T00:00:00"/>
    <s v="Presmolt"/>
  </r>
  <r>
    <x v="24"/>
    <x v="15"/>
    <s v="SO"/>
    <x v="3"/>
    <s v="Salmon Creek (WA)"/>
    <s v="WDFW"/>
    <d v="1994-02-23T00:00:00"/>
    <n v="970"/>
    <x v="4"/>
    <d v="1994-04-14T00:00:00"/>
    <s v="Presmolt"/>
  </r>
  <r>
    <x v="24"/>
    <x v="4"/>
    <s v="NO"/>
    <x v="24"/>
    <s v="Duncan Creek"/>
    <s v="WDFW"/>
    <d v="1994-08-19T00:00:00"/>
    <n v="78300"/>
    <x v="4"/>
    <d v="1994-08-19T00:00:00"/>
    <s v="Presmolt"/>
  </r>
  <r>
    <x v="24"/>
    <x v="4"/>
    <s v="NO"/>
    <x v="3"/>
    <s v="Below Bonn Dam"/>
    <s v="WDFW"/>
    <d v="1994-04-22T00:00:00"/>
    <n v="541"/>
    <x v="4"/>
    <d v="1994-05-27T00:00:00"/>
    <s v="Presmolt"/>
  </r>
  <r>
    <x v="24"/>
    <x v="4"/>
    <s v="NO"/>
    <x v="3"/>
    <s v="Lewis River"/>
    <s v="WDFW"/>
    <d v="1994-04-15T00:00:00"/>
    <n v="480"/>
    <x v="5"/>
    <d v="1994-04-15T00:00:00"/>
    <s v="Presmolt"/>
  </r>
  <r>
    <x v="24"/>
    <x v="4"/>
    <s v="NO"/>
    <x v="3"/>
    <s v="Salmon Creek (WA)"/>
    <s v="WDFW"/>
    <d v="1994-07-01T00:00:00"/>
    <n v="300"/>
    <x v="4"/>
    <d v="1994-07-01T00:00:00"/>
    <s v="Presmolt"/>
  </r>
  <r>
    <x v="24"/>
    <x v="4"/>
    <s v="NO"/>
    <x v="3"/>
    <s v="Salmon Creek (WA)"/>
    <s v="WDFW"/>
    <d v="1994-04-13T00:00:00"/>
    <n v="4900"/>
    <x v="4"/>
    <d v="1994-04-13T00:00:00"/>
    <s v="Presmolt"/>
  </r>
  <r>
    <x v="24"/>
    <x v="4"/>
    <s v="NO"/>
    <x v="3"/>
    <s v="Salmon Creek (WA)"/>
    <s v="WDFW"/>
    <d v="1994-05-05T00:00:00"/>
    <n v="60000"/>
    <x v="4"/>
    <d v="1994-05-05T00:00:00"/>
    <s v="Presmolt"/>
  </r>
  <r>
    <x v="24"/>
    <x v="4"/>
    <s v="NO"/>
    <x v="3"/>
    <s v="Salmon Creek (WA)"/>
    <s v="WDFW"/>
    <d v="1994-04-01T00:00:00"/>
    <n v="800"/>
    <x v="4"/>
    <d v="1994-04-01T00:00:00"/>
    <s v="Presmolt"/>
  </r>
  <r>
    <x v="24"/>
    <x v="4"/>
    <s v="NO"/>
    <x v="3"/>
    <s v="Olequa Creek"/>
    <s v="WDFW"/>
    <d v="1994-04-15T00:00:00"/>
    <n v="200"/>
    <x v="3"/>
    <d v="1994-04-15T00:00:00"/>
    <s v="Presmolt"/>
  </r>
  <r>
    <x v="24"/>
    <x v="4"/>
    <s v="NO"/>
    <x v="3"/>
    <s v="E Fk Lewis River"/>
    <s v="WDFW"/>
    <d v="1994-04-22T00:00:00"/>
    <n v="230"/>
    <x v="5"/>
    <d v="1994-06-05T00:00:00"/>
    <s v="Presmolt"/>
  </r>
  <r>
    <x v="24"/>
    <x v="4"/>
    <s v="NO"/>
    <x v="3"/>
    <s v="Below Bonn Dam"/>
    <s v="WDFW"/>
    <d v="1994-01-13T00:00:00"/>
    <n v="450"/>
    <x v="4"/>
    <d v="1994-01-13T00:00:00"/>
    <s v="Presmolt"/>
  </r>
  <r>
    <x v="24"/>
    <x v="3"/>
    <s v="UN"/>
    <x v="3"/>
    <s v="Chinook River"/>
    <s v="WDFW"/>
    <d v="1994-04-12T00:00:00"/>
    <n v="2000"/>
    <x v="18"/>
    <d v="1994-04-12T00:00:00"/>
    <s v="Fry"/>
  </r>
  <r>
    <x v="24"/>
    <x v="0"/>
    <s v="SP"/>
    <x v="1"/>
    <s v="M Fk Willamette River"/>
    <s v="ODFW"/>
    <d v="1994-07-28T00:00:00"/>
    <n v="190106"/>
    <x v="1"/>
    <d v="1994-07-29T00:00:00"/>
    <s v="Parr"/>
  </r>
  <r>
    <x v="24"/>
    <x v="0"/>
    <s v="SP"/>
    <x v="1"/>
    <s v="M Fk Willamette River"/>
    <s v="ODFW"/>
    <d v="1994-07-27T00:00:00"/>
    <n v="43000"/>
    <x v="1"/>
    <d v="1994-07-27T00:00:00"/>
    <s v="Parr"/>
  </r>
  <r>
    <x v="24"/>
    <x v="0"/>
    <s v="SP"/>
    <x v="1"/>
    <s v="S Fk Santiam River"/>
    <s v="ODFW"/>
    <d v="1994-07-28T00:00:00"/>
    <n v="92164"/>
    <x v="0"/>
    <d v="1994-07-28T00:00:00"/>
    <s v="Parr"/>
  </r>
  <r>
    <x v="24"/>
    <x v="0"/>
    <s v="SP"/>
    <x v="1"/>
    <s v="Fall Creek Reservoir"/>
    <s v="ODFW"/>
    <d v="1994-05-17T00:00:00"/>
    <n v="652210"/>
    <x v="1"/>
    <d v="1994-05-17T00:00:00"/>
    <s v="Parr"/>
  </r>
  <r>
    <x v="24"/>
    <x v="0"/>
    <s v="SP"/>
    <x v="1"/>
    <s v="S Fk Santiam River"/>
    <s v="ODFW"/>
    <d v="1994-11-09T00:00:00"/>
    <n v="217313"/>
    <x v="0"/>
    <d v="1994-11-09T00:00:00"/>
    <s v="Presmolt"/>
  </r>
  <r>
    <x v="24"/>
    <x v="0"/>
    <s v="SP"/>
    <x v="1"/>
    <s v="M Fk Willamette River"/>
    <s v="ODFW"/>
    <d v="1994-11-08T00:00:00"/>
    <n v="73028"/>
    <x v="1"/>
    <d v="1994-11-08T00:00:00"/>
    <s v="Presmolt"/>
  </r>
  <r>
    <x v="24"/>
    <x v="0"/>
    <s v="SP"/>
    <x v="14"/>
    <s v="Clackamas Hatchery"/>
    <s v="ODFW"/>
    <d v="1994-08-08T00:00:00"/>
    <n v="652523"/>
    <x v="13"/>
    <d v="1994-08-11T00:00:00"/>
    <s v="Parr"/>
  </r>
  <r>
    <x v="24"/>
    <x v="0"/>
    <s v="SP"/>
    <x v="17"/>
    <s v="Detroit Reservoir"/>
    <s v="ODFW"/>
    <d v="1994-06-13T00:00:00"/>
    <n v="106920"/>
    <x v="1"/>
    <d v="1994-06-13T00:00:00"/>
    <s v="Parr"/>
  </r>
  <r>
    <x v="24"/>
    <x v="0"/>
    <s v="SP"/>
    <x v="18"/>
    <s v="Blue River"/>
    <s v="ODFW"/>
    <d v="1994-05-17T00:00:00"/>
    <n v="209125"/>
    <x v="20"/>
    <d v="1994-05-17T00:00:00"/>
    <s v="Parr"/>
  </r>
  <r>
    <x v="24"/>
    <x v="0"/>
    <s v="SP"/>
    <x v="18"/>
    <s v="Calapooia River"/>
    <s v="ODFW"/>
    <d v="1994-05-17T00:00:00"/>
    <n v="728850"/>
    <x v="1"/>
    <d v="1994-05-17T00:00:00"/>
    <s v="Parr"/>
  </r>
  <r>
    <x v="24"/>
    <x v="0"/>
    <s v="SP"/>
    <x v="18"/>
    <s v="M Fk Willamette River"/>
    <s v="ODFW"/>
    <d v="1994-05-17T00:00:00"/>
    <n v="497621"/>
    <x v="1"/>
    <d v="1994-05-17T00:00:00"/>
    <s v="Parr"/>
  </r>
  <r>
    <x v="24"/>
    <x v="0"/>
    <s v="SP"/>
    <x v="1"/>
    <s v="Lookout Pt Reservoir"/>
    <s v="ODFW"/>
    <d v="1994-05-17T00:00:00"/>
    <n v="598466"/>
    <x v="1"/>
    <d v="1994-05-17T00:00:00"/>
    <s v="Parr"/>
  </r>
  <r>
    <x v="24"/>
    <x v="0"/>
    <s v="SP"/>
    <x v="18"/>
    <s v="Willamette River"/>
    <s v="ODFW"/>
    <d v="1994-11-08T00:00:00"/>
    <n v="93870"/>
    <x v="1"/>
    <d v="1994-11-08T00:00:00"/>
    <s v="Presmolt"/>
  </r>
  <r>
    <x v="24"/>
    <x v="0"/>
    <s v="SP"/>
    <x v="18"/>
    <s v="Mollala River"/>
    <s v="ODFW"/>
    <d v="1994-11-10T00:00:00"/>
    <n v="35262"/>
    <x v="1"/>
    <d v="1994-11-10T00:00:00"/>
    <s v="Presmolt"/>
  </r>
  <r>
    <x v="24"/>
    <x v="7"/>
    <s v="WI"/>
    <x v="14"/>
    <s v="Clackamas River"/>
    <s v="ODFW"/>
    <d v="1994-10-19T00:00:00"/>
    <n v="8698"/>
    <x v="13"/>
    <d v="1994-10-19T00:00:00"/>
    <s v="Smolt"/>
  </r>
  <r>
    <x v="24"/>
    <x v="8"/>
    <s v="SP"/>
    <x v="7"/>
    <s v="N Fk Lewis River"/>
    <s v="WDFW"/>
    <d v="1995-02-12T00:00:00"/>
    <n v="1312600"/>
    <x v="5"/>
    <d v="1995-03-20T00:00:00"/>
    <s v="Smolt"/>
  </r>
  <r>
    <x v="24"/>
    <x v="11"/>
    <s v="NO"/>
    <x v="24"/>
    <s v="Washougal Hatchery"/>
    <s v="WDFW"/>
    <d v="1995-04-26T00:00:00"/>
    <n v="516390"/>
    <x v="6"/>
    <d v="1995-04-26T00:00:00"/>
    <s v="Smolt"/>
  </r>
  <r>
    <x v="24"/>
    <x v="8"/>
    <s v="SP"/>
    <x v="20"/>
    <s v="Fallert Creek"/>
    <s v="WDFW"/>
    <d v="1995-04-03T00:00:00"/>
    <n v="542500"/>
    <x v="7"/>
    <d v="1995-04-03T00:00:00"/>
    <s v="Smolt"/>
  </r>
  <r>
    <x v="24"/>
    <x v="12"/>
    <s v="UN"/>
    <x v="28"/>
    <s v="Abernathy Cr"/>
    <s v="WDFW"/>
    <d v="1995-04-07T00:00:00"/>
    <n v="8000"/>
    <x v="19"/>
    <d v="1995-04-20T00:00:00"/>
    <s v="Smolt"/>
  </r>
  <r>
    <x v="24"/>
    <x v="5"/>
    <s v="SO"/>
    <x v="20"/>
    <s v="Fallert Creek"/>
    <s v="WDFW"/>
    <d v="1995-04-17T00:00:00"/>
    <n v="467900"/>
    <x v="7"/>
    <d v="1995-04-18T00:00:00"/>
    <s v="Smolt"/>
  </r>
  <r>
    <x v="24"/>
    <x v="11"/>
    <s v="NO"/>
    <x v="42"/>
    <s v="Cowlitz River"/>
    <s v="WDFW"/>
    <d v="1995-05-01T00:00:00"/>
    <n v="3642400"/>
    <x v="3"/>
    <d v="1995-06-05T00:00:00"/>
    <s v="Smolt"/>
  </r>
  <r>
    <x v="24"/>
    <x v="7"/>
    <s v="WI"/>
    <x v="28"/>
    <s v="Kalama River"/>
    <s v="WDFW"/>
    <d v="1995-04-25T00:00:00"/>
    <n v="18456"/>
    <x v="7"/>
    <d v="1995-04-26T00:00:00"/>
    <s v="Smolt"/>
  </r>
  <r>
    <x v="24"/>
    <x v="9"/>
    <s v="SU"/>
    <x v="30"/>
    <s v="E Fk Lewis River"/>
    <s v="WDFW"/>
    <d v="1995-04-19T00:00:00"/>
    <n v="29947"/>
    <x v="5"/>
    <d v="1995-04-24T00:00:00"/>
    <s v="Smolt"/>
  </r>
  <r>
    <x v="24"/>
    <x v="9"/>
    <s v="SU"/>
    <x v="28"/>
    <s v="E Fk Lewis River"/>
    <s v="WDFW"/>
    <d v="1995-04-20T00:00:00"/>
    <n v="44392"/>
    <x v="5"/>
    <d v="1995-04-20T00:00:00"/>
    <s v="Smolt"/>
  </r>
  <r>
    <x v="24"/>
    <x v="8"/>
    <s v="SP"/>
    <x v="42"/>
    <s v="Cowlitz River"/>
    <s v="WDFW"/>
    <d v="1995-03-01T00:00:00"/>
    <n v="1426900"/>
    <x v="3"/>
    <d v="1995-04-04T00:00:00"/>
    <s v="Smolt"/>
  </r>
  <r>
    <x v="24"/>
    <x v="9"/>
    <s v="SU"/>
    <x v="30"/>
    <s v="S Fk Toutle River"/>
    <s v="WDFW"/>
    <d v="1995-04-26T00:00:00"/>
    <n v="8160"/>
    <x v="16"/>
    <d v="1995-04-26T00:00:00"/>
    <s v="Smolt"/>
  </r>
  <r>
    <x v="24"/>
    <x v="11"/>
    <s v="NO"/>
    <x v="32"/>
    <s v="Elochoman Hatchery"/>
    <s v="WDFW"/>
    <d v="1995-04-12T00:00:00"/>
    <n v="1235900"/>
    <x v="14"/>
    <d v="1995-05-10T00:00:00"/>
    <s v="Smolt"/>
  </r>
  <r>
    <x v="24"/>
    <x v="5"/>
    <s v="SO"/>
    <x v="32"/>
    <s v="Elochoman Hatchery"/>
    <s v="WDFW"/>
    <d v="1995-04-05T00:00:00"/>
    <n v="534500"/>
    <x v="14"/>
    <d v="1995-04-05T00:00:00"/>
    <s v="Smolt"/>
  </r>
  <r>
    <x v="24"/>
    <x v="1"/>
    <s v="FA"/>
    <x v="20"/>
    <s v="Fallert Creek"/>
    <s v="WDFW"/>
    <d v="1995-05-25T00:00:00"/>
    <n v="2164800"/>
    <x v="7"/>
    <d v="1995-06-08T00:00:00"/>
    <s v="Smolt"/>
  </r>
  <r>
    <x v="24"/>
    <x v="1"/>
    <s v="FA"/>
    <x v="24"/>
    <s v="Washougal Hatchery"/>
    <s v="WDFW"/>
    <d v="1995-05-30T00:00:00"/>
    <n v="6151700"/>
    <x v="6"/>
    <d v="1995-07-26T00:00:00"/>
    <s v="Smolt"/>
  </r>
  <r>
    <x v="24"/>
    <x v="9"/>
    <s v="SU"/>
    <x v="28"/>
    <s v="Washougal River"/>
    <s v="WDFW"/>
    <d v="1995-04-12T00:00:00"/>
    <n v="105212"/>
    <x v="6"/>
    <d v="1995-04-26T00:00:00"/>
    <s v="Smolt"/>
  </r>
  <r>
    <x v="24"/>
    <x v="7"/>
    <s v="WI"/>
    <x v="28"/>
    <s v="Coweeman River"/>
    <s v="WDFW"/>
    <d v="1995-04-26T00:00:00"/>
    <n v="4645"/>
    <x v="17"/>
    <d v="1995-04-26T00:00:00"/>
    <s v="Smolt"/>
  </r>
  <r>
    <x v="24"/>
    <x v="13"/>
    <s v="UN"/>
    <x v="3"/>
    <s v="Chinook River"/>
    <s v="WDFW"/>
    <d v="1995-01-30T00:00:00"/>
    <n v="212000"/>
    <x v="18"/>
    <d v="1995-04-01T00:00:00"/>
    <s v="Fry"/>
  </r>
  <r>
    <x v="24"/>
    <x v="1"/>
    <s v="FA"/>
    <x v="3"/>
    <s v="Chinook River"/>
    <s v="WDFW"/>
    <d v="1995-02-27T00:00:00"/>
    <n v="70000"/>
    <x v="18"/>
    <d v="1995-02-27T00:00:00"/>
    <s v="Fry"/>
  </r>
  <r>
    <x v="24"/>
    <x v="1"/>
    <s v="FA"/>
    <x v="3"/>
    <s v="Chinook River"/>
    <s v="WDFW"/>
    <d v="1995-05-23T00:00:00"/>
    <n v="883000"/>
    <x v="18"/>
    <d v="1995-05-31T00:00:00"/>
    <s v="Smolt"/>
  </r>
  <r>
    <x v="24"/>
    <x v="7"/>
    <s v="WI"/>
    <x v="25"/>
    <s v="Lewis River"/>
    <s v="WDFW"/>
    <d v="1995-04-15T00:00:00"/>
    <n v="122566"/>
    <x v="5"/>
    <d v="1995-04-24T00:00:00"/>
    <s v="Smolt"/>
  </r>
  <r>
    <x v="24"/>
    <x v="9"/>
    <s v="SU"/>
    <x v="25"/>
    <s v="Lewis River"/>
    <s v="WDFW"/>
    <d v="1995-04-15T00:00:00"/>
    <n v="117024"/>
    <x v="5"/>
    <d v="1995-04-24T00:00:00"/>
    <s v="Smolt"/>
  </r>
  <r>
    <x v="24"/>
    <x v="1"/>
    <s v="FA"/>
    <x v="32"/>
    <s v="Elochoman Hatchery"/>
    <s v="WDFW"/>
    <d v="1995-06-01T00:00:00"/>
    <n v="4452800"/>
    <x v="14"/>
    <d v="1995-07-05T00:00:00"/>
    <s v="Smolt"/>
  </r>
  <r>
    <x v="24"/>
    <x v="12"/>
    <s v="UN"/>
    <x v="25"/>
    <s v="Lewis River"/>
    <s v="WDFW"/>
    <d v="1995-04-10T00:00:00"/>
    <n v="22869"/>
    <x v="5"/>
    <d v="1995-04-10T00:00:00"/>
    <s v="Smolt"/>
  </r>
  <r>
    <x v="24"/>
    <x v="8"/>
    <s v="SP"/>
    <x v="29"/>
    <s v="Green River"/>
    <s v="WDFW"/>
    <d v="1995-02-27T00:00:00"/>
    <n v="375600"/>
    <x v="3"/>
    <d v="1995-04-30T00:00:00"/>
    <s v="Smolt"/>
  </r>
  <r>
    <x v="24"/>
    <x v="5"/>
    <s v="SO"/>
    <x v="29"/>
    <s v="Green River"/>
    <s v="WDFW"/>
    <d v="1995-04-06T00:00:00"/>
    <n v="1077000"/>
    <x v="3"/>
    <d v="1995-05-12T00:00:00"/>
    <s v="Smolt"/>
  </r>
  <r>
    <x v="24"/>
    <x v="7"/>
    <s v="WI"/>
    <x v="40"/>
    <s v="Cowlitz River"/>
    <s v="WDFW"/>
    <d v="1995-04-17T00:00:00"/>
    <n v="330165"/>
    <x v="3"/>
    <d v="1995-05-10T00:00:00"/>
    <s v="Smolt"/>
  </r>
  <r>
    <x v="24"/>
    <x v="7"/>
    <s v="WI"/>
    <x v="40"/>
    <s v="Kalama River"/>
    <s v="WDFW"/>
    <d v="1995-05-09T00:00:00"/>
    <n v="61775"/>
    <x v="7"/>
    <d v="1995-05-10T00:00:00"/>
    <s v="Smolt"/>
  </r>
  <r>
    <x v="24"/>
    <x v="7"/>
    <s v="WI"/>
    <x v="40"/>
    <s v="Blue Creek Hatchery"/>
    <s v="WDFW"/>
    <d v="1995-05-02T00:00:00"/>
    <n v="273933"/>
    <x v="3"/>
    <d v="1995-05-11T00:00:00"/>
    <s v="Smolt"/>
  </r>
  <r>
    <x v="24"/>
    <x v="9"/>
    <s v="SU"/>
    <x v="40"/>
    <s v="Blue Creek Hatchery"/>
    <s v="WDFW"/>
    <d v="1995-05-01T00:00:00"/>
    <n v="54311"/>
    <x v="3"/>
    <d v="1995-05-01T00:00:00"/>
    <s v="Smolt"/>
  </r>
  <r>
    <x v="24"/>
    <x v="9"/>
    <s v="SU"/>
    <x v="40"/>
    <s v="Cowlitz River"/>
    <s v="WDFW"/>
    <d v="1995-04-21T00:00:00"/>
    <n v="346750"/>
    <x v="3"/>
    <d v="1995-05-01T00:00:00"/>
    <s v="Smolt"/>
  </r>
  <r>
    <x v="24"/>
    <x v="1"/>
    <s v="FA"/>
    <x v="21"/>
    <s v="Beaver Creek Hatchery"/>
    <s v="WDFW"/>
    <d v="1995-05-09T00:00:00"/>
    <n v="1137291"/>
    <x v="14"/>
    <d v="1995-05-30T00:00:00"/>
    <s v="Smolt"/>
  </r>
  <r>
    <x v="24"/>
    <x v="11"/>
    <s v="NO"/>
    <x v="7"/>
    <s v="N Fk Lewis River"/>
    <s v="WDFW"/>
    <d v="1995-04-01T00:00:00"/>
    <n v="2199200"/>
    <x v="5"/>
    <d v="1995-05-15T00:00:00"/>
    <s v="Smolt"/>
  </r>
  <r>
    <x v="24"/>
    <x v="5"/>
    <s v="SO"/>
    <x v="26"/>
    <s v="Deep River Net Pens"/>
    <s v="WDFW"/>
    <d v="1995-05-11T00:00:00"/>
    <n v="151100"/>
    <x v="15"/>
    <d v="1995-05-11T00:00:00"/>
    <s v="Smolt"/>
  </r>
  <r>
    <x v="24"/>
    <x v="5"/>
    <s v="SO"/>
    <x v="26"/>
    <s v="W Fk Grays River"/>
    <s v="WDFW"/>
    <d v="1995-05-11T00:00:00"/>
    <n v="236600"/>
    <x v="15"/>
    <d v="1995-05-11T00:00:00"/>
    <s v="Smolt"/>
  </r>
  <r>
    <x v="24"/>
    <x v="5"/>
    <s v="SO"/>
    <x v="7"/>
    <s v="N Fk Lewis River"/>
    <s v="WDFW"/>
    <d v="1995-04-01T00:00:00"/>
    <n v="888400"/>
    <x v="5"/>
    <d v="1995-05-15T00:00:00"/>
    <s v="Smolt"/>
  </r>
  <r>
    <x v="24"/>
    <x v="12"/>
    <s v="UN"/>
    <x v="40"/>
    <s v="Cowlitz River"/>
    <s v="WDFW"/>
    <d v="1995-04-17T00:00:00"/>
    <n v="115119"/>
    <x v="3"/>
    <d v="1995-05-04T00:00:00"/>
    <s v="Smolt"/>
  </r>
  <r>
    <x v="24"/>
    <x v="9"/>
    <s v="SU"/>
    <x v="33"/>
    <s v="Salmon R Oregon"/>
    <s v="ODFW"/>
    <d v="1995-04-10T00:00:00"/>
    <n v="77648"/>
    <x v="12"/>
    <d v="1995-04-13T00:00:00"/>
    <s v="Smolt"/>
  </r>
  <r>
    <x v="24"/>
    <x v="8"/>
    <s v="SP"/>
    <x v="1"/>
    <s v="S Fk Santiam River"/>
    <s v="ODFW"/>
    <d v="1995-02-15T00:00:00"/>
    <n v="50851"/>
    <x v="0"/>
    <d v="1995-02-16T00:00:00"/>
    <s v="Smolt"/>
  </r>
  <r>
    <x v="24"/>
    <x v="9"/>
    <s v="SU"/>
    <x v="0"/>
    <s v="S Fk Santiam River"/>
    <s v="ODFW"/>
    <d v="1995-04-05T00:00:00"/>
    <n v="166242"/>
    <x v="0"/>
    <d v="1995-04-07T00:00:00"/>
    <s v="Smolt"/>
  </r>
  <r>
    <x v="24"/>
    <x v="7"/>
    <s v="WI"/>
    <x v="12"/>
    <s v="N Fk Klaskanine River"/>
    <s v="ODFW"/>
    <d v="1995-04-03T00:00:00"/>
    <n v="62575"/>
    <x v="11"/>
    <d v="1995-04-03T00:00:00"/>
    <s v="Smolt"/>
  </r>
  <r>
    <x v="24"/>
    <x v="9"/>
    <s v="SU"/>
    <x v="17"/>
    <s v="Santiam River &amp; N Fk"/>
    <s v="ODFW"/>
    <d v="1995-04-07T00:00:00"/>
    <n v="18256"/>
    <x v="0"/>
    <d v="1995-04-07T00:00:00"/>
    <s v="Smolt"/>
  </r>
  <r>
    <x v="24"/>
    <x v="7"/>
    <s v="WI"/>
    <x v="11"/>
    <s v="Scappoose Creek"/>
    <s v="ODFW"/>
    <d v="1995-03-27T00:00:00"/>
    <n v="10034"/>
    <x v="1"/>
    <d v="1995-03-27T00:00:00"/>
    <s v="Smolt"/>
  </r>
  <r>
    <x v="24"/>
    <x v="8"/>
    <s v="SP"/>
    <x v="34"/>
    <s v="S Fk Klaskanine River"/>
    <s v="ODFW"/>
    <d v="1995-02-07T00:00:00"/>
    <n v="86978"/>
    <x v="11"/>
    <d v="1995-02-07T00:00:00"/>
    <s v="Smolt"/>
  </r>
  <r>
    <x v="24"/>
    <x v="7"/>
    <s v="WI"/>
    <x v="17"/>
    <s v="Santiam River &amp; N Fk"/>
    <s v="ODFW"/>
    <d v="1995-04-07T00:00:00"/>
    <n v="17118"/>
    <x v="0"/>
    <d v="1995-04-07T00:00:00"/>
    <s v="Smolt"/>
  </r>
  <r>
    <x v="24"/>
    <x v="8"/>
    <s v="SP"/>
    <x v="15"/>
    <s v="Marmot Acclim Site"/>
    <s v="ODFW"/>
    <d v="1995-03-15T00:00:00"/>
    <n v="149606"/>
    <x v="12"/>
    <d v="1995-03-15T00:00:00"/>
    <s v="Smolt"/>
  </r>
  <r>
    <x v="24"/>
    <x v="7"/>
    <s v="WI"/>
    <x v="15"/>
    <s v="Marmot Acclim Site"/>
    <s v="ODFW"/>
    <d v="1995-04-07T00:00:00"/>
    <n v="49975"/>
    <x v="12"/>
    <d v="1995-04-07T00:00:00"/>
    <s v="Smolt"/>
  </r>
  <r>
    <x v="24"/>
    <x v="6"/>
    <s v="UN"/>
    <x v="34"/>
    <s v="Blind Slough"/>
    <s v="ODFW"/>
    <d v="1995-05-12T00:00:00"/>
    <n v="140267"/>
    <x v="4"/>
    <d v="1995-05-12T00:00:00"/>
    <s v="Smolt"/>
  </r>
  <r>
    <x v="24"/>
    <x v="8"/>
    <s v="SP"/>
    <x v="34"/>
    <s v="Youngs River"/>
    <s v="ODFW"/>
    <d v="1995-02-09T00:00:00"/>
    <n v="363222"/>
    <x v="8"/>
    <d v="1995-03-30T00:00:00"/>
    <s v="Smolt"/>
  </r>
  <r>
    <x v="24"/>
    <x v="1"/>
    <s v="FA"/>
    <x v="34"/>
    <s v="S Fk Klaskanine River"/>
    <s v="ODFW"/>
    <d v="1995-08-15T00:00:00"/>
    <n v="15758"/>
    <x v="11"/>
    <d v="1995-08-15T00:00:00"/>
    <s v="Smolt"/>
  </r>
  <r>
    <x v="24"/>
    <x v="6"/>
    <s v="UN"/>
    <x v="34"/>
    <s v="Youngs Bay"/>
    <s v="ODFW"/>
    <d v="1995-04-18T00:00:00"/>
    <n v="960556"/>
    <x v="8"/>
    <d v="1995-05-11T00:00:00"/>
    <s v="Smolt"/>
  </r>
  <r>
    <x v="24"/>
    <x v="8"/>
    <s v="SP"/>
    <x v="17"/>
    <s v="M Fk Willamette River"/>
    <s v="ODFW"/>
    <d v="1995-03-08T00:00:00"/>
    <n v="112216"/>
    <x v="1"/>
    <d v="1995-03-08T00:00:00"/>
    <s v="Smolt"/>
  </r>
  <r>
    <x v="24"/>
    <x v="6"/>
    <s v="UN"/>
    <x v="34"/>
    <s v="Tongue Pt"/>
    <s v="ODFW"/>
    <d v="1995-05-12T00:00:00"/>
    <n v="130623"/>
    <x v="4"/>
    <d v="1995-05-12T00:00:00"/>
    <s v="Smolt"/>
  </r>
  <r>
    <x v="24"/>
    <x v="7"/>
    <s v="WI"/>
    <x v="11"/>
    <s v="Gales Creek"/>
    <s v="ODFW"/>
    <d v="1995-03-27T00:00:00"/>
    <n v="20416"/>
    <x v="1"/>
    <d v="1995-03-29T00:00:00"/>
    <s v="Smolt"/>
  </r>
  <r>
    <x v="24"/>
    <x v="8"/>
    <s v="SP"/>
    <x v="0"/>
    <s v="S Fk Santiam River"/>
    <s v="ODFW"/>
    <d v="1995-02-10T00:00:00"/>
    <n v="777567"/>
    <x v="0"/>
    <d v="1995-03-08T00:00:00"/>
    <s v="Smolt"/>
  </r>
  <r>
    <x v="24"/>
    <x v="6"/>
    <s v="UN"/>
    <x v="12"/>
    <s v="N Fk Klaskanine River"/>
    <s v="ODFW"/>
    <d v="1994-04-15T00:00:00"/>
    <n v="1125000"/>
    <x v="11"/>
    <d v="1994-04-15T00:00:00"/>
    <s v="Smolt"/>
  </r>
  <r>
    <x v="24"/>
    <x v="8"/>
    <s v="SP"/>
    <x v="18"/>
    <s v="Willamette River"/>
    <s v="ODFW"/>
    <d v="1995-03-08T00:00:00"/>
    <n v="124065"/>
    <x v="1"/>
    <d v="1995-03-09T00:00:00"/>
    <s v="Smolt"/>
  </r>
  <r>
    <x v="24"/>
    <x v="7"/>
    <s v="WI"/>
    <x v="11"/>
    <s v="Clatskanie River"/>
    <s v="ODFW"/>
    <d v="1995-03-27T00:00:00"/>
    <n v="10027"/>
    <x v="4"/>
    <d v="1995-03-28T00:00:00"/>
    <s v="Smolt"/>
  </r>
  <r>
    <x v="24"/>
    <x v="8"/>
    <s v="SP"/>
    <x v="1"/>
    <s v="Dexter Pond"/>
    <s v="ODFW"/>
    <d v="1995-03-09T00:00:00"/>
    <n v="809156"/>
    <x v="1"/>
    <d v="1995-03-09T00:00:00"/>
    <s v="Smolt"/>
  </r>
  <r>
    <x v="24"/>
    <x v="8"/>
    <s v="SP"/>
    <x v="18"/>
    <s v="McKenzie Hatchery"/>
    <s v="ODFW"/>
    <d v="1995-03-01T00:00:00"/>
    <n v="480183"/>
    <x v="1"/>
    <d v="1995-03-01T00:00:00"/>
    <s v="Smolt"/>
  </r>
  <r>
    <x v="24"/>
    <x v="9"/>
    <s v="SU"/>
    <x v="16"/>
    <s v="McKenzie River"/>
    <s v="ODFW"/>
    <d v="1995-04-04T00:00:00"/>
    <n v="114341"/>
    <x v="1"/>
    <d v="1995-04-11T00:00:00"/>
    <s v="Smolt"/>
  </r>
  <r>
    <x v="24"/>
    <x v="8"/>
    <s v="SP"/>
    <x v="17"/>
    <s v="Santiam River &amp; N Fk"/>
    <s v="ODFW"/>
    <d v="1995-03-06T00:00:00"/>
    <n v="664050"/>
    <x v="0"/>
    <d v="1995-03-07T00:00:00"/>
    <s v="Smolt"/>
  </r>
  <r>
    <x v="24"/>
    <x v="8"/>
    <s v="SP"/>
    <x v="18"/>
    <s v="McKenzie Hatchery"/>
    <s v="ODFW"/>
    <d v="1995-02-10T00:00:00"/>
    <n v="521052"/>
    <x v="1"/>
    <d v="1995-02-10T00:00:00"/>
    <s v="Smolt"/>
  </r>
  <r>
    <x v="24"/>
    <x v="8"/>
    <s v="SP"/>
    <x v="18"/>
    <s v="Willamette River"/>
    <s v="ODFW"/>
    <d v="1995-03-08T00:00:00"/>
    <n v="124065"/>
    <x v="1"/>
    <d v="1995-03-09T00:00:00"/>
    <s v="Smolt"/>
  </r>
  <r>
    <x v="24"/>
    <x v="7"/>
    <s v="WI"/>
    <x v="11"/>
    <s v="Tualatin River"/>
    <s v="ODFW"/>
    <d v="1995-03-28T00:00:00"/>
    <n v="10003"/>
    <x v="1"/>
    <d v="1995-03-29T00:00:00"/>
    <s v="Smolt"/>
  </r>
  <r>
    <x v="24"/>
    <x v="8"/>
    <s v="SP"/>
    <x v="1"/>
    <s v="Dexter Pond"/>
    <s v="ODFW"/>
    <d v="1995-02-08T00:00:00"/>
    <n v="378256"/>
    <x v="1"/>
    <d v="1995-02-08T00:00:00"/>
    <s v="Smolt"/>
  </r>
  <r>
    <x v="24"/>
    <x v="6"/>
    <s v="UN"/>
    <x v="10"/>
    <s v="Tualatin River"/>
    <s v="ODFW"/>
    <d v="1995-05-03T00:00:00"/>
    <n v="59250"/>
    <x v="1"/>
    <d v="1995-05-03T00:00:00"/>
    <s v="Smolt"/>
  </r>
  <r>
    <x v="24"/>
    <x v="6"/>
    <s v="UN"/>
    <x v="34"/>
    <s v="S Fk Klaskanine River"/>
    <s v="ODFW"/>
    <d v="1995-04-10T00:00:00"/>
    <n v="433674"/>
    <x v="11"/>
    <d v="1995-04-10T00:00:00"/>
    <s v="Smolt"/>
  </r>
  <r>
    <x v="24"/>
    <x v="8"/>
    <s v="SP"/>
    <x v="14"/>
    <s v="Sandy River"/>
    <s v="ODFW"/>
    <d v="1995-03-13T00:00:00"/>
    <n v="309877"/>
    <x v="12"/>
    <d v="1995-03-15T00:00:00"/>
    <s v="Smolt"/>
  </r>
  <r>
    <x v="24"/>
    <x v="8"/>
    <s v="SP"/>
    <x v="14"/>
    <s v="Clackamas Hatchery"/>
    <s v="ODFW"/>
    <d v="1995-03-15T00:00:00"/>
    <n v="450033"/>
    <x v="13"/>
    <d v="1995-04-06T00:00:00"/>
    <s v="Smolt"/>
  </r>
  <r>
    <x v="24"/>
    <x v="9"/>
    <s v="SU"/>
    <x v="11"/>
    <s v="Clackamas River"/>
    <s v="ODFW"/>
    <d v="1995-04-04T00:00:00"/>
    <n v="133668"/>
    <x v="13"/>
    <d v="1995-04-07T00:00:00"/>
    <s v="Smolt"/>
  </r>
  <r>
    <x v="24"/>
    <x v="7"/>
    <s v="WI"/>
    <x v="14"/>
    <s v="Clackamas Hatchery"/>
    <s v="ODFW"/>
    <d v="1995-04-06T00:00:00"/>
    <n v="32169"/>
    <x v="13"/>
    <d v="1995-04-06T00:00:00"/>
    <s v="Smolt"/>
  </r>
  <r>
    <x v="24"/>
    <x v="7"/>
    <s v="WI"/>
    <x v="14"/>
    <s v="Sandy River"/>
    <s v="ODFW"/>
    <d v="1995-04-06T00:00:00"/>
    <n v="30085"/>
    <x v="12"/>
    <d v="1995-04-06T00:00:00"/>
    <s v="Smolt"/>
  </r>
  <r>
    <x v="24"/>
    <x v="8"/>
    <s v="SP"/>
    <x v="18"/>
    <s v="Mollala River"/>
    <s v="ODFW"/>
    <d v="1995-03-01T00:00:00"/>
    <n v="68343"/>
    <x v="1"/>
    <d v="1995-03-01T00:00:00"/>
    <s v="Smolt"/>
  </r>
  <r>
    <x v="24"/>
    <x v="7"/>
    <s v="WI"/>
    <x v="33"/>
    <s v="Clackamas River"/>
    <s v="ODFW"/>
    <d v="1995-04-03T00:00:00"/>
    <n v="45724"/>
    <x v="13"/>
    <d v="1995-04-07T00:00:00"/>
    <s v="Smolt"/>
  </r>
  <r>
    <x v="24"/>
    <x v="9"/>
    <s v="SU"/>
    <x v="19"/>
    <s v="Mollala River"/>
    <s v="ODFW"/>
    <d v="1995-04-05T00:00:00"/>
    <n v="52853"/>
    <x v="1"/>
    <d v="1995-04-06T00:00:00"/>
    <s v="Smolt"/>
  </r>
  <r>
    <x v="24"/>
    <x v="6"/>
    <s v="UN"/>
    <x v="2"/>
    <s v="Bonneville Hatchery"/>
    <s v="ODFW"/>
    <d v="1995-06-09T00:00:00"/>
    <n v="1004432"/>
    <x v="2"/>
    <d v="1995-06-09T00:00:00"/>
    <s v="Smolt"/>
  </r>
  <r>
    <x v="24"/>
    <x v="6"/>
    <s v="UN"/>
    <x v="34"/>
    <s v="Youngs Bay"/>
    <s v="ODFW"/>
    <d v="1995-05-08T00:00:00"/>
    <n v="747943"/>
    <x v="8"/>
    <d v="1995-05-15T00:00:00"/>
    <s v="Smolt"/>
  </r>
  <r>
    <x v="24"/>
    <x v="7"/>
    <s v="WI"/>
    <x v="11"/>
    <s v="Mollala River"/>
    <s v="ODFW"/>
    <d v="1995-04-04T00:00:00"/>
    <n v="31237"/>
    <x v="1"/>
    <d v="1995-04-04T00:00:00"/>
    <s v="Smolt"/>
  </r>
  <r>
    <x v="24"/>
    <x v="1"/>
    <s v="FA"/>
    <x v="10"/>
    <s v="Big Creek Hatchery"/>
    <s v="ODFW"/>
    <d v="1995-03-27T00:00:00"/>
    <n v="6229049"/>
    <x v="10"/>
    <d v="1995-04-28T00:00:00"/>
    <s v="Smolt"/>
  </r>
  <r>
    <x v="24"/>
    <x v="7"/>
    <s v="WI"/>
    <x v="10"/>
    <s v="Big Creek Hatchery"/>
    <s v="ODFW"/>
    <d v="1995-04-03T00:00:00"/>
    <n v="61268"/>
    <x v="10"/>
    <d v="1995-04-14T00:00:00"/>
    <s v="Smolt"/>
  </r>
  <r>
    <x v="24"/>
    <x v="7"/>
    <s v="WI"/>
    <x v="11"/>
    <s v="Sandy River"/>
    <s v="ODFW"/>
    <d v="1995-03-27T00:00:00"/>
    <n v="150208"/>
    <x v="12"/>
    <d v="1995-03-30T00:00:00"/>
    <s v="Smolt"/>
  </r>
  <r>
    <x v="24"/>
    <x v="7"/>
    <s v="WI"/>
    <x v="11"/>
    <s v="Clackamas River"/>
    <s v="ODFW"/>
    <d v="1995-03-29T00:00:00"/>
    <n v="105596"/>
    <x v="13"/>
    <d v="1995-04-03T00:00:00"/>
    <s v="Smolt"/>
  </r>
  <r>
    <x v="24"/>
    <x v="1"/>
    <s v="FA"/>
    <x v="2"/>
    <s v="Bonneville Hatchery"/>
    <s v="ODFW"/>
    <d v="1995-03-15T00:00:00"/>
    <n v="4670461"/>
    <x v="2"/>
    <d v="1995-05-15T00:00:00"/>
    <s v="Smolt"/>
  </r>
  <r>
    <x v="24"/>
    <x v="6"/>
    <s v="UN"/>
    <x v="2"/>
    <s v="Bonneville Hatchery"/>
    <s v="ODFW"/>
    <d v="1995-04-26T00:00:00"/>
    <n v="274691"/>
    <x v="2"/>
    <d v="1995-04-26T00:00:00"/>
    <s v="Smolt"/>
  </r>
  <r>
    <x v="24"/>
    <x v="6"/>
    <s v="UN"/>
    <x v="10"/>
    <s v="Big Creek Hatchery"/>
    <s v="ODFW"/>
    <d v="1995-04-28T00:00:00"/>
    <n v="130654"/>
    <x v="10"/>
    <d v="1995-04-28T00:00:00"/>
    <s v="Smolt"/>
  </r>
  <r>
    <x v="24"/>
    <x v="7"/>
    <s v="WI"/>
    <x v="11"/>
    <s v="Gnat Creek"/>
    <s v="ODFW"/>
    <d v="1995-03-03T00:00:00"/>
    <n v="40188"/>
    <x v="4"/>
    <d v="1995-03-03T00:00:00"/>
    <s v="Smolt"/>
  </r>
  <r>
    <x v="24"/>
    <x v="6"/>
    <s v="UN"/>
    <x v="8"/>
    <s v="Eagle Creek"/>
    <s v="USFW"/>
    <d v="1995-05-10T00:00:00"/>
    <n v="783556"/>
    <x v="13"/>
    <d v="1995-05-30T00:00:00"/>
    <s v="Smolt"/>
  </r>
  <r>
    <x v="24"/>
    <x v="7"/>
    <s v="WI"/>
    <x v="8"/>
    <s v="Eagle Creek"/>
    <s v="USFW"/>
    <d v="1995-05-02T00:00:00"/>
    <n v="178199"/>
    <x v="13"/>
    <d v="1995-05-02T00:00:00"/>
    <s v="Smolt"/>
  </r>
  <r>
    <x v="24"/>
    <x v="6"/>
    <s v="UN"/>
    <x v="8"/>
    <s v="Eagle Creek"/>
    <s v="USFW"/>
    <d v="1995-04-20T00:00:00"/>
    <n v="204321"/>
    <x v="13"/>
    <d v="1995-04-20T00:00:00"/>
    <s v="Smolt"/>
  </r>
  <r>
    <x v="24"/>
    <x v="1"/>
    <s v="FA"/>
    <x v="41"/>
    <s v="Abernathy Hatchery"/>
    <s v="USFW"/>
    <d v="1995-03-02T00:00:00"/>
    <n v="485765"/>
    <x v="19"/>
    <d v="1995-03-02T00:00:00"/>
    <s v="Smolt"/>
  </r>
  <r>
    <x v="24"/>
    <x v="1"/>
    <s v="FA"/>
    <x v="41"/>
    <s v="Abernathy Hatchery"/>
    <s v="USFW"/>
    <d v="1995-04-20T00:00:00"/>
    <n v="500183"/>
    <x v="19"/>
    <d v="1995-04-20T00:00:00"/>
    <s v="Smolt"/>
  </r>
  <r>
    <x v="24"/>
    <x v="1"/>
    <s v="FA"/>
    <x v="41"/>
    <s v="Abernathy Hatchery"/>
    <s v="USFW"/>
    <d v="1995-05-18T00:00:00"/>
    <n v="450051"/>
    <x v="19"/>
    <d v="1995-05-18T00:00:00"/>
    <s v="Smolt"/>
  </r>
  <r>
    <x v="24"/>
    <x v="7"/>
    <s v="WI"/>
    <x v="21"/>
    <s v="Beaver Creek"/>
    <s v="WDFW"/>
    <d v="1995-04-18T00:00:00"/>
    <n v="199333"/>
    <x v="14"/>
    <d v="1995-05-05T00:00:00"/>
    <s v="Smolt"/>
  </r>
  <r>
    <x v="24"/>
    <x v="9"/>
    <s v="SU"/>
    <x v="21"/>
    <s v="Beaver Creek Hatchery"/>
    <s v="WDFW"/>
    <d v="1995-04-17T00:00:00"/>
    <n v="78010"/>
    <x v="14"/>
    <d v="1995-05-05T00:00:00"/>
    <s v="Smolt"/>
  </r>
  <r>
    <x v="24"/>
    <x v="9"/>
    <s v="SU"/>
    <x v="21"/>
    <s v="S Fk Toutle River"/>
    <s v="WDFW"/>
    <d v="1995-04-28T00:00:00"/>
    <n v="16400"/>
    <x v="16"/>
    <d v="1995-04-28T00:00:00"/>
    <s v="Smolt"/>
  </r>
  <r>
    <x v="24"/>
    <x v="7"/>
    <s v="WI"/>
    <x v="21"/>
    <s v="Coweeman River"/>
    <s v="WDFW"/>
    <d v="1995-04-22T00:00:00"/>
    <n v="9150"/>
    <x v="17"/>
    <d v="1995-04-22T00:00:00"/>
    <s v="Smolt"/>
  </r>
  <r>
    <x v="24"/>
    <x v="9"/>
    <s v="SU"/>
    <x v="21"/>
    <s v="Gobar Acclim Pond"/>
    <s v="WDFW"/>
    <d v="1995-04-25T00:00:00"/>
    <n v="50920"/>
    <x v="7"/>
    <d v="1995-04-27T00:00:00"/>
    <s v="Smolt"/>
  </r>
  <r>
    <x v="24"/>
    <x v="7"/>
    <s v="WI"/>
    <x v="26"/>
    <s v="Abernathy Cr"/>
    <s v="WDFW"/>
    <d v="1995-04-17T00:00:00"/>
    <n v="5000"/>
    <x v="19"/>
    <d v="1995-04-17T00:00:00"/>
    <s v="Smolt"/>
  </r>
  <r>
    <x v="24"/>
    <x v="7"/>
    <s v="WI"/>
    <x v="26"/>
    <s v="Germany Creek"/>
    <s v="WDFW"/>
    <d v="1995-04-17T00:00:00"/>
    <n v="5000"/>
    <x v="4"/>
    <d v="1995-04-17T00:00:00"/>
    <s v="Smolt"/>
  </r>
  <r>
    <x v="24"/>
    <x v="12"/>
    <s v="UN"/>
    <x v="21"/>
    <s v="Beaver Creek"/>
    <s v="WDFW"/>
    <d v="1995-04-17T00:00:00"/>
    <n v="42592"/>
    <x v="14"/>
    <d v="1995-05-05T00:00:00"/>
    <s v="Smolt"/>
  </r>
  <r>
    <x v="24"/>
    <x v="12"/>
    <s v="UN"/>
    <x v="28"/>
    <s v="Washougal Hatchery"/>
    <s v="WDFW"/>
    <d v="1995-04-04T00:00:00"/>
    <n v="29280"/>
    <x v="6"/>
    <d v="1995-04-07T00:00:00"/>
    <s v="Smolt"/>
  </r>
  <r>
    <x v="24"/>
    <x v="7"/>
    <s v="WI"/>
    <x v="28"/>
    <s v="Washougal Hatchery"/>
    <s v="WDFW"/>
    <d v="1995-04-24T00:00:00"/>
    <n v="80173"/>
    <x v="6"/>
    <d v="1995-04-24T00:00:00"/>
    <s v="Smolt"/>
  </r>
  <r>
    <x v="24"/>
    <x v="7"/>
    <s v="WI"/>
    <x v="28"/>
    <s v="Hamilton Creek"/>
    <s v="WDFW"/>
    <d v="1995-04-14T00:00:00"/>
    <n v="8016"/>
    <x v="4"/>
    <d v="1995-04-14T00:00:00"/>
    <s v="Smolt"/>
  </r>
  <r>
    <x v="24"/>
    <x v="1"/>
    <s v="FA"/>
    <x v="42"/>
    <s v="Cowlitz River"/>
    <s v="WDFW"/>
    <d v="1995-05-30T00:00:00"/>
    <n v="7294900"/>
    <x v="3"/>
    <d v="1995-06-22T00:00:00"/>
    <s v="Smolt"/>
  </r>
  <r>
    <x v="24"/>
    <x v="7"/>
    <s v="WI"/>
    <x v="26"/>
    <s v="Skamokawa Creek"/>
    <s v="WDFW"/>
    <d v="1995-04-17T00:00:00"/>
    <n v="5100"/>
    <x v="4"/>
    <d v="1995-04-17T00:00:00"/>
    <s v="Smolt"/>
  </r>
  <r>
    <x v="24"/>
    <x v="9"/>
    <s v="SU"/>
    <x v="30"/>
    <s v="Kalama River"/>
    <s v="WDFW"/>
    <d v="1995-04-21T00:00:00"/>
    <n v="29210"/>
    <x v="7"/>
    <d v="1995-04-25T00:00:00"/>
    <s v="Smolt"/>
  </r>
  <r>
    <x v="24"/>
    <x v="9"/>
    <s v="SU"/>
    <x v="30"/>
    <s v="N Fk Lewis River"/>
    <s v="WDFW"/>
    <d v="1994-04-21T00:00:00"/>
    <n v="0"/>
    <x v="5"/>
    <d v="1994-04-21T00:00:00"/>
    <s v="Smolt"/>
  </r>
  <r>
    <x v="24"/>
    <x v="7"/>
    <s v="WI"/>
    <x v="28"/>
    <s v="Salmon Creek (WA)"/>
    <s v="WDFW"/>
    <d v="1995-04-25T00:00:00"/>
    <n v="15492"/>
    <x v="4"/>
    <d v="1995-04-25T00:00:00"/>
    <s v="Smolt"/>
  </r>
  <r>
    <x v="24"/>
    <x v="7"/>
    <s v="WI"/>
    <x v="28"/>
    <s v="E Fk Lewis River"/>
    <s v="WDFW"/>
    <d v="1995-04-11T00:00:00"/>
    <n v="90790"/>
    <x v="5"/>
    <d v="1995-04-24T00:00:00"/>
    <s v="Smolt"/>
  </r>
  <r>
    <x v="24"/>
    <x v="7"/>
    <s v="WI"/>
    <x v="26"/>
    <s v="Coweeman River"/>
    <s v="WDFW"/>
    <d v="1995-04-18T00:00:00"/>
    <n v="15500"/>
    <x v="17"/>
    <d v="1995-04-19T00:00:00"/>
    <s v="Smolt"/>
  </r>
  <r>
    <x v="24"/>
    <x v="9"/>
    <s v="SU"/>
    <x v="28"/>
    <s v="Washougal Hatchery"/>
    <s v="WDFW"/>
    <d v="1994-04-23T00:00:00"/>
    <n v="105212"/>
    <x v="6"/>
    <d v="1994-04-24T00:00:00"/>
    <s v="Smolt"/>
  </r>
  <r>
    <x v="24"/>
    <x v="7"/>
    <s v="WI"/>
    <x v="26"/>
    <s v="Grays River Hatchery"/>
    <s v="WDFW"/>
    <d v="1995-04-19T00:00:00"/>
    <n v="28400"/>
    <x v="15"/>
    <d v="1995-04-25T00:00:00"/>
    <s v="Smolt"/>
  </r>
  <r>
    <x v="24"/>
    <x v="6"/>
    <s v="UN"/>
    <x v="27"/>
    <s v="Kalama River"/>
    <s v="WDFW"/>
    <d v="1995-04-17T00:00:00"/>
    <n v="850600"/>
    <x v="7"/>
    <d v="1995-05-09T00:00:00"/>
    <s v="Smolt"/>
  </r>
  <r>
    <x v="24"/>
    <x v="9"/>
    <s v="SU"/>
    <x v="28"/>
    <s v="Green River"/>
    <s v="WDFW"/>
    <d v="1995-05-03T00:00:00"/>
    <n v="25155"/>
    <x v="3"/>
    <d v="1995-05-03T00:00:00"/>
    <s v="Smolt"/>
  </r>
  <r>
    <x v="24"/>
    <x v="1"/>
    <s v="FA"/>
    <x v="29"/>
    <s v="Green River"/>
    <s v="WDFW"/>
    <d v="1995-06-24T00:00:00"/>
    <n v="2498200"/>
    <x v="3"/>
    <d v="1995-06-30T00:00:00"/>
    <s v="Smolt"/>
  </r>
  <r>
    <x v="24"/>
    <x v="7"/>
    <s v="WI"/>
    <x v="3"/>
    <s v="Cowlitz River"/>
    <s v="WDFW"/>
    <d v="1995-05-03T00:00:00"/>
    <n v="35004"/>
    <x v="3"/>
    <d v="1995-05-03T00:00:00"/>
    <s v="Smolt"/>
  </r>
  <r>
    <x v="24"/>
    <x v="1"/>
    <s v="FA"/>
    <x v="3"/>
    <s v="Olequa Creek"/>
    <s v="WDFW"/>
    <d v="1995-04-21T00:00:00"/>
    <n v="10000"/>
    <x v="3"/>
    <d v="1995-04-21T00:00:00"/>
    <s v="Smolt"/>
  </r>
  <r>
    <x v="24"/>
    <x v="5"/>
    <s v="SO"/>
    <x v="3"/>
    <s v="Deep River Net Pens"/>
    <s v="WDFW"/>
    <d v="1995-04-10T00:00:00"/>
    <n v="50100"/>
    <x v="15"/>
    <d v="1995-04-10T00:00:00"/>
    <s v="Smolt"/>
  </r>
  <r>
    <x v="24"/>
    <x v="1"/>
    <s v="FA"/>
    <x v="26"/>
    <s v="W Fk Grays River"/>
    <s v="WDFW"/>
    <d v="1995-09-28T00:00:00"/>
    <n v="98600"/>
    <x v="15"/>
    <d v="1995-09-29T00:00:00"/>
    <s v="Smolt"/>
  </r>
  <r>
    <x v="24"/>
    <x v="1"/>
    <s v="FA"/>
    <x v="27"/>
    <s v="Kalama River"/>
    <s v="WDFW"/>
    <d v="1995-06-05T00:00:00"/>
    <n v="3541500"/>
    <x v="7"/>
    <d v="1995-06-19T00:00:00"/>
    <s v="Smolt"/>
  </r>
  <r>
    <x v="24"/>
    <x v="7"/>
    <s v="WI"/>
    <x v="42"/>
    <s v="Cowlitz River"/>
    <s v="WDFW"/>
    <d v="1995-04-24T00:00:00"/>
    <n v="235129"/>
    <x v="3"/>
    <d v="1995-04-25T00:00:00"/>
    <s v="Smolt"/>
  </r>
  <r>
    <x v="24"/>
    <x v="12"/>
    <s v="UN"/>
    <x v="3"/>
    <s v="Salmon Creek (WA)"/>
    <s v="WDFW"/>
    <d v="1995-04-18T00:00:00"/>
    <n v="10705"/>
    <x v="4"/>
    <d v="1995-04-18T00:00:00"/>
    <s v="Smolt"/>
  </r>
  <r>
    <x v="24"/>
    <x v="8"/>
    <s v="SP"/>
    <x v="43"/>
    <s v="Below Bonn Dam"/>
    <s v="n/a"/>
    <d v="1995-04-09T00:00:00"/>
    <n v="107453"/>
    <x v="4"/>
    <d v="1995-07-01T00:00:00"/>
    <s v="Smolt"/>
  </r>
  <r>
    <x v="24"/>
    <x v="1"/>
    <s v="FA"/>
    <x v="2"/>
    <s v="Bonneville Hatchery"/>
    <s v="ODFW"/>
    <d v="1995-03-15T00:00:00"/>
    <n v="7102870"/>
    <x v="2"/>
    <d v="1995-04-14T00:00:00"/>
    <s v="Smolt"/>
  </r>
  <r>
    <x v="24"/>
    <x v="1"/>
    <s v="FA"/>
    <x v="10"/>
    <s v="Big Creek Hatchery"/>
    <s v="ODFW"/>
    <d v="1995-08-11T00:00:00"/>
    <n v="1008598"/>
    <x v="10"/>
    <d v="1995-08-30T00:00:00"/>
    <s v="Smolt"/>
  </r>
  <r>
    <x v="24"/>
    <x v="1"/>
    <s v="FA"/>
    <x v="34"/>
    <s v="Youngs Bay"/>
    <s v="ODFW"/>
    <d v="1995-06-27T00:00:00"/>
    <n v="1251787"/>
    <x v="8"/>
    <d v="1995-07-18T00:00:00"/>
    <s v="Smolt"/>
  </r>
  <r>
    <x v="24"/>
    <x v="1"/>
    <s v="FA"/>
    <x v="34"/>
    <s v="Youngs Bay"/>
    <s v="ODFW"/>
    <d v="1995-07-18T00:00:00"/>
    <n v="199088"/>
    <x v="8"/>
    <d v="1995-07-18T00:00:00"/>
    <s v="Smolt"/>
  </r>
  <r>
    <x v="24"/>
    <x v="9"/>
    <s v="SU"/>
    <x v="19"/>
    <s v="Santiam River &amp; N Fk"/>
    <s v="ODFW"/>
    <d v="1995-04-05T00:00:00"/>
    <n v="118353"/>
    <x v="0"/>
    <d v="1995-04-06T00:00:00"/>
    <s v="Smolt"/>
  </r>
  <r>
    <x v="24"/>
    <x v="6"/>
    <s v="UN"/>
    <x v="15"/>
    <s v="Cedar Creek"/>
    <s v="ODFW"/>
    <d v="1995-04-09T00:00:00"/>
    <n v="54686"/>
    <x v="5"/>
    <d v="1995-04-09T00:00:00"/>
    <s v="Smolt"/>
  </r>
  <r>
    <x v="24"/>
    <x v="1"/>
    <s v="FA"/>
    <x v="44"/>
    <s v="Mollala River"/>
    <s v="ODFW"/>
    <d v="1995-04-25T00:00:00"/>
    <n v="309516"/>
    <x v="1"/>
    <d v="1995-04-26T00:00:00"/>
    <s v="Smolt"/>
  </r>
  <r>
    <x v="24"/>
    <x v="1"/>
    <s v="FA"/>
    <x v="44"/>
    <s v="Mill Cr (Willamette)"/>
    <s v="ODFW"/>
    <d v="1995-04-24T00:00:00"/>
    <n v="995092"/>
    <x v="1"/>
    <d v="1995-04-25T00:00:00"/>
    <s v="Smolt"/>
  </r>
  <r>
    <x v="24"/>
    <x v="1"/>
    <s v="FA"/>
    <x v="44"/>
    <s v="Johnson Cr Oregon"/>
    <s v="ODFW"/>
    <d v="1995-04-27T00:00:00"/>
    <n v="39249"/>
    <x v="1"/>
    <d v="1995-04-27T00:00:00"/>
    <s v="Smolt"/>
  </r>
  <r>
    <x v="24"/>
    <x v="6"/>
    <s v="UN"/>
    <x v="12"/>
    <s v="N Fk Klaskanine River"/>
    <s v="ODFW"/>
    <d v="1995-04-04T00:00:00"/>
    <n v="1201313"/>
    <x v="11"/>
    <d v="1995-04-04T00:00:00"/>
    <s v="Smolt"/>
  </r>
  <r>
    <x v="24"/>
    <x v="9"/>
    <s v="SU"/>
    <x v="1"/>
    <s v="M Fk Willamette River"/>
    <s v="ODFW"/>
    <d v="1995-04-03T00:00:00"/>
    <n v="115103"/>
    <x v="1"/>
    <d v="1995-04-06T00:00:00"/>
    <s v="Smolt"/>
  </r>
  <r>
    <x v="24"/>
    <x v="6"/>
    <s v="UN"/>
    <x v="15"/>
    <s v="Sandy Hatchery"/>
    <s v="ODFW"/>
    <d v="1995-05-03T00:00:00"/>
    <n v="57924"/>
    <x v="12"/>
    <d v="1995-05-03T00:00:00"/>
    <s v="Smolt"/>
  </r>
  <r>
    <x v="24"/>
    <x v="1"/>
    <s v="FA"/>
    <x v="44"/>
    <s v="Santiam River &amp; N Fk"/>
    <s v="ODFW"/>
    <d v="1995-05-02T00:00:00"/>
    <n v="5897843"/>
    <x v="0"/>
    <d v="1995-05-04T00:00:00"/>
    <s v="Smolt"/>
  </r>
  <r>
    <x v="24"/>
    <x v="1"/>
    <s v="FA"/>
    <x v="10"/>
    <s v="Big Creek Hatchery"/>
    <s v="ODFW"/>
    <d v="1995-05-11T00:00:00"/>
    <n v="5684812"/>
    <x v="10"/>
    <d v="1995-05-22T00:00:00"/>
    <s v="Smolt"/>
  </r>
  <r>
    <x v="24"/>
    <x v="6"/>
    <s v="UN"/>
    <x v="10"/>
    <s v="Big Creek Hatchery"/>
    <s v="ODFW"/>
    <d v="1995-05-16T00:00:00"/>
    <n v="403203"/>
    <x v="10"/>
    <d v="1995-05-31T00:00:00"/>
    <s v="Smolt"/>
  </r>
  <r>
    <x v="24"/>
    <x v="1"/>
    <s v="FA"/>
    <x v="2"/>
    <s v="Bonneville Hatchery"/>
    <s v="ODFW"/>
    <d v="1995-06-01T00:00:00"/>
    <n v="1594818"/>
    <x v="2"/>
    <d v="1995-06-01T00:00:00"/>
    <s v="Smolt"/>
  </r>
  <r>
    <x v="24"/>
    <x v="1"/>
    <s v="FA"/>
    <x v="2"/>
    <s v="Bonneville Hatchery"/>
    <s v="ODFW"/>
    <d v="1995-07-24T00:00:00"/>
    <n v="4886853"/>
    <x v="2"/>
    <d v="1995-07-24T00:00:00"/>
    <s v="Smolt"/>
  </r>
  <r>
    <x v="25"/>
    <x v="4"/>
    <s v="NO"/>
    <x v="24"/>
    <s v="Duncan Creek"/>
    <s v="WDFW"/>
    <d v="1993-04-10T00:00:00"/>
    <n v="300000"/>
    <x v="4"/>
    <d v="1993-04-30T00:00:00"/>
    <s v="Presmolt"/>
  </r>
  <r>
    <x v="25"/>
    <x v="4"/>
    <s v="NO"/>
    <x v="5"/>
    <s v="Lewis River"/>
    <s v="WDFW"/>
    <d v="1993-06-14T00:00:00"/>
    <n v="103900"/>
    <x v="5"/>
    <d v="1993-06-14T00:00:00"/>
    <s v="Presmolt"/>
  </r>
  <r>
    <x v="25"/>
    <x v="4"/>
    <s v="NO"/>
    <x v="24"/>
    <s v="Washougal Hatchery"/>
    <s v="WDFW"/>
    <d v="1993-03-15T00:00:00"/>
    <n v="324000"/>
    <x v="6"/>
    <d v="1993-06-15T00:00:00"/>
    <s v="Presmolt"/>
  </r>
  <r>
    <x v="25"/>
    <x v="4"/>
    <s v="NO"/>
    <x v="22"/>
    <s v="Cowlitz Salmon"/>
    <s v="WDFW"/>
    <d v="1993-04-09T00:00:00"/>
    <n v="755300"/>
    <x v="3"/>
    <d v="1993-04-16T00:00:00"/>
    <s v="Fry"/>
  </r>
  <r>
    <x v="25"/>
    <x v="4"/>
    <s v="NO"/>
    <x v="7"/>
    <s v="Lewis River"/>
    <s v="WDFW"/>
    <d v="1993-06-14T00:00:00"/>
    <n v="1989500"/>
    <x v="5"/>
    <d v="1993-06-17T00:00:00"/>
    <s v="Presmolt"/>
  </r>
  <r>
    <x v="25"/>
    <x v="0"/>
    <s v="SP"/>
    <x v="5"/>
    <s v="Lewis River"/>
    <s v="WDFW"/>
    <d v="1993-04-20T00:00:00"/>
    <n v="449400"/>
    <x v="5"/>
    <d v="1993-04-20T00:00:00"/>
    <s v="Parr"/>
  </r>
  <r>
    <x v="25"/>
    <x v="0"/>
    <s v="SP"/>
    <x v="22"/>
    <s v="Cowlitz Salmon"/>
    <s v="WDFW"/>
    <d v="1993-05-24T00:00:00"/>
    <n v="404500"/>
    <x v="3"/>
    <d v="1993-06-18T00:00:00"/>
    <s v="Parr"/>
  </r>
  <r>
    <x v="25"/>
    <x v="4"/>
    <s v="NO"/>
    <x v="3"/>
    <s v="Salmon Creek (WA)"/>
    <s v="WDFW"/>
    <d v="1993-04-30T00:00:00"/>
    <n v="300"/>
    <x v="4"/>
    <d v="1993-04-30T00:00:00"/>
    <s v="Presmolt"/>
  </r>
  <r>
    <x v="25"/>
    <x v="4"/>
    <s v="NO"/>
    <x v="27"/>
    <s v="Kalama River"/>
    <s v="WDFW"/>
    <d v="1993-03-26T00:00:00"/>
    <n v="63500"/>
    <x v="7"/>
    <d v="1993-03-26T00:00:00"/>
    <s v="Fry"/>
  </r>
  <r>
    <x v="25"/>
    <x v="4"/>
    <s v="NO"/>
    <x v="3"/>
    <s v="Salmon Creek (WA)"/>
    <s v="WDFW"/>
    <d v="1993-04-30T00:00:00"/>
    <n v="85000"/>
    <x v="4"/>
    <d v="1993-04-30T00:00:00"/>
    <s v="Presmolt"/>
  </r>
  <r>
    <x v="25"/>
    <x v="4"/>
    <s v="NO"/>
    <x v="3"/>
    <s v="W Fk Washougal River"/>
    <s v="WDFW"/>
    <d v="1993-05-05T00:00:00"/>
    <n v="500"/>
    <x v="6"/>
    <d v="1993-05-05T00:00:00"/>
    <s v="Presmolt"/>
  </r>
  <r>
    <x v="25"/>
    <x v="4"/>
    <s v="NO"/>
    <x v="3"/>
    <s v="Salmon Creek (WA)"/>
    <s v="WDFW"/>
    <d v="1993-05-18T00:00:00"/>
    <n v="250"/>
    <x v="4"/>
    <d v="1993-05-18T00:00:00"/>
    <s v="Presmolt"/>
  </r>
  <r>
    <x v="25"/>
    <x v="4"/>
    <s v="NO"/>
    <x v="3"/>
    <s v="Salmon Creek (WA)"/>
    <s v="WDFW"/>
    <d v="1993-04-30T00:00:00"/>
    <n v="40000"/>
    <x v="4"/>
    <d v="1993-04-30T00:00:00"/>
    <s v="Presmolt"/>
  </r>
  <r>
    <x v="25"/>
    <x v="4"/>
    <s v="NO"/>
    <x v="3"/>
    <s v="Gibbons Creek"/>
    <s v="WDFW"/>
    <d v="1993-03-28T00:00:00"/>
    <n v="400"/>
    <x v="4"/>
    <d v="1993-03-28T00:00:00"/>
    <s v="Presmolt"/>
  </r>
  <r>
    <x v="25"/>
    <x v="15"/>
    <s v="SO"/>
    <x v="3"/>
    <s v="Salmon Creek (WA)"/>
    <s v="WDFW"/>
    <d v="1993-04-01T00:00:00"/>
    <n v="1000"/>
    <x v="4"/>
    <d v="1993-04-01T00:00:00"/>
    <s v="Presmolt"/>
  </r>
  <r>
    <x v="25"/>
    <x v="4"/>
    <s v="NO"/>
    <x v="3"/>
    <s v="Salmon Creek (WA)"/>
    <s v="WDFW"/>
    <d v="1993-06-15T00:00:00"/>
    <n v="500"/>
    <x v="4"/>
    <d v="1993-06-15T00:00:00"/>
    <s v="Presmolt"/>
  </r>
  <r>
    <x v="25"/>
    <x v="4"/>
    <s v="NO"/>
    <x v="3"/>
    <s v="Olequa Creek"/>
    <s v="WDFW"/>
    <d v="1993-04-02T00:00:00"/>
    <n v="250"/>
    <x v="3"/>
    <d v="1993-04-02T00:00:00"/>
    <s v="Presmolt"/>
  </r>
  <r>
    <x v="25"/>
    <x v="4"/>
    <s v="NO"/>
    <x v="3"/>
    <s v="Cowlitz River"/>
    <s v="WDFW"/>
    <d v="1993-04-02T00:00:00"/>
    <n v="570"/>
    <x v="3"/>
    <d v="1993-04-02T00:00:00"/>
    <s v="Presmolt"/>
  </r>
  <r>
    <x v="25"/>
    <x v="5"/>
    <s v="SO"/>
    <x v="3"/>
    <s v="Chinook River"/>
    <s v="WDFW"/>
    <d v="1993-08-11T00:00:00"/>
    <n v="180000"/>
    <x v="18"/>
    <d v="1993-09-01T00:00:00"/>
    <s v="Smolt"/>
  </r>
  <r>
    <x v="25"/>
    <x v="0"/>
    <s v="SP"/>
    <x v="18"/>
    <s v="Calapooia River"/>
    <s v="ODFW"/>
    <d v="1993-05-18T00:00:00"/>
    <n v="722835"/>
    <x v="1"/>
    <d v="1993-05-18T00:00:00"/>
    <s v="Parr"/>
  </r>
  <r>
    <x v="25"/>
    <x v="0"/>
    <s v="SP"/>
    <x v="1"/>
    <s v="Fall Creek Reservoir"/>
    <s v="ODFW"/>
    <d v="1993-05-18T00:00:00"/>
    <n v="800450"/>
    <x v="1"/>
    <d v="1993-05-18T00:00:00"/>
    <s v="Parr"/>
  </r>
  <r>
    <x v="25"/>
    <x v="0"/>
    <s v="SP"/>
    <x v="1"/>
    <s v="South Santiam Hatchery"/>
    <s v="ODFW"/>
    <d v="1993-11-08T00:00:00"/>
    <n v="482729"/>
    <x v="0"/>
    <d v="1993-11-09T00:00:00"/>
    <s v="Presmolt"/>
  </r>
  <r>
    <x v="25"/>
    <x v="0"/>
    <s v="SP"/>
    <x v="18"/>
    <s v="Blue River"/>
    <s v="ODFW"/>
    <d v="1993-05-17T00:00:00"/>
    <n v="222992"/>
    <x v="20"/>
    <d v="1993-05-17T00:00:00"/>
    <s v="Parr"/>
  </r>
  <r>
    <x v="25"/>
    <x v="0"/>
    <s v="SP"/>
    <x v="1"/>
    <s v="Dexter Pond"/>
    <s v="ODFW"/>
    <d v="1993-11-07T00:00:00"/>
    <n v="278005"/>
    <x v="1"/>
    <d v="1993-11-07T00:00:00"/>
    <s v="Presmolt"/>
  </r>
  <r>
    <x v="25"/>
    <x v="0"/>
    <s v="SP"/>
    <x v="14"/>
    <s v="Clackamas Hatchery"/>
    <s v="ODFW"/>
    <d v="1993-08-13T00:00:00"/>
    <n v="616700"/>
    <x v="13"/>
    <d v="1993-09-30T00:00:00"/>
    <s v="Parr"/>
  </r>
  <r>
    <x v="25"/>
    <x v="0"/>
    <s v="SP"/>
    <x v="17"/>
    <s v="Detroit Reservoir"/>
    <s v="ODFW"/>
    <d v="1993-06-07T00:00:00"/>
    <n v="49725"/>
    <x v="1"/>
    <d v="1993-06-07T00:00:00"/>
    <s v="Parr"/>
  </r>
  <r>
    <x v="25"/>
    <x v="0"/>
    <s v="SP"/>
    <x v="1"/>
    <s v="Hills Creek Reservoir"/>
    <s v="ODFW"/>
    <d v="1993-05-18T00:00:00"/>
    <n v="400280"/>
    <x v="1"/>
    <d v="1993-05-18T00:00:00"/>
    <s v="Parr"/>
  </r>
  <r>
    <x v="25"/>
    <x v="0"/>
    <s v="SP"/>
    <x v="14"/>
    <s v="Clackamas Hatchery"/>
    <s v="ODFW"/>
    <d v="1993-09-13T00:00:00"/>
    <n v="297448"/>
    <x v="13"/>
    <d v="1993-09-13T00:00:00"/>
    <s v="Presmolt"/>
  </r>
  <r>
    <x v="25"/>
    <x v="15"/>
    <s v="SO"/>
    <x v="3"/>
    <s v="Salmon Creek (WA)"/>
    <s v="WDFW"/>
    <d v="1993-05-21T00:00:00"/>
    <n v="24000"/>
    <x v="4"/>
    <d v="1993-05-21T00:00:00"/>
    <s v="Presmolt"/>
  </r>
  <r>
    <x v="25"/>
    <x v="4"/>
    <s v="NO"/>
    <x v="3"/>
    <s v="Salmon Creek (WA)"/>
    <s v="WDFW"/>
    <d v="1993-06-04T00:00:00"/>
    <n v="750"/>
    <x v="4"/>
    <d v="1993-06-04T00:00:00"/>
    <s v="Presmolt"/>
  </r>
  <r>
    <x v="25"/>
    <x v="4"/>
    <s v="NO"/>
    <x v="3"/>
    <s v="Below Bonn Dam"/>
    <s v="WDFW"/>
    <d v="1993-03-26T00:00:00"/>
    <n v="575"/>
    <x v="4"/>
    <d v="1993-03-26T00:00:00"/>
    <s v="Presmolt"/>
  </r>
  <r>
    <x v="25"/>
    <x v="0"/>
    <s v="SP"/>
    <x v="18"/>
    <s v="Mollala River"/>
    <s v="ODFW"/>
    <d v="1993-11-05T00:00:00"/>
    <n v="33000"/>
    <x v="1"/>
    <d v="1993-11-20T00:00:00"/>
    <s v="Presmolt"/>
  </r>
  <r>
    <x v="25"/>
    <x v="8"/>
    <s v="SP"/>
    <x v="7"/>
    <s v="N Fk Lewis River"/>
    <s v="WDFW"/>
    <d v="1994-03-04T00:00:00"/>
    <n v="1335900"/>
    <x v="5"/>
    <d v="1994-03-19T00:00:00"/>
    <s v="Smolt"/>
  </r>
  <r>
    <x v="25"/>
    <x v="1"/>
    <s v="FA"/>
    <x v="45"/>
    <s v="Kalama River"/>
    <s v="WDFW"/>
    <d v="1994-06-02T00:00:00"/>
    <n v="2297300"/>
    <x v="7"/>
    <d v="1994-06-27T00:00:00"/>
    <s v="Smolt"/>
  </r>
  <r>
    <x v="25"/>
    <x v="11"/>
    <s v="NO"/>
    <x v="24"/>
    <s v="Washougal Hatchery"/>
    <s v="WDFW"/>
    <d v="1994-04-19T00:00:00"/>
    <n v="555672"/>
    <x v="6"/>
    <d v="1994-04-19T00:00:00"/>
    <s v="Smolt"/>
  </r>
  <r>
    <x v="25"/>
    <x v="8"/>
    <s v="SP"/>
    <x v="45"/>
    <s v="Fallert Creek"/>
    <s v="WDFW"/>
    <d v="1994-04-03T00:00:00"/>
    <n v="572100"/>
    <x v="7"/>
    <d v="1994-04-03T00:00:00"/>
    <s v="Smolt"/>
  </r>
  <r>
    <x v="25"/>
    <x v="1"/>
    <s v="FA"/>
    <x v="27"/>
    <s v="Kalama River"/>
    <s v="WDFW"/>
    <d v="1994-05-31T00:00:00"/>
    <n v="3305900"/>
    <x v="7"/>
    <d v="1994-06-28T00:00:00"/>
    <s v="Smolt"/>
  </r>
  <r>
    <x v="25"/>
    <x v="5"/>
    <s v="SO"/>
    <x v="45"/>
    <s v="Fallert Creek"/>
    <s v="WDFW"/>
    <d v="1994-05-01T00:00:00"/>
    <n v="508050"/>
    <x v="7"/>
    <d v="1994-05-01T00:00:00"/>
    <s v="Smolt"/>
  </r>
  <r>
    <x v="25"/>
    <x v="13"/>
    <s v="UN"/>
    <x v="3"/>
    <s v="Chinook River"/>
    <s v="WDFW"/>
    <d v="1994-05-02T00:00:00"/>
    <n v="200000"/>
    <x v="18"/>
    <d v="1994-05-12T00:00:00"/>
    <s v="Fry"/>
  </r>
  <r>
    <x v="25"/>
    <x v="5"/>
    <s v="SO"/>
    <x v="7"/>
    <s v="Lewis River Hatchery"/>
    <s v="WDFW"/>
    <d v="1994-05-06T00:00:00"/>
    <n v="839300"/>
    <x v="5"/>
    <d v="1994-05-18T00:00:00"/>
    <s v="Smolt"/>
  </r>
  <r>
    <x v="25"/>
    <x v="8"/>
    <s v="SP"/>
    <x v="22"/>
    <s v="Cowlitz Hatchery"/>
    <s v="WDFW"/>
    <d v="1994-04-04T00:00:00"/>
    <n v="1134100"/>
    <x v="3"/>
    <d v="1994-04-04T00:00:00"/>
    <s v="Smolt"/>
  </r>
  <r>
    <x v="25"/>
    <x v="11"/>
    <s v="NO"/>
    <x v="27"/>
    <s v="Kalama River"/>
    <s v="WDFW"/>
    <d v="1994-04-25T00:00:00"/>
    <n v="1055600"/>
    <x v="7"/>
    <d v="1994-05-03T00:00:00"/>
    <s v="Smolt"/>
  </r>
  <r>
    <x v="25"/>
    <x v="5"/>
    <s v="SO"/>
    <x v="29"/>
    <s v="Green River"/>
    <s v="WDFW"/>
    <d v="1994-05-11T00:00:00"/>
    <n v="430100"/>
    <x v="3"/>
    <d v="1994-05-11T00:00:00"/>
    <s v="Smolt"/>
  </r>
  <r>
    <x v="25"/>
    <x v="11"/>
    <s v="NO"/>
    <x v="22"/>
    <s v="Cowlitz Hatchery"/>
    <s v="WDFW"/>
    <d v="1994-05-03T00:00:00"/>
    <n v="4488100"/>
    <x v="3"/>
    <d v="1994-06-01T00:00:00"/>
    <s v="Smolt"/>
  </r>
  <r>
    <x v="25"/>
    <x v="1"/>
    <s v="FA"/>
    <x v="22"/>
    <s v="Cowlitz Hatchery"/>
    <s v="WDFW"/>
    <d v="1994-06-06T00:00:00"/>
    <n v="4419900"/>
    <x v="3"/>
    <d v="1994-06-20T00:00:00"/>
    <s v="Smolt"/>
  </r>
  <r>
    <x v="25"/>
    <x v="1"/>
    <s v="FA"/>
    <x v="29"/>
    <s v="Green River"/>
    <s v="WDFW"/>
    <d v="1994-06-20T00:00:00"/>
    <n v="2044500"/>
    <x v="3"/>
    <d v="1994-06-20T00:00:00"/>
    <s v="Smolt"/>
  </r>
  <r>
    <x v="25"/>
    <x v="1"/>
    <s v="FA"/>
    <x v="26"/>
    <s v="W Fk Grays River"/>
    <s v="WDFW"/>
    <d v="1994-09-28T00:00:00"/>
    <n v="64100"/>
    <x v="15"/>
    <d v="1994-09-28T00:00:00"/>
    <s v="Smolt"/>
  </r>
  <r>
    <x v="25"/>
    <x v="11"/>
    <s v="NO"/>
    <x v="32"/>
    <s v="Elochoman Hatchery"/>
    <s v="WDFW"/>
    <d v="1994-04-25T00:00:00"/>
    <n v="1540400"/>
    <x v="14"/>
    <d v="1994-05-09T00:00:00"/>
    <s v="Smolt"/>
  </r>
  <r>
    <x v="25"/>
    <x v="5"/>
    <s v="SO"/>
    <x v="32"/>
    <s v="Elochoman Hatchery"/>
    <s v="WDFW"/>
    <d v="1994-04-18T00:00:00"/>
    <n v="593300"/>
    <x v="14"/>
    <d v="1994-04-19T00:00:00"/>
    <s v="Smolt"/>
  </r>
  <r>
    <x v="25"/>
    <x v="1"/>
    <s v="FA"/>
    <x v="3"/>
    <s v="Chinook River"/>
    <s v="WDFW"/>
    <d v="1994-06-10T00:00:00"/>
    <n v="97000"/>
    <x v="18"/>
    <d v="1994-06-30T00:00:00"/>
    <s v="Smolt"/>
  </r>
  <r>
    <x v="25"/>
    <x v="1"/>
    <s v="FA"/>
    <x v="24"/>
    <s v="Washougal Hatchery"/>
    <s v="WDFW"/>
    <d v="1994-06-15T00:00:00"/>
    <n v="3578503"/>
    <x v="6"/>
    <d v="1994-06-15T00:00:00"/>
    <s v="Smolt"/>
  </r>
  <r>
    <x v="25"/>
    <x v="1"/>
    <s v="FA"/>
    <x v="24"/>
    <s v="Washougal Hatchery"/>
    <s v="WDFW"/>
    <d v="1994-06-15T00:00:00"/>
    <n v="2443100"/>
    <x v="6"/>
    <d v="1994-07-12T00:00:00"/>
    <s v="Smolt"/>
  </r>
  <r>
    <x v="25"/>
    <x v="11"/>
    <s v="NO"/>
    <x v="5"/>
    <s v="Speelyai Hatchery"/>
    <s v="WDFW"/>
    <d v="1994-05-31T00:00:00"/>
    <n v="216800"/>
    <x v="5"/>
    <d v="1994-05-31T00:00:00"/>
    <s v="Smolt"/>
  </r>
  <r>
    <x v="25"/>
    <x v="1"/>
    <s v="FA"/>
    <x v="32"/>
    <s v="Elochoman Hatchery"/>
    <s v="WDFW"/>
    <d v="1994-06-04T00:00:00"/>
    <n v="1176000"/>
    <x v="14"/>
    <d v="1994-07-05T00:00:00"/>
    <s v="Smolt"/>
  </r>
  <r>
    <x v="25"/>
    <x v="11"/>
    <s v="NO"/>
    <x v="7"/>
    <s v="N Fk Lewis River"/>
    <s v="WDFW"/>
    <d v="1994-05-06T00:00:00"/>
    <n v="869400"/>
    <x v="5"/>
    <d v="1994-05-18T00:00:00"/>
    <s v="Smolt"/>
  </r>
  <r>
    <x v="25"/>
    <x v="5"/>
    <s v="SO"/>
    <x v="26"/>
    <s v="W Fk Grays River"/>
    <s v="WDFW"/>
    <d v="1994-04-15T00:00:00"/>
    <n v="80300"/>
    <x v="15"/>
    <d v="1994-04-15T00:00:00"/>
    <s v="Smolt"/>
  </r>
  <r>
    <x v="25"/>
    <x v="11"/>
    <s v="NO"/>
    <x v="3"/>
    <s v="Bernie Creek"/>
    <s v="WDFW"/>
    <d v="1994-04-27T00:00:00"/>
    <n v="35000"/>
    <x v="3"/>
    <d v="1994-04-27T00:00:00"/>
    <s v="Smolt"/>
  </r>
  <r>
    <x v="25"/>
    <x v="5"/>
    <s v="SO"/>
    <x v="3"/>
    <s v="Washougal River"/>
    <s v="WDFW"/>
    <d v="1994-04-22T00:00:00"/>
    <n v="15000"/>
    <x v="6"/>
    <d v="1994-04-22T00:00:00"/>
    <s v="Smolt"/>
  </r>
  <r>
    <x v="25"/>
    <x v="5"/>
    <s v="SO"/>
    <x v="3"/>
    <s v="Camas Net Pen"/>
    <s v="WDFW"/>
    <d v="1994-04-20T00:00:00"/>
    <n v="29445"/>
    <x v="6"/>
    <d v="1994-04-20T00:00:00"/>
    <s v="Smolt"/>
  </r>
  <r>
    <x v="25"/>
    <x v="8"/>
    <s v="SP"/>
    <x v="3"/>
    <s v="Cowlitz River"/>
    <s v="WDFW"/>
    <d v="1994-05-15T00:00:00"/>
    <n v="44500"/>
    <x v="3"/>
    <d v="1994-05-15T00:00:00"/>
    <s v="Smolt"/>
  </r>
  <r>
    <x v="25"/>
    <x v="8"/>
    <s v="SP"/>
    <x v="1"/>
    <s v="S Fk Santiam River"/>
    <s v="ODFW"/>
    <d v="1994-03-01T00:00:00"/>
    <n v="258381"/>
    <x v="0"/>
    <d v="1994-03-02T00:00:00"/>
    <s v="Smolt"/>
  </r>
  <r>
    <x v="25"/>
    <x v="7"/>
    <s v="WI"/>
    <x v="33"/>
    <s v="Clackamas River"/>
    <s v="ODFW"/>
    <d v="1994-04-11T00:00:00"/>
    <n v="38398"/>
    <x v="13"/>
    <d v="1994-05-20T00:00:00"/>
    <s v="Smolt"/>
  </r>
  <r>
    <x v="25"/>
    <x v="9"/>
    <s v="SU"/>
    <x v="1"/>
    <s v="M Fk Willamette River"/>
    <s v="ODFW"/>
    <d v="1994-04-11T00:00:00"/>
    <n v="119614"/>
    <x v="1"/>
    <d v="1994-04-13T00:00:00"/>
    <s v="Smolt"/>
  </r>
  <r>
    <x v="25"/>
    <x v="7"/>
    <s v="WI"/>
    <x v="12"/>
    <s v="N Fk Klaskanine River"/>
    <s v="ODFW"/>
    <d v="1994-04-01T00:00:00"/>
    <n v="56370"/>
    <x v="11"/>
    <d v="1994-04-01T00:00:00"/>
    <s v="Smolt"/>
  </r>
  <r>
    <x v="25"/>
    <x v="7"/>
    <s v="WI"/>
    <x v="11"/>
    <s v="Scappoose Creek"/>
    <s v="ODFW"/>
    <d v="1994-05-09T00:00:00"/>
    <n v="10048"/>
    <x v="1"/>
    <d v="1994-05-10T00:00:00"/>
    <s v="Smolt"/>
  </r>
  <r>
    <x v="25"/>
    <x v="12"/>
    <s v="UN"/>
    <x v="11"/>
    <s v="Gnat Creek Hatchery"/>
    <s v="ODFW"/>
    <d v="1994-04-22T00:00:00"/>
    <n v="9195"/>
    <x v="4"/>
    <d v="1994-05-04T00:00:00"/>
    <s v="Smolt"/>
  </r>
  <r>
    <x v="25"/>
    <x v="6"/>
    <s v="UN"/>
    <x v="15"/>
    <s v="Sandy Hatchery"/>
    <s v="ODFW"/>
    <d v="1994-05-03T00:00:00"/>
    <n v="272188"/>
    <x v="12"/>
    <d v="1994-05-03T00:00:00"/>
    <s v="Smolt"/>
  </r>
  <r>
    <x v="25"/>
    <x v="6"/>
    <s v="UN"/>
    <x v="15"/>
    <s v="Cedar Creek"/>
    <s v="ODFW"/>
    <d v="1994-06-01T00:00:00"/>
    <n v="363142"/>
    <x v="5"/>
    <d v="1994-06-01T00:00:00"/>
    <s v="Smolt"/>
  </r>
  <r>
    <x v="25"/>
    <x v="1"/>
    <s v="FA"/>
    <x v="2"/>
    <s v="Bonneville Hatchery"/>
    <s v="ODFW"/>
    <d v="1994-05-02T00:00:00"/>
    <n v="8346111"/>
    <x v="2"/>
    <d v="1994-05-19T00:00:00"/>
    <s v="Smolt"/>
  </r>
  <r>
    <x v="25"/>
    <x v="7"/>
    <s v="WI"/>
    <x v="17"/>
    <s v="Santiam River &amp; N Fk"/>
    <s v="ODFW"/>
    <d v="1994-04-18T00:00:00"/>
    <n v="62806"/>
    <x v="0"/>
    <d v="1994-04-18T00:00:00"/>
    <s v="Smolt"/>
  </r>
  <r>
    <x v="25"/>
    <x v="8"/>
    <s v="SP"/>
    <x v="34"/>
    <s v="S Fk Klaskanine River"/>
    <s v="ODFW"/>
    <d v="1994-03-01T00:00:00"/>
    <n v="109974"/>
    <x v="11"/>
    <d v="1994-03-01T00:00:00"/>
    <s v="Smolt"/>
  </r>
  <r>
    <x v="25"/>
    <x v="7"/>
    <s v="WI"/>
    <x v="11"/>
    <s v="Gales Creek"/>
    <s v="ODFW"/>
    <d v="1994-05-09T00:00:00"/>
    <n v="20023"/>
    <x v="1"/>
    <d v="1994-05-11T00:00:00"/>
    <s v="Smolt"/>
  </r>
  <r>
    <x v="25"/>
    <x v="8"/>
    <s v="SP"/>
    <x v="0"/>
    <s v="S Fk Santiam River"/>
    <s v="ODFW"/>
    <d v="1994-02-26T00:00:00"/>
    <n v="533935"/>
    <x v="0"/>
    <d v="1994-03-08T00:00:00"/>
    <s v="Smolt"/>
  </r>
  <r>
    <x v="25"/>
    <x v="6"/>
    <s v="UN"/>
    <x v="12"/>
    <s v="N Fk Klaskanine River"/>
    <s v="ODFW"/>
    <d v="1994-04-15T00:00:00"/>
    <n v="831887"/>
    <x v="11"/>
    <d v="1994-04-15T00:00:00"/>
    <s v="Smolt"/>
  </r>
  <r>
    <x v="25"/>
    <x v="9"/>
    <s v="SU"/>
    <x v="0"/>
    <s v="S Fk Santiam River"/>
    <s v="ODFW"/>
    <d v="1994-04-12T00:00:00"/>
    <n v="183083"/>
    <x v="0"/>
    <d v="1994-04-15T00:00:00"/>
    <s v="Smolt"/>
  </r>
  <r>
    <x v="25"/>
    <x v="7"/>
    <s v="WI"/>
    <x v="11"/>
    <s v="Clatskanie River"/>
    <s v="ODFW"/>
    <d v="1994-05-12T00:00:00"/>
    <n v="10015"/>
    <x v="4"/>
    <d v="1994-05-12T00:00:00"/>
    <s v="Smolt"/>
  </r>
  <r>
    <x v="25"/>
    <x v="8"/>
    <s v="SP"/>
    <x v="1"/>
    <s v="M Fk Willamette River"/>
    <s v="ODFW"/>
    <d v="1994-02-28T00:00:00"/>
    <n v="694973"/>
    <x v="1"/>
    <d v="1994-02-28T00:00:00"/>
    <s v="Smolt"/>
  </r>
  <r>
    <x v="25"/>
    <x v="1"/>
    <s v="FA"/>
    <x v="44"/>
    <s v="Mollala River"/>
    <s v="ODFW"/>
    <d v="1994-05-03T00:00:00"/>
    <n v="299624"/>
    <x v="1"/>
    <d v="1994-05-05T00:00:00"/>
    <s v="Smolt"/>
  </r>
  <r>
    <x v="25"/>
    <x v="8"/>
    <s v="SP"/>
    <x v="18"/>
    <s v="McKenzie Hatchery"/>
    <s v="ODFW"/>
    <d v="1994-03-02T00:00:00"/>
    <n v="486829"/>
    <x v="1"/>
    <d v="1994-03-02T00:00:00"/>
    <s v="Smolt"/>
  </r>
  <r>
    <x v="25"/>
    <x v="9"/>
    <s v="SU"/>
    <x v="16"/>
    <s v="McKenzie River"/>
    <s v="ODFW"/>
    <d v="1994-04-11T00:00:00"/>
    <n v="111829"/>
    <x v="1"/>
    <d v="1994-04-11T00:00:00"/>
    <s v="Smolt"/>
  </r>
  <r>
    <x v="25"/>
    <x v="8"/>
    <s v="SP"/>
    <x v="17"/>
    <s v="Santiam River &amp; N Fk"/>
    <s v="ODFW"/>
    <d v="1994-03-03T00:00:00"/>
    <n v="248596"/>
    <x v="0"/>
    <d v="1994-03-03T00:00:00"/>
    <s v="Smolt"/>
  </r>
  <r>
    <x v="25"/>
    <x v="1"/>
    <s v="FA"/>
    <x v="44"/>
    <s v="Mill Cr (Willamette)"/>
    <s v="ODFW"/>
    <d v="1994-05-02T00:00:00"/>
    <n v="1135534"/>
    <x v="1"/>
    <d v="1994-05-04T00:00:00"/>
    <s v="Smolt"/>
  </r>
  <r>
    <x v="25"/>
    <x v="8"/>
    <s v="SP"/>
    <x v="18"/>
    <s v="McKenzie Hatchery"/>
    <s v="ODFW"/>
    <d v="1994-02-09T00:00:00"/>
    <n v="245806"/>
    <x v="1"/>
    <d v="1994-02-09T00:00:00"/>
    <s v="Smolt"/>
  </r>
  <r>
    <x v="25"/>
    <x v="8"/>
    <s v="SP"/>
    <x v="18"/>
    <s v="Willamette River"/>
    <s v="ODFW"/>
    <d v="1994-03-08T00:00:00"/>
    <n v="130729"/>
    <x v="1"/>
    <d v="1994-03-08T00:00:00"/>
    <s v="Smolt"/>
  </r>
  <r>
    <x v="25"/>
    <x v="9"/>
    <s v="SU"/>
    <x v="18"/>
    <s v="Santiam River &amp; N Fk"/>
    <s v="ODFW"/>
    <d v="1994-04-10T00:00:00"/>
    <n v="36070"/>
    <x v="0"/>
    <d v="1994-04-10T00:00:00"/>
    <s v="Smolt"/>
  </r>
  <r>
    <x v="25"/>
    <x v="7"/>
    <s v="WI"/>
    <x v="11"/>
    <s v="Tualatin River"/>
    <s v="ODFW"/>
    <d v="1994-05-09T00:00:00"/>
    <n v="10010"/>
    <x v="1"/>
    <d v="1994-05-09T00:00:00"/>
    <s v="Smolt"/>
  </r>
  <r>
    <x v="25"/>
    <x v="8"/>
    <s v="SP"/>
    <x v="1"/>
    <s v="M Fk Willamette River"/>
    <s v="ODFW"/>
    <d v="1994-02-28T00:00:00"/>
    <n v="308727"/>
    <x v="1"/>
    <d v="1994-02-28T00:00:00"/>
    <s v="Smolt"/>
  </r>
  <r>
    <x v="25"/>
    <x v="8"/>
    <s v="SP"/>
    <x v="34"/>
    <s v="Youngs River"/>
    <s v="ODFW"/>
    <d v="1994-03-08T00:00:00"/>
    <n v="301361"/>
    <x v="8"/>
    <d v="1994-03-08T00:00:00"/>
    <s v="Smolt"/>
  </r>
  <r>
    <x v="25"/>
    <x v="6"/>
    <s v="UN"/>
    <x v="10"/>
    <s v="Tualatin River"/>
    <s v="ODFW"/>
    <d v="1994-05-16T00:00:00"/>
    <n v="60239"/>
    <x v="1"/>
    <d v="1994-05-16T00:00:00"/>
    <s v="Smolt"/>
  </r>
  <r>
    <x v="25"/>
    <x v="1"/>
    <s v="FA"/>
    <x v="2"/>
    <s v="Bonneville Hatchery"/>
    <s v="ODFW"/>
    <d v="1994-07-28T00:00:00"/>
    <n v="4143574"/>
    <x v="2"/>
    <d v="1994-07-28T00:00:00"/>
    <s v="Smolt"/>
  </r>
  <r>
    <x v="25"/>
    <x v="6"/>
    <s v="UN"/>
    <x v="34"/>
    <s v="S Fk Klaskanine River"/>
    <s v="ODFW"/>
    <d v="1994-04-04T00:00:00"/>
    <n v="538994"/>
    <x v="11"/>
    <d v="1994-04-04T00:00:00"/>
    <s v="Smolt"/>
  </r>
  <r>
    <x v="25"/>
    <x v="8"/>
    <s v="SP"/>
    <x v="14"/>
    <s v="Sandy River"/>
    <s v="ODFW"/>
    <d v="1994-03-21T00:00:00"/>
    <n v="344893"/>
    <x v="12"/>
    <d v="1994-03-22T00:00:00"/>
    <s v="Smolt"/>
  </r>
  <r>
    <x v="25"/>
    <x v="8"/>
    <s v="SP"/>
    <x v="14"/>
    <s v="Clackamas Hatchery"/>
    <s v="ODFW"/>
    <d v="1994-03-21T00:00:00"/>
    <n v="373736"/>
    <x v="13"/>
    <d v="1994-04-04T00:00:00"/>
    <s v="Smolt"/>
  </r>
  <r>
    <x v="25"/>
    <x v="9"/>
    <s v="SU"/>
    <x v="11"/>
    <s v="Clackamas River"/>
    <s v="ODFW"/>
    <d v="1994-05-16T00:00:00"/>
    <n v="126184"/>
    <x v="13"/>
    <d v="1994-05-20T00:00:00"/>
    <s v="Smolt"/>
  </r>
  <r>
    <x v="25"/>
    <x v="1"/>
    <s v="FA"/>
    <x v="34"/>
    <s v="Youngs River"/>
    <s v="ODFW"/>
    <d v="1994-07-20T00:00:00"/>
    <n v="310000"/>
    <x v="8"/>
    <d v="1994-07-20T00:00:00"/>
    <s v="Smolt"/>
  </r>
  <r>
    <x v="25"/>
    <x v="7"/>
    <s v="WI"/>
    <x v="14"/>
    <s v="Clackamas Hatchery"/>
    <s v="ODFW"/>
    <d v="1994-04-13T00:00:00"/>
    <n v="33425"/>
    <x v="13"/>
    <d v="1994-05-15T00:00:00"/>
    <s v="Smolt"/>
  </r>
  <r>
    <x v="25"/>
    <x v="7"/>
    <s v="WI"/>
    <x v="14"/>
    <s v="Sandy River"/>
    <s v="ODFW"/>
    <d v="1994-04-13T00:00:00"/>
    <n v="33264"/>
    <x v="12"/>
    <d v="1994-04-13T00:00:00"/>
    <s v="Smolt"/>
  </r>
  <r>
    <x v="25"/>
    <x v="8"/>
    <s v="SP"/>
    <x v="18"/>
    <s v="Mollala River"/>
    <s v="ODFW"/>
    <d v="1994-03-02T00:00:00"/>
    <n v="58626"/>
    <x v="1"/>
    <d v="1994-03-02T00:00:00"/>
    <s v="Smolt"/>
  </r>
  <r>
    <x v="25"/>
    <x v="6"/>
    <s v="UN"/>
    <x v="15"/>
    <s v="Sandy Hatchery"/>
    <s v="ODFW"/>
    <d v="1994-04-04T00:00:00"/>
    <n v="282004"/>
    <x v="12"/>
    <d v="1994-04-04T00:00:00"/>
    <s v="Smolt"/>
  </r>
  <r>
    <x v="25"/>
    <x v="12"/>
    <s v="UN"/>
    <x v="10"/>
    <s v="Big Creek Hatchery"/>
    <s v="ODFW"/>
    <d v="1994-04-18T00:00:00"/>
    <n v="8816"/>
    <x v="10"/>
    <d v="1994-05-23T00:00:00"/>
    <s v="Smolt"/>
  </r>
  <r>
    <x v="25"/>
    <x v="1"/>
    <s v="FA"/>
    <x v="44"/>
    <s v="Johnson Cr Oregon"/>
    <s v="ODFW"/>
    <d v="1994-05-03T00:00:00"/>
    <n v="49843"/>
    <x v="1"/>
    <d v="1994-05-03T00:00:00"/>
    <s v="Smolt"/>
  </r>
  <r>
    <x v="25"/>
    <x v="9"/>
    <s v="SU"/>
    <x v="11"/>
    <s v="Collawash River"/>
    <s v="ODFW"/>
    <d v="1994-05-17T00:00:00"/>
    <n v="15600"/>
    <x v="13"/>
    <d v="1994-05-17T00:00:00"/>
    <s v="Smolt"/>
  </r>
  <r>
    <x v="25"/>
    <x v="6"/>
    <s v="UN"/>
    <x v="2"/>
    <s v="Bonneville Hatchery"/>
    <s v="ODFW"/>
    <d v="1994-05-31T00:00:00"/>
    <n v="165957"/>
    <x v="2"/>
    <d v="1994-05-31T00:00:00"/>
    <s v="Smolt"/>
  </r>
  <r>
    <x v="25"/>
    <x v="6"/>
    <s v="UN"/>
    <x v="34"/>
    <s v="Youngs Bay"/>
    <s v="ODFW"/>
    <d v="1994-04-04T00:00:00"/>
    <n v="1046376"/>
    <x v="8"/>
    <d v="1994-06-15T00:00:00"/>
    <s v="Smolt"/>
  </r>
  <r>
    <x v="25"/>
    <x v="6"/>
    <s v="UN"/>
    <x v="34"/>
    <s v="Youngs River"/>
    <s v="ODFW"/>
    <d v="1994-04-04T00:00:00"/>
    <n v="1128771"/>
    <x v="8"/>
    <d v="1994-05-02T00:00:00"/>
    <s v="Smolt"/>
  </r>
  <r>
    <x v="25"/>
    <x v="1"/>
    <s v="FA"/>
    <x v="44"/>
    <s v="Santiam River &amp; N Fk"/>
    <s v="ODFW"/>
    <d v="1994-05-09T00:00:00"/>
    <n v="3334172"/>
    <x v="0"/>
    <d v="1994-05-12T00:00:00"/>
    <s v="Smolt"/>
  </r>
  <r>
    <x v="25"/>
    <x v="1"/>
    <s v="FA"/>
    <x v="10"/>
    <s v="Big Creek Hatchery"/>
    <s v="ODFW"/>
    <d v="1994-04-15T00:00:00"/>
    <n v="7025715"/>
    <x v="10"/>
    <d v="1994-05-16T00:00:00"/>
    <s v="Smolt"/>
  </r>
  <r>
    <x v="25"/>
    <x v="7"/>
    <s v="WI"/>
    <x v="10"/>
    <s v="Big Creek Hatchery"/>
    <s v="ODFW"/>
    <d v="1994-04-14T00:00:00"/>
    <n v="62890"/>
    <x v="10"/>
    <d v="1994-04-14T00:00:00"/>
    <s v="Smolt"/>
  </r>
  <r>
    <x v="25"/>
    <x v="7"/>
    <s v="WI"/>
    <x v="11"/>
    <s v="Sandy River"/>
    <s v="ODFW"/>
    <d v="1994-05-09T00:00:00"/>
    <n v="150256"/>
    <x v="12"/>
    <d v="1994-05-11T00:00:00"/>
    <s v="Smolt"/>
  </r>
  <r>
    <x v="25"/>
    <x v="7"/>
    <s v="WI"/>
    <x v="11"/>
    <s v="Clackamas River"/>
    <s v="ODFW"/>
    <d v="1994-05-11T00:00:00"/>
    <n v="140326"/>
    <x v="13"/>
    <d v="1994-05-13T00:00:00"/>
    <s v="Smolt"/>
  </r>
  <r>
    <x v="25"/>
    <x v="9"/>
    <s v="SU"/>
    <x v="11"/>
    <s v="Youngs River"/>
    <s v="ODFW"/>
    <d v="1994-01-11T00:00:00"/>
    <n v="34560"/>
    <x v="8"/>
    <d v="1994-01-11T00:00:00"/>
    <s v="Smolt"/>
  </r>
  <r>
    <x v="25"/>
    <x v="9"/>
    <s v="SU"/>
    <x v="33"/>
    <s v="Salmon R Oregon"/>
    <s v="ODFW"/>
    <d v="1994-03-28T00:00:00"/>
    <n v="35362"/>
    <x v="12"/>
    <d v="1994-03-29T00:00:00"/>
    <s v="Smolt"/>
  </r>
  <r>
    <x v="25"/>
    <x v="7"/>
    <s v="WI"/>
    <x v="11"/>
    <s v="Gnat Creek"/>
    <s v="ODFW"/>
    <d v="1994-04-24T00:00:00"/>
    <n v="37904"/>
    <x v="4"/>
    <d v="1994-05-13T00:00:00"/>
    <s v="Smolt"/>
  </r>
  <r>
    <x v="25"/>
    <x v="7"/>
    <s v="WI"/>
    <x v="8"/>
    <s v="Eagle Creek"/>
    <s v="USFW"/>
    <d v="1994-04-05T00:00:00"/>
    <n v="174669"/>
    <x v="13"/>
    <d v="1994-05-03T00:00:00"/>
    <s v="Smolt"/>
  </r>
  <r>
    <x v="25"/>
    <x v="6"/>
    <s v="UN"/>
    <x v="8"/>
    <s v="Eagle Creek"/>
    <s v="USFW"/>
    <d v="1994-04-01T00:00:00"/>
    <n v="980327"/>
    <x v="13"/>
    <d v="1994-05-09T00:00:00"/>
    <s v="Smolt"/>
  </r>
  <r>
    <x v="25"/>
    <x v="1"/>
    <s v="FA"/>
    <x v="41"/>
    <s v="Abernathy Hatchery"/>
    <s v="USFW"/>
    <d v="1994-04-13T00:00:00"/>
    <n v="226621"/>
    <x v="19"/>
    <d v="1994-04-14T00:00:00"/>
    <s v="Smolt"/>
  </r>
  <r>
    <x v="25"/>
    <x v="1"/>
    <s v="FA"/>
    <x v="41"/>
    <s v="Abernathy Hatchery"/>
    <s v="USFW"/>
    <d v="1994-05-18T00:00:00"/>
    <n v="224291"/>
    <x v="19"/>
    <d v="1994-05-18T00:00:00"/>
    <s v="Smolt"/>
  </r>
  <r>
    <x v="25"/>
    <x v="7"/>
    <s v="WI"/>
    <x v="21"/>
    <s v="Abernathy Cr"/>
    <s v="WDFW"/>
    <d v="1994-04-20T00:00:00"/>
    <n v="7185"/>
    <x v="19"/>
    <d v="1994-04-29T00:00:00"/>
    <s v="Smolt"/>
  </r>
  <r>
    <x v="25"/>
    <x v="7"/>
    <s v="WI"/>
    <x v="21"/>
    <s v="Coal Creek"/>
    <s v="WDFW"/>
    <d v="1994-04-28T00:00:00"/>
    <n v="6020"/>
    <x v="4"/>
    <d v="1994-04-28T00:00:00"/>
    <s v="Smolt"/>
  </r>
  <r>
    <x v="25"/>
    <x v="7"/>
    <s v="WI"/>
    <x v="21"/>
    <s v="Coweeman River"/>
    <s v="WDFW"/>
    <d v="1994-04-15T00:00:00"/>
    <n v="51174"/>
    <x v="17"/>
    <d v="1994-04-26T00:00:00"/>
    <s v="Smolt"/>
  </r>
  <r>
    <x v="25"/>
    <x v="7"/>
    <s v="WI"/>
    <x v="21"/>
    <s v="Germany Creek"/>
    <s v="WDFW"/>
    <d v="1994-04-15T00:00:00"/>
    <n v="11543"/>
    <x v="4"/>
    <d v="1994-04-29T00:00:00"/>
    <s v="Smolt"/>
  </r>
  <r>
    <x v="25"/>
    <x v="7"/>
    <s v="WI"/>
    <x v="21"/>
    <s v="Grays River"/>
    <s v="WDFW"/>
    <d v="1994-04-15T00:00:00"/>
    <n v="31621"/>
    <x v="15"/>
    <d v="1994-04-21T00:00:00"/>
    <s v="Smolt"/>
  </r>
  <r>
    <x v="25"/>
    <x v="9"/>
    <s v="SU"/>
    <x v="21"/>
    <s v="Gobar Acclim Pond"/>
    <s v="WDFW"/>
    <d v="1994-04-21T00:00:00"/>
    <n v="75930"/>
    <x v="7"/>
    <d v="1994-04-28T00:00:00"/>
    <s v="Smolt"/>
  </r>
  <r>
    <x v="25"/>
    <x v="7"/>
    <s v="WI"/>
    <x v="21"/>
    <s v="Elochoman Hatchery"/>
    <s v="WDFW"/>
    <d v="1994-04-21T00:00:00"/>
    <n v="112955"/>
    <x v="14"/>
    <d v="1994-05-03T00:00:00"/>
    <s v="Smolt"/>
  </r>
  <r>
    <x v="25"/>
    <x v="7"/>
    <s v="WI"/>
    <x v="21"/>
    <s v="Gobar Acclim Pond"/>
    <s v="WDFW"/>
    <d v="1994-04-18T00:00:00"/>
    <n v="99341"/>
    <x v="7"/>
    <d v="1994-05-03T00:00:00"/>
    <s v="Smolt"/>
  </r>
  <r>
    <x v="25"/>
    <x v="7"/>
    <s v="WI"/>
    <x v="21"/>
    <s v="Skamokawa Creek"/>
    <s v="WDFW"/>
    <d v="1994-04-28T00:00:00"/>
    <n v="6008"/>
    <x v="4"/>
    <d v="1994-04-28T00:00:00"/>
    <s v="Smolt"/>
  </r>
  <r>
    <x v="25"/>
    <x v="12"/>
    <s v="UN"/>
    <x v="21"/>
    <s v="Elochoman Hatchery"/>
    <s v="WDFW"/>
    <d v="1994-04-21T00:00:00"/>
    <n v="27569"/>
    <x v="14"/>
    <d v="1994-04-21T00:00:00"/>
    <s v="Smolt"/>
  </r>
  <r>
    <x v="25"/>
    <x v="12"/>
    <s v="UN"/>
    <x v="28"/>
    <s v="Washougal Hatchery"/>
    <s v="WDFW"/>
    <d v="1994-04-20T00:00:00"/>
    <n v="10856"/>
    <x v="6"/>
    <d v="1994-04-20T00:00:00"/>
    <s v="Smolt"/>
  </r>
  <r>
    <x v="25"/>
    <x v="7"/>
    <s v="WI"/>
    <x v="28"/>
    <s v="Skamania Hatchery"/>
    <s v="WDFW"/>
    <d v="1994-04-20T00:00:00"/>
    <n v="110315"/>
    <x v="6"/>
    <d v="1994-04-24T00:00:00"/>
    <s v="Smolt"/>
  </r>
  <r>
    <x v="25"/>
    <x v="7"/>
    <s v="WI"/>
    <x v="28"/>
    <s v="Hamilton Creek"/>
    <s v="WDFW"/>
    <d v="1994-04-20T00:00:00"/>
    <n v="4956"/>
    <x v="4"/>
    <d v="1994-04-20T00:00:00"/>
    <s v="Smolt"/>
  </r>
  <r>
    <x v="25"/>
    <x v="9"/>
    <s v="SU"/>
    <x v="21"/>
    <s v="E Fk Lewis River"/>
    <s v="WDFW"/>
    <d v="1994-04-22T00:00:00"/>
    <n v="41000"/>
    <x v="5"/>
    <d v="1994-05-03T00:00:00"/>
    <s v="Smolt"/>
  </r>
  <r>
    <x v="25"/>
    <x v="9"/>
    <s v="SU"/>
    <x v="22"/>
    <s v="Cowlitz Trout"/>
    <s v="WDFW"/>
    <d v="1994-05-11T00:00:00"/>
    <n v="436580"/>
    <x v="3"/>
    <d v="1994-05-11T00:00:00"/>
    <s v="Smolt"/>
  </r>
  <r>
    <x v="25"/>
    <x v="7"/>
    <s v="WI"/>
    <x v="22"/>
    <s v="Cowlitz Trout"/>
    <s v="WDFW"/>
    <d v="1994-05-01T00:00:00"/>
    <n v="721935"/>
    <x v="3"/>
    <d v="1994-05-13T00:00:00"/>
    <s v="Smolt"/>
  </r>
  <r>
    <x v="25"/>
    <x v="9"/>
    <s v="SU"/>
    <x v="21"/>
    <s v="N Fk Lewis River"/>
    <s v="WDFW"/>
    <d v="1994-04-26T00:00:00"/>
    <n v="32960"/>
    <x v="5"/>
    <d v="1994-05-03T00:00:00"/>
    <s v="Smolt"/>
  </r>
  <r>
    <x v="25"/>
    <x v="7"/>
    <s v="WI"/>
    <x v="21"/>
    <s v="N Fk Lewis River"/>
    <s v="WDFW"/>
    <d v="1994-04-18T00:00:00"/>
    <n v="103825"/>
    <x v="5"/>
    <d v="1994-05-03T00:00:00"/>
    <s v="Smolt"/>
  </r>
  <r>
    <x v="25"/>
    <x v="7"/>
    <s v="WI"/>
    <x v="22"/>
    <s v="Tilton River"/>
    <s v="WDFW"/>
    <d v="1994-05-04T00:00:00"/>
    <n v="5002"/>
    <x v="3"/>
    <d v="1994-05-04T00:00:00"/>
    <s v="Smolt"/>
  </r>
  <r>
    <x v="25"/>
    <x v="9"/>
    <s v="SU"/>
    <x v="21"/>
    <s v="Toutle River"/>
    <s v="WDFW"/>
    <d v="1994-04-24T00:00:00"/>
    <n v="51362"/>
    <x v="16"/>
    <d v="1994-05-04T00:00:00"/>
    <s v="Smolt"/>
  </r>
  <r>
    <x v="25"/>
    <x v="9"/>
    <s v="SU"/>
    <x v="21"/>
    <s v="Elochoman Hatchery"/>
    <s v="WDFW"/>
    <d v="1994-04-23T00:00:00"/>
    <n v="14315"/>
    <x v="14"/>
    <d v="1994-05-03T00:00:00"/>
    <s v="Smolt"/>
  </r>
  <r>
    <x v="25"/>
    <x v="9"/>
    <s v="SU"/>
    <x v="28"/>
    <s v="E Fk Lewis River"/>
    <s v="WDFW"/>
    <d v="1994-04-20T00:00:00"/>
    <n v="32146"/>
    <x v="5"/>
    <d v="1994-04-20T00:00:00"/>
    <s v="Smolt"/>
  </r>
  <r>
    <x v="25"/>
    <x v="9"/>
    <s v="SU"/>
    <x v="28"/>
    <s v="N Fk Lewis River"/>
    <s v="WDFW"/>
    <d v="1994-04-21T00:00:00"/>
    <n v="55565"/>
    <x v="5"/>
    <d v="1994-04-21T00:00:00"/>
    <s v="Smolt"/>
  </r>
  <r>
    <x v="25"/>
    <x v="7"/>
    <s v="WI"/>
    <x v="30"/>
    <s v="Salmon Creek (WA)"/>
    <s v="WDFW"/>
    <d v="1994-04-20T00:00:00"/>
    <n v="16962"/>
    <x v="4"/>
    <d v="1994-04-21T00:00:00"/>
    <s v="Smolt"/>
  </r>
  <r>
    <x v="25"/>
    <x v="7"/>
    <s v="WI"/>
    <x v="28"/>
    <s v="E Fk Lewis River"/>
    <s v="WDFW"/>
    <d v="1994-04-18T00:00:00"/>
    <n v="120196"/>
    <x v="5"/>
    <d v="1994-04-19T00:00:00"/>
    <s v="Smolt"/>
  </r>
  <r>
    <x v="25"/>
    <x v="9"/>
    <s v="SU"/>
    <x v="28"/>
    <s v="Skamania Hatchery"/>
    <s v="WDFW"/>
    <d v="1994-04-23T00:00:00"/>
    <n v="112152"/>
    <x v="6"/>
    <d v="1994-04-24T00:00:00"/>
    <s v="Smolt"/>
  </r>
  <r>
    <x v="25"/>
    <x v="9"/>
    <s v="SU"/>
    <x v="22"/>
    <s v="Cowlitz Trout"/>
    <s v="WDFW"/>
    <d v="1994-05-11T00:00:00"/>
    <n v="47911"/>
    <x v="3"/>
    <d v="1994-05-11T00:00:00"/>
    <s v="Smolt"/>
  </r>
  <r>
    <x v="25"/>
    <x v="7"/>
    <s v="WI"/>
    <x v="22"/>
    <s v="Cowlitz Trout"/>
    <s v="WDFW"/>
    <d v="1994-05-02T00:00:00"/>
    <n v="69227"/>
    <x v="3"/>
    <d v="1994-05-11T00:00:00"/>
    <s v="Smolt"/>
  </r>
  <r>
    <x v="25"/>
    <x v="7"/>
    <s v="WI"/>
    <x v="30"/>
    <s v="N Fk Lewis River"/>
    <s v="WDFW"/>
    <d v="1994-04-18T00:00:00"/>
    <n v="70120"/>
    <x v="5"/>
    <d v="1994-04-19T00:00:00"/>
    <s v="Smolt"/>
  </r>
  <r>
    <x v="25"/>
    <x v="9"/>
    <s v="SU"/>
    <x v="19"/>
    <s v="Santiam River &amp; N Fk"/>
    <s v="ODFW"/>
    <d v="1994-04-13T00:00:00"/>
    <n v="100032"/>
    <x v="0"/>
    <d v="1994-04-14T00:00:00"/>
    <s v="Smolt"/>
  </r>
  <r>
    <x v="25"/>
    <x v="9"/>
    <s v="SU"/>
    <x v="19"/>
    <s v="Mollala River"/>
    <s v="ODFW"/>
    <d v="1994-04-13T00:00:00"/>
    <n v="65201"/>
    <x v="1"/>
    <d v="1994-04-14T00:00:00"/>
    <s v="Smolt"/>
  </r>
  <r>
    <x v="25"/>
    <x v="7"/>
    <s v="WI"/>
    <x v="11"/>
    <s v="Mollala River"/>
    <s v="ODFW"/>
    <d v="1994-04-29T00:00:00"/>
    <n v="41355"/>
    <x v="1"/>
    <d v="1994-04-29T00:00:00"/>
    <s v="Smolt"/>
  </r>
  <r>
    <x v="25"/>
    <x v="6"/>
    <s v="UN"/>
    <x v="2"/>
    <s v="Bonneville Hatchery"/>
    <s v="ODFW"/>
    <d v="1994-04-19T00:00:00"/>
    <n v="871511"/>
    <x v="2"/>
    <d v="1994-04-19T00:00:00"/>
    <s v="Smolt"/>
  </r>
  <r>
    <x v="25"/>
    <x v="6"/>
    <s v="UN"/>
    <x v="10"/>
    <s v="Big Creek Hatchery"/>
    <s v="ODFW"/>
    <d v="1994-06-03T00:00:00"/>
    <n v="465990"/>
    <x v="10"/>
    <d v="1994-06-03T00:00:00"/>
    <s v="Smolt"/>
  </r>
  <r>
    <x v="25"/>
    <x v="9"/>
    <s v="SU"/>
    <x v="11"/>
    <s v="Salmon R Oregon"/>
    <s v="ODFW"/>
    <d v="1994-05-16T00:00:00"/>
    <n v="40229"/>
    <x v="12"/>
    <d v="1994-05-18T00:00:00"/>
    <s v="Smolt"/>
  </r>
  <r>
    <x v="25"/>
    <x v="6"/>
    <s v="UN"/>
    <x v="37"/>
    <s v="Wahkeena Pond"/>
    <s v="ODFW"/>
    <d v="1994-04-30T00:00:00"/>
    <n v="1503732"/>
    <x v="4"/>
    <d v="1994-04-30T00:00:00"/>
    <s v="Smolt"/>
  </r>
  <r>
    <x v="25"/>
    <x v="1"/>
    <s v="FA"/>
    <x v="2"/>
    <s v="Bonneville Hatchery"/>
    <s v="ODFW"/>
    <d v="1994-06-14T00:00:00"/>
    <n v="1590168"/>
    <x v="2"/>
    <d v="1994-06-14T00:00:00"/>
    <s v="Smolt"/>
  </r>
  <r>
    <x v="25"/>
    <x v="1"/>
    <s v="FA"/>
    <x v="10"/>
    <s v="Big Creek Hatchery"/>
    <s v="ODFW"/>
    <d v="1994-08-04T00:00:00"/>
    <n v="804671"/>
    <x v="10"/>
    <d v="1994-08-22T00:00:00"/>
    <s v="Smolt"/>
  </r>
  <r>
    <x v="26"/>
    <x v="4"/>
    <s v="NO"/>
    <x v="24"/>
    <s v="Duncan Creek"/>
    <s v="WDFW"/>
    <d v="1992-04-20T00:00:00"/>
    <n v="300000"/>
    <x v="4"/>
    <d v="1992-04-20T00:00:00"/>
    <s v="Presmolt"/>
  </r>
  <r>
    <x v="26"/>
    <x v="3"/>
    <s v="UN"/>
    <x v="29"/>
    <s v="North Toutle Hatchery"/>
    <s v="WDFW"/>
    <d v="1992-04-08T00:00:00"/>
    <n v="450000"/>
    <x v="16"/>
    <d v="1992-04-08T00:00:00"/>
    <s v="Presmolt"/>
  </r>
  <r>
    <x v="26"/>
    <x v="15"/>
    <s v="SO"/>
    <x v="45"/>
    <s v="Gobar Acclim Pond"/>
    <s v="WDFW"/>
    <d v="1992-01-16T00:00:00"/>
    <n v="2412800"/>
    <x v="7"/>
    <d v="1992-02-24T00:00:00"/>
    <s v="Presmolt"/>
  </r>
  <r>
    <x v="26"/>
    <x v="4"/>
    <s v="NO"/>
    <x v="24"/>
    <s v="Washougal River"/>
    <s v="WDFW"/>
    <d v="1992-04-28T00:00:00"/>
    <n v="617800"/>
    <x v="6"/>
    <d v="1992-05-22T00:00:00"/>
    <s v="Presmolt"/>
  </r>
  <r>
    <x v="26"/>
    <x v="15"/>
    <s v="SO"/>
    <x v="5"/>
    <s v="Lewis River"/>
    <s v="WDFW"/>
    <d v="1992-04-28T00:00:00"/>
    <n v="483000"/>
    <x v="5"/>
    <d v="1992-06-17T00:00:00"/>
    <s v="Presmolt"/>
  </r>
  <r>
    <x v="26"/>
    <x v="15"/>
    <s v="SO"/>
    <x v="3"/>
    <s v="Below Bonn Dam"/>
    <s v="WDFW"/>
    <d v="1992-03-23T00:00:00"/>
    <n v="350"/>
    <x v="4"/>
    <d v="1992-03-23T00:00:00"/>
    <s v="Presmolt"/>
  </r>
  <r>
    <x v="26"/>
    <x v="0"/>
    <s v="SP"/>
    <x v="22"/>
    <s v="Cowlitz Salmon"/>
    <s v="WDFW"/>
    <d v="1992-05-11T00:00:00"/>
    <n v="795563"/>
    <x v="3"/>
    <d v="1992-07-13T00:00:00"/>
    <s v="Parr"/>
  </r>
  <r>
    <x v="26"/>
    <x v="4"/>
    <s v="NO"/>
    <x v="3"/>
    <s v="Salmon Creek (WA)"/>
    <s v="WDFW"/>
    <d v="1992-04-22T00:00:00"/>
    <n v="200"/>
    <x v="4"/>
    <d v="1992-04-22T00:00:00"/>
    <s v="Presmolt"/>
  </r>
  <r>
    <x v="26"/>
    <x v="3"/>
    <s v="UN"/>
    <x v="3"/>
    <s v="Chinook River"/>
    <s v="WDFW"/>
    <d v="1992-06-21T00:00:00"/>
    <n v="43300"/>
    <x v="18"/>
    <d v="1992-07-22T00:00:00"/>
    <s v="Presmolt"/>
  </r>
  <r>
    <x v="26"/>
    <x v="15"/>
    <s v="SO"/>
    <x v="3"/>
    <s v="Chinook River"/>
    <s v="WDFW"/>
    <d v="1992-06-12T00:00:00"/>
    <n v="580000"/>
    <x v="18"/>
    <d v="1992-07-12T00:00:00"/>
    <s v="Presmolt"/>
  </r>
  <r>
    <x v="26"/>
    <x v="3"/>
    <s v="UN"/>
    <x v="3"/>
    <s v="Salmon Creek (WA)"/>
    <s v="WDFW"/>
    <d v="1992-03-30T00:00:00"/>
    <n v="24500"/>
    <x v="4"/>
    <d v="1992-03-30T00:00:00"/>
    <s v="Presmolt"/>
  </r>
  <r>
    <x v="26"/>
    <x v="4"/>
    <s v="NO"/>
    <x v="7"/>
    <s v="Lewis River Hatchery"/>
    <s v="WDFW"/>
    <d v="1992-03-13T00:00:00"/>
    <n v="62000"/>
    <x v="5"/>
    <d v="1992-04-02T00:00:00"/>
    <s v="Fry"/>
  </r>
  <r>
    <x v="26"/>
    <x v="4"/>
    <s v="NO"/>
    <x v="7"/>
    <s v="Lewis River"/>
    <s v="WDFW"/>
    <d v="1992-04-10T00:00:00"/>
    <n v="1114500"/>
    <x v="5"/>
    <d v="1992-06-29T00:00:00"/>
    <s v="Presmolt"/>
  </r>
  <r>
    <x v="26"/>
    <x v="15"/>
    <s v="SO"/>
    <x v="3"/>
    <s v="Salmon Creek (WA)"/>
    <s v="WDFW"/>
    <d v="1992-01-22T00:00:00"/>
    <n v="69000"/>
    <x v="4"/>
    <d v="1992-01-22T00:00:00"/>
    <s v="Presmolt"/>
  </r>
  <r>
    <x v="26"/>
    <x v="4"/>
    <s v="NO"/>
    <x v="3"/>
    <s v="Salmon Creek (WA)"/>
    <s v="WDFW"/>
    <d v="1992-01-22T00:00:00"/>
    <n v="69000"/>
    <x v="4"/>
    <d v="1992-01-22T00:00:00"/>
    <s v="Presmolt"/>
  </r>
  <r>
    <x v="26"/>
    <x v="3"/>
    <s v="UN"/>
    <x v="3"/>
    <s v="Salmon Creek (WA)"/>
    <s v="WDFW"/>
    <d v="1992-03-31T00:00:00"/>
    <n v="500"/>
    <x v="4"/>
    <d v="1992-03-31T00:00:00"/>
    <s v="Presmolt"/>
  </r>
  <r>
    <x v="26"/>
    <x v="0"/>
    <s v="SP"/>
    <x v="18"/>
    <s v="Mollala River"/>
    <s v="ODFW"/>
    <d v="1992-05-12T00:00:00"/>
    <n v="1228880"/>
    <x v="1"/>
    <d v="1992-05-13T00:00:00"/>
    <s v="Parr"/>
  </r>
  <r>
    <x v="26"/>
    <x v="0"/>
    <s v="SP"/>
    <x v="1"/>
    <s v="Dexter Pond"/>
    <s v="ODFW"/>
    <d v="1992-11-09T00:00:00"/>
    <n v="265326"/>
    <x v="1"/>
    <d v="1992-11-09T00:00:00"/>
    <s v="Presmolt"/>
  </r>
  <r>
    <x v="26"/>
    <x v="0"/>
    <s v="SP"/>
    <x v="1"/>
    <s v="Fall Creek Reservoir"/>
    <s v="ODFW"/>
    <d v="1992-05-11T00:00:00"/>
    <n v="1000632"/>
    <x v="1"/>
    <d v="1992-05-11T00:00:00"/>
    <s v="Presmolt"/>
  </r>
  <r>
    <x v="26"/>
    <x v="0"/>
    <s v="SP"/>
    <x v="1"/>
    <s v="Hills Creek Reservoir"/>
    <s v="ODFW"/>
    <d v="1992-05-11T00:00:00"/>
    <n v="49930"/>
    <x v="1"/>
    <d v="1992-05-11T00:00:00"/>
    <s v="Presmolt"/>
  </r>
  <r>
    <x v="26"/>
    <x v="0"/>
    <s v="SP"/>
    <x v="34"/>
    <s v="S Fk Klaskanine River"/>
    <s v="ODFW"/>
    <d v="1992-06-05T00:00:00"/>
    <n v="74517"/>
    <x v="11"/>
    <d v="1992-06-05T00:00:00"/>
    <s v="Parr"/>
  </r>
  <r>
    <x v="26"/>
    <x v="0"/>
    <s v="SP"/>
    <x v="18"/>
    <s v="Blue River"/>
    <s v="ODFW"/>
    <d v="1992-05-12T00:00:00"/>
    <n v="187690"/>
    <x v="20"/>
    <d v="1992-05-12T00:00:00"/>
    <s v="Parr"/>
  </r>
  <r>
    <x v="26"/>
    <x v="3"/>
    <s v="UN"/>
    <x v="34"/>
    <s v="Skipanon River"/>
    <s v="ODFW"/>
    <d v="1992-06-17T00:00:00"/>
    <n v="2000"/>
    <x v="4"/>
    <d v="1992-06-17T00:00:00"/>
    <s v="Presmolt"/>
  </r>
  <r>
    <x v="26"/>
    <x v="0"/>
    <s v="SP"/>
    <x v="1"/>
    <s v="Lookout Pt Reservoir"/>
    <s v="ODFW"/>
    <d v="1992-05-11T00:00:00"/>
    <n v="249793"/>
    <x v="1"/>
    <d v="1992-05-11T00:00:00"/>
    <s v="Presmolt"/>
  </r>
  <r>
    <x v="26"/>
    <x v="0"/>
    <s v="SP"/>
    <x v="1"/>
    <s v="M Fk Willamette River"/>
    <s v="ODFW"/>
    <d v="1992-08-19T00:00:00"/>
    <n v="49938"/>
    <x v="1"/>
    <d v="1992-08-19T00:00:00"/>
    <s v="Parr"/>
  </r>
  <r>
    <x v="26"/>
    <x v="0"/>
    <s v="SP"/>
    <x v="14"/>
    <s v="Clackamas Hatchery"/>
    <s v="ODFW"/>
    <d v="1992-08-24T00:00:00"/>
    <n v="584171"/>
    <x v="13"/>
    <d v="1992-08-24T00:00:00"/>
    <s v="Parr"/>
  </r>
  <r>
    <x v="26"/>
    <x v="0"/>
    <s v="SP"/>
    <x v="18"/>
    <s v="McKenzie Hatchery"/>
    <s v="ODFW"/>
    <d v="1992-11-13T00:00:00"/>
    <n v="228440"/>
    <x v="1"/>
    <d v="1992-11-13T00:00:00"/>
    <s v="Presmolt"/>
  </r>
  <r>
    <x v="26"/>
    <x v="0"/>
    <s v="SP"/>
    <x v="17"/>
    <s v="Detroit Reservoir"/>
    <s v="ODFW"/>
    <d v="1992-05-29T00:00:00"/>
    <n v="101436"/>
    <x v="1"/>
    <d v="1992-05-29T00:00:00"/>
    <s v="Presmolt"/>
  </r>
  <r>
    <x v="26"/>
    <x v="3"/>
    <s v="UN"/>
    <x v="34"/>
    <s v="Youngs River"/>
    <s v="ODFW"/>
    <d v="1992-06-17T00:00:00"/>
    <n v="7697"/>
    <x v="8"/>
    <d v="1992-06-17T00:00:00"/>
    <s v="Presmolt"/>
  </r>
  <r>
    <x v="26"/>
    <x v="0"/>
    <s v="SP"/>
    <x v="34"/>
    <s v="Youngs River"/>
    <s v="ODFW"/>
    <d v="1992-06-23T00:00:00"/>
    <n v="301786"/>
    <x v="8"/>
    <d v="1992-06-23T00:00:00"/>
    <s v="Parr"/>
  </r>
  <r>
    <x v="26"/>
    <x v="0"/>
    <s v="SP"/>
    <x v="18"/>
    <s v="Mollala River"/>
    <s v="ODFW"/>
    <d v="1992-11-13T00:00:00"/>
    <n v="37324"/>
    <x v="1"/>
    <d v="1992-11-13T00:00:00"/>
    <s v="Presmolt"/>
  </r>
  <r>
    <x v="26"/>
    <x v="0"/>
    <s v="SP"/>
    <x v="38"/>
    <s v="S Fk Santiam River"/>
    <s v="ODFW"/>
    <d v="1992-11-10T00:00:00"/>
    <n v="499618"/>
    <x v="0"/>
    <d v="1992-11-13T00:00:00"/>
    <s v="Presmolt"/>
  </r>
  <r>
    <x v="26"/>
    <x v="12"/>
    <s v="UN"/>
    <x v="28"/>
    <s v="Salmon Creek (WA)"/>
    <s v="WDFW"/>
    <d v="1993-04-23T00:00:00"/>
    <n v="10067"/>
    <x v="4"/>
    <d v="1993-04-23T00:00:00"/>
    <s v="Smolt"/>
  </r>
  <r>
    <x v="26"/>
    <x v="9"/>
    <s v="SU"/>
    <x v="28"/>
    <s v="Skamania Hatchery"/>
    <s v="WDFW"/>
    <d v="1993-04-16T00:00:00"/>
    <n v="103076"/>
    <x v="6"/>
    <d v="1993-04-25T00:00:00"/>
    <s v="Smolt"/>
  </r>
  <r>
    <x v="26"/>
    <x v="11"/>
    <s v="NO"/>
    <x v="5"/>
    <s v="Speelyai Hatchery"/>
    <s v="WDFW"/>
    <d v="1993-07-01T00:00:00"/>
    <n v="62500"/>
    <x v="5"/>
    <d v="1993-07-01T00:00:00"/>
    <s v="Smolt"/>
  </r>
  <r>
    <x v="26"/>
    <x v="11"/>
    <s v="NO"/>
    <x v="24"/>
    <s v="Washougal Hatchery"/>
    <s v="WDFW"/>
    <d v="1993-04-12T00:00:00"/>
    <n v="667900"/>
    <x v="6"/>
    <d v="1993-04-28T00:00:00"/>
    <s v="Smolt"/>
  </r>
  <r>
    <x v="26"/>
    <x v="8"/>
    <s v="SP"/>
    <x v="7"/>
    <s v="Lewis River Hatchery"/>
    <s v="WDFW"/>
    <d v="1993-02-25T00:00:00"/>
    <n v="919000"/>
    <x v="5"/>
    <d v="1993-03-26T00:00:00"/>
    <s v="Smolt"/>
  </r>
  <r>
    <x v="26"/>
    <x v="1"/>
    <s v="FA"/>
    <x v="45"/>
    <s v="Gobar Acclim Pond"/>
    <s v="WDFW"/>
    <d v="1993-06-03T00:00:00"/>
    <n v="2041800"/>
    <x v="7"/>
    <d v="1993-06-16T00:00:00"/>
    <s v="Smolt"/>
  </r>
  <r>
    <x v="26"/>
    <x v="8"/>
    <s v="SP"/>
    <x v="45"/>
    <s v="Gobar Acclim Pond"/>
    <s v="WDFW"/>
    <d v="1993-04-05T00:00:00"/>
    <n v="525800"/>
    <x v="7"/>
    <d v="1993-04-05T00:00:00"/>
    <s v="Smolt"/>
  </r>
  <r>
    <x v="26"/>
    <x v="5"/>
    <s v="SO"/>
    <x v="32"/>
    <s v="Elochoman Hatchery"/>
    <s v="WDFW"/>
    <d v="1993-02-05T00:00:00"/>
    <n v="25000"/>
    <x v="14"/>
    <d v="1993-02-05T00:00:00"/>
    <s v="Smolt"/>
  </r>
  <r>
    <x v="26"/>
    <x v="8"/>
    <s v="SP"/>
    <x v="7"/>
    <s v="Lewis River Hatchery"/>
    <s v="WDFW"/>
    <d v="1993-03-26T00:00:00"/>
    <n v="142000"/>
    <x v="5"/>
    <d v="1993-03-26T00:00:00"/>
    <s v="Smolt"/>
  </r>
  <r>
    <x v="26"/>
    <x v="1"/>
    <s v="FA"/>
    <x v="27"/>
    <s v="Kalama Falls Hatchery"/>
    <s v="WDFW"/>
    <d v="1993-06-01T00:00:00"/>
    <n v="3543700"/>
    <x v="7"/>
    <d v="1993-06-21T00:00:00"/>
    <s v="Smolt"/>
  </r>
  <r>
    <x v="26"/>
    <x v="1"/>
    <s v="FA"/>
    <x v="24"/>
    <s v="Washougal Hatchery"/>
    <s v="WDFW"/>
    <d v="1993-02-19T00:00:00"/>
    <n v="587300"/>
    <x v="6"/>
    <d v="1993-03-22T00:00:00"/>
    <s v="Fry"/>
  </r>
  <r>
    <x v="26"/>
    <x v="5"/>
    <s v="SO"/>
    <x v="45"/>
    <s v="Gobar Acclim Pond"/>
    <s v="WDFW"/>
    <d v="1993-04-28T00:00:00"/>
    <n v="553900"/>
    <x v="7"/>
    <d v="1993-04-28T00:00:00"/>
    <s v="Smolt"/>
  </r>
  <r>
    <x v="26"/>
    <x v="13"/>
    <s v="UN"/>
    <x v="3"/>
    <s v="Chinook River"/>
    <s v="WDFW"/>
    <d v="1993-04-13T00:00:00"/>
    <n v="620000"/>
    <x v="18"/>
    <d v="1993-04-18T00:00:00"/>
    <s v="Fry"/>
  </r>
  <r>
    <x v="26"/>
    <x v="5"/>
    <s v="SO"/>
    <x v="7"/>
    <s v="Lewis River Hatchery"/>
    <s v="WDFW"/>
    <d v="1993-04-09T00:00:00"/>
    <n v="956900"/>
    <x v="5"/>
    <d v="1993-05-18T00:00:00"/>
    <s v="Smolt"/>
  </r>
  <r>
    <x v="26"/>
    <x v="8"/>
    <s v="SP"/>
    <x v="22"/>
    <s v="Cowlitz Salmon"/>
    <s v="WDFW"/>
    <d v="1993-04-05T00:00:00"/>
    <n v="1166687"/>
    <x v="3"/>
    <d v="1993-04-05T00:00:00"/>
    <s v="Smolt"/>
  </r>
  <r>
    <x v="26"/>
    <x v="11"/>
    <s v="NO"/>
    <x v="27"/>
    <s v="Kalama Falls Hatchery"/>
    <s v="WDFW"/>
    <d v="1993-04-21T00:00:00"/>
    <n v="975800"/>
    <x v="7"/>
    <d v="1993-05-03T00:00:00"/>
    <s v="Smolt"/>
  </r>
  <r>
    <x v="26"/>
    <x v="5"/>
    <s v="SO"/>
    <x v="29"/>
    <s v="North Toutle Hatchery"/>
    <s v="WDFW"/>
    <d v="1993-03-24T00:00:00"/>
    <n v="1232001"/>
    <x v="16"/>
    <d v="1993-04-13T00:00:00"/>
    <s v="Smolt"/>
  </r>
  <r>
    <x v="26"/>
    <x v="11"/>
    <s v="NO"/>
    <x v="22"/>
    <s v="Cowlitz Salmon"/>
    <s v="WDFW"/>
    <d v="1993-05-03T00:00:00"/>
    <n v="4587600"/>
    <x v="3"/>
    <d v="1993-06-03T00:00:00"/>
    <s v="Smolt"/>
  </r>
  <r>
    <x v="26"/>
    <x v="1"/>
    <s v="FA"/>
    <x v="22"/>
    <s v="Cowlitz Salmon"/>
    <s v="WDFW"/>
    <d v="1993-06-04T00:00:00"/>
    <n v="4302500"/>
    <x v="3"/>
    <d v="1993-06-22T00:00:00"/>
    <s v="Smolt"/>
  </r>
  <r>
    <x v="26"/>
    <x v="1"/>
    <s v="FA"/>
    <x v="3"/>
    <s v="Cowlitz River"/>
    <s v="WDFW"/>
    <d v="1993-04-16T00:00:00"/>
    <n v="300"/>
    <x v="3"/>
    <d v="1993-04-16T00:00:00"/>
    <s v="Smolt"/>
  </r>
  <r>
    <x v="26"/>
    <x v="1"/>
    <s v="FA"/>
    <x v="29"/>
    <s v="North Toutle Hatchery"/>
    <s v="WDFW"/>
    <d v="1993-06-18T00:00:00"/>
    <n v="148500"/>
    <x v="16"/>
    <d v="1993-06-18T00:00:00"/>
    <s v="Smolt"/>
  </r>
  <r>
    <x v="26"/>
    <x v="1"/>
    <s v="FA"/>
    <x v="26"/>
    <s v="Grays River Hatchery"/>
    <s v="WDFW"/>
    <d v="1993-10-15T00:00:00"/>
    <n v="209300"/>
    <x v="15"/>
    <d v="1993-10-15T00:00:00"/>
    <s v="Smolt"/>
  </r>
  <r>
    <x v="26"/>
    <x v="11"/>
    <s v="NO"/>
    <x v="32"/>
    <s v="Elochoman Hatchery"/>
    <s v="WDFW"/>
    <d v="1993-04-01T00:00:00"/>
    <n v="1294000"/>
    <x v="14"/>
    <d v="1993-04-17T00:00:00"/>
    <s v="Smolt"/>
  </r>
  <r>
    <x v="26"/>
    <x v="5"/>
    <s v="SO"/>
    <x v="32"/>
    <s v="Elochoman Hatchery"/>
    <s v="WDFW"/>
    <d v="1993-04-02T00:00:00"/>
    <n v="610500"/>
    <x v="14"/>
    <d v="1993-04-02T00:00:00"/>
    <s v="Smolt"/>
  </r>
  <r>
    <x v="26"/>
    <x v="10"/>
    <s v="FA"/>
    <x v="29"/>
    <s v="North Toutle Hatchery"/>
    <s v="WDFW"/>
    <d v="1993-04-04T00:00:00"/>
    <n v="39482"/>
    <x v="16"/>
    <d v="1993-04-04T00:00:00"/>
    <s v="Smolt"/>
  </r>
  <r>
    <x v="26"/>
    <x v="1"/>
    <s v="FA"/>
    <x v="45"/>
    <s v="Gobar Acclim Pond"/>
    <s v="WDFW"/>
    <d v="1993-04-02T00:00:00"/>
    <n v="496700"/>
    <x v="7"/>
    <d v="1993-04-02T00:00:00"/>
    <s v="Smolt"/>
  </r>
  <r>
    <x v="26"/>
    <x v="1"/>
    <s v="FA"/>
    <x v="3"/>
    <s v="Chinook River"/>
    <s v="WDFW"/>
    <d v="1993-06-09T00:00:00"/>
    <n v="681000"/>
    <x v="18"/>
    <d v="1993-07-29T00:00:00"/>
    <s v="Smolt"/>
  </r>
  <r>
    <x v="26"/>
    <x v="1"/>
    <s v="FA"/>
    <x v="24"/>
    <s v="Washougal Hatchery"/>
    <s v="WDFW"/>
    <d v="1993-06-17T00:00:00"/>
    <n v="5709300"/>
    <x v="6"/>
    <d v="1993-06-17T00:00:00"/>
    <s v="Smolt"/>
  </r>
  <r>
    <x v="26"/>
    <x v="1"/>
    <s v="FA"/>
    <x v="24"/>
    <s v="Washougal Hatchery"/>
    <s v="WDFW"/>
    <d v="1993-08-03T00:00:00"/>
    <n v="516900"/>
    <x v="6"/>
    <d v="1993-08-03T00:00:00"/>
    <s v="Smolt"/>
  </r>
  <r>
    <x v="26"/>
    <x v="5"/>
    <s v="SO"/>
    <x v="26"/>
    <s v="Grays River Hatchery"/>
    <s v="WDFW"/>
    <d v="1993-04-09T00:00:00"/>
    <n v="364000"/>
    <x v="15"/>
    <d v="1993-04-09T00:00:00"/>
    <s v="Smolt"/>
  </r>
  <r>
    <x v="26"/>
    <x v="5"/>
    <s v="SO"/>
    <x v="5"/>
    <s v="Speelyai Hatchery"/>
    <s v="WDFW"/>
    <d v="1993-07-01T00:00:00"/>
    <n v="150600"/>
    <x v="5"/>
    <d v="1993-07-01T00:00:00"/>
    <s v="Smolt"/>
  </r>
  <r>
    <x v="26"/>
    <x v="1"/>
    <s v="FA"/>
    <x v="29"/>
    <s v="North Toutle Hatchery"/>
    <s v="WDFW"/>
    <d v="1993-06-18T00:00:00"/>
    <n v="2754500"/>
    <x v="16"/>
    <d v="1993-06-18T00:00:00"/>
    <s v="Smolt"/>
  </r>
  <r>
    <x v="26"/>
    <x v="1"/>
    <s v="FA"/>
    <x v="29"/>
    <s v="North Toutle Hatchery"/>
    <s v="WDFW"/>
    <d v="1993-06-18T00:00:00"/>
    <n v="541300"/>
    <x v="16"/>
    <d v="1993-06-18T00:00:00"/>
    <s v="Smolt"/>
  </r>
  <r>
    <x v="26"/>
    <x v="1"/>
    <s v="FA"/>
    <x v="3"/>
    <s v="Elochoman Hatchery"/>
    <s v="WDFW"/>
    <d v="1993-06-09T00:00:00"/>
    <n v="322000"/>
    <x v="14"/>
    <d v="1993-06-09T00:00:00"/>
    <s v="Smolt"/>
  </r>
  <r>
    <x v="26"/>
    <x v="1"/>
    <s v="FA"/>
    <x v="32"/>
    <s v="Elochoman Hatchery"/>
    <s v="WDFW"/>
    <d v="1993-06-13T00:00:00"/>
    <n v="4605200"/>
    <x v="14"/>
    <d v="1993-06-29T00:00:00"/>
    <s v="Smolt"/>
  </r>
  <r>
    <x v="26"/>
    <x v="11"/>
    <s v="NO"/>
    <x v="7"/>
    <s v="Lewis River Hatchery"/>
    <s v="WDFW"/>
    <d v="1993-04-09T00:00:00"/>
    <n v="3438700"/>
    <x v="5"/>
    <d v="1993-05-18T00:00:00"/>
    <s v="Smolt"/>
  </r>
  <r>
    <x v="26"/>
    <x v="1"/>
    <s v="FA"/>
    <x v="26"/>
    <s v="Grays River Hatchery"/>
    <s v="WDFW"/>
    <d v="1993-05-25T00:00:00"/>
    <n v="1036980"/>
    <x v="15"/>
    <d v="1993-07-09T00:00:00"/>
    <s v="Smolt"/>
  </r>
  <r>
    <x v="26"/>
    <x v="1"/>
    <s v="FA"/>
    <x v="26"/>
    <s v="Grays River Hatchery"/>
    <s v="WDFW"/>
    <d v="1993-06-14T00:00:00"/>
    <n v="113900"/>
    <x v="15"/>
    <d v="1993-06-14T00:00:00"/>
    <s v="Smolt"/>
  </r>
  <r>
    <x v="26"/>
    <x v="1"/>
    <s v="FA"/>
    <x v="3"/>
    <s v="Deep River"/>
    <s v="WDFW"/>
    <d v="1993-06-02T00:00:00"/>
    <n v="49400"/>
    <x v="15"/>
    <d v="1993-06-02T00:00:00"/>
    <s v="Smolt"/>
  </r>
  <r>
    <x v="26"/>
    <x v="1"/>
    <s v="FA"/>
    <x v="27"/>
    <s v="Kalama River"/>
    <s v="WDFW"/>
    <d v="1993-03-26T00:00:00"/>
    <n v="326600"/>
    <x v="7"/>
    <d v="1993-03-31T00:00:00"/>
    <s v="Fry"/>
  </r>
  <r>
    <x v="26"/>
    <x v="8"/>
    <s v="SP"/>
    <x v="3"/>
    <s v="Cowlitz Salmon"/>
    <s v="WDFW"/>
    <d v="1993-05-01T00:00:00"/>
    <n v="15000"/>
    <x v="3"/>
    <d v="1993-05-01T00:00:00"/>
    <s v="Smolt"/>
  </r>
  <r>
    <x v="26"/>
    <x v="8"/>
    <s v="SP"/>
    <x v="1"/>
    <s v="S Fk Santiam River"/>
    <s v="ODFW"/>
    <d v="1993-03-16T00:00:00"/>
    <n v="349808"/>
    <x v="0"/>
    <d v="1993-03-17T00:00:00"/>
    <s v="Smolt"/>
  </r>
  <r>
    <x v="26"/>
    <x v="1"/>
    <s v="FA"/>
    <x v="2"/>
    <s v="Bonneville Hatchery"/>
    <s v="ODFW"/>
    <d v="1993-06-11T00:00:00"/>
    <n v="1505421"/>
    <x v="2"/>
    <d v="1993-06-11T00:00:00"/>
    <s v="Smolt"/>
  </r>
  <r>
    <x v="26"/>
    <x v="7"/>
    <s v="WI"/>
    <x v="33"/>
    <s v="Clackamas River"/>
    <s v="ODFW"/>
    <d v="1993-05-04T00:00:00"/>
    <n v="28948"/>
    <x v="13"/>
    <d v="1993-05-05T00:00:00"/>
    <s v="Adult"/>
  </r>
  <r>
    <x v="26"/>
    <x v="9"/>
    <s v="SU"/>
    <x v="38"/>
    <s v="M Fk Willamette River"/>
    <s v="ODFW"/>
    <d v="1993-04-14T00:00:00"/>
    <n v="108350"/>
    <x v="1"/>
    <d v="1993-04-17T00:00:00"/>
    <s v="Smolt"/>
  </r>
  <r>
    <x v="26"/>
    <x v="7"/>
    <s v="WI"/>
    <x v="12"/>
    <s v="Klaskanine Hatchery"/>
    <s v="ODFW"/>
    <d v="1993-05-03T00:00:00"/>
    <n v="54354"/>
    <x v="11"/>
    <d v="1993-05-03T00:00:00"/>
    <s v="Smolt"/>
  </r>
  <r>
    <x v="26"/>
    <x v="7"/>
    <s v="WI"/>
    <x v="11"/>
    <s v="Scappoose Creek"/>
    <s v="ODFW"/>
    <d v="1993-03-30T00:00:00"/>
    <n v="10049"/>
    <x v="1"/>
    <d v="1993-03-30T00:00:00"/>
    <s v="Smolt"/>
  </r>
  <r>
    <x v="26"/>
    <x v="12"/>
    <s v="UN"/>
    <x v="11"/>
    <s v="Scappoose Creek"/>
    <s v="ODFW"/>
    <d v="1993-04-09T00:00:00"/>
    <n v="7028"/>
    <x v="1"/>
    <d v="1993-04-19T00:00:00"/>
    <s v="Smolt"/>
  </r>
  <r>
    <x v="26"/>
    <x v="6"/>
    <s v="UN"/>
    <x v="15"/>
    <s v="Sandy Hatchery"/>
    <s v="ODFW"/>
    <d v="1993-05-02T00:00:00"/>
    <n v="247121"/>
    <x v="12"/>
    <d v="1993-05-20T00:00:00"/>
    <s v="Smolt"/>
  </r>
  <r>
    <x v="26"/>
    <x v="6"/>
    <s v="UN"/>
    <x v="15"/>
    <s v="Sandy Hatchery"/>
    <s v="ODFW"/>
    <d v="1993-06-02T00:00:00"/>
    <n v="775730"/>
    <x v="12"/>
    <d v="1993-06-02T00:00:00"/>
    <s v="Smolt"/>
  </r>
  <r>
    <x v="26"/>
    <x v="1"/>
    <s v="FA"/>
    <x v="2"/>
    <s v="Bonneville Hatchery"/>
    <s v="ODFW"/>
    <d v="1993-05-12T00:00:00"/>
    <n v="3717646"/>
    <x v="2"/>
    <d v="1993-05-19T00:00:00"/>
    <s v="Smolt"/>
  </r>
  <r>
    <x v="26"/>
    <x v="6"/>
    <s v="UN"/>
    <x v="11"/>
    <s v="Gnat Creek Hatchery"/>
    <s v="ODFW"/>
    <d v="1993-04-30T00:00:00"/>
    <n v="263571"/>
    <x v="4"/>
    <d v="1993-04-30T00:00:00"/>
    <s v="Smolt"/>
  </r>
  <r>
    <x v="26"/>
    <x v="1"/>
    <s v="FA"/>
    <x v="10"/>
    <s v="Big Creek Hatchery"/>
    <s v="ODFW"/>
    <d v="1993-06-01T00:00:00"/>
    <n v="886471"/>
    <x v="10"/>
    <d v="1993-06-01T00:00:00"/>
    <s v="Smolt"/>
  </r>
  <r>
    <x v="26"/>
    <x v="7"/>
    <s v="WI"/>
    <x v="17"/>
    <s v="Santiam River &amp; N Fk"/>
    <s v="ODFW"/>
    <d v="1993-04-05T00:00:00"/>
    <n v="112282"/>
    <x v="0"/>
    <d v="1993-04-05T00:00:00"/>
    <s v="Smolt"/>
  </r>
  <r>
    <x v="26"/>
    <x v="7"/>
    <s v="WI"/>
    <x v="11"/>
    <s v="Gales Creek"/>
    <s v="ODFW"/>
    <d v="1993-03-31T00:00:00"/>
    <n v="18559"/>
    <x v="1"/>
    <d v="1993-03-31T00:00:00"/>
    <s v="Smolt"/>
  </r>
  <r>
    <x v="26"/>
    <x v="8"/>
    <s v="SP"/>
    <x v="0"/>
    <s v="South Santiam Hatchery"/>
    <s v="ODFW"/>
    <d v="1993-03-15T00:00:00"/>
    <n v="441965"/>
    <x v="0"/>
    <d v="1993-03-16T00:00:00"/>
    <s v="Smolt"/>
  </r>
  <r>
    <x v="26"/>
    <x v="6"/>
    <s v="UN"/>
    <x v="12"/>
    <s v="N Fk Klaskanine River"/>
    <s v="ODFW"/>
    <d v="1993-05-10T00:00:00"/>
    <n v="848858"/>
    <x v="11"/>
    <d v="1993-05-10T00:00:00"/>
    <s v="Smolt"/>
  </r>
  <r>
    <x v="26"/>
    <x v="9"/>
    <s v="SU"/>
    <x v="0"/>
    <s v="S Fk Santiam River"/>
    <s v="ODFW"/>
    <d v="1993-04-12T00:00:00"/>
    <n v="181500"/>
    <x v="0"/>
    <d v="1993-04-13T00:00:00"/>
    <s v="Smolt"/>
  </r>
  <r>
    <x v="26"/>
    <x v="7"/>
    <s v="WI"/>
    <x v="11"/>
    <s v="Clatskanie River"/>
    <s v="ODFW"/>
    <d v="1993-03-31T00:00:00"/>
    <n v="19995"/>
    <x v="4"/>
    <d v="1993-03-31T00:00:00"/>
    <s v="Smolt"/>
  </r>
  <r>
    <x v="26"/>
    <x v="8"/>
    <s v="SP"/>
    <x v="1"/>
    <s v="M Fk Willamette River"/>
    <s v="ODFW"/>
    <d v="1993-03-15T00:00:00"/>
    <n v="1065302"/>
    <x v="1"/>
    <d v="1993-03-16T00:00:00"/>
    <s v="Smolt"/>
  </r>
  <r>
    <x v="26"/>
    <x v="1"/>
    <s v="FA"/>
    <x v="44"/>
    <s v="Mollala River"/>
    <s v="ODFW"/>
    <d v="1993-04-28T00:00:00"/>
    <n v="304034"/>
    <x v="1"/>
    <d v="1993-04-28T00:00:00"/>
    <s v="Smolt"/>
  </r>
  <r>
    <x v="26"/>
    <x v="8"/>
    <s v="SP"/>
    <x v="18"/>
    <s v="Mollala River"/>
    <s v="ODFW"/>
    <d v="1993-03-12T00:00:00"/>
    <n v="61532"/>
    <x v="1"/>
    <d v="1993-03-12T00:00:00"/>
    <s v="Smolt"/>
  </r>
  <r>
    <x v="26"/>
    <x v="1"/>
    <s v="FA"/>
    <x v="44"/>
    <s v="Santiam River &amp; N Fk"/>
    <s v="ODFW"/>
    <d v="1993-04-20T00:00:00"/>
    <n v="5200000"/>
    <x v="0"/>
    <d v="1993-05-05T00:00:00"/>
    <s v="Smolt"/>
  </r>
  <r>
    <x v="26"/>
    <x v="9"/>
    <s v="SU"/>
    <x v="16"/>
    <s v="McKenzie River"/>
    <s v="ODFW"/>
    <d v="1993-04-13T00:00:00"/>
    <n v="111809"/>
    <x v="1"/>
    <d v="1993-04-16T00:00:00"/>
    <s v="Smolt"/>
  </r>
  <r>
    <x v="26"/>
    <x v="8"/>
    <s v="SP"/>
    <x v="17"/>
    <s v="South Santiam Hatchery"/>
    <s v="ODFW"/>
    <d v="1993-03-17T00:00:00"/>
    <n v="444912"/>
    <x v="0"/>
    <d v="1993-03-18T00:00:00"/>
    <s v="Smolt"/>
  </r>
  <r>
    <x v="26"/>
    <x v="1"/>
    <s v="FA"/>
    <x v="44"/>
    <s v="Mill Cr (Willamette)"/>
    <s v="ODFW"/>
    <d v="1993-04-26T00:00:00"/>
    <n v="996679"/>
    <x v="1"/>
    <d v="1993-04-30T00:00:00"/>
    <s v="Smolt"/>
  </r>
  <r>
    <x v="26"/>
    <x v="8"/>
    <s v="SP"/>
    <x v="18"/>
    <s v="McKenzie River"/>
    <s v="ODFW"/>
    <d v="1993-03-10T00:00:00"/>
    <n v="576902"/>
    <x v="1"/>
    <d v="1993-03-10T00:00:00"/>
    <s v="Smolt"/>
  </r>
  <r>
    <x v="26"/>
    <x v="8"/>
    <s v="SP"/>
    <x v="18"/>
    <s v="Willamette River"/>
    <s v="ODFW"/>
    <d v="1993-03-11T00:00:00"/>
    <n v="119490"/>
    <x v="1"/>
    <d v="1993-03-11T00:00:00"/>
    <s v="Smolt"/>
  </r>
  <r>
    <x v="26"/>
    <x v="9"/>
    <s v="SU"/>
    <x v="18"/>
    <s v="Santiam River &amp; N Fk"/>
    <s v="ODFW"/>
    <d v="1993-04-12T00:00:00"/>
    <n v="36195"/>
    <x v="0"/>
    <d v="1993-04-12T00:00:00"/>
    <s v="Smolt"/>
  </r>
  <r>
    <x v="26"/>
    <x v="7"/>
    <s v="WI"/>
    <x v="11"/>
    <s v="Tualatin River"/>
    <s v="ODFW"/>
    <d v="1993-03-30T00:00:00"/>
    <n v="9984"/>
    <x v="1"/>
    <d v="1993-03-30T00:00:00"/>
    <s v="Smolt"/>
  </r>
  <r>
    <x v="26"/>
    <x v="9"/>
    <s v="SU"/>
    <x v="1"/>
    <s v="Dexter Pond"/>
    <s v="ODFW"/>
    <d v="1993-04-14T00:00:00"/>
    <n v="10120"/>
    <x v="1"/>
    <d v="1993-04-14T00:00:00"/>
    <s v="Smolt"/>
  </r>
  <r>
    <x v="26"/>
    <x v="6"/>
    <s v="UN"/>
    <x v="10"/>
    <s v="Tualatin River"/>
    <s v="ODFW"/>
    <d v="1993-05-03T00:00:00"/>
    <n v="60052"/>
    <x v="1"/>
    <d v="1993-05-03T00:00:00"/>
    <s v="Smolt"/>
  </r>
  <r>
    <x v="26"/>
    <x v="6"/>
    <s v="UN"/>
    <x v="34"/>
    <s v="S Fk Klaskanine River"/>
    <s v="ODFW"/>
    <d v="1993-05-01T00:00:00"/>
    <n v="70000"/>
    <x v="11"/>
    <d v="1993-05-31T00:00:00"/>
    <s v="Smolt"/>
  </r>
  <r>
    <x v="26"/>
    <x v="8"/>
    <s v="SP"/>
    <x v="14"/>
    <s v="Sandy Hatchery"/>
    <s v="ODFW"/>
    <d v="1993-03-15T00:00:00"/>
    <n v="371484"/>
    <x v="12"/>
    <d v="1993-03-16T00:00:00"/>
    <s v="Smolt"/>
  </r>
  <r>
    <x v="26"/>
    <x v="8"/>
    <s v="SP"/>
    <x v="14"/>
    <s v="Clackamas Hatchery"/>
    <s v="ODFW"/>
    <d v="1993-03-16T00:00:00"/>
    <n v="447387"/>
    <x v="13"/>
    <d v="1993-03-29T00:00:00"/>
    <s v="Smolt"/>
  </r>
  <r>
    <x v="26"/>
    <x v="7"/>
    <s v="WI"/>
    <x v="14"/>
    <s v="Clackamas River"/>
    <s v="ODFW"/>
    <d v="1993-05-03T00:00:00"/>
    <n v="31595"/>
    <x v="13"/>
    <d v="1993-05-06T00:00:00"/>
    <s v="Smolt"/>
  </r>
  <r>
    <x v="26"/>
    <x v="7"/>
    <s v="WI"/>
    <x v="14"/>
    <s v="Sandy River"/>
    <s v="ODFW"/>
    <d v="1993-04-10T00:00:00"/>
    <n v="30064"/>
    <x v="12"/>
    <d v="1993-04-20T00:00:00"/>
    <s v="Smolt"/>
  </r>
  <r>
    <x v="26"/>
    <x v="1"/>
    <s v="FA"/>
    <x v="2"/>
    <s v="Bonneville Hatchery"/>
    <s v="ODFW"/>
    <d v="1993-07-21T00:00:00"/>
    <n v="4030615"/>
    <x v="2"/>
    <d v="1993-07-21T00:00:00"/>
    <s v="Smolt"/>
  </r>
  <r>
    <x v="26"/>
    <x v="12"/>
    <s v="UN"/>
    <x v="10"/>
    <s v="Big Creek Hatchery"/>
    <s v="ODFW"/>
    <d v="1993-05-04T00:00:00"/>
    <n v="9377"/>
    <x v="10"/>
    <d v="1993-05-20T00:00:00"/>
    <s v="Smolt"/>
  </r>
  <r>
    <x v="26"/>
    <x v="1"/>
    <s v="FA"/>
    <x v="2"/>
    <s v="Bonneville Hatchery"/>
    <s v="ODFW"/>
    <d v="1993-06-01T00:00:00"/>
    <n v="5363309"/>
    <x v="2"/>
    <d v="1993-06-11T00:00:00"/>
    <s v="Smolt"/>
  </r>
  <r>
    <x v="26"/>
    <x v="6"/>
    <s v="UN"/>
    <x v="2"/>
    <s v="Bonneville Hatchery"/>
    <s v="ODFW"/>
    <d v="1993-06-08T00:00:00"/>
    <n v="767584"/>
    <x v="2"/>
    <d v="1993-06-08T00:00:00"/>
    <s v="Smolt"/>
  </r>
  <r>
    <x v="26"/>
    <x v="6"/>
    <s v="UN"/>
    <x v="34"/>
    <s v="Youngs River"/>
    <s v="ODFW"/>
    <d v="1993-04-15T00:00:00"/>
    <n v="220000"/>
    <x v="8"/>
    <d v="1993-05-15T00:00:00"/>
    <s v="Smolt"/>
  </r>
  <r>
    <x v="26"/>
    <x v="6"/>
    <s v="UN"/>
    <x v="34"/>
    <s v="Youngs River"/>
    <s v="ODFW"/>
    <d v="1993-04-15T00:00:00"/>
    <n v="130000"/>
    <x v="8"/>
    <d v="1993-05-15T00:00:00"/>
    <s v="Smolt"/>
  </r>
  <r>
    <x v="26"/>
    <x v="1"/>
    <s v="FA"/>
    <x v="10"/>
    <s v="Big Creek Hatchery"/>
    <s v="ODFW"/>
    <d v="1993-04-30T00:00:00"/>
    <n v="7014590"/>
    <x v="10"/>
    <d v="1993-05-15T00:00:00"/>
    <s v="Smolt"/>
  </r>
  <r>
    <x v="26"/>
    <x v="7"/>
    <s v="WI"/>
    <x v="10"/>
    <s v="Big Creek Hatchery"/>
    <s v="ODFW"/>
    <d v="1993-04-14T00:00:00"/>
    <n v="64376"/>
    <x v="10"/>
    <d v="1993-04-14T00:00:00"/>
    <s v="Smolt"/>
  </r>
  <r>
    <x v="26"/>
    <x v="7"/>
    <s v="WI"/>
    <x v="11"/>
    <s v="Sandy River"/>
    <s v="ODFW"/>
    <d v="1993-03-31T00:00:00"/>
    <n v="150339"/>
    <x v="12"/>
    <d v="1993-04-02T00:00:00"/>
    <s v="Smolt"/>
  </r>
  <r>
    <x v="26"/>
    <x v="7"/>
    <s v="WI"/>
    <x v="11"/>
    <s v="Clackamas River"/>
    <s v="ODFW"/>
    <d v="1993-03-30T00:00:00"/>
    <n v="140545"/>
    <x v="13"/>
    <d v="1993-04-02T00:00:00"/>
    <s v="Smolt"/>
  </r>
  <r>
    <x v="26"/>
    <x v="9"/>
    <s v="SU"/>
    <x v="33"/>
    <s v="Salmon R Oregon"/>
    <s v="ODFW"/>
    <d v="1993-04-27T00:00:00"/>
    <n v="35521"/>
    <x v="12"/>
    <d v="1993-04-28T00:00:00"/>
    <s v="Smolt"/>
  </r>
  <r>
    <x v="26"/>
    <x v="7"/>
    <s v="WI"/>
    <x v="11"/>
    <s v="Gnat Creek"/>
    <s v="ODFW"/>
    <d v="1993-03-31T00:00:00"/>
    <n v="52683"/>
    <x v="4"/>
    <d v="1993-04-14T00:00:00"/>
    <s v="Smolt"/>
  </r>
  <r>
    <x v="26"/>
    <x v="7"/>
    <s v="WI"/>
    <x v="8"/>
    <s v="Eagle Creek"/>
    <s v="USFW"/>
    <d v="1993-04-30T00:00:00"/>
    <n v="187654"/>
    <x v="13"/>
    <d v="1993-05-17T00:00:00"/>
    <s v="Smolt"/>
  </r>
  <r>
    <x v="26"/>
    <x v="6"/>
    <s v="UN"/>
    <x v="8"/>
    <s v="Eagle Creek"/>
    <s v="USFW"/>
    <d v="1993-04-22T00:00:00"/>
    <n v="1060885"/>
    <x v="13"/>
    <d v="1993-04-30T00:00:00"/>
    <s v="Smolt"/>
  </r>
  <r>
    <x v="26"/>
    <x v="1"/>
    <s v="FA"/>
    <x v="41"/>
    <s v="Abernathy Hatchery"/>
    <s v="USFW"/>
    <d v="1993-04-15T00:00:00"/>
    <n v="406301"/>
    <x v="19"/>
    <d v="1993-04-15T00:00:00"/>
    <s v="Smolt"/>
  </r>
  <r>
    <x v="26"/>
    <x v="1"/>
    <s v="FA"/>
    <x v="41"/>
    <s v="Abernathy Hatchery"/>
    <s v="USFW"/>
    <d v="1993-05-15T00:00:00"/>
    <n v="498223"/>
    <x v="19"/>
    <d v="1993-05-15T00:00:00"/>
    <s v="Smolt"/>
  </r>
  <r>
    <x v="26"/>
    <x v="1"/>
    <s v="FA"/>
    <x v="41"/>
    <s v="Abernathy Hatchery"/>
    <s v="USFW"/>
    <d v="1993-03-05T00:00:00"/>
    <n v="74660"/>
    <x v="19"/>
    <d v="1993-03-05T00:00:00"/>
    <s v="Smolt"/>
  </r>
  <r>
    <x v="26"/>
    <x v="8"/>
    <s v="SP"/>
    <x v="8"/>
    <s v="Willamette River"/>
    <s v="USFW"/>
    <d v="1993-03-17T00:00:00"/>
    <n v="63521"/>
    <x v="1"/>
    <d v="1993-03-17T00:00:00"/>
    <s v="Smolt"/>
  </r>
  <r>
    <x v="26"/>
    <x v="7"/>
    <s v="WI"/>
    <x v="22"/>
    <s v="Cowlitz River"/>
    <s v="WDFW"/>
    <d v="1992-11-16T00:00:00"/>
    <n v="73230"/>
    <x v="3"/>
    <d v="1992-11-16T00:00:00"/>
    <s v="Smolt"/>
  </r>
  <r>
    <x v="26"/>
    <x v="7"/>
    <s v="WI"/>
    <x v="21"/>
    <s v="Abernathy Cr"/>
    <s v="WDFW"/>
    <d v="1993-04-30T00:00:00"/>
    <n v="7560"/>
    <x v="19"/>
    <d v="1993-04-30T00:00:00"/>
    <s v="Smolt"/>
  </r>
  <r>
    <x v="26"/>
    <x v="7"/>
    <s v="WI"/>
    <x v="21"/>
    <s v="Coal Creek"/>
    <s v="WDFW"/>
    <d v="1993-05-03T00:00:00"/>
    <n v="5130"/>
    <x v="4"/>
    <d v="1993-05-03T00:00:00"/>
    <s v="Smolt"/>
  </r>
  <r>
    <x v="26"/>
    <x v="7"/>
    <s v="WI"/>
    <x v="21"/>
    <s v="Coweeman River"/>
    <s v="WDFW"/>
    <d v="1993-04-21T00:00:00"/>
    <n v="46540"/>
    <x v="17"/>
    <d v="1993-04-30T00:00:00"/>
    <s v="Smolt"/>
  </r>
  <r>
    <x v="26"/>
    <x v="7"/>
    <s v="WI"/>
    <x v="21"/>
    <s v="Germany Creek"/>
    <s v="WDFW"/>
    <d v="1993-04-26T00:00:00"/>
    <n v="10175"/>
    <x v="4"/>
    <d v="1993-04-26T00:00:00"/>
    <s v="Smolt"/>
  </r>
  <r>
    <x v="26"/>
    <x v="7"/>
    <s v="WI"/>
    <x v="21"/>
    <s v="Grays River"/>
    <s v="WDFW"/>
    <d v="1993-04-20T00:00:00"/>
    <n v="44878"/>
    <x v="15"/>
    <d v="1993-05-07T00:00:00"/>
    <s v="Smolt"/>
  </r>
  <r>
    <x v="26"/>
    <x v="9"/>
    <s v="SU"/>
    <x v="21"/>
    <s v="Gobar Acclim Pond"/>
    <s v="WDFW"/>
    <d v="1993-05-03T00:00:00"/>
    <n v="100892"/>
    <x v="7"/>
    <d v="1993-05-05T00:00:00"/>
    <s v="Smolt"/>
  </r>
  <r>
    <x v="26"/>
    <x v="7"/>
    <s v="WI"/>
    <x v="21"/>
    <s v="Elochoman River"/>
    <s v="WDFW"/>
    <d v="1993-05-01T00:00:00"/>
    <n v="97200"/>
    <x v="14"/>
    <d v="1993-05-01T00:00:00"/>
    <s v="Smolt"/>
  </r>
  <r>
    <x v="26"/>
    <x v="7"/>
    <s v="WI"/>
    <x v="21"/>
    <s v="Gobar Acclim Pond"/>
    <s v="WDFW"/>
    <d v="1993-05-03T00:00:00"/>
    <n v="103246"/>
    <x v="7"/>
    <d v="1993-05-05T00:00:00"/>
    <s v="Smolt"/>
  </r>
  <r>
    <x v="26"/>
    <x v="7"/>
    <s v="WI"/>
    <x v="21"/>
    <s v="Skamokawa Creek"/>
    <s v="WDFW"/>
    <d v="1993-04-30T00:00:00"/>
    <n v="7560"/>
    <x v="4"/>
    <d v="1993-04-30T00:00:00"/>
    <s v="Smolt"/>
  </r>
  <r>
    <x v="26"/>
    <x v="12"/>
    <s v="UN"/>
    <x v="28"/>
    <s v="Washougal Hatchery"/>
    <s v="WDFW"/>
    <d v="1993-04-25T00:00:00"/>
    <n v="38999"/>
    <x v="6"/>
    <d v="1993-04-25T00:00:00"/>
    <s v="Smolt"/>
  </r>
  <r>
    <x v="26"/>
    <x v="7"/>
    <s v="WI"/>
    <x v="28"/>
    <s v="Washougal Hatchery"/>
    <s v="WDFW"/>
    <d v="1993-04-16T00:00:00"/>
    <n v="130293"/>
    <x v="6"/>
    <d v="1993-04-22T00:00:00"/>
    <s v="Smolt"/>
  </r>
  <r>
    <x v="26"/>
    <x v="7"/>
    <s v="WI"/>
    <x v="28"/>
    <s v="Hamilton Creek"/>
    <s v="WDFW"/>
    <d v="1993-04-27T00:00:00"/>
    <n v="5310"/>
    <x v="4"/>
    <d v="1993-04-27T00:00:00"/>
    <s v="Smolt"/>
  </r>
  <r>
    <x v="26"/>
    <x v="9"/>
    <s v="SU"/>
    <x v="21"/>
    <s v="E Fk Lewis River"/>
    <s v="WDFW"/>
    <d v="1993-05-07T00:00:00"/>
    <n v="33690"/>
    <x v="5"/>
    <d v="1993-05-07T00:00:00"/>
    <s v="Smolt"/>
  </r>
  <r>
    <x v="26"/>
    <x v="9"/>
    <s v="SU"/>
    <x v="22"/>
    <s v="Cowlitz River"/>
    <s v="WDFW"/>
    <d v="1993-04-20T00:00:00"/>
    <n v="483371"/>
    <x v="3"/>
    <d v="1993-05-10T00:00:00"/>
    <s v="Smolt"/>
  </r>
  <r>
    <x v="26"/>
    <x v="7"/>
    <s v="WI"/>
    <x v="22"/>
    <s v="Cowlitz River"/>
    <s v="WDFW"/>
    <d v="1993-04-15T00:00:00"/>
    <n v="781553"/>
    <x v="3"/>
    <d v="1993-05-14T00:00:00"/>
    <s v="Smolt"/>
  </r>
  <r>
    <x v="26"/>
    <x v="9"/>
    <s v="SU"/>
    <x v="21"/>
    <s v="Lewis River Hatchery"/>
    <s v="WDFW"/>
    <d v="1993-05-10T00:00:00"/>
    <n v="62190"/>
    <x v="5"/>
    <d v="1993-05-10T00:00:00"/>
    <s v="Smolt"/>
  </r>
  <r>
    <x v="26"/>
    <x v="9"/>
    <s v="SU"/>
    <x v="21"/>
    <s v="Toutle River"/>
    <s v="WDFW"/>
    <d v="1993-04-24T00:00:00"/>
    <n v="83920"/>
    <x v="16"/>
    <d v="1993-05-12T00:00:00"/>
    <s v="Smolt"/>
  </r>
  <r>
    <x v="26"/>
    <x v="9"/>
    <s v="SU"/>
    <x v="21"/>
    <s v="Elochoman Hatchery"/>
    <s v="WDFW"/>
    <d v="1993-05-01T00:00:00"/>
    <n v="23760"/>
    <x v="14"/>
    <d v="1993-05-17T00:00:00"/>
    <s v="Smolt"/>
  </r>
  <r>
    <x v="26"/>
    <x v="12"/>
    <s v="UN"/>
    <x v="28"/>
    <s v="Hamilton Creek"/>
    <s v="WDFW"/>
    <d v="1993-04-23T00:00:00"/>
    <n v="7497"/>
    <x v="4"/>
    <d v="1993-04-23T00:00:00"/>
    <s v="Smolt"/>
  </r>
  <r>
    <x v="26"/>
    <x v="9"/>
    <s v="SU"/>
    <x v="28"/>
    <s v="E Fk Lewis River"/>
    <s v="WDFW"/>
    <d v="1993-04-26T00:00:00"/>
    <n v="37802"/>
    <x v="5"/>
    <d v="1993-04-26T00:00:00"/>
    <s v="Smolt"/>
  </r>
  <r>
    <x v="26"/>
    <x v="9"/>
    <s v="SU"/>
    <x v="28"/>
    <s v="Lewis River Hatchery"/>
    <s v="WDFW"/>
    <d v="1993-04-15T00:00:00"/>
    <n v="91445"/>
    <x v="5"/>
    <d v="1993-04-27T00:00:00"/>
    <s v="Smolt"/>
  </r>
  <r>
    <x v="26"/>
    <x v="7"/>
    <s v="WI"/>
    <x v="28"/>
    <s v="Salmon Creek (WA)"/>
    <s v="WDFW"/>
    <d v="1993-04-21T00:00:00"/>
    <n v="18910"/>
    <x v="4"/>
    <d v="1993-04-21T00:00:00"/>
    <s v="Smolt"/>
  </r>
  <r>
    <x v="26"/>
    <x v="7"/>
    <s v="WI"/>
    <x v="28"/>
    <s v="E Fk Lewis River"/>
    <s v="WDFW"/>
    <d v="1993-04-18T00:00:00"/>
    <n v="140728"/>
    <x v="5"/>
    <d v="1993-04-21T00:00:00"/>
    <s v="Smolt"/>
  </r>
  <r>
    <x v="26"/>
    <x v="7"/>
    <s v="WI"/>
    <x v="28"/>
    <s v="N Fk Lewis River"/>
    <s v="WDFW"/>
    <d v="1993-04-15T00:00:00"/>
    <n v="49584"/>
    <x v="5"/>
    <d v="1993-04-27T00:00:00"/>
    <s v="Smolt"/>
  </r>
  <r>
    <x v="26"/>
    <x v="9"/>
    <s v="SU"/>
    <x v="22"/>
    <s v="Cowlitz River"/>
    <s v="WDFW"/>
    <d v="1993-04-27T00:00:00"/>
    <n v="9801"/>
    <x v="3"/>
    <d v="1993-05-06T00:00:00"/>
    <s v="Smolt"/>
  </r>
  <r>
    <x v="26"/>
    <x v="7"/>
    <s v="WI"/>
    <x v="22"/>
    <s v="Cowlitz River"/>
    <s v="WDFW"/>
    <d v="1993-05-03T00:00:00"/>
    <n v="43977"/>
    <x v="3"/>
    <d v="1993-05-14T00:00:00"/>
    <s v="Smolt"/>
  </r>
  <r>
    <x v="26"/>
    <x v="9"/>
    <s v="SU"/>
    <x v="30"/>
    <s v="E Fk Lewis River"/>
    <s v="WDFW"/>
    <d v="1993-04-19T00:00:00"/>
    <n v="36270"/>
    <x v="5"/>
    <d v="1993-04-24T00:00:00"/>
    <s v="Smolt"/>
  </r>
  <r>
    <x v="26"/>
    <x v="10"/>
    <s v="FA"/>
    <x v="2"/>
    <s v="Bonneville Hatchery"/>
    <s v="ODFW"/>
    <d v="1993-03-17T00:00:00"/>
    <n v="100158"/>
    <x v="2"/>
    <d v="1993-03-17T00:00:00"/>
    <s v="Smolt"/>
  </r>
  <r>
    <x v="26"/>
    <x v="9"/>
    <s v="SU"/>
    <x v="19"/>
    <s v="Santiam River &amp; N Fk"/>
    <s v="ODFW"/>
    <d v="1993-04-08T00:00:00"/>
    <n v="110145"/>
    <x v="0"/>
    <d v="1993-04-08T00:00:00"/>
    <s v="Smolt"/>
  </r>
  <r>
    <x v="26"/>
    <x v="9"/>
    <s v="SU"/>
    <x v="11"/>
    <s v="Collawash River"/>
    <s v="ODFW"/>
    <d v="1993-05-06T00:00:00"/>
    <n v="15147"/>
    <x v="13"/>
    <d v="1993-05-06T00:00:00"/>
    <s v="Smolt"/>
  </r>
  <r>
    <x v="26"/>
    <x v="9"/>
    <s v="SU"/>
    <x v="19"/>
    <s v="Mollala River"/>
    <s v="ODFW"/>
    <d v="1993-04-08T00:00:00"/>
    <n v="21413"/>
    <x v="1"/>
    <d v="1993-04-08T00:00:00"/>
    <s v="Smolt"/>
  </r>
  <r>
    <x v="26"/>
    <x v="9"/>
    <s v="SU"/>
    <x v="11"/>
    <s v="Mollala River"/>
    <s v="ODFW"/>
    <d v="1993-04-16T00:00:00"/>
    <n v="35109"/>
    <x v="1"/>
    <d v="1993-04-16T00:00:00"/>
    <s v="Smolt"/>
  </r>
  <r>
    <x v="26"/>
    <x v="7"/>
    <s v="WI"/>
    <x v="19"/>
    <s v="Mollala River"/>
    <s v="ODFW"/>
    <d v="1993-04-08T00:00:00"/>
    <n v="62077"/>
    <x v="1"/>
    <d v="1993-04-08T00:00:00"/>
    <s v="Smolt"/>
  </r>
  <r>
    <x v="26"/>
    <x v="9"/>
    <s v="SU"/>
    <x v="11"/>
    <s v="Clackamas River"/>
    <s v="ODFW"/>
    <d v="1993-05-03T00:00:00"/>
    <n v="101082"/>
    <x v="13"/>
    <d v="1993-05-07T00:00:00"/>
    <s v="Smolt"/>
  </r>
  <r>
    <x v="26"/>
    <x v="6"/>
    <s v="UN"/>
    <x v="2"/>
    <s v="Bonneville Hatchery"/>
    <s v="ODFW"/>
    <d v="1993-05-17T00:00:00"/>
    <n v="344180"/>
    <x v="2"/>
    <d v="1993-05-17T00:00:00"/>
    <s v="Smolt"/>
  </r>
  <r>
    <x v="26"/>
    <x v="6"/>
    <s v="UN"/>
    <x v="10"/>
    <s v="Big Creek Hatchery"/>
    <s v="ODFW"/>
    <d v="1993-06-03T00:00:00"/>
    <n v="560176"/>
    <x v="10"/>
    <d v="1993-06-10T00:00:00"/>
    <s v="Smolt"/>
  </r>
  <r>
    <x v="26"/>
    <x v="12"/>
    <s v="UN"/>
    <x v="11"/>
    <s v="Gnat Creek"/>
    <s v="ODFW"/>
    <d v="1993-05-03T00:00:00"/>
    <n v="19823"/>
    <x v="4"/>
    <d v="1993-05-26T00:00:00"/>
    <s v="Smolt"/>
  </r>
  <r>
    <x v="26"/>
    <x v="9"/>
    <s v="SU"/>
    <x v="11"/>
    <s v="Sandy River"/>
    <s v="ODFW"/>
    <d v="1993-05-05T00:00:00"/>
    <n v="20042"/>
    <x v="12"/>
    <d v="1993-05-06T00:00:00"/>
    <s v="Smolt"/>
  </r>
  <r>
    <x v="26"/>
    <x v="6"/>
    <s v="UN"/>
    <x v="37"/>
    <s v="Wahkeena Pond"/>
    <s v="ODFW"/>
    <d v="1993-04-22T00:00:00"/>
    <n v="1499778"/>
    <x v="4"/>
    <d v="1993-04-22T00:00:00"/>
    <s v="Smolt"/>
  </r>
  <r>
    <x v="26"/>
    <x v="9"/>
    <s v="SU"/>
    <x v="11"/>
    <s v="Salmon R Oregon"/>
    <s v="ODFW"/>
    <d v="1993-05-05T00:00:00"/>
    <n v="43072"/>
    <x v="12"/>
    <d v="1993-05-07T00:00:00"/>
    <s v="Smolt"/>
  </r>
  <r>
    <x v="26"/>
    <x v="9"/>
    <s v="SU"/>
    <x v="14"/>
    <s v="Clackamas River"/>
    <s v="ODFW"/>
    <d v="1993-04-30T00:00:00"/>
    <n v="39851"/>
    <x v="13"/>
    <d v="1993-04-30T00:00:00"/>
    <s v="Smolt"/>
  </r>
  <r>
    <x v="26"/>
    <x v="1"/>
    <s v="FA"/>
    <x v="2"/>
    <s v="Tanner Creek"/>
    <s v="ODFW"/>
    <d v="1993-06-15T00:00:00"/>
    <n v="2562487"/>
    <x v="2"/>
    <d v="1993-06-25T00:00:00"/>
    <s v="Smolt"/>
  </r>
  <r>
    <x v="26"/>
    <x v="1"/>
    <s v="FA"/>
    <x v="10"/>
    <s v="Big Creek Hatchery"/>
    <s v="ODFW"/>
    <d v="1993-08-25T00:00:00"/>
    <n v="444718"/>
    <x v="10"/>
    <d v="1993-08-25T00:00:00"/>
    <s v="Smolt"/>
  </r>
  <r>
    <x v="26"/>
    <x v="11"/>
    <s v="NO"/>
    <x v="3"/>
    <s v="W Fk Washougal River"/>
    <s v="WDFW"/>
    <d v="1993-05-30T00:00:00"/>
    <n v="29000"/>
    <x v="6"/>
    <d v="1993-05-30T00:00:00"/>
    <s v="Smolt"/>
  </r>
  <r>
    <x v="26"/>
    <x v="5"/>
    <s v="SO"/>
    <x v="3"/>
    <s v="Salmon Creek (WA)"/>
    <s v="WDFW"/>
    <d v="1993-04-15T00:00:00"/>
    <n v="24000"/>
    <x v="4"/>
    <d v="1993-04-15T00:00:00"/>
    <s v="Smolt"/>
  </r>
  <r>
    <x v="26"/>
    <x v="5"/>
    <s v="SO"/>
    <x v="3"/>
    <s v="Camas Net Pen"/>
    <s v="WDFW"/>
    <d v="1993-06-03T00:00:00"/>
    <n v="31167"/>
    <x v="6"/>
    <d v="1993-06-03T00:00:00"/>
    <s v="Smolt"/>
  </r>
  <r>
    <x v="27"/>
    <x v="0"/>
    <s v="SP"/>
    <x v="22"/>
    <s v="Cowlitz Salmon"/>
    <s v="WDFW"/>
    <d v="1990-11-27T00:00:00"/>
    <n v="864000"/>
    <x v="3"/>
    <d v="1990-12-16T00:00:00"/>
    <s v="Fry"/>
  </r>
  <r>
    <x v="27"/>
    <x v="0"/>
    <s v="SP"/>
    <x v="22"/>
    <s v="Cowlitz Salmon"/>
    <s v="WDFW"/>
    <d v="1991-05-13T00:00:00"/>
    <n v="917032"/>
    <x v="3"/>
    <d v="1991-07-10T00:00:00"/>
    <s v="Parr"/>
  </r>
  <r>
    <x v="27"/>
    <x v="4"/>
    <s v="NO"/>
    <x v="24"/>
    <s v="Washougal Hatchery"/>
    <s v="WDFW"/>
    <d v="1991-03-04T00:00:00"/>
    <n v="140000"/>
    <x v="6"/>
    <d v="1991-03-04T00:00:00"/>
    <s v="Fry"/>
  </r>
  <r>
    <x v="27"/>
    <x v="4"/>
    <s v="NO"/>
    <x v="22"/>
    <s v="Cowlitz Salmon"/>
    <s v="WDFW"/>
    <d v="1991-03-13T00:00:00"/>
    <n v="214000"/>
    <x v="3"/>
    <d v="1991-04-22T00:00:00"/>
    <s v="Fry"/>
  </r>
  <r>
    <x v="27"/>
    <x v="3"/>
    <s v="UN"/>
    <x v="5"/>
    <s v="Speelyai Hatchery"/>
    <s v="WDFW"/>
    <d v="1991-07-09T00:00:00"/>
    <n v="454600"/>
    <x v="5"/>
    <d v="1991-07-09T00:00:00"/>
    <s v="Presmolt"/>
  </r>
  <r>
    <x v="27"/>
    <x v="4"/>
    <s v="NO"/>
    <x v="24"/>
    <s v="Duncan Creek"/>
    <s v="WDFW"/>
    <d v="1991-04-22T00:00:00"/>
    <n v="300000"/>
    <x v="4"/>
    <d v="1991-04-22T00:00:00"/>
    <s v="Presmolt"/>
  </r>
  <r>
    <x v="27"/>
    <x v="4"/>
    <s v="NO"/>
    <x v="24"/>
    <s v="Washougal River"/>
    <s v="WDFW"/>
    <d v="1991-04-24T00:00:00"/>
    <n v="767700"/>
    <x v="6"/>
    <d v="1991-07-31T00:00:00"/>
    <s v="Presmolt"/>
  </r>
  <r>
    <x v="27"/>
    <x v="3"/>
    <s v="UN"/>
    <x v="3"/>
    <s v="Chinook River"/>
    <s v="WDFW"/>
    <d v="1991-06-14T00:00:00"/>
    <n v="11600"/>
    <x v="18"/>
    <d v="1991-06-14T00:00:00"/>
    <s v="Presmolt"/>
  </r>
  <r>
    <x v="27"/>
    <x v="0"/>
    <s v="SP"/>
    <x v="7"/>
    <s v="Lewis River Hatchery"/>
    <s v="WDFW"/>
    <d v="1991-06-11T00:00:00"/>
    <n v="50000"/>
    <x v="5"/>
    <d v="1991-06-11T00:00:00"/>
    <s v="Presmolt"/>
  </r>
  <r>
    <x v="27"/>
    <x v="4"/>
    <s v="NO"/>
    <x v="7"/>
    <s v="Lewis River Hatchery"/>
    <s v="WDFW"/>
    <d v="1991-05-29T00:00:00"/>
    <n v="308800"/>
    <x v="5"/>
    <d v="1991-05-29T00:00:00"/>
    <s v="Presmolt"/>
  </r>
  <r>
    <x v="27"/>
    <x v="0"/>
    <s v="SP"/>
    <x v="5"/>
    <s v="E Fk Lewis River"/>
    <s v="WDFW"/>
    <d v="1991-06-06T00:00:00"/>
    <n v="50000"/>
    <x v="5"/>
    <d v="1991-06-06T00:00:00"/>
    <s v="Parr"/>
  </r>
  <r>
    <x v="27"/>
    <x v="15"/>
    <s v="SO"/>
    <x v="5"/>
    <s v="Lewis River"/>
    <s v="WDFW"/>
    <d v="1991-04-02T00:00:00"/>
    <n v="341220"/>
    <x v="5"/>
    <d v="1991-04-08T00:00:00"/>
    <s v="Presmolt"/>
  </r>
  <r>
    <x v="27"/>
    <x v="3"/>
    <s v="UN"/>
    <x v="3"/>
    <s v="Delameter Creek"/>
    <s v="WDFW"/>
    <d v="1991-03-24T00:00:00"/>
    <n v="681"/>
    <x v="3"/>
    <d v="1991-03-24T00:00:00"/>
    <s v="Presmolt"/>
  </r>
  <r>
    <x v="27"/>
    <x v="4"/>
    <s v="NO"/>
    <x v="3"/>
    <s v="Salmon Creek (WA)"/>
    <s v="WDFW"/>
    <d v="1991-01-30T00:00:00"/>
    <n v="60000"/>
    <x v="4"/>
    <d v="1991-01-30T00:00:00"/>
    <s v="Presmolt"/>
  </r>
  <r>
    <x v="27"/>
    <x v="4"/>
    <s v="NO"/>
    <x v="3"/>
    <s v="Salmon Creek (WA)"/>
    <s v="WDFW"/>
    <d v="1991-04-22T00:00:00"/>
    <n v="1400"/>
    <x v="4"/>
    <d v="1991-04-22T00:00:00"/>
    <s v="Presmolt"/>
  </r>
  <r>
    <x v="27"/>
    <x v="3"/>
    <s v="UN"/>
    <x v="3"/>
    <s v="Salmon Creek (WA)"/>
    <s v="WDFW"/>
    <d v="1991-04-27T00:00:00"/>
    <n v="17500"/>
    <x v="4"/>
    <d v="1991-04-27T00:00:00"/>
    <s v="Presmolt"/>
  </r>
  <r>
    <x v="27"/>
    <x v="4"/>
    <s v="NO"/>
    <x v="7"/>
    <s v="Lewis River Hatchery"/>
    <s v="WDFW"/>
    <d v="1991-04-12T00:00:00"/>
    <n v="53700"/>
    <x v="5"/>
    <d v="1991-04-18T00:00:00"/>
    <s v="Fry"/>
  </r>
  <r>
    <x v="27"/>
    <x v="6"/>
    <s v="UN"/>
    <x v="3"/>
    <s v="W Fk Washougal River"/>
    <s v="WDFW"/>
    <d v="1991-10-25T00:00:00"/>
    <n v="15000"/>
    <x v="6"/>
    <d v="1991-10-25T00:00:00"/>
    <s v="Smolt"/>
  </r>
  <r>
    <x v="27"/>
    <x v="3"/>
    <s v="UN"/>
    <x v="3"/>
    <s v="Olequa Creek"/>
    <s v="WDFW"/>
    <d v="1991-04-01T00:00:00"/>
    <n v="175"/>
    <x v="3"/>
    <d v="1991-04-01T00:00:00"/>
    <s v="Presmolt"/>
  </r>
  <r>
    <x v="27"/>
    <x v="0"/>
    <s v="SP"/>
    <x v="18"/>
    <s v="Mollala River"/>
    <s v="ODFW"/>
    <d v="1991-05-16T00:00:00"/>
    <n v="425510"/>
    <x v="1"/>
    <d v="1991-05-16T00:00:00"/>
    <s v="Parr"/>
  </r>
  <r>
    <x v="27"/>
    <x v="0"/>
    <s v="SP"/>
    <x v="18"/>
    <s v="Mollala River"/>
    <s v="ODFW"/>
    <d v="1991-05-16T00:00:00"/>
    <n v="808243"/>
    <x v="1"/>
    <d v="1991-05-28T00:00:00"/>
    <s v="Parr"/>
  </r>
  <r>
    <x v="27"/>
    <x v="0"/>
    <s v="SP"/>
    <x v="38"/>
    <s v="M Fk Willamette River"/>
    <s v="ODFW"/>
    <d v="1991-11-12T00:00:00"/>
    <n v="390559"/>
    <x v="1"/>
    <d v="1991-11-14T00:00:00"/>
    <s v="Presmolt"/>
  </r>
  <r>
    <x v="27"/>
    <x v="0"/>
    <s v="SP"/>
    <x v="37"/>
    <s v="Mollala River"/>
    <s v="ODFW"/>
    <d v="1991-05-20T00:00:00"/>
    <n v="71380"/>
    <x v="1"/>
    <d v="1991-05-20T00:00:00"/>
    <s v="Presmolt"/>
  </r>
  <r>
    <x v="27"/>
    <x v="0"/>
    <s v="SP"/>
    <x v="18"/>
    <s v="McKenzie River"/>
    <s v="ODFW"/>
    <d v="1991-11-15T00:00:00"/>
    <n v="236510"/>
    <x v="1"/>
    <d v="1991-11-15T00:00:00"/>
    <s v="Presmolt"/>
  </r>
  <r>
    <x v="27"/>
    <x v="0"/>
    <s v="SP"/>
    <x v="1"/>
    <s v="Fall Creek Reservoir"/>
    <s v="ODFW"/>
    <d v="1991-05-21T00:00:00"/>
    <n v="953154"/>
    <x v="1"/>
    <d v="1991-05-31T00:00:00"/>
    <s v="Presmolt"/>
  </r>
  <r>
    <x v="27"/>
    <x v="0"/>
    <s v="SP"/>
    <x v="1"/>
    <s v="Hills Creek Reservoir"/>
    <s v="ODFW"/>
    <d v="1991-05-30T00:00:00"/>
    <n v="100084"/>
    <x v="1"/>
    <d v="1991-05-30T00:00:00"/>
    <s v="Parr"/>
  </r>
  <r>
    <x v="27"/>
    <x v="0"/>
    <s v="SP"/>
    <x v="34"/>
    <s v="S Fk Klaskanine River"/>
    <s v="ODFW"/>
    <d v="1991-06-01T00:00:00"/>
    <n v="119627"/>
    <x v="11"/>
    <d v="1991-06-01T00:00:00"/>
    <s v="Parr"/>
  </r>
  <r>
    <x v="27"/>
    <x v="0"/>
    <s v="SP"/>
    <x v="14"/>
    <s v="Clackamas Hatchery"/>
    <s v="ODFW"/>
    <d v="1991-08-05T00:00:00"/>
    <n v="308340"/>
    <x v="13"/>
    <d v="1991-08-05T00:00:00"/>
    <s v="Parr"/>
  </r>
  <r>
    <x v="27"/>
    <x v="0"/>
    <s v="SP"/>
    <x v="14"/>
    <s v="Clackamas Hatchery"/>
    <s v="ODFW"/>
    <d v="1991-09-03T00:00:00"/>
    <n v="315000"/>
    <x v="13"/>
    <d v="1991-09-03T00:00:00"/>
    <s v="Presmolt"/>
  </r>
  <r>
    <x v="27"/>
    <x v="0"/>
    <s v="SP"/>
    <x v="1"/>
    <s v="Lookout Pt Reservoir"/>
    <s v="ODFW"/>
    <d v="1991-06-14T00:00:00"/>
    <n v="527457"/>
    <x v="1"/>
    <d v="1991-06-24T00:00:00"/>
    <s v="Presmolt"/>
  </r>
  <r>
    <x v="27"/>
    <x v="0"/>
    <s v="SP"/>
    <x v="1"/>
    <s v="M Fk Willamette River"/>
    <s v="ODFW"/>
    <d v="1991-08-20T00:00:00"/>
    <n v="51929"/>
    <x v="1"/>
    <d v="1991-08-20T00:00:00"/>
    <s v="Parr"/>
  </r>
  <r>
    <x v="27"/>
    <x v="0"/>
    <s v="SP"/>
    <x v="17"/>
    <s v="Detroit Reservoir"/>
    <s v="ODFW"/>
    <d v="1991-07-17T00:00:00"/>
    <n v="90366"/>
    <x v="1"/>
    <d v="1991-07-17T00:00:00"/>
    <s v="Presmolt"/>
  </r>
  <r>
    <x v="27"/>
    <x v="0"/>
    <s v="SP"/>
    <x v="8"/>
    <s v="Eagle Creek Hatchery"/>
    <s v="USFW"/>
    <d v="1991-02-12T00:00:00"/>
    <n v="556814"/>
    <x v="9"/>
    <d v="1991-02-26T00:00:00"/>
    <s v="Fry"/>
  </r>
  <r>
    <x v="27"/>
    <x v="15"/>
    <s v="SO"/>
    <x v="8"/>
    <s v="Eagle Creek Hatchery"/>
    <s v="USFW"/>
    <d v="1991-06-01T00:00:00"/>
    <n v="26440"/>
    <x v="9"/>
    <d v="1991-06-01T00:00:00"/>
    <s v="Presmolt"/>
  </r>
  <r>
    <x v="27"/>
    <x v="0"/>
    <s v="SP"/>
    <x v="34"/>
    <s v="Youngs Bay"/>
    <s v="ODFW"/>
    <d v="1991-08-01T00:00:00"/>
    <n v="210867"/>
    <x v="8"/>
    <d v="1991-08-01T00:00:00"/>
    <s v="Parr"/>
  </r>
  <r>
    <x v="27"/>
    <x v="0"/>
    <s v="SP"/>
    <x v="18"/>
    <s v="Blue River"/>
    <s v="ODFW"/>
    <d v="1991-04-17T00:00:00"/>
    <n v="52900"/>
    <x v="20"/>
    <d v="1991-04-17T00:00:00"/>
    <s v="Parr"/>
  </r>
  <r>
    <x v="27"/>
    <x v="0"/>
    <s v="SP"/>
    <x v="38"/>
    <s v="S Fk Santiam River"/>
    <s v="ODFW"/>
    <d v="1991-11-12T00:00:00"/>
    <n v="478559"/>
    <x v="0"/>
    <d v="1991-11-14T00:00:00"/>
    <s v="Presmolt"/>
  </r>
  <r>
    <x v="27"/>
    <x v="12"/>
    <s v="UN"/>
    <x v="28"/>
    <s v="Salmon Creek (WA)"/>
    <s v="WDFW"/>
    <d v="1992-05-08T00:00:00"/>
    <n v="5100"/>
    <x v="4"/>
    <d v="1992-05-08T00:00:00"/>
    <s v="Smolt"/>
  </r>
  <r>
    <x v="27"/>
    <x v="12"/>
    <s v="UN"/>
    <x v="28"/>
    <s v="N Fk Lewis River"/>
    <s v="WDFW"/>
    <d v="1992-04-17T00:00:00"/>
    <n v="1512"/>
    <x v="5"/>
    <d v="1992-04-17T00:00:00"/>
    <s v="Smolt"/>
  </r>
  <r>
    <x v="27"/>
    <x v="9"/>
    <s v="SU"/>
    <x v="28"/>
    <s v="Skamania Hatchery"/>
    <s v="WDFW"/>
    <d v="1992-04-15T00:00:00"/>
    <n v="121000"/>
    <x v="6"/>
    <d v="1992-04-30T00:00:00"/>
    <s v="Smolt"/>
  </r>
  <r>
    <x v="27"/>
    <x v="8"/>
    <s v="SP"/>
    <x v="5"/>
    <s v="Lewis River Hatchery"/>
    <s v="WDFW"/>
    <d v="1992-04-14T00:00:00"/>
    <n v="327850"/>
    <x v="5"/>
    <d v="1992-04-14T00:00:00"/>
    <s v="Smolt"/>
  </r>
  <r>
    <x v="27"/>
    <x v="11"/>
    <s v="NO"/>
    <x v="24"/>
    <s v="Washougal Hatchery"/>
    <s v="WDFW"/>
    <d v="1992-04-03T00:00:00"/>
    <n v="985576"/>
    <x v="6"/>
    <d v="1992-05-19T00:00:00"/>
    <s v="Smolt"/>
  </r>
  <r>
    <x v="27"/>
    <x v="13"/>
    <s v="UN"/>
    <x v="3"/>
    <s v="Chinook River"/>
    <s v="WDFW"/>
    <d v="1992-03-18T00:00:00"/>
    <n v="54000"/>
    <x v="18"/>
    <d v="1992-03-18T00:00:00"/>
    <s v="Fry"/>
  </r>
  <r>
    <x v="27"/>
    <x v="8"/>
    <s v="SP"/>
    <x v="45"/>
    <s v="Fallert Creek Hatchery"/>
    <s v="WDFW"/>
    <d v="1992-03-25T00:00:00"/>
    <n v="281800"/>
    <x v="7"/>
    <d v="1992-03-25T00:00:00"/>
    <s v="Smolt"/>
  </r>
  <r>
    <x v="27"/>
    <x v="8"/>
    <s v="SP"/>
    <x v="7"/>
    <s v="Lewis River Hatchery"/>
    <s v="WDFW"/>
    <d v="1992-03-09T00:00:00"/>
    <n v="916100"/>
    <x v="5"/>
    <d v="1992-03-22T00:00:00"/>
    <s v="Smolt"/>
  </r>
  <r>
    <x v="27"/>
    <x v="11"/>
    <s v="NO"/>
    <x v="7"/>
    <s v="Lewis River Hatchery"/>
    <s v="WDFW"/>
    <d v="1992-04-10T00:00:00"/>
    <n v="4233000"/>
    <x v="5"/>
    <d v="1992-05-17T00:00:00"/>
    <s v="Smolt"/>
  </r>
  <r>
    <x v="27"/>
    <x v="1"/>
    <s v="FA"/>
    <x v="24"/>
    <s v="Washougal Hatchery"/>
    <s v="WDFW"/>
    <d v="1992-03-10T00:00:00"/>
    <n v="318100"/>
    <x v="6"/>
    <d v="1992-03-10T00:00:00"/>
    <s v="Smolt"/>
  </r>
  <r>
    <x v="27"/>
    <x v="5"/>
    <s v="SO"/>
    <x v="45"/>
    <s v="Fallert Creek Hatchery"/>
    <s v="WDFW"/>
    <d v="1992-04-20T00:00:00"/>
    <n v="527200"/>
    <x v="7"/>
    <d v="1992-04-20T00:00:00"/>
    <s v="Smolt"/>
  </r>
  <r>
    <x v="27"/>
    <x v="5"/>
    <s v="SO"/>
    <x v="7"/>
    <s v="Lewis River Hatchery"/>
    <s v="WDFW"/>
    <d v="1992-04-15T00:00:00"/>
    <n v="908500"/>
    <x v="5"/>
    <d v="1992-04-27T00:00:00"/>
    <s v="Smolt"/>
  </r>
  <r>
    <x v="27"/>
    <x v="8"/>
    <s v="SP"/>
    <x v="22"/>
    <s v="Cowlitz Salmon"/>
    <s v="WDFW"/>
    <d v="1992-04-01T00:00:00"/>
    <n v="1190357"/>
    <x v="3"/>
    <d v="1992-04-01T00:00:00"/>
    <s v="Smolt"/>
  </r>
  <r>
    <x v="27"/>
    <x v="11"/>
    <s v="NO"/>
    <x v="27"/>
    <s v="Kalama Falls Hatchery"/>
    <s v="WDFW"/>
    <d v="1992-04-08T00:00:00"/>
    <n v="922700"/>
    <x v="7"/>
    <d v="1992-04-16T00:00:00"/>
    <s v="Smolt"/>
  </r>
  <r>
    <x v="27"/>
    <x v="6"/>
    <s v="UN"/>
    <x v="3"/>
    <s v="Camas Net Pen"/>
    <s v="WDFW"/>
    <d v="1992-04-20T00:00:00"/>
    <n v="30118"/>
    <x v="6"/>
    <d v="1992-04-20T00:00:00"/>
    <s v="Smolt"/>
  </r>
  <r>
    <x v="27"/>
    <x v="5"/>
    <s v="SO"/>
    <x v="29"/>
    <s v="North Toutle Hatchery"/>
    <s v="WDFW"/>
    <d v="1992-05-11T00:00:00"/>
    <n v="1292900"/>
    <x v="16"/>
    <d v="1992-05-11T00:00:00"/>
    <s v="Smolt"/>
  </r>
  <r>
    <x v="27"/>
    <x v="11"/>
    <s v="NO"/>
    <x v="22"/>
    <s v="Cowlitz Hatchery"/>
    <s v="WDFW"/>
    <d v="1992-04-20T00:00:00"/>
    <n v="3138300"/>
    <x v="3"/>
    <d v="1992-04-30T00:00:00"/>
    <s v="Smolt"/>
  </r>
  <r>
    <x v="27"/>
    <x v="1"/>
    <s v="FA"/>
    <x v="22"/>
    <s v="Cowlitz Salmon"/>
    <s v="WDFW"/>
    <d v="1992-05-29T00:00:00"/>
    <n v="6270300"/>
    <x v="3"/>
    <d v="1992-06-15T00:00:00"/>
    <s v="Smolt"/>
  </r>
  <r>
    <x v="27"/>
    <x v="1"/>
    <s v="FA"/>
    <x v="27"/>
    <s v="Kalama Falls Hatchery"/>
    <s v="WDFW"/>
    <d v="1992-05-20T00:00:00"/>
    <n v="3581400"/>
    <x v="7"/>
    <d v="1992-06-15T00:00:00"/>
    <s v="Smolt"/>
  </r>
  <r>
    <x v="27"/>
    <x v="5"/>
    <s v="SO"/>
    <x v="5"/>
    <s v="Lewis River"/>
    <s v="WDFW"/>
    <d v="1992-06-02T00:00:00"/>
    <n v="155400"/>
    <x v="5"/>
    <d v="1992-06-02T00:00:00"/>
    <s v="Smolt"/>
  </r>
  <r>
    <x v="27"/>
    <x v="1"/>
    <s v="FA"/>
    <x v="29"/>
    <s v="North Toutle Hatchery"/>
    <s v="WDFW"/>
    <d v="1992-05-30T00:00:00"/>
    <n v="725200"/>
    <x v="16"/>
    <d v="1992-05-30T00:00:00"/>
    <s v="Smolt"/>
  </r>
  <r>
    <x v="27"/>
    <x v="1"/>
    <s v="FA"/>
    <x v="29"/>
    <s v="North Toutle Hatchery"/>
    <s v="WDFW"/>
    <d v="1992-05-30T00:00:00"/>
    <n v="1685200"/>
    <x v="16"/>
    <d v="1992-05-30T00:00:00"/>
    <s v="Smolt"/>
  </r>
  <r>
    <x v="27"/>
    <x v="1"/>
    <s v="FA"/>
    <x v="45"/>
    <s v="Fallert Creek Hatchery"/>
    <s v="WDFW"/>
    <d v="1992-05-27T00:00:00"/>
    <n v="3130700"/>
    <x v="7"/>
    <d v="1992-06-10T00:00:00"/>
    <s v="Smolt"/>
  </r>
  <r>
    <x v="27"/>
    <x v="1"/>
    <s v="FA"/>
    <x v="3"/>
    <s v="Chinook River"/>
    <s v="WDFW"/>
    <d v="1992-04-20T00:00:00"/>
    <n v="452900"/>
    <x v="18"/>
    <d v="1992-06-28T00:00:00"/>
    <s v="Smolt"/>
  </r>
  <r>
    <x v="27"/>
    <x v="1"/>
    <s v="FA"/>
    <x v="24"/>
    <s v="Washougal Hatchery"/>
    <s v="WDFW"/>
    <d v="1992-05-27T00:00:00"/>
    <n v="4631200"/>
    <x v="6"/>
    <d v="1992-06-19T00:00:00"/>
    <s v="Smolt"/>
  </r>
  <r>
    <x v="27"/>
    <x v="1"/>
    <s v="FA"/>
    <x v="24"/>
    <s v="Washougal Hatchery"/>
    <s v="WDFW"/>
    <d v="1992-05-27T00:00:00"/>
    <n v="1409300"/>
    <x v="6"/>
    <d v="1992-05-27T00:00:00"/>
    <s v="Smolt"/>
  </r>
  <r>
    <x v="27"/>
    <x v="11"/>
    <s v="NO"/>
    <x v="3"/>
    <s v="Bernie Creek"/>
    <s v="WDFW"/>
    <d v="1992-04-21T00:00:00"/>
    <n v="47000"/>
    <x v="3"/>
    <d v="1992-04-21T00:00:00"/>
    <s v="Smolt"/>
  </r>
  <r>
    <x v="27"/>
    <x v="6"/>
    <s v="UN"/>
    <x v="3"/>
    <s v="Cowlitz River"/>
    <s v="WDFW"/>
    <d v="1992-03-29T00:00:00"/>
    <n v="56300"/>
    <x v="3"/>
    <d v="1992-04-02T00:00:00"/>
    <s v="Smolt"/>
  </r>
  <r>
    <x v="27"/>
    <x v="11"/>
    <s v="NO"/>
    <x v="22"/>
    <s v="Cowlitz Hatchery"/>
    <s v="WDFW"/>
    <d v="1992-06-01T00:00:00"/>
    <n v="754900"/>
    <x v="3"/>
    <d v="1992-06-01T00:00:00"/>
    <s v="Smolt"/>
  </r>
  <r>
    <x v="27"/>
    <x v="1"/>
    <s v="FA"/>
    <x v="5"/>
    <s v="Speelyai Hatchery"/>
    <s v="WDFW"/>
    <d v="1992-02-14T00:00:00"/>
    <n v="297000"/>
    <x v="5"/>
    <d v="1992-02-14T00:00:00"/>
    <s v="Fry"/>
  </r>
  <r>
    <x v="27"/>
    <x v="1"/>
    <s v="FA"/>
    <x v="24"/>
    <s v="Washougal Hatchery"/>
    <s v="WDFW"/>
    <d v="1992-01-22T00:00:00"/>
    <n v="115000"/>
    <x v="6"/>
    <d v="1992-01-28T00:00:00"/>
    <s v="Fry"/>
  </r>
  <r>
    <x v="27"/>
    <x v="1"/>
    <s v="FA"/>
    <x v="26"/>
    <s v="Grays River Hatchery"/>
    <s v="WDFW"/>
    <d v="1992-09-30T00:00:00"/>
    <n v="74100"/>
    <x v="15"/>
    <d v="1992-09-30T00:00:00"/>
    <s v="Smolt"/>
  </r>
  <r>
    <x v="27"/>
    <x v="6"/>
    <s v="UN"/>
    <x v="3"/>
    <s v="Salmon Creek (WA)"/>
    <s v="WDFW"/>
    <d v="1992-04-02T00:00:00"/>
    <n v="14000"/>
    <x v="4"/>
    <d v="1992-04-02T00:00:00"/>
    <s v="Smolt"/>
  </r>
  <r>
    <x v="27"/>
    <x v="8"/>
    <s v="SP"/>
    <x v="38"/>
    <s v="South Santiam Hatchery"/>
    <s v="ODFW"/>
    <d v="1992-03-03T00:00:00"/>
    <n v="477154"/>
    <x v="0"/>
    <d v="1992-03-05T00:00:00"/>
    <s v="Smolt"/>
  </r>
  <r>
    <x v="27"/>
    <x v="8"/>
    <s v="SP"/>
    <x v="38"/>
    <s v="Mollala River"/>
    <s v="ODFW"/>
    <d v="1992-03-05T00:00:00"/>
    <n v="352039"/>
    <x v="1"/>
    <d v="1992-03-05T00:00:00"/>
    <s v="Smolt"/>
  </r>
  <r>
    <x v="27"/>
    <x v="7"/>
    <s v="WI"/>
    <x v="33"/>
    <s v="Clackamas River"/>
    <s v="ODFW"/>
    <d v="1992-04-20T00:00:00"/>
    <n v="53900"/>
    <x v="13"/>
    <d v="1992-04-23T00:00:00"/>
    <s v="Smolt"/>
  </r>
  <r>
    <x v="27"/>
    <x v="7"/>
    <s v="WI"/>
    <x v="12"/>
    <s v="Klaskanine Hatchery"/>
    <s v="ODFW"/>
    <d v="1992-04-06T00:00:00"/>
    <n v="40516"/>
    <x v="11"/>
    <d v="1992-04-06T00:00:00"/>
    <s v="Smolt"/>
  </r>
  <r>
    <x v="27"/>
    <x v="9"/>
    <s v="SU"/>
    <x v="16"/>
    <s v="M Fk Willamette River"/>
    <s v="ODFW"/>
    <d v="1992-04-14T00:00:00"/>
    <n v="7990"/>
    <x v="1"/>
    <d v="1992-04-14T00:00:00"/>
    <s v="Smolt"/>
  </r>
  <r>
    <x v="27"/>
    <x v="7"/>
    <s v="WI"/>
    <x v="11"/>
    <s v="Scappoose Creek"/>
    <s v="ODFW"/>
    <d v="1992-04-06T00:00:00"/>
    <n v="10039"/>
    <x v="1"/>
    <d v="1992-04-06T00:00:00"/>
    <s v="Smolt"/>
  </r>
  <r>
    <x v="27"/>
    <x v="12"/>
    <s v="UN"/>
    <x v="11"/>
    <s v="Scappoose Creek"/>
    <s v="ODFW"/>
    <d v="1992-04-20T00:00:00"/>
    <n v="3990"/>
    <x v="1"/>
    <d v="1992-04-20T00:00:00"/>
    <s v="Smolt"/>
  </r>
  <r>
    <x v="27"/>
    <x v="6"/>
    <s v="UN"/>
    <x v="15"/>
    <s v="Sandy Hatchery"/>
    <s v="ODFW"/>
    <d v="1992-05-01T00:00:00"/>
    <n v="57927"/>
    <x v="12"/>
    <d v="1992-05-01T00:00:00"/>
    <s v="Smolt"/>
  </r>
  <r>
    <x v="27"/>
    <x v="6"/>
    <s v="UN"/>
    <x v="15"/>
    <s v="Sandy Hatchery"/>
    <s v="ODFW"/>
    <d v="1992-06-02T00:00:00"/>
    <n v="979353"/>
    <x v="12"/>
    <d v="1992-06-02T00:00:00"/>
    <s v="Smolt"/>
  </r>
  <r>
    <x v="27"/>
    <x v="1"/>
    <s v="FA"/>
    <x v="2"/>
    <s v="Bonneville Hatchery"/>
    <s v="ODFW"/>
    <d v="1992-05-14T00:00:00"/>
    <n v="5516070"/>
    <x v="2"/>
    <d v="1992-05-14T00:00:00"/>
    <s v="Smolt"/>
  </r>
  <r>
    <x v="27"/>
    <x v="7"/>
    <s v="WI"/>
    <x v="17"/>
    <s v="Santiam River &amp; N Fk"/>
    <s v="ODFW"/>
    <d v="1992-04-07T00:00:00"/>
    <n v="96484"/>
    <x v="0"/>
    <d v="1992-04-08T00:00:00"/>
    <s v="Smolt"/>
  </r>
  <r>
    <x v="27"/>
    <x v="9"/>
    <s v="SU"/>
    <x v="18"/>
    <s v="McKenzie River"/>
    <s v="ODFW"/>
    <d v="1992-04-13T00:00:00"/>
    <n v="20563"/>
    <x v="1"/>
    <d v="1992-04-13T00:00:00"/>
    <s v="Smolt"/>
  </r>
  <r>
    <x v="27"/>
    <x v="8"/>
    <s v="SP"/>
    <x v="0"/>
    <s v="S Fk Santiam River"/>
    <s v="ODFW"/>
    <d v="1992-03-02T00:00:00"/>
    <n v="291930"/>
    <x v="0"/>
    <d v="1992-03-03T00:00:00"/>
    <s v="Smolt"/>
  </r>
  <r>
    <x v="27"/>
    <x v="6"/>
    <s v="UN"/>
    <x v="12"/>
    <s v="Klaskanine Hatchery"/>
    <s v="ODFW"/>
    <d v="1992-05-15T00:00:00"/>
    <n v="1021458"/>
    <x v="11"/>
    <d v="1992-05-15T00:00:00"/>
    <s v="Smolt"/>
  </r>
  <r>
    <x v="27"/>
    <x v="9"/>
    <s v="SU"/>
    <x v="0"/>
    <s v="Santiam River &amp; N Fk"/>
    <s v="ODFW"/>
    <d v="1992-04-14T00:00:00"/>
    <n v="214094"/>
    <x v="0"/>
    <d v="1992-04-14T00:00:00"/>
    <s v="Smolt"/>
  </r>
  <r>
    <x v="27"/>
    <x v="8"/>
    <s v="SP"/>
    <x v="1"/>
    <s v="M Fk Willamette River"/>
    <s v="ODFW"/>
    <d v="1992-03-02T00:00:00"/>
    <n v="775214"/>
    <x v="1"/>
    <d v="1992-03-03T00:00:00"/>
    <s v="Smolt"/>
  </r>
  <r>
    <x v="27"/>
    <x v="1"/>
    <s v="FA"/>
    <x v="44"/>
    <s v="Mollala River"/>
    <s v="ODFW"/>
    <d v="1992-04-27T00:00:00"/>
    <n v="300274"/>
    <x v="1"/>
    <d v="1992-04-28T00:00:00"/>
    <s v="Smolt"/>
  </r>
  <r>
    <x v="27"/>
    <x v="1"/>
    <s v="FA"/>
    <x v="44"/>
    <s v="Santiam River &amp; N Fk"/>
    <s v="ODFW"/>
    <d v="1992-04-30T00:00:00"/>
    <n v="5620603"/>
    <x v="0"/>
    <d v="1992-05-02T00:00:00"/>
    <s v="Smolt"/>
  </r>
  <r>
    <x v="27"/>
    <x v="9"/>
    <s v="SU"/>
    <x v="16"/>
    <s v="McKenzie River"/>
    <s v="ODFW"/>
    <d v="1992-04-14T00:00:00"/>
    <n v="86730"/>
    <x v="1"/>
    <d v="1992-04-14T00:00:00"/>
    <s v="Smolt"/>
  </r>
  <r>
    <x v="27"/>
    <x v="8"/>
    <s v="SP"/>
    <x v="17"/>
    <s v="Santiam River &amp; N Fk"/>
    <s v="ODFW"/>
    <d v="1992-03-06T00:00:00"/>
    <n v="553829"/>
    <x v="0"/>
    <d v="1992-03-06T00:00:00"/>
    <s v="Smolt"/>
  </r>
  <r>
    <x v="27"/>
    <x v="1"/>
    <s v="FA"/>
    <x v="44"/>
    <s v="Mill Cr (Willamette)"/>
    <s v="ODFW"/>
    <d v="1992-04-27T00:00:00"/>
    <n v="1999030"/>
    <x v="1"/>
    <d v="1992-04-28T00:00:00"/>
    <s v="Smolt"/>
  </r>
  <r>
    <x v="27"/>
    <x v="8"/>
    <s v="SP"/>
    <x v="18"/>
    <s v="McKenzie River"/>
    <s v="ODFW"/>
    <d v="1992-03-12T00:00:00"/>
    <n v="365267"/>
    <x v="1"/>
    <d v="1992-03-12T00:00:00"/>
    <s v="Smolt"/>
  </r>
  <r>
    <x v="27"/>
    <x v="8"/>
    <s v="SP"/>
    <x v="18"/>
    <s v="McKenzie Hatchery"/>
    <s v="ODFW"/>
    <d v="1992-03-12T00:00:00"/>
    <n v="420780"/>
    <x v="1"/>
    <d v="1992-03-12T00:00:00"/>
    <s v="Smolt"/>
  </r>
  <r>
    <x v="27"/>
    <x v="9"/>
    <s v="SU"/>
    <x v="18"/>
    <s v="Santiam River &amp; N Fk"/>
    <s v="ODFW"/>
    <d v="1992-04-13T00:00:00"/>
    <n v="44677"/>
    <x v="0"/>
    <d v="1992-04-13T00:00:00"/>
    <s v="Smolt"/>
  </r>
  <r>
    <x v="27"/>
    <x v="9"/>
    <s v="SU"/>
    <x v="18"/>
    <s v="M Fk Willamette River"/>
    <s v="ODFW"/>
    <d v="1992-04-13T00:00:00"/>
    <n v="75289"/>
    <x v="1"/>
    <d v="1992-04-13T00:00:00"/>
    <s v="Smolt"/>
  </r>
  <r>
    <x v="27"/>
    <x v="6"/>
    <s v="UN"/>
    <x v="10"/>
    <s v="Tualatin River"/>
    <s v="ODFW"/>
    <d v="1992-05-05T00:00:00"/>
    <n v="59913"/>
    <x v="1"/>
    <d v="1992-05-06T00:00:00"/>
    <s v="Smolt"/>
  </r>
  <r>
    <x v="27"/>
    <x v="6"/>
    <s v="UN"/>
    <x v="34"/>
    <s v="S Fk Klaskanine River"/>
    <s v="ODFW"/>
    <d v="1992-04-16T00:00:00"/>
    <n v="653350"/>
    <x v="11"/>
    <d v="1992-04-16T00:00:00"/>
    <s v="Smolt"/>
  </r>
  <r>
    <x v="27"/>
    <x v="8"/>
    <s v="SP"/>
    <x v="14"/>
    <s v="Sandy Hatchery"/>
    <s v="ODFW"/>
    <d v="1992-03-09T00:00:00"/>
    <n v="459594"/>
    <x v="12"/>
    <d v="1992-03-11T00:00:00"/>
    <s v="Smolt"/>
  </r>
  <r>
    <x v="27"/>
    <x v="8"/>
    <s v="SP"/>
    <x v="14"/>
    <s v="Clackamas Hatchery"/>
    <s v="ODFW"/>
    <d v="1992-03-16T00:00:00"/>
    <n v="412274"/>
    <x v="13"/>
    <d v="1992-03-16T00:00:00"/>
    <s v="Smolt"/>
  </r>
  <r>
    <x v="27"/>
    <x v="1"/>
    <s v="FA"/>
    <x v="34"/>
    <s v="Skipanon River"/>
    <s v="ODFW"/>
    <d v="1992-06-04T00:00:00"/>
    <n v="800"/>
    <x v="4"/>
    <d v="1992-06-04T00:00:00"/>
    <s v="Smolt"/>
  </r>
  <r>
    <x v="27"/>
    <x v="7"/>
    <s v="WI"/>
    <x v="14"/>
    <s v="Clackamas Hatchery"/>
    <s v="ODFW"/>
    <d v="1992-04-14T00:00:00"/>
    <n v="31494"/>
    <x v="13"/>
    <d v="1992-04-15T00:00:00"/>
    <s v="Smolt"/>
  </r>
  <r>
    <x v="27"/>
    <x v="7"/>
    <s v="WI"/>
    <x v="14"/>
    <s v="Sandy Hatchery"/>
    <s v="ODFW"/>
    <d v="1992-04-15T00:00:00"/>
    <n v="32367"/>
    <x v="12"/>
    <d v="1992-04-16T00:00:00"/>
    <s v="Smolt"/>
  </r>
  <r>
    <x v="27"/>
    <x v="1"/>
    <s v="FA"/>
    <x v="2"/>
    <s v="Bonneville Hatchery"/>
    <s v="ODFW"/>
    <d v="1992-07-15T00:00:00"/>
    <n v="4870584"/>
    <x v="2"/>
    <d v="1992-07-27T00:00:00"/>
    <s v="Smolt"/>
  </r>
  <r>
    <x v="27"/>
    <x v="12"/>
    <s v="UN"/>
    <x v="10"/>
    <s v="Big Creek Hatchery"/>
    <s v="ODFW"/>
    <d v="1992-05-01T00:00:00"/>
    <n v="9455"/>
    <x v="10"/>
    <d v="1992-05-18T00:00:00"/>
    <s v="Smolt"/>
  </r>
  <r>
    <x v="27"/>
    <x v="12"/>
    <s v="UN"/>
    <x v="11"/>
    <s v="Gnat Creek"/>
    <s v="ODFW"/>
    <d v="1992-03-23T00:00:00"/>
    <n v="6001"/>
    <x v="4"/>
    <d v="1992-04-20T00:00:00"/>
    <s v="Smolt"/>
  </r>
  <r>
    <x v="27"/>
    <x v="1"/>
    <s v="FA"/>
    <x v="2"/>
    <s v="Bonneville Hatchery"/>
    <s v="ODFW"/>
    <d v="1992-05-01T00:00:00"/>
    <n v="4302557"/>
    <x v="2"/>
    <d v="1992-05-01T00:00:00"/>
    <s v="Smolt"/>
  </r>
  <r>
    <x v="27"/>
    <x v="6"/>
    <s v="UN"/>
    <x v="2"/>
    <s v="Bonneville Hatchery"/>
    <s v="ODFW"/>
    <d v="1992-04-27T00:00:00"/>
    <n v="819660"/>
    <x v="2"/>
    <d v="1992-04-27T00:00:00"/>
    <s v="Smolt"/>
  </r>
  <r>
    <x v="27"/>
    <x v="6"/>
    <s v="UN"/>
    <x v="34"/>
    <s v="Youngs River"/>
    <s v="ODFW"/>
    <d v="1992-04-15T00:00:00"/>
    <n v="674451"/>
    <x v="8"/>
    <d v="1992-05-12T00:00:00"/>
    <s v="Smolt"/>
  </r>
  <r>
    <x v="27"/>
    <x v="6"/>
    <s v="UN"/>
    <x v="34"/>
    <s v="Youngs River"/>
    <s v="ODFW"/>
    <d v="1992-04-13T00:00:00"/>
    <n v="403226"/>
    <x v="8"/>
    <d v="1992-04-15T00:00:00"/>
    <s v="Smolt"/>
  </r>
  <r>
    <x v="27"/>
    <x v="6"/>
    <s v="UN"/>
    <x v="34"/>
    <s v="Youngs River"/>
    <s v="ODFW"/>
    <d v="1992-05-27T00:00:00"/>
    <n v="221371"/>
    <x v="8"/>
    <d v="1992-06-10T00:00:00"/>
    <s v="Smolt"/>
  </r>
  <r>
    <x v="27"/>
    <x v="6"/>
    <s v="UN"/>
    <x v="34"/>
    <s v="Youngs River"/>
    <s v="ODFW"/>
    <d v="1992-05-22T00:00:00"/>
    <n v="405976"/>
    <x v="8"/>
    <d v="1992-05-27T00:00:00"/>
    <s v="Smolt"/>
  </r>
  <r>
    <x v="27"/>
    <x v="1"/>
    <s v="FA"/>
    <x v="34"/>
    <s v="Youngs River"/>
    <s v="ODFW"/>
    <d v="1992-06-04T00:00:00"/>
    <n v="2750"/>
    <x v="8"/>
    <d v="1992-06-04T00:00:00"/>
    <s v="Smolt"/>
  </r>
  <r>
    <x v="27"/>
    <x v="1"/>
    <s v="FA"/>
    <x v="34"/>
    <s v="Youngs River"/>
    <s v="ODFW"/>
    <d v="1992-06-04T00:00:00"/>
    <n v="1600"/>
    <x v="8"/>
    <d v="1992-06-04T00:00:00"/>
    <s v="Smolt"/>
  </r>
  <r>
    <x v="27"/>
    <x v="1"/>
    <s v="FA"/>
    <x v="10"/>
    <s v="Big Creek Hatchery"/>
    <s v="ODFW"/>
    <d v="1992-03-26T00:00:00"/>
    <n v="9804926"/>
    <x v="10"/>
    <d v="1992-05-08T00:00:00"/>
    <s v="Smolt"/>
  </r>
  <r>
    <x v="27"/>
    <x v="7"/>
    <s v="WI"/>
    <x v="10"/>
    <s v="Big Creek Hatchery"/>
    <s v="ODFW"/>
    <d v="1992-04-15T00:00:00"/>
    <n v="63831"/>
    <x v="10"/>
    <d v="1992-04-15T00:00:00"/>
    <s v="Smolt"/>
  </r>
  <r>
    <x v="27"/>
    <x v="7"/>
    <s v="WI"/>
    <x v="11"/>
    <s v="Sandy River"/>
    <s v="ODFW"/>
    <d v="1992-04-06T00:00:00"/>
    <n v="199899"/>
    <x v="12"/>
    <d v="1992-04-10T00:00:00"/>
    <s v="Smolt"/>
  </r>
  <r>
    <x v="27"/>
    <x v="7"/>
    <s v="WI"/>
    <x v="11"/>
    <s v="Clackamas River"/>
    <s v="ODFW"/>
    <d v="1992-04-09T00:00:00"/>
    <n v="150627"/>
    <x v="13"/>
    <d v="1992-04-15T00:00:00"/>
    <s v="Smolt"/>
  </r>
  <r>
    <x v="27"/>
    <x v="1"/>
    <s v="FA"/>
    <x v="34"/>
    <s v="Youngs River"/>
    <s v="ODFW"/>
    <d v="1992-08-03T00:00:00"/>
    <n v="56467"/>
    <x v="8"/>
    <d v="1992-08-03T00:00:00"/>
    <s v="Smolt"/>
  </r>
  <r>
    <x v="27"/>
    <x v="8"/>
    <s v="SP"/>
    <x v="34"/>
    <s v="Clackamas River"/>
    <s v="ODFW"/>
    <d v="1992-03-14T00:00:00"/>
    <n v="50148"/>
    <x v="13"/>
    <d v="1992-03-14T00:00:00"/>
    <s v="Smolt"/>
  </r>
  <r>
    <x v="27"/>
    <x v="9"/>
    <s v="SU"/>
    <x v="33"/>
    <s v="Salmon R Oregon"/>
    <s v="ODFW"/>
    <d v="1992-04-15T00:00:00"/>
    <n v="35399"/>
    <x v="12"/>
    <d v="1992-04-16T00:00:00"/>
    <s v="Smolt"/>
  </r>
  <r>
    <x v="27"/>
    <x v="7"/>
    <s v="WI"/>
    <x v="34"/>
    <s v="Clackamas River"/>
    <s v="ODFW"/>
    <d v="1992-04-26T00:00:00"/>
    <n v="39417"/>
    <x v="13"/>
    <d v="1992-04-26T00:00:00"/>
    <s v="Smolt"/>
  </r>
  <r>
    <x v="27"/>
    <x v="7"/>
    <s v="WI"/>
    <x v="11"/>
    <s v="Gnat Creek"/>
    <s v="ODFW"/>
    <d v="1992-04-06T00:00:00"/>
    <n v="30218"/>
    <x v="4"/>
    <d v="1992-04-06T00:00:00"/>
    <s v="Smolt"/>
  </r>
  <r>
    <x v="27"/>
    <x v="7"/>
    <s v="WI"/>
    <x v="11"/>
    <s v="Lewis and Clark River"/>
    <s v="ODFW"/>
    <d v="1992-04-07T00:00:00"/>
    <n v="21967"/>
    <x v="4"/>
    <d v="1992-04-08T00:00:00"/>
    <s v="Smolt"/>
  </r>
  <r>
    <x v="27"/>
    <x v="6"/>
    <s v="UN"/>
    <x v="34"/>
    <s v="Youngs Bay"/>
    <s v="ODFW"/>
    <d v="1992-05-13T00:00:00"/>
    <n v="718619"/>
    <x v="8"/>
    <d v="1992-06-10T00:00:00"/>
    <s v="Smolt"/>
  </r>
  <r>
    <x v="27"/>
    <x v="7"/>
    <s v="WI"/>
    <x v="21"/>
    <s v="Beaver Creek Hatchery"/>
    <s v="WDFW"/>
    <d v="1992-04-30T00:00:00"/>
    <n v="101745"/>
    <x v="14"/>
    <d v="1992-04-30T00:00:00"/>
    <s v="Smolt"/>
  </r>
  <r>
    <x v="27"/>
    <x v="12"/>
    <s v="UN"/>
    <x v="28"/>
    <s v="Skamania Hatchery"/>
    <s v="WDFW"/>
    <d v="1992-04-15T00:00:00"/>
    <n v="30000"/>
    <x v="6"/>
    <d v="1992-05-15T00:00:00"/>
    <s v="Smolt"/>
  </r>
  <r>
    <x v="27"/>
    <x v="7"/>
    <s v="WI"/>
    <x v="28"/>
    <s v="Skamania Hatchery"/>
    <s v="WDFW"/>
    <d v="1992-04-21T00:00:00"/>
    <n v="113000"/>
    <x v="6"/>
    <d v="1992-05-06T00:00:00"/>
    <s v="Smolt"/>
  </r>
  <r>
    <x v="27"/>
    <x v="7"/>
    <s v="WI"/>
    <x v="28"/>
    <s v="Hamilton Creek"/>
    <s v="WDFW"/>
    <d v="1992-04-29T00:00:00"/>
    <n v="5032"/>
    <x v="4"/>
    <d v="1992-04-29T00:00:00"/>
    <s v="Smolt"/>
  </r>
  <r>
    <x v="27"/>
    <x v="9"/>
    <s v="SU"/>
    <x v="21"/>
    <s v="E Fk Lewis River"/>
    <s v="WDFW"/>
    <d v="1992-05-01T00:00:00"/>
    <n v="20045"/>
    <x v="5"/>
    <d v="1992-05-01T00:00:00"/>
    <s v="Smolt"/>
  </r>
  <r>
    <x v="27"/>
    <x v="9"/>
    <s v="SU"/>
    <x v="22"/>
    <s v="Cowlitz Trout"/>
    <s v="WDFW"/>
    <d v="1992-04-19T00:00:00"/>
    <n v="463944"/>
    <x v="3"/>
    <d v="1992-05-28T00:00:00"/>
    <s v="Smolt"/>
  </r>
  <r>
    <x v="27"/>
    <x v="7"/>
    <s v="WI"/>
    <x v="22"/>
    <s v="Cowlitz Trout"/>
    <s v="WDFW"/>
    <d v="1992-04-21T00:00:00"/>
    <n v="1224423"/>
    <x v="3"/>
    <d v="1992-05-19T00:00:00"/>
    <s v="Smolt"/>
  </r>
  <r>
    <x v="27"/>
    <x v="12"/>
    <s v="UN"/>
    <x v="22"/>
    <s v="Cowlitz Trout"/>
    <s v="WDFW"/>
    <d v="1992-04-15T00:00:00"/>
    <n v="153171"/>
    <x v="3"/>
    <d v="1992-05-28T00:00:00"/>
    <s v="Smolt"/>
  </r>
  <r>
    <x v="27"/>
    <x v="9"/>
    <s v="SU"/>
    <x v="21"/>
    <s v="N Fk Lewis River"/>
    <s v="WDFW"/>
    <d v="1992-04-29T00:00:00"/>
    <n v="47440"/>
    <x v="5"/>
    <d v="1992-05-07T00:00:00"/>
    <s v="Smolt"/>
  </r>
  <r>
    <x v="27"/>
    <x v="9"/>
    <s v="SU"/>
    <x v="21"/>
    <s v="Toutle River"/>
    <s v="WDFW"/>
    <d v="1992-04-25T00:00:00"/>
    <n v="92671"/>
    <x v="16"/>
    <d v="1992-05-08T00:00:00"/>
    <s v="Smolt"/>
  </r>
  <r>
    <x v="27"/>
    <x v="9"/>
    <s v="SU"/>
    <x v="21"/>
    <s v="Beaver Creek Hatchery"/>
    <s v="WDFW"/>
    <d v="1992-04-30T00:00:00"/>
    <n v="24000"/>
    <x v="14"/>
    <d v="1992-04-30T00:00:00"/>
    <s v="Smolt"/>
  </r>
  <r>
    <x v="27"/>
    <x v="12"/>
    <s v="UN"/>
    <x v="28"/>
    <s v="Hamilton Creek"/>
    <s v="WDFW"/>
    <d v="1992-04-30T00:00:00"/>
    <n v="2500"/>
    <x v="4"/>
    <d v="1992-04-30T00:00:00"/>
    <s v="Smolt"/>
  </r>
  <r>
    <x v="27"/>
    <x v="9"/>
    <s v="SU"/>
    <x v="28"/>
    <s v="E Fk Lewis River"/>
    <s v="WDFW"/>
    <d v="1992-04-17T00:00:00"/>
    <n v="40003"/>
    <x v="5"/>
    <d v="1992-04-17T00:00:00"/>
    <s v="Smolt"/>
  </r>
  <r>
    <x v="27"/>
    <x v="9"/>
    <s v="SU"/>
    <x v="28"/>
    <s v="N Fk Lewis River"/>
    <s v="WDFW"/>
    <d v="1992-04-15T00:00:00"/>
    <n v="85700"/>
    <x v="5"/>
    <d v="1992-04-16T00:00:00"/>
    <s v="Smolt"/>
  </r>
  <r>
    <x v="27"/>
    <x v="7"/>
    <s v="WI"/>
    <x v="28"/>
    <s v="Salmon Creek (WA)"/>
    <s v="WDFW"/>
    <d v="1992-05-05T00:00:00"/>
    <n v="16080"/>
    <x v="4"/>
    <d v="1992-05-05T00:00:00"/>
    <s v="Smolt"/>
  </r>
  <r>
    <x v="27"/>
    <x v="7"/>
    <s v="WI"/>
    <x v="28"/>
    <s v="E Fk Lewis River"/>
    <s v="WDFW"/>
    <d v="1992-04-28T00:00:00"/>
    <n v="104435"/>
    <x v="5"/>
    <d v="1992-04-30T00:00:00"/>
    <s v="Smolt"/>
  </r>
  <r>
    <x v="27"/>
    <x v="7"/>
    <s v="WI"/>
    <x v="28"/>
    <s v="N Fk Lewis River"/>
    <s v="WDFW"/>
    <d v="1992-04-28T00:00:00"/>
    <n v="24200"/>
    <x v="5"/>
    <d v="1992-04-28T00:00:00"/>
    <s v="Smolt"/>
  </r>
  <r>
    <x v="27"/>
    <x v="9"/>
    <s v="SU"/>
    <x v="22"/>
    <s v="Cowlitz Trout"/>
    <s v="WDFW"/>
    <d v="1991-10-28T00:00:00"/>
    <n v="12825"/>
    <x v="3"/>
    <d v="1991-10-28T00:00:00"/>
    <s v="Smolt"/>
  </r>
  <r>
    <x v="27"/>
    <x v="7"/>
    <s v="WI"/>
    <x v="22"/>
    <s v="Cowlitz Trout"/>
    <s v="WDFW"/>
    <d v="1991-08-26T00:00:00"/>
    <n v="378979"/>
    <x v="3"/>
    <d v="1992-05-19T00:00:00"/>
    <s v="Smolt"/>
  </r>
  <r>
    <x v="27"/>
    <x v="9"/>
    <s v="SU"/>
    <x v="30"/>
    <s v="E Fk Lewis River"/>
    <s v="WDFW"/>
    <d v="1992-04-16T00:00:00"/>
    <n v="26587"/>
    <x v="5"/>
    <d v="1992-04-19T00:00:00"/>
    <s v="Smolt"/>
  </r>
  <r>
    <x v="27"/>
    <x v="1"/>
    <s v="FA"/>
    <x v="43"/>
    <s v="Below Bonn Dam"/>
    <s v="n/a"/>
    <d v="1992-06-15T00:00:00"/>
    <n v="1533395"/>
    <x v="4"/>
    <d v="1992-07-12T00:00:00"/>
    <s v="Smolt"/>
  </r>
  <r>
    <x v="27"/>
    <x v="9"/>
    <s v="SU"/>
    <x v="19"/>
    <s v="Santiam River &amp; N Fk"/>
    <s v="ODFW"/>
    <d v="1992-04-15T00:00:00"/>
    <n v="106968"/>
    <x v="0"/>
    <d v="1992-04-15T00:00:00"/>
    <s v="Smolt"/>
  </r>
  <r>
    <x v="27"/>
    <x v="7"/>
    <s v="WI"/>
    <x v="11"/>
    <s v="Gales Creek"/>
    <s v="ODFW"/>
    <d v="1992-04-06T00:00:00"/>
    <n v="29917"/>
    <x v="1"/>
    <d v="1992-04-13T00:00:00"/>
    <s v="Smolt"/>
  </r>
  <r>
    <x v="27"/>
    <x v="9"/>
    <s v="SU"/>
    <x v="19"/>
    <s v="Mollala River"/>
    <s v="ODFW"/>
    <d v="1992-04-15T00:00:00"/>
    <n v="31317"/>
    <x v="1"/>
    <d v="1992-04-15T00:00:00"/>
    <s v="Smolt"/>
  </r>
  <r>
    <x v="27"/>
    <x v="9"/>
    <s v="SU"/>
    <x v="11"/>
    <s v="Mollala River"/>
    <s v="ODFW"/>
    <d v="1992-04-17T00:00:00"/>
    <n v="35449"/>
    <x v="1"/>
    <d v="1992-04-17T00:00:00"/>
    <s v="Smolt"/>
  </r>
  <r>
    <x v="27"/>
    <x v="7"/>
    <s v="WI"/>
    <x v="19"/>
    <s v="Mollala River"/>
    <s v="ODFW"/>
    <d v="1992-04-01T00:00:00"/>
    <n v="77015"/>
    <x v="1"/>
    <d v="1992-04-09T00:00:00"/>
    <s v="Smolt"/>
  </r>
  <r>
    <x v="27"/>
    <x v="9"/>
    <s v="SU"/>
    <x v="11"/>
    <s v="Clackamas River"/>
    <s v="ODFW"/>
    <d v="1992-04-14T00:00:00"/>
    <n v="125392"/>
    <x v="13"/>
    <d v="1992-04-20T00:00:00"/>
    <s v="Smolt"/>
  </r>
  <r>
    <x v="27"/>
    <x v="6"/>
    <s v="UN"/>
    <x v="2"/>
    <s v="Bonneville Hatchery"/>
    <s v="ODFW"/>
    <d v="1992-04-27T00:00:00"/>
    <n v="345410"/>
    <x v="2"/>
    <d v="1992-04-27T00:00:00"/>
    <s v="Smolt"/>
  </r>
  <r>
    <x v="27"/>
    <x v="8"/>
    <s v="SP"/>
    <x v="34"/>
    <s v="Youngs Bay"/>
    <s v="ODFW"/>
    <d v="1992-03-01T00:00:00"/>
    <n v="50000"/>
    <x v="8"/>
    <d v="1992-03-31T00:00:00"/>
    <s v="Smolt"/>
  </r>
  <r>
    <x v="27"/>
    <x v="6"/>
    <s v="UN"/>
    <x v="10"/>
    <s v="Big Creek Hatchery"/>
    <s v="ODFW"/>
    <d v="1992-06-01T00:00:00"/>
    <n v="552595"/>
    <x v="10"/>
    <d v="1992-06-08T00:00:00"/>
    <s v="Smolt"/>
  </r>
  <r>
    <x v="27"/>
    <x v="12"/>
    <s v="UN"/>
    <x v="11"/>
    <s v="Gnat Creek"/>
    <s v="ODFW"/>
    <d v="1992-05-21T00:00:00"/>
    <n v="2738"/>
    <x v="4"/>
    <d v="1992-05-21T00:00:00"/>
    <s v="Smolt"/>
  </r>
  <r>
    <x v="27"/>
    <x v="7"/>
    <s v="WI"/>
    <x v="11"/>
    <s v="Clatskanie River"/>
    <s v="ODFW"/>
    <d v="1992-04-07T00:00:00"/>
    <n v="19633"/>
    <x v="4"/>
    <d v="1992-04-07T00:00:00"/>
    <s v="Smolt"/>
  </r>
  <r>
    <x v="27"/>
    <x v="6"/>
    <s v="UN"/>
    <x v="37"/>
    <s v="Wahkeena Pond"/>
    <s v="ODFW"/>
    <d v="1992-05-12T00:00:00"/>
    <n v="1900000"/>
    <x v="4"/>
    <d v="1992-05-12T00:00:00"/>
    <s v="Smolt"/>
  </r>
  <r>
    <x v="27"/>
    <x v="9"/>
    <s v="SU"/>
    <x v="11"/>
    <s v="Salmon R Oregon"/>
    <s v="ODFW"/>
    <d v="1992-04-20T00:00:00"/>
    <n v="38525"/>
    <x v="12"/>
    <d v="1992-04-21T00:00:00"/>
    <s v="Smolt"/>
  </r>
  <r>
    <x v="27"/>
    <x v="9"/>
    <s v="SU"/>
    <x v="14"/>
    <s v="Clackamas River"/>
    <s v="ODFW"/>
    <d v="1992-04-13T00:00:00"/>
    <n v="38756"/>
    <x v="13"/>
    <d v="1992-04-17T00:00:00"/>
    <s v="Smolt"/>
  </r>
  <r>
    <x v="27"/>
    <x v="1"/>
    <s v="FA"/>
    <x v="2"/>
    <s v="Bonneville Hatchery"/>
    <s v="ODFW"/>
    <d v="1992-06-12T00:00:00"/>
    <n v="1724339"/>
    <x v="2"/>
    <d v="1992-06-19T00:00:00"/>
    <s v="Smolt"/>
  </r>
  <r>
    <x v="27"/>
    <x v="8"/>
    <s v="SP"/>
    <x v="34"/>
    <s v="Youngs River"/>
    <s v="ODFW"/>
    <d v="1992-02-20T00:00:00"/>
    <n v="31667"/>
    <x v="8"/>
    <d v="1992-02-20T00:00:00"/>
    <s v="Smolt"/>
  </r>
  <r>
    <x v="27"/>
    <x v="1"/>
    <s v="FA"/>
    <x v="10"/>
    <s v="Big Creek Hatchery"/>
    <s v="ODFW"/>
    <d v="1992-08-06T00:00:00"/>
    <n v="763387"/>
    <x v="10"/>
    <d v="1992-08-26T00:00:00"/>
    <s v="Smolt"/>
  </r>
  <r>
    <x v="28"/>
    <x v="0"/>
    <s v="SP"/>
    <x v="22"/>
    <s v="Cowlitz Salmon"/>
    <s v="WDFW"/>
    <d v="1989-11-21T00:00:00"/>
    <n v="2711000"/>
    <x v="3"/>
    <d v="1989-12-08T00:00:00"/>
    <s v="Fry"/>
  </r>
  <r>
    <x v="28"/>
    <x v="0"/>
    <s v="SP"/>
    <x v="22"/>
    <s v="Cowlitz Salmon"/>
    <s v="WDFW"/>
    <d v="1990-05-16T00:00:00"/>
    <n v="440499"/>
    <x v="3"/>
    <d v="1990-06-18T00:00:00"/>
    <s v="Parr"/>
  </r>
  <r>
    <x v="28"/>
    <x v="5"/>
    <s v="SO"/>
    <x v="5"/>
    <s v="Speelyai Hatchery"/>
    <s v="WDFW"/>
    <d v="1990-06-26T00:00:00"/>
    <n v="525272"/>
    <x v="5"/>
    <d v="1990-07-24T00:00:00"/>
    <s v="Smolt"/>
  </r>
  <r>
    <x v="28"/>
    <x v="4"/>
    <s v="NO"/>
    <x v="24"/>
    <s v="Duncan Creek"/>
    <s v="WDFW"/>
    <d v="1990-04-19T00:00:00"/>
    <n v="300000"/>
    <x v="4"/>
    <d v="1990-04-19T00:00:00"/>
    <s v="Presmolt"/>
  </r>
  <r>
    <x v="28"/>
    <x v="4"/>
    <s v="NO"/>
    <x v="22"/>
    <s v="Cowlitz Salmon"/>
    <s v="WDFW"/>
    <d v="1990-02-28T00:00:00"/>
    <n v="3160000"/>
    <x v="3"/>
    <d v="1990-04-05T00:00:00"/>
    <s v="Fry"/>
  </r>
  <r>
    <x v="28"/>
    <x v="4"/>
    <s v="NO"/>
    <x v="27"/>
    <s v="Kalama Falls Hatchery"/>
    <s v="WDFW"/>
    <d v="1990-03-28T00:00:00"/>
    <n v="354900"/>
    <x v="7"/>
    <d v="1990-03-28T00:00:00"/>
    <s v="Fry"/>
  </r>
  <r>
    <x v="28"/>
    <x v="4"/>
    <s v="NO"/>
    <x v="22"/>
    <s v="Cowlitz Salmon"/>
    <s v="WDFW"/>
    <d v="1990-05-02T00:00:00"/>
    <n v="12800"/>
    <x v="3"/>
    <d v="1990-05-25T00:00:00"/>
    <s v="Presmolt"/>
  </r>
  <r>
    <x v="28"/>
    <x v="0"/>
    <s v="SP"/>
    <x v="27"/>
    <s v="Kalama Falls Hatchery"/>
    <s v="WDFW"/>
    <d v="1990-05-18T00:00:00"/>
    <n v="111900"/>
    <x v="7"/>
    <d v="1990-05-18T00:00:00"/>
    <s v="Parr"/>
  </r>
  <r>
    <x v="28"/>
    <x v="4"/>
    <s v="NO"/>
    <x v="7"/>
    <s v="Lewis River Hatchery"/>
    <s v="WDFW"/>
    <d v="1990-03-22T00:00:00"/>
    <n v="810000"/>
    <x v="5"/>
    <d v="1990-04-03T00:00:00"/>
    <s v="Fry"/>
  </r>
  <r>
    <x v="28"/>
    <x v="0"/>
    <s v="SP"/>
    <x v="5"/>
    <s v="E Fk Lewis River"/>
    <s v="WDFW"/>
    <d v="1990-04-02T00:00:00"/>
    <n v="94000"/>
    <x v="5"/>
    <d v="1990-04-02T00:00:00"/>
    <s v="Parr"/>
  </r>
  <r>
    <x v="28"/>
    <x v="4"/>
    <s v="NO"/>
    <x v="5"/>
    <s v="E Fk Lewis River"/>
    <s v="WDFW"/>
    <d v="1990-03-05T00:00:00"/>
    <n v="233770"/>
    <x v="5"/>
    <d v="1990-03-05T00:00:00"/>
    <s v="Presmolt"/>
  </r>
  <r>
    <x v="28"/>
    <x v="4"/>
    <s v="NO"/>
    <x v="24"/>
    <s v="Washougal River"/>
    <s v="WDFW"/>
    <d v="1990-06-08T00:00:00"/>
    <n v="995000"/>
    <x v="6"/>
    <d v="1990-07-26T00:00:00"/>
    <s v="Presmolt"/>
  </r>
  <r>
    <x v="28"/>
    <x v="4"/>
    <s v="NO"/>
    <x v="32"/>
    <s v="Elochoman Hatchery"/>
    <s v="WDFW"/>
    <d v="1990-06-26T00:00:00"/>
    <n v="416282"/>
    <x v="14"/>
    <d v="1990-11-16T00:00:00"/>
    <s v="Presmolt"/>
  </r>
  <r>
    <x v="28"/>
    <x v="15"/>
    <s v="SO"/>
    <x v="45"/>
    <s v="Kalama Falls Hatchery"/>
    <s v="WDFW"/>
    <d v="1990-02-05T00:00:00"/>
    <n v="699200"/>
    <x v="7"/>
    <d v="1990-02-05T00:00:00"/>
    <s v="Presmolt"/>
  </r>
  <r>
    <x v="28"/>
    <x v="4"/>
    <s v="NO"/>
    <x v="24"/>
    <s v="Washougal Hatchery"/>
    <s v="WDFW"/>
    <d v="1990-10-24T00:00:00"/>
    <n v="111850"/>
    <x v="6"/>
    <d v="1990-12-03T00:00:00"/>
    <s v="Presmolt"/>
  </r>
  <r>
    <x v="28"/>
    <x v="3"/>
    <s v="UN"/>
    <x v="46"/>
    <s v="Chinook River"/>
    <s v="WDFW"/>
    <d v="1990-08-18T00:00:00"/>
    <n v="147000"/>
    <x v="18"/>
    <d v="1990-08-18T00:00:00"/>
    <s v="Presmolt"/>
  </r>
  <r>
    <x v="28"/>
    <x v="3"/>
    <s v="UN"/>
    <x v="3"/>
    <s v="Salmon Creek (WA)"/>
    <s v="WDFW"/>
    <d v="1990-01-19T00:00:00"/>
    <n v="31480"/>
    <x v="4"/>
    <d v="1990-01-19T00:00:00"/>
    <s v="Presmolt"/>
  </r>
  <r>
    <x v="28"/>
    <x v="4"/>
    <s v="NO"/>
    <x v="3"/>
    <s v="Salmon Creek (WA)"/>
    <s v="WDFW"/>
    <d v="1990-04-20T00:00:00"/>
    <n v="900"/>
    <x v="4"/>
    <d v="1990-04-20T00:00:00"/>
    <s v="Presmolt"/>
  </r>
  <r>
    <x v="28"/>
    <x v="0"/>
    <s v="SP"/>
    <x v="38"/>
    <s v="N Fk Willamette River"/>
    <s v="ODFW"/>
    <d v="1990-08-12T00:00:00"/>
    <n v="135000"/>
    <x v="1"/>
    <d v="1990-08-17T00:00:00"/>
    <s v="Parr"/>
  </r>
  <r>
    <x v="28"/>
    <x v="0"/>
    <s v="SP"/>
    <x v="38"/>
    <s v="M Fk Willamette River"/>
    <s v="ODFW"/>
    <d v="1990-11-16T00:00:00"/>
    <n v="370850"/>
    <x v="1"/>
    <d v="1990-11-16T00:00:00"/>
    <s v="Presmolt"/>
  </r>
  <r>
    <x v="28"/>
    <x v="0"/>
    <s v="SP"/>
    <x v="18"/>
    <s v="McKenzie Hatchery"/>
    <s v="ODFW"/>
    <d v="1990-11-16T00:00:00"/>
    <n v="190959"/>
    <x v="1"/>
    <d v="1990-11-16T00:00:00"/>
    <s v="Presmolt"/>
  </r>
  <r>
    <x v="28"/>
    <x v="0"/>
    <s v="SP"/>
    <x v="34"/>
    <s v="S Fk Klaskanine River"/>
    <s v="ODFW"/>
    <d v="1990-06-01T00:00:00"/>
    <n v="268674"/>
    <x v="11"/>
    <d v="1990-06-11T00:00:00"/>
    <s v="Parr"/>
  </r>
  <r>
    <x v="28"/>
    <x v="0"/>
    <s v="SP"/>
    <x v="34"/>
    <s v="Youngs Bay"/>
    <s v="ODFW"/>
    <d v="1990-08-01T00:00:00"/>
    <n v="150000"/>
    <x v="8"/>
    <d v="1990-08-10T00:00:00"/>
    <s v="Parr"/>
  </r>
  <r>
    <x v="28"/>
    <x v="0"/>
    <s v="SP"/>
    <x v="14"/>
    <s v="Clackamas Hatchery"/>
    <s v="ODFW"/>
    <d v="1990-09-14T00:00:00"/>
    <n v="318174"/>
    <x v="13"/>
    <d v="1990-09-14T00:00:00"/>
    <s v="Presmolt"/>
  </r>
  <r>
    <x v="28"/>
    <x v="0"/>
    <s v="SP"/>
    <x v="14"/>
    <s v="Sandy River"/>
    <s v="ODFW"/>
    <d v="1990-09-12T00:00:00"/>
    <n v="100000"/>
    <x v="12"/>
    <d v="1990-09-17T00:00:00"/>
    <s v="Presmolt"/>
  </r>
  <r>
    <x v="28"/>
    <x v="3"/>
    <s v="UN"/>
    <x v="2"/>
    <s v="Bonneville Hatchery"/>
    <s v="ODFW"/>
    <d v="1990-05-07T00:00:00"/>
    <n v="2334074"/>
    <x v="2"/>
    <d v="1990-05-07T00:00:00"/>
    <s v="Presmolt"/>
  </r>
  <r>
    <x v="28"/>
    <x v="3"/>
    <s v="UN"/>
    <x v="2"/>
    <s v="Bonneville Hatchery"/>
    <s v="ODFW"/>
    <d v="1990-05-07T00:00:00"/>
    <n v="246893"/>
    <x v="2"/>
    <d v="1990-05-07T00:00:00"/>
    <s v="Presmolt"/>
  </r>
  <r>
    <x v="28"/>
    <x v="0"/>
    <s v="SP"/>
    <x v="18"/>
    <s v="Fall Creek Reservoir"/>
    <s v="ODFW"/>
    <d v="1990-04-18T00:00:00"/>
    <n v="273333"/>
    <x v="1"/>
    <d v="1990-04-18T00:00:00"/>
    <s v="Fry"/>
  </r>
  <r>
    <x v="28"/>
    <x v="0"/>
    <s v="SP"/>
    <x v="8"/>
    <s v="Eagle Creek Hatchery"/>
    <s v="USFW"/>
    <d v="1990-01-11T00:00:00"/>
    <n v="352238"/>
    <x v="9"/>
    <d v="1990-03-20T00:00:00"/>
    <s v="Fry"/>
  </r>
  <r>
    <x v="28"/>
    <x v="7"/>
    <s v="WI"/>
    <x v="17"/>
    <s v="Fall Creek Reservoir"/>
    <s v="ODFW"/>
    <d v="1990-07-25T00:00:00"/>
    <n v="37443"/>
    <x v="1"/>
    <d v="1990-07-25T00:00:00"/>
    <s v="Smolt"/>
  </r>
  <r>
    <x v="28"/>
    <x v="0"/>
    <s v="SP"/>
    <x v="14"/>
    <s v="Clackamas Hatchery"/>
    <s v="ODFW"/>
    <d v="1990-08-13T00:00:00"/>
    <n v="314984"/>
    <x v="13"/>
    <d v="1990-08-14T00:00:00"/>
    <s v="Parr"/>
  </r>
  <r>
    <x v="28"/>
    <x v="0"/>
    <s v="SP"/>
    <x v="18"/>
    <s v="Fall Creek Reservoir"/>
    <s v="ODFW"/>
    <d v="1990-10-15T00:00:00"/>
    <n v="2545"/>
    <x v="1"/>
    <d v="1990-10-15T00:00:00"/>
    <s v="Presmolt"/>
  </r>
  <r>
    <x v="28"/>
    <x v="0"/>
    <s v="SP"/>
    <x v="18"/>
    <s v="Blue River"/>
    <s v="ODFW"/>
    <d v="1990-10-15T00:00:00"/>
    <n v="7899"/>
    <x v="20"/>
    <d v="1990-10-15T00:00:00"/>
    <s v="Presmolt"/>
  </r>
  <r>
    <x v="28"/>
    <x v="0"/>
    <s v="SP"/>
    <x v="38"/>
    <s v="S Fk Santiam River"/>
    <s v="ODFW"/>
    <d v="1990-11-15T00:00:00"/>
    <n v="402355"/>
    <x v="0"/>
    <d v="1990-11-19T00:00:00"/>
    <s v="Presmolt"/>
  </r>
  <r>
    <x v="28"/>
    <x v="1"/>
    <s v="FA"/>
    <x v="26"/>
    <s v="Grays River Hatchery"/>
    <s v="WDFW"/>
    <d v="1991-04-29T00:00:00"/>
    <n v="421100"/>
    <x v="15"/>
    <d v="1991-04-29T00:00:00"/>
    <s v="Smolt"/>
  </r>
  <r>
    <x v="28"/>
    <x v="6"/>
    <s v="UN"/>
    <x v="26"/>
    <s v="Grays River Hatchery"/>
    <s v="WDFW"/>
    <d v="1991-04-15T00:00:00"/>
    <n v="377100"/>
    <x v="15"/>
    <d v="1991-05-16T00:00:00"/>
    <s v="Smolt"/>
  </r>
  <r>
    <x v="28"/>
    <x v="1"/>
    <s v="FA"/>
    <x v="32"/>
    <s v="Elochoman Hatchery"/>
    <s v="WDFW"/>
    <d v="1991-06-17T00:00:00"/>
    <n v="3339800"/>
    <x v="14"/>
    <d v="1991-06-17T00:00:00"/>
    <s v="Smolt"/>
  </r>
  <r>
    <x v="28"/>
    <x v="11"/>
    <s v="NO"/>
    <x v="32"/>
    <s v="Elochoman Hatchery"/>
    <s v="WDFW"/>
    <d v="1991-05-01T00:00:00"/>
    <n v="1271200"/>
    <x v="14"/>
    <d v="1991-05-15T00:00:00"/>
    <s v="Smolt"/>
  </r>
  <r>
    <x v="28"/>
    <x v="5"/>
    <s v="SO"/>
    <x v="32"/>
    <s v="Elochoman Hatchery"/>
    <s v="WDFW"/>
    <d v="1991-04-19T00:00:00"/>
    <n v="505100"/>
    <x v="14"/>
    <d v="1991-04-19T00:00:00"/>
    <s v="Smolt"/>
  </r>
  <r>
    <x v="28"/>
    <x v="8"/>
    <s v="SP"/>
    <x v="22"/>
    <s v="Cowlitz Salmon"/>
    <s v="WDFW"/>
    <d v="1991-04-05T00:00:00"/>
    <n v="1252313"/>
    <x v="3"/>
    <d v="1991-04-05T00:00:00"/>
    <s v="Smolt"/>
  </r>
  <r>
    <x v="28"/>
    <x v="1"/>
    <s v="FA"/>
    <x v="22"/>
    <s v="Cowlitz Salmon"/>
    <s v="WDFW"/>
    <d v="1991-06-10T00:00:00"/>
    <n v="7058200"/>
    <x v="3"/>
    <d v="1991-06-26T00:00:00"/>
    <s v="Smolt"/>
  </r>
  <r>
    <x v="28"/>
    <x v="11"/>
    <s v="NO"/>
    <x v="22"/>
    <s v="Cowlitz Salmon"/>
    <s v="WDFW"/>
    <d v="1991-05-01T00:00:00"/>
    <n v="4405700"/>
    <x v="3"/>
    <d v="1991-06-03T00:00:00"/>
    <s v="Smolt"/>
  </r>
  <r>
    <x v="28"/>
    <x v="1"/>
    <s v="FA"/>
    <x v="29"/>
    <s v="North Toutle Hatchery"/>
    <s v="WDFW"/>
    <d v="1991-06-17T00:00:00"/>
    <n v="382100"/>
    <x v="16"/>
    <d v="1991-06-17T00:00:00"/>
    <s v="Smolt"/>
  </r>
  <r>
    <x v="28"/>
    <x v="5"/>
    <s v="SO"/>
    <x v="29"/>
    <s v="North Toutle Hatchery"/>
    <s v="WDFW"/>
    <d v="1991-04-04T00:00:00"/>
    <n v="740300"/>
    <x v="16"/>
    <d v="1991-04-17T00:00:00"/>
    <s v="Smolt"/>
  </r>
  <r>
    <x v="28"/>
    <x v="8"/>
    <s v="SP"/>
    <x v="45"/>
    <s v="Fallert Creek Hatchery"/>
    <s v="WDFW"/>
    <d v="1991-04-14T00:00:00"/>
    <n v="546892"/>
    <x v="7"/>
    <d v="1991-04-14T00:00:00"/>
    <s v="Smolt"/>
  </r>
  <r>
    <x v="28"/>
    <x v="1"/>
    <s v="FA"/>
    <x v="45"/>
    <s v="Fallert Creek Hatchery"/>
    <s v="WDFW"/>
    <d v="1991-06-05T00:00:00"/>
    <n v="2241500"/>
    <x v="7"/>
    <d v="1991-06-14T00:00:00"/>
    <s v="Smolt"/>
  </r>
  <r>
    <x v="28"/>
    <x v="1"/>
    <s v="FA"/>
    <x v="27"/>
    <s v="Kalama Falls Hatchery"/>
    <s v="WDFW"/>
    <d v="1991-06-10T00:00:00"/>
    <n v="3634200"/>
    <x v="7"/>
    <d v="1991-06-17T00:00:00"/>
    <s v="Smolt"/>
  </r>
  <r>
    <x v="28"/>
    <x v="11"/>
    <s v="NO"/>
    <x v="27"/>
    <s v="Kalama Falls Hatchery"/>
    <s v="WDFW"/>
    <d v="1991-04-30T00:00:00"/>
    <n v="867400"/>
    <x v="7"/>
    <d v="1991-04-30T00:00:00"/>
    <s v="Smolt"/>
  </r>
  <r>
    <x v="28"/>
    <x v="8"/>
    <s v="SP"/>
    <x v="7"/>
    <s v="Lewis River Hatchery"/>
    <s v="WDFW"/>
    <d v="1991-03-08T00:00:00"/>
    <n v="969800"/>
    <x v="5"/>
    <d v="1991-03-25T00:00:00"/>
    <s v="Smolt"/>
  </r>
  <r>
    <x v="28"/>
    <x v="11"/>
    <s v="NO"/>
    <x v="7"/>
    <s v="Lewis River Hatchery"/>
    <s v="WDFW"/>
    <d v="1991-04-21T00:00:00"/>
    <n v="4438000"/>
    <x v="5"/>
    <d v="1991-05-19T00:00:00"/>
    <s v="Smolt"/>
  </r>
  <r>
    <x v="28"/>
    <x v="13"/>
    <s v="UN"/>
    <x v="3"/>
    <s v="Chinook River"/>
    <s v="WDFW"/>
    <d v="1991-03-25T00:00:00"/>
    <n v="689800"/>
    <x v="18"/>
    <d v="1991-03-29T00:00:00"/>
    <s v="Smolt"/>
  </r>
  <r>
    <x v="28"/>
    <x v="6"/>
    <s v="UN"/>
    <x v="5"/>
    <s v="Speelyai Hatchery"/>
    <s v="WDFW"/>
    <d v="1991-07-08T00:00:00"/>
    <n v="144800"/>
    <x v="5"/>
    <d v="1991-07-08T00:00:00"/>
    <s v="Smolt"/>
  </r>
  <r>
    <x v="28"/>
    <x v="1"/>
    <s v="FA"/>
    <x v="24"/>
    <s v="Washougal Hatchery"/>
    <s v="WDFW"/>
    <d v="1991-06-10T00:00:00"/>
    <n v="6425200"/>
    <x v="6"/>
    <d v="1991-07-29T00:00:00"/>
    <s v="Smolt"/>
  </r>
  <r>
    <x v="28"/>
    <x v="1"/>
    <s v="FA"/>
    <x v="24"/>
    <s v="Washougal Hatchery"/>
    <s v="WDFW"/>
    <d v="1991-01-14T00:00:00"/>
    <n v="1200300"/>
    <x v="6"/>
    <d v="1991-03-26T00:00:00"/>
    <s v="Fry"/>
  </r>
  <r>
    <x v="28"/>
    <x v="11"/>
    <s v="NO"/>
    <x v="24"/>
    <s v="Washougal Hatchery"/>
    <s v="WDFW"/>
    <d v="1991-05-28T00:00:00"/>
    <n v="512300"/>
    <x v="6"/>
    <d v="1991-05-28T00:00:00"/>
    <s v="Smolt"/>
  </r>
  <r>
    <x v="28"/>
    <x v="8"/>
    <s v="SP"/>
    <x v="27"/>
    <s v="Kalama Falls Hatchery"/>
    <s v="WDFW"/>
    <d v="1991-04-03T00:00:00"/>
    <n v="110800"/>
    <x v="7"/>
    <d v="1991-04-03T00:00:00"/>
    <s v="Smolt"/>
  </r>
  <r>
    <x v="28"/>
    <x v="1"/>
    <s v="FA"/>
    <x v="27"/>
    <s v="Kalama Falls Hatchery"/>
    <s v="WDFW"/>
    <d v="1991-03-18T00:00:00"/>
    <n v="239000"/>
    <x v="7"/>
    <d v="1991-04-01T00:00:00"/>
    <s v="Fry"/>
  </r>
  <r>
    <x v="28"/>
    <x v="1"/>
    <s v="FA"/>
    <x v="45"/>
    <s v="Lower Kalama Hatchery"/>
    <s v="WDFW"/>
    <d v="1991-03-25T00:00:00"/>
    <n v="516880"/>
    <x v="7"/>
    <d v="1991-03-25T00:00:00"/>
    <s v="Smolt"/>
  </r>
  <r>
    <x v="28"/>
    <x v="1"/>
    <s v="FA"/>
    <x v="26"/>
    <s v="Grays River Hatchery"/>
    <s v="WDFW"/>
    <d v="1991-06-07T00:00:00"/>
    <n v="295400"/>
    <x v="15"/>
    <d v="1991-06-07T00:00:00"/>
    <s v="Smolt"/>
  </r>
  <r>
    <x v="28"/>
    <x v="1"/>
    <s v="FA"/>
    <x v="32"/>
    <s v="Elochoman Hatchery"/>
    <s v="WDFW"/>
    <d v="1991-06-24T00:00:00"/>
    <n v="1046700"/>
    <x v="14"/>
    <d v="1991-06-24T00:00:00"/>
    <s v="Smolt"/>
  </r>
  <r>
    <x v="28"/>
    <x v="1"/>
    <s v="FA"/>
    <x v="3"/>
    <s v="Chinook River"/>
    <s v="WDFW"/>
    <d v="1991-06-03T00:00:00"/>
    <n v="625500"/>
    <x v="18"/>
    <d v="1991-06-10T00:00:00"/>
    <s v="Smolt"/>
  </r>
  <r>
    <x v="28"/>
    <x v="1"/>
    <s v="FA"/>
    <x v="26"/>
    <s v="Grays River Hatchery"/>
    <s v="WDFW"/>
    <d v="1991-06-07T00:00:00"/>
    <n v="497500"/>
    <x v="15"/>
    <d v="1991-07-01T00:00:00"/>
    <s v="Smolt"/>
  </r>
  <r>
    <x v="28"/>
    <x v="5"/>
    <s v="SO"/>
    <x v="7"/>
    <s v="Lewis River Hatchery"/>
    <s v="WDFW"/>
    <d v="1991-04-21T00:00:00"/>
    <n v="1068700"/>
    <x v="5"/>
    <d v="1991-04-21T00:00:00"/>
    <s v="Smolt"/>
  </r>
  <r>
    <x v="28"/>
    <x v="5"/>
    <s v="SO"/>
    <x v="45"/>
    <s v="Fallert Creek Hatchery"/>
    <s v="WDFW"/>
    <d v="1991-04-30T00:00:00"/>
    <n v="539108"/>
    <x v="7"/>
    <d v="1991-04-30T00:00:00"/>
    <s v="Smolt"/>
  </r>
  <r>
    <x v="28"/>
    <x v="8"/>
    <s v="SP"/>
    <x v="5"/>
    <s v="Lewis River Hatchery"/>
    <s v="WDFW"/>
    <d v="1991-03-11T00:00:00"/>
    <n v="204000"/>
    <x v="5"/>
    <d v="1991-03-11T00:00:00"/>
    <s v="Smolt"/>
  </r>
  <r>
    <x v="28"/>
    <x v="11"/>
    <s v="NO"/>
    <x v="24"/>
    <s v="Washougal Hatchery"/>
    <s v="WDFW"/>
    <d v="1991-04-05T00:00:00"/>
    <n v="42000"/>
    <x v="6"/>
    <d v="1991-04-05T00:00:00"/>
    <s v="Smolt"/>
  </r>
  <r>
    <x v="28"/>
    <x v="1"/>
    <s v="FA"/>
    <x v="29"/>
    <s v="North Toutle Hatchery"/>
    <s v="WDFW"/>
    <d v="1991-06-17T00:00:00"/>
    <n v="601900"/>
    <x v="16"/>
    <d v="1991-06-17T00:00:00"/>
    <s v="Smolt"/>
  </r>
  <r>
    <x v="28"/>
    <x v="1"/>
    <s v="FA"/>
    <x v="29"/>
    <s v="North Toutle Hatchery"/>
    <s v="WDFW"/>
    <d v="1991-06-17T00:00:00"/>
    <n v="1710700"/>
    <x v="16"/>
    <d v="1991-06-17T00:00:00"/>
    <s v="Smolt"/>
  </r>
  <r>
    <x v="28"/>
    <x v="10"/>
    <s v="FA"/>
    <x v="26"/>
    <s v="Grays River Hatchery"/>
    <s v="WDFW"/>
    <d v="1991-09-30T00:00:00"/>
    <n v="72600"/>
    <x v="15"/>
    <d v="1991-09-30T00:00:00"/>
    <s v="Smolt"/>
  </r>
  <r>
    <x v="28"/>
    <x v="1"/>
    <s v="FA"/>
    <x v="3"/>
    <s v="Bernie Creek"/>
    <s v="WDFW"/>
    <d v="1991-03-14T00:00:00"/>
    <n v="218200"/>
    <x v="3"/>
    <d v="1991-03-14T00:00:00"/>
    <s v="Smolt"/>
  </r>
  <r>
    <x v="28"/>
    <x v="8"/>
    <s v="SP"/>
    <x v="38"/>
    <s v="Mollala River"/>
    <s v="ODFW"/>
    <d v="1991-03-04T00:00:00"/>
    <n v="85398"/>
    <x v="1"/>
    <d v="1991-03-06T00:00:00"/>
    <s v="Smolt"/>
  </r>
  <r>
    <x v="28"/>
    <x v="9"/>
    <s v="SU"/>
    <x v="0"/>
    <s v="Santiam River &amp; N Fk"/>
    <s v="ODFW"/>
    <d v="1991-04-16T00:00:00"/>
    <n v="50499"/>
    <x v="0"/>
    <d v="1991-04-16T00:00:00"/>
    <s v="Smolt"/>
  </r>
  <r>
    <x v="28"/>
    <x v="9"/>
    <s v="SU"/>
    <x v="18"/>
    <s v="McKenzie River"/>
    <s v="ODFW"/>
    <d v="1991-04-15T00:00:00"/>
    <n v="12691"/>
    <x v="1"/>
    <d v="1991-04-15T00:00:00"/>
    <s v="Smolt"/>
  </r>
  <r>
    <x v="28"/>
    <x v="9"/>
    <s v="SU"/>
    <x v="33"/>
    <s v="ZigZag River"/>
    <s v="ODFW"/>
    <d v="1991-04-08T00:00:00"/>
    <n v="20774"/>
    <x v="12"/>
    <d v="1991-04-11T00:00:00"/>
    <s v="Smolt"/>
  </r>
  <r>
    <x v="28"/>
    <x v="7"/>
    <s v="WI"/>
    <x v="12"/>
    <s v="N Fk Klaskanine River"/>
    <s v="ODFW"/>
    <d v="1991-04-02T00:00:00"/>
    <n v="42103"/>
    <x v="11"/>
    <d v="1991-04-02T00:00:00"/>
    <s v="Smolt"/>
  </r>
  <r>
    <x v="28"/>
    <x v="7"/>
    <s v="WI"/>
    <x v="12"/>
    <s v="S Fk Klaskanine River"/>
    <s v="ODFW"/>
    <d v="1991-04-02T00:00:00"/>
    <n v="13995"/>
    <x v="11"/>
    <d v="1991-04-02T00:00:00"/>
    <s v="Smolt"/>
  </r>
  <r>
    <x v="28"/>
    <x v="7"/>
    <s v="WI"/>
    <x v="11"/>
    <s v="Scappoose Creek"/>
    <s v="ODFW"/>
    <d v="1991-04-15T00:00:00"/>
    <n v="10018"/>
    <x v="1"/>
    <d v="1991-04-15T00:00:00"/>
    <s v="Smolt"/>
  </r>
  <r>
    <x v="28"/>
    <x v="12"/>
    <s v="UN"/>
    <x v="11"/>
    <s v="Scappoose Creek"/>
    <s v="ODFW"/>
    <d v="1991-04-26T00:00:00"/>
    <n v="4026"/>
    <x v="1"/>
    <d v="1991-04-26T00:00:00"/>
    <s v="Smolt"/>
  </r>
  <r>
    <x v="28"/>
    <x v="9"/>
    <s v="SU"/>
    <x v="16"/>
    <s v="M Fk Willamette River"/>
    <s v="ODFW"/>
    <d v="1991-04-16T00:00:00"/>
    <n v="10746"/>
    <x v="1"/>
    <d v="1991-04-16T00:00:00"/>
    <s v="Smolt"/>
  </r>
  <r>
    <x v="28"/>
    <x v="1"/>
    <s v="FA"/>
    <x v="2"/>
    <s v="Tanner Creek"/>
    <s v="ODFW"/>
    <d v="1991-06-24T00:00:00"/>
    <n v="1012109"/>
    <x v="2"/>
    <d v="1991-06-28T00:00:00"/>
    <s v="Smolt"/>
  </r>
  <r>
    <x v="28"/>
    <x v="1"/>
    <s v="FA"/>
    <x v="2"/>
    <s v="Bonneville Hatchery"/>
    <s v="ODFW"/>
    <d v="1991-05-24T00:00:00"/>
    <n v="615750"/>
    <x v="2"/>
    <d v="1991-05-24T00:00:00"/>
    <s v="Smolt"/>
  </r>
  <r>
    <x v="28"/>
    <x v="8"/>
    <s v="SP"/>
    <x v="47"/>
    <s v="Below Bonn Dam"/>
    <s v="ODFW"/>
    <d v="1991-04-01T00:00:00"/>
    <n v="8398"/>
    <x v="4"/>
    <d v="1991-04-30T00:00:00"/>
    <s v="Smolt"/>
  </r>
  <r>
    <x v="28"/>
    <x v="6"/>
    <s v="UN"/>
    <x v="10"/>
    <s v="Tualatin River"/>
    <s v="ODFW"/>
    <d v="1991-05-10T00:00:00"/>
    <n v="60229"/>
    <x v="1"/>
    <d v="1991-05-10T00:00:00"/>
    <s v="Smolt"/>
  </r>
  <r>
    <x v="28"/>
    <x v="1"/>
    <s v="FA"/>
    <x v="2"/>
    <s v="Below Bonn Dam"/>
    <s v="ODFW"/>
    <d v="1991-07-03T00:00:00"/>
    <n v="10000"/>
    <x v="4"/>
    <d v="1991-07-03T00:00:00"/>
    <s v="Smolt"/>
  </r>
  <r>
    <x v="28"/>
    <x v="7"/>
    <s v="WI"/>
    <x v="11"/>
    <s v="Gnat Creek Hatchery"/>
    <s v="ODFW"/>
    <d v="1991-01-08T00:00:00"/>
    <n v="22896"/>
    <x v="4"/>
    <d v="1991-01-08T00:00:00"/>
    <s v="Smolt"/>
  </r>
  <r>
    <x v="28"/>
    <x v="6"/>
    <s v="UN"/>
    <x v="15"/>
    <s v="Sandy Hatchery"/>
    <s v="ODFW"/>
    <d v="1991-05-01T00:00:00"/>
    <n v="127562"/>
    <x v="12"/>
    <d v="1991-05-01T00:00:00"/>
    <s v="Smolt"/>
  </r>
  <r>
    <x v="28"/>
    <x v="8"/>
    <s v="SP"/>
    <x v="0"/>
    <s v="S Fk Santiam River"/>
    <s v="ODFW"/>
    <d v="1991-03-05T00:00:00"/>
    <n v="299715"/>
    <x v="0"/>
    <d v="1991-03-06T00:00:00"/>
    <s v="Smolt"/>
  </r>
  <r>
    <x v="28"/>
    <x v="6"/>
    <s v="UN"/>
    <x v="12"/>
    <s v="N Fk Klaskanine River"/>
    <s v="ODFW"/>
    <d v="1991-05-07T00:00:00"/>
    <n v="1258899"/>
    <x v="11"/>
    <d v="1991-05-07T00:00:00"/>
    <s v="Smolt"/>
  </r>
  <r>
    <x v="28"/>
    <x v="9"/>
    <s v="SU"/>
    <x v="0"/>
    <s v="S Fk Santiam River"/>
    <s v="ODFW"/>
    <d v="1991-04-15T00:00:00"/>
    <n v="156013"/>
    <x v="0"/>
    <d v="1991-04-16T00:00:00"/>
    <s v="Smolt"/>
  </r>
  <r>
    <x v="28"/>
    <x v="8"/>
    <s v="SP"/>
    <x v="38"/>
    <s v="S Fk Santiam River"/>
    <s v="ODFW"/>
    <d v="1991-03-04T00:00:00"/>
    <n v="400008"/>
    <x v="0"/>
    <d v="1991-03-05T00:00:00"/>
    <s v="Smolt"/>
  </r>
  <r>
    <x v="28"/>
    <x v="8"/>
    <s v="SP"/>
    <x v="38"/>
    <s v="M Fk Willamette River"/>
    <s v="ODFW"/>
    <d v="1991-03-03T00:00:00"/>
    <n v="147859"/>
    <x v="1"/>
    <d v="1991-03-03T00:00:00"/>
    <s v="Smolt"/>
  </r>
  <r>
    <x v="28"/>
    <x v="9"/>
    <s v="SU"/>
    <x v="16"/>
    <s v="McKenzie River"/>
    <s v="ODFW"/>
    <d v="1991-04-15T00:00:00"/>
    <n v="95920"/>
    <x v="1"/>
    <d v="1991-04-16T00:00:00"/>
    <s v="Smolt"/>
  </r>
  <r>
    <x v="28"/>
    <x v="8"/>
    <s v="SP"/>
    <x v="17"/>
    <s v="Santiam River &amp; N Fk"/>
    <s v="ODFW"/>
    <d v="1991-03-05T00:00:00"/>
    <n v="524341"/>
    <x v="0"/>
    <d v="1991-03-07T00:00:00"/>
    <s v="Smolt"/>
  </r>
  <r>
    <x v="28"/>
    <x v="7"/>
    <s v="WI"/>
    <x v="17"/>
    <s v="Santiam River &amp; N Fk"/>
    <s v="ODFW"/>
    <d v="1991-04-10T00:00:00"/>
    <n v="94634"/>
    <x v="0"/>
    <d v="1991-04-10T00:00:00"/>
    <s v="Smolt"/>
  </r>
  <r>
    <x v="28"/>
    <x v="8"/>
    <s v="SP"/>
    <x v="18"/>
    <s v="McKenzie River"/>
    <s v="ODFW"/>
    <d v="1991-03-07T00:00:00"/>
    <n v="670042"/>
    <x v="1"/>
    <d v="1991-03-26T00:00:00"/>
    <s v="Smolt"/>
  </r>
  <r>
    <x v="28"/>
    <x v="9"/>
    <s v="SU"/>
    <x v="18"/>
    <s v="Santiam River &amp; N Fk"/>
    <s v="ODFW"/>
    <d v="1991-04-15T00:00:00"/>
    <n v="42773"/>
    <x v="0"/>
    <d v="1991-04-15T00:00:00"/>
    <s v="Smolt"/>
  </r>
  <r>
    <x v="28"/>
    <x v="9"/>
    <s v="SU"/>
    <x v="18"/>
    <s v="M Fk Willamette River"/>
    <s v="ODFW"/>
    <d v="1991-04-15T00:00:00"/>
    <n v="68162"/>
    <x v="1"/>
    <d v="1991-04-15T00:00:00"/>
    <s v="Smolt"/>
  </r>
  <r>
    <x v="28"/>
    <x v="6"/>
    <s v="UN"/>
    <x v="15"/>
    <s v="Sandy Hatchery"/>
    <s v="ODFW"/>
    <d v="1991-06-06T00:00:00"/>
    <n v="923367"/>
    <x v="12"/>
    <d v="1991-06-06T00:00:00"/>
    <s v="Smolt"/>
  </r>
  <r>
    <x v="28"/>
    <x v="6"/>
    <s v="UN"/>
    <x v="34"/>
    <s v="S Fk Klaskanine River"/>
    <s v="ODFW"/>
    <d v="1991-06-01T00:00:00"/>
    <n v="785102"/>
    <x v="11"/>
    <d v="1991-06-01T00:00:00"/>
    <s v="Smolt"/>
  </r>
  <r>
    <x v="28"/>
    <x v="8"/>
    <s v="SP"/>
    <x v="14"/>
    <s v="Sandy River"/>
    <s v="ODFW"/>
    <d v="1991-03-27T00:00:00"/>
    <n v="459871"/>
    <x v="12"/>
    <d v="1991-03-28T00:00:00"/>
    <s v="Smolt"/>
  </r>
  <r>
    <x v="28"/>
    <x v="8"/>
    <s v="SP"/>
    <x v="14"/>
    <s v="Clackamas Hatchery"/>
    <s v="ODFW"/>
    <d v="1991-03-18T00:00:00"/>
    <n v="496528"/>
    <x v="13"/>
    <d v="1991-03-28T00:00:00"/>
    <s v="Smolt"/>
  </r>
  <r>
    <x v="28"/>
    <x v="7"/>
    <s v="WI"/>
    <x v="14"/>
    <s v="Clackamas Hatchery"/>
    <s v="ODFW"/>
    <d v="1991-04-22T00:00:00"/>
    <n v="30071"/>
    <x v="13"/>
    <d v="1991-04-22T00:00:00"/>
    <s v="Smolt"/>
  </r>
  <r>
    <x v="28"/>
    <x v="7"/>
    <s v="WI"/>
    <x v="14"/>
    <s v="Sandy River"/>
    <s v="ODFW"/>
    <d v="1991-04-22T00:00:00"/>
    <n v="29748"/>
    <x v="12"/>
    <d v="1991-04-22T00:00:00"/>
    <s v="Smolt"/>
  </r>
  <r>
    <x v="28"/>
    <x v="7"/>
    <s v="WI"/>
    <x v="17"/>
    <s v="Fall Creek Reservoir"/>
    <s v="ODFW"/>
    <d v="1991-08-21T00:00:00"/>
    <n v="19889"/>
    <x v="1"/>
    <d v="1991-08-21T00:00:00"/>
    <s v="Smolt"/>
  </r>
  <r>
    <x v="28"/>
    <x v="6"/>
    <s v="UN"/>
    <x v="34"/>
    <s v="Youngs Bay"/>
    <s v="ODFW"/>
    <d v="1991-04-15T00:00:00"/>
    <n v="6513"/>
    <x v="8"/>
    <d v="1991-06-01T00:00:00"/>
    <s v="Smolt"/>
  </r>
  <r>
    <x v="28"/>
    <x v="12"/>
    <s v="UN"/>
    <x v="10"/>
    <s v="Big Creek Hatchery"/>
    <s v="ODFW"/>
    <d v="1991-03-14T00:00:00"/>
    <n v="16985"/>
    <x v="10"/>
    <d v="1991-05-25T00:00:00"/>
    <s v="Smolt"/>
  </r>
  <r>
    <x v="28"/>
    <x v="12"/>
    <s v="UN"/>
    <x v="11"/>
    <s v="Gnat Creek"/>
    <s v="ODFW"/>
    <d v="1991-03-25T00:00:00"/>
    <n v="18446"/>
    <x v="4"/>
    <d v="1991-05-31T00:00:00"/>
    <s v="Smolt"/>
  </r>
  <r>
    <x v="28"/>
    <x v="1"/>
    <s v="FA"/>
    <x v="2"/>
    <s v="Bonneville Hatchery"/>
    <s v="ODFW"/>
    <d v="1991-05-10T00:00:00"/>
    <n v="5000895"/>
    <x v="2"/>
    <d v="1991-05-10T00:00:00"/>
    <s v="Smolt"/>
  </r>
  <r>
    <x v="28"/>
    <x v="6"/>
    <s v="UN"/>
    <x v="2"/>
    <s v="Bonneville Hatchery"/>
    <s v="ODFW"/>
    <d v="1991-04-30T00:00:00"/>
    <n v="812205"/>
    <x v="2"/>
    <d v="1991-04-30T00:00:00"/>
    <s v="Smolt"/>
  </r>
  <r>
    <x v="28"/>
    <x v="6"/>
    <s v="UN"/>
    <x v="48"/>
    <s v="Below Bonn Dam"/>
    <s v="ODFW"/>
    <d v="1991-05-20T00:00:00"/>
    <n v="120655"/>
    <x v="4"/>
    <d v="1991-05-20T00:00:00"/>
    <s v="Smolt"/>
  </r>
  <r>
    <x v="28"/>
    <x v="8"/>
    <s v="SP"/>
    <x v="34"/>
    <s v="Youngs River"/>
    <s v="ODFW"/>
    <d v="1991-10-26T00:00:00"/>
    <n v="30026"/>
    <x v="8"/>
    <d v="1991-10-26T00:00:00"/>
    <s v="Smolt"/>
  </r>
  <r>
    <x v="28"/>
    <x v="8"/>
    <s v="SP"/>
    <x v="1"/>
    <s v="M Fk Willamette River"/>
    <s v="ODFW"/>
    <d v="1991-02-28T00:00:00"/>
    <n v="713107"/>
    <x v="1"/>
    <d v="1991-03-01T00:00:00"/>
    <s v="Smolt"/>
  </r>
  <r>
    <x v="28"/>
    <x v="1"/>
    <s v="FA"/>
    <x v="10"/>
    <s v="Big Creek Hatchery"/>
    <s v="ODFW"/>
    <d v="1991-03-27T00:00:00"/>
    <n v="10880493"/>
    <x v="10"/>
    <d v="1991-05-31T00:00:00"/>
    <s v="Smolt"/>
  </r>
  <r>
    <x v="28"/>
    <x v="7"/>
    <s v="WI"/>
    <x v="10"/>
    <s v="Big Creek Hatchery"/>
    <s v="ODFW"/>
    <d v="1991-04-15T00:00:00"/>
    <n v="61776"/>
    <x v="10"/>
    <d v="1991-04-15T00:00:00"/>
    <s v="Smolt"/>
  </r>
  <r>
    <x v="28"/>
    <x v="7"/>
    <s v="WI"/>
    <x v="11"/>
    <s v="Sandy River"/>
    <s v="ODFW"/>
    <d v="1991-04-15T00:00:00"/>
    <n v="200184"/>
    <x v="12"/>
    <d v="1991-04-18T00:00:00"/>
    <s v="Smolt"/>
  </r>
  <r>
    <x v="28"/>
    <x v="7"/>
    <s v="WI"/>
    <x v="11"/>
    <s v="Clackamas River"/>
    <s v="ODFW"/>
    <d v="1991-04-17T00:00:00"/>
    <n v="140439"/>
    <x v="13"/>
    <d v="1991-04-22T00:00:00"/>
    <s v="Smolt"/>
  </r>
  <r>
    <x v="28"/>
    <x v="9"/>
    <s v="SU"/>
    <x v="33"/>
    <s v="Salmon R Oregon"/>
    <s v="ODFW"/>
    <d v="1991-04-09T00:00:00"/>
    <n v="59661"/>
    <x v="12"/>
    <d v="1991-04-12T00:00:00"/>
    <s v="Smolt"/>
  </r>
  <r>
    <x v="28"/>
    <x v="7"/>
    <s v="WI"/>
    <x v="11"/>
    <s v="Gnat Creek Hatchery"/>
    <s v="ODFW"/>
    <d v="1991-04-15T00:00:00"/>
    <n v="31409"/>
    <x v="4"/>
    <d v="1991-04-23T00:00:00"/>
    <s v="Smolt"/>
  </r>
  <r>
    <x v="28"/>
    <x v="7"/>
    <s v="WI"/>
    <x v="11"/>
    <s v="Lewis and Clark River"/>
    <s v="ODFW"/>
    <d v="1991-04-22T00:00:00"/>
    <n v="29967"/>
    <x v="4"/>
    <d v="1991-04-22T00:00:00"/>
    <s v="Smolt"/>
  </r>
  <r>
    <x v="28"/>
    <x v="6"/>
    <s v="UN"/>
    <x v="34"/>
    <s v="Youngs Bay"/>
    <s v="ODFW"/>
    <d v="1991-04-15T00:00:00"/>
    <n v="2137071"/>
    <x v="8"/>
    <d v="1991-06-01T00:00:00"/>
    <s v="Smolt"/>
  </r>
  <r>
    <x v="28"/>
    <x v="1"/>
    <s v="FA"/>
    <x v="41"/>
    <s v="Abernathy Hatchery"/>
    <s v="USFW"/>
    <d v="1991-04-16T00:00:00"/>
    <n v="495624"/>
    <x v="19"/>
    <d v="1991-04-16T00:00:00"/>
    <s v="Smolt"/>
  </r>
  <r>
    <x v="28"/>
    <x v="1"/>
    <s v="FA"/>
    <x v="41"/>
    <s v="Abernathy Hatchery"/>
    <s v="USFW"/>
    <d v="1991-03-04T00:00:00"/>
    <n v="59079"/>
    <x v="19"/>
    <d v="1991-03-04T00:00:00"/>
    <s v="Smolt"/>
  </r>
  <r>
    <x v="28"/>
    <x v="1"/>
    <s v="FA"/>
    <x v="41"/>
    <s v="Abernathy Hatchery"/>
    <s v="USFW"/>
    <d v="1991-05-13T00:00:00"/>
    <n v="984253"/>
    <x v="19"/>
    <d v="1991-05-13T00:00:00"/>
    <s v="Smolt"/>
  </r>
  <r>
    <x v="28"/>
    <x v="13"/>
    <s v="UN"/>
    <x v="41"/>
    <s v="Abernathy Hatchery"/>
    <s v="USFW"/>
    <d v="1991-03-04T00:00:00"/>
    <n v="157798"/>
    <x v="19"/>
    <d v="1991-03-04T00:00:00"/>
    <s v="Smolt"/>
  </r>
  <r>
    <x v="28"/>
    <x v="7"/>
    <s v="WI"/>
    <x v="8"/>
    <s v="Eagle Creek Hatchery"/>
    <s v="USFW"/>
    <d v="1991-04-22T00:00:00"/>
    <n v="167040"/>
    <x v="9"/>
    <d v="1991-04-22T00:00:00"/>
    <s v="Smolt"/>
  </r>
  <r>
    <x v="28"/>
    <x v="6"/>
    <s v="UN"/>
    <x v="8"/>
    <s v="Youngs Bay"/>
    <s v="USFW"/>
    <d v="1991-03-29T00:00:00"/>
    <n v="1199000"/>
    <x v="8"/>
    <d v="1991-05-16T00:00:00"/>
    <s v="Smolt"/>
  </r>
  <r>
    <x v="28"/>
    <x v="9"/>
    <s v="SU"/>
    <x v="28"/>
    <s v="Skamania Hatchery"/>
    <s v="WDFW"/>
    <d v="1991-05-14T00:00:00"/>
    <n v="100100"/>
    <x v="6"/>
    <d v="1991-05-16T00:00:00"/>
    <s v="Smolt"/>
  </r>
  <r>
    <x v="28"/>
    <x v="7"/>
    <s v="WI"/>
    <x v="21"/>
    <s v="Coal Creek"/>
    <s v="WDFW"/>
    <d v="1991-05-08T00:00:00"/>
    <n v="5200"/>
    <x v="4"/>
    <d v="1991-05-08T00:00:00"/>
    <s v="Smolt"/>
  </r>
  <r>
    <x v="28"/>
    <x v="7"/>
    <s v="WI"/>
    <x v="21"/>
    <s v="Grays River"/>
    <s v="WDFW"/>
    <d v="1991-04-25T00:00:00"/>
    <n v="40171"/>
    <x v="15"/>
    <d v="1991-05-01T00:00:00"/>
    <s v="Smolt"/>
  </r>
  <r>
    <x v="28"/>
    <x v="7"/>
    <s v="WI"/>
    <x v="21"/>
    <s v="Skamokawa Creek"/>
    <s v="WDFW"/>
    <d v="1991-04-24T00:00:00"/>
    <n v="5250"/>
    <x v="4"/>
    <d v="1991-04-24T00:00:00"/>
    <s v="Smolt"/>
  </r>
  <r>
    <x v="28"/>
    <x v="7"/>
    <s v="WI"/>
    <x v="21"/>
    <s v="Beaver Creek Hatchery"/>
    <s v="WDFW"/>
    <d v="1991-04-16T00:00:00"/>
    <n v="114919"/>
    <x v="14"/>
    <d v="1991-05-10T00:00:00"/>
    <s v="Smolt"/>
  </r>
  <r>
    <x v="28"/>
    <x v="7"/>
    <s v="WI"/>
    <x v="21"/>
    <s v="Abernathy Cr"/>
    <s v="WDFW"/>
    <d v="1991-05-03T00:00:00"/>
    <n v="8500"/>
    <x v="19"/>
    <d v="1991-05-03T00:00:00"/>
    <s v="Smolt"/>
  </r>
  <r>
    <x v="28"/>
    <x v="7"/>
    <s v="WI"/>
    <x v="21"/>
    <s v="Germany Creek"/>
    <s v="WDFW"/>
    <d v="1991-04-22T00:00:00"/>
    <n v="9950"/>
    <x v="4"/>
    <d v="1991-04-28T00:00:00"/>
    <s v="Smolt"/>
  </r>
  <r>
    <x v="28"/>
    <x v="7"/>
    <s v="WI"/>
    <x v="21"/>
    <s v="Coweeman River"/>
    <s v="WDFW"/>
    <d v="1991-04-16T00:00:00"/>
    <n v="52698"/>
    <x v="17"/>
    <d v="1991-05-07T00:00:00"/>
    <s v="Smolt"/>
  </r>
  <r>
    <x v="28"/>
    <x v="7"/>
    <s v="WI"/>
    <x v="21"/>
    <s v="Gobar Acclim Pond"/>
    <s v="WDFW"/>
    <d v="1991-04-17T00:00:00"/>
    <n v="90090"/>
    <x v="7"/>
    <d v="1991-04-30T00:00:00"/>
    <s v="Smolt"/>
  </r>
  <r>
    <x v="28"/>
    <x v="7"/>
    <s v="WI"/>
    <x v="21"/>
    <s v="N Fk Lewis River"/>
    <s v="WDFW"/>
    <d v="1991-04-16T00:00:00"/>
    <n v="106120"/>
    <x v="5"/>
    <d v="1991-05-10T00:00:00"/>
    <s v="Smolt"/>
  </r>
  <r>
    <x v="28"/>
    <x v="12"/>
    <s v="UN"/>
    <x v="28"/>
    <s v="N FK Washougal River"/>
    <s v="WDFW"/>
    <d v="1991-04-27T00:00:00"/>
    <n v="29000"/>
    <x v="6"/>
    <d v="1991-04-28T00:00:00"/>
    <s v="Smolt"/>
  </r>
  <r>
    <x v="28"/>
    <x v="7"/>
    <s v="WI"/>
    <x v="28"/>
    <s v="N FK Washougal River"/>
    <s v="WDFW"/>
    <d v="1991-04-16T00:00:00"/>
    <n v="131256"/>
    <x v="6"/>
    <d v="1991-05-07T00:00:00"/>
    <s v="Smolt"/>
  </r>
  <r>
    <x v="28"/>
    <x v="7"/>
    <s v="WI"/>
    <x v="28"/>
    <s v="Hamilton Creek"/>
    <s v="WDFW"/>
    <d v="1991-04-18T00:00:00"/>
    <n v="10000"/>
    <x v="4"/>
    <d v="1991-04-18T00:00:00"/>
    <s v="Smolt"/>
  </r>
  <r>
    <x v="28"/>
    <x v="7"/>
    <s v="WI"/>
    <x v="21"/>
    <s v="E Fk Lewis River"/>
    <s v="WDFW"/>
    <d v="1991-05-02T00:00:00"/>
    <n v="20072"/>
    <x v="5"/>
    <d v="1991-05-02T00:00:00"/>
    <s v="Smolt"/>
  </r>
  <r>
    <x v="28"/>
    <x v="9"/>
    <s v="SU"/>
    <x v="22"/>
    <s v="Cowlitz Trout"/>
    <s v="WDFW"/>
    <d v="1991-04-23T00:00:00"/>
    <n v="332803"/>
    <x v="3"/>
    <d v="1991-05-13T00:00:00"/>
    <s v="Smolt"/>
  </r>
  <r>
    <x v="28"/>
    <x v="7"/>
    <s v="WI"/>
    <x v="22"/>
    <s v="Cowlitz Trout"/>
    <s v="WDFW"/>
    <d v="1991-04-18T00:00:00"/>
    <n v="860731"/>
    <x v="3"/>
    <d v="1991-05-19T00:00:00"/>
    <s v="Smolt"/>
  </r>
  <r>
    <x v="28"/>
    <x v="12"/>
    <s v="UN"/>
    <x v="22"/>
    <s v="Blue Creek"/>
    <s v="WDFW"/>
    <d v="1991-04-25T00:00:00"/>
    <n v="95000"/>
    <x v="3"/>
    <d v="1991-05-05T00:00:00"/>
    <s v="Smolt"/>
  </r>
  <r>
    <x v="28"/>
    <x v="9"/>
    <s v="SU"/>
    <x v="21"/>
    <s v="N Fk Lewis River"/>
    <s v="WDFW"/>
    <d v="1991-04-23T00:00:00"/>
    <n v="29380"/>
    <x v="5"/>
    <d v="1991-04-24T00:00:00"/>
    <s v="Smolt"/>
  </r>
  <r>
    <x v="28"/>
    <x v="9"/>
    <s v="SU"/>
    <x v="21"/>
    <s v="Gobar Acclim Pond"/>
    <s v="WDFW"/>
    <d v="1991-04-24T00:00:00"/>
    <n v="89171"/>
    <x v="7"/>
    <d v="1991-05-07T00:00:00"/>
    <s v="Smolt"/>
  </r>
  <r>
    <x v="28"/>
    <x v="9"/>
    <s v="SU"/>
    <x v="21"/>
    <s v="Toutle River"/>
    <s v="WDFW"/>
    <d v="1991-04-16T00:00:00"/>
    <n v="96257"/>
    <x v="16"/>
    <d v="1991-05-08T00:00:00"/>
    <s v="Smolt"/>
  </r>
  <r>
    <x v="28"/>
    <x v="9"/>
    <s v="SU"/>
    <x v="21"/>
    <s v="Beaver Creek Hatchery"/>
    <s v="WDFW"/>
    <d v="1991-04-23T00:00:00"/>
    <n v="22474"/>
    <x v="14"/>
    <d v="1991-05-16T00:00:00"/>
    <s v="Smolt"/>
  </r>
  <r>
    <x v="28"/>
    <x v="12"/>
    <s v="UN"/>
    <x v="28"/>
    <s v="Hamilton Creek"/>
    <s v="WDFW"/>
    <d v="1991-04-18T00:00:00"/>
    <n v="2500"/>
    <x v="4"/>
    <d v="1991-04-18T00:00:00"/>
    <s v="Smolt"/>
  </r>
  <r>
    <x v="28"/>
    <x v="9"/>
    <s v="SU"/>
    <x v="28"/>
    <s v="E Fk Lewis River"/>
    <s v="WDFW"/>
    <d v="1991-05-04T00:00:00"/>
    <n v="64979"/>
    <x v="5"/>
    <d v="1991-05-09T00:00:00"/>
    <s v="Smolt"/>
  </r>
  <r>
    <x v="28"/>
    <x v="9"/>
    <s v="SU"/>
    <x v="28"/>
    <s v="N Fk Lewis River"/>
    <s v="WDFW"/>
    <d v="1991-04-17T00:00:00"/>
    <n v="92840"/>
    <x v="5"/>
    <d v="1991-05-14T00:00:00"/>
    <s v="Smolt"/>
  </r>
  <r>
    <x v="28"/>
    <x v="7"/>
    <s v="WI"/>
    <x v="28"/>
    <s v="Salmon Creek (WA)"/>
    <s v="WDFW"/>
    <d v="1991-05-01T00:00:00"/>
    <n v="21532"/>
    <x v="4"/>
    <d v="1991-05-08T00:00:00"/>
    <s v="Smolt"/>
  </r>
  <r>
    <x v="28"/>
    <x v="7"/>
    <s v="WI"/>
    <x v="28"/>
    <s v="E Fk Lewis River"/>
    <s v="WDFW"/>
    <d v="1991-04-18T00:00:00"/>
    <n v="115292"/>
    <x v="5"/>
    <d v="1991-05-01T00:00:00"/>
    <s v="Smolt"/>
  </r>
  <r>
    <x v="28"/>
    <x v="7"/>
    <s v="WI"/>
    <x v="28"/>
    <s v="N Fk Lewis River"/>
    <s v="WDFW"/>
    <d v="1991-04-17T00:00:00"/>
    <n v="66337"/>
    <x v="5"/>
    <d v="1991-04-24T00:00:00"/>
    <s v="Smolt"/>
  </r>
  <r>
    <x v="28"/>
    <x v="12"/>
    <s v="UN"/>
    <x v="21"/>
    <s v="Coweeman River"/>
    <s v="WDFW"/>
    <d v="1991-04-12T00:00:00"/>
    <n v="13302"/>
    <x v="17"/>
    <d v="1991-04-27T00:00:00"/>
    <s v="Smolt"/>
  </r>
  <r>
    <x v="28"/>
    <x v="12"/>
    <s v="UN"/>
    <x v="21"/>
    <s v="Abernathy Cr"/>
    <s v="WDFW"/>
    <d v="1991-04-14T00:00:00"/>
    <n v="5000"/>
    <x v="19"/>
    <d v="1991-04-14T00:00:00"/>
    <s v="Smolt"/>
  </r>
  <r>
    <x v="28"/>
    <x v="12"/>
    <s v="UN"/>
    <x v="21"/>
    <s v="Germany Creek"/>
    <s v="WDFW"/>
    <d v="1991-04-11T00:00:00"/>
    <n v="5000"/>
    <x v="4"/>
    <d v="1991-04-11T00:00:00"/>
    <s v="Smolt"/>
  </r>
  <r>
    <x v="28"/>
    <x v="12"/>
    <s v="UN"/>
    <x v="21"/>
    <s v="Mill Cr (Elochoman R)"/>
    <s v="WDFW"/>
    <d v="1991-04-11T00:00:00"/>
    <n v="4764"/>
    <x v="14"/>
    <d v="1991-04-19T00:00:00"/>
    <s v="Smolt"/>
  </r>
  <r>
    <x v="28"/>
    <x v="12"/>
    <s v="UN"/>
    <x v="21"/>
    <s v="Beaver Creek Hatchery"/>
    <s v="WDFW"/>
    <d v="1991-04-11T00:00:00"/>
    <n v="33022"/>
    <x v="14"/>
    <d v="1991-04-19T00:00:00"/>
    <s v="Smolt"/>
  </r>
  <r>
    <x v="28"/>
    <x v="12"/>
    <s v="UN"/>
    <x v="21"/>
    <s v="Salmon Creek (WA)"/>
    <s v="WDFW"/>
    <d v="1991-04-19T00:00:00"/>
    <n v="4992"/>
    <x v="4"/>
    <d v="1991-04-19T00:00:00"/>
    <s v="Smolt"/>
  </r>
  <r>
    <x v="28"/>
    <x v="12"/>
    <s v="UN"/>
    <x v="21"/>
    <s v="Cedar Creek"/>
    <s v="WDFW"/>
    <d v="1991-04-12T00:00:00"/>
    <n v="2535"/>
    <x v="5"/>
    <d v="1991-04-12T00:00:00"/>
    <s v="Smolt"/>
  </r>
  <r>
    <x v="28"/>
    <x v="9"/>
    <s v="SU"/>
    <x v="22"/>
    <s v="Cowlitz Trout"/>
    <s v="WDFW"/>
    <d v="1991-05-01T00:00:00"/>
    <n v="61851"/>
    <x v="3"/>
    <d v="1991-05-13T00:00:00"/>
    <s v="Smolt"/>
  </r>
  <r>
    <x v="28"/>
    <x v="7"/>
    <s v="WI"/>
    <x v="22"/>
    <s v="Cowlitz River"/>
    <s v="WDFW"/>
    <d v="1991-05-05T00:00:00"/>
    <n v="259644"/>
    <x v="3"/>
    <d v="1991-05-13T00:00:00"/>
    <s v="Smolt"/>
  </r>
  <r>
    <x v="28"/>
    <x v="9"/>
    <s v="SU"/>
    <x v="30"/>
    <s v="E Fk Lewis River"/>
    <s v="WDFW"/>
    <d v="1991-04-22T00:00:00"/>
    <n v="27031"/>
    <x v="5"/>
    <d v="1991-04-26T00:00:00"/>
    <s v="Smolt"/>
  </r>
  <r>
    <x v="28"/>
    <x v="9"/>
    <s v="SU"/>
    <x v="19"/>
    <s v="Santiam River &amp; N Fk"/>
    <s v="ODFW"/>
    <d v="1991-04-17T00:00:00"/>
    <n v="127203"/>
    <x v="0"/>
    <d v="1991-04-17T00:00:00"/>
    <s v="Smolt"/>
  </r>
  <r>
    <x v="28"/>
    <x v="7"/>
    <s v="WI"/>
    <x v="11"/>
    <s v="Gales Creek"/>
    <s v="ODFW"/>
    <d v="1991-04-17T00:00:00"/>
    <n v="28599"/>
    <x v="1"/>
    <d v="1991-04-30T00:00:00"/>
    <s v="Smolt"/>
  </r>
  <r>
    <x v="28"/>
    <x v="9"/>
    <s v="SU"/>
    <x v="19"/>
    <s v="Mollala River"/>
    <s v="ODFW"/>
    <d v="1991-04-17T00:00:00"/>
    <n v="30686"/>
    <x v="1"/>
    <d v="1991-04-17T00:00:00"/>
    <s v="Smolt"/>
  </r>
  <r>
    <x v="28"/>
    <x v="9"/>
    <s v="SU"/>
    <x v="11"/>
    <s v="Mollala River"/>
    <s v="ODFW"/>
    <d v="1991-04-19T00:00:00"/>
    <n v="35058"/>
    <x v="1"/>
    <d v="1991-04-19T00:00:00"/>
    <s v="Smolt"/>
  </r>
  <r>
    <x v="28"/>
    <x v="7"/>
    <s v="WI"/>
    <x v="19"/>
    <s v="Mollala River"/>
    <s v="ODFW"/>
    <d v="1991-04-11T00:00:00"/>
    <n v="76925"/>
    <x v="1"/>
    <d v="1991-04-11T00:00:00"/>
    <s v="Smolt"/>
  </r>
  <r>
    <x v="28"/>
    <x v="9"/>
    <s v="SU"/>
    <x v="11"/>
    <s v="Clackamas River"/>
    <s v="ODFW"/>
    <d v="1991-04-24T00:00:00"/>
    <n v="168233"/>
    <x v="13"/>
    <d v="1991-04-30T00:00:00"/>
    <s v="Smolt"/>
  </r>
  <r>
    <x v="28"/>
    <x v="6"/>
    <s v="UN"/>
    <x v="2"/>
    <s v="Bonneville Hatchery"/>
    <s v="ODFW"/>
    <d v="1991-05-31T00:00:00"/>
    <n v="912191"/>
    <x v="2"/>
    <d v="1991-05-31T00:00:00"/>
    <s v="Smolt"/>
  </r>
  <r>
    <x v="28"/>
    <x v="6"/>
    <s v="UN"/>
    <x v="2"/>
    <s v="Below Bonn Dam"/>
    <s v="ODFW"/>
    <d v="1991-04-08T00:00:00"/>
    <n v="8244"/>
    <x v="4"/>
    <d v="1991-04-12T00:00:00"/>
    <s v="Smolt"/>
  </r>
  <r>
    <x v="28"/>
    <x v="1"/>
    <s v="FA"/>
    <x v="2"/>
    <s v="Bonneville Hatchery"/>
    <s v="ODFW"/>
    <d v="1991-05-24T00:00:00"/>
    <n v="1534122"/>
    <x v="2"/>
    <d v="1991-05-24T00:00:00"/>
    <s v="Smolt"/>
  </r>
  <r>
    <x v="28"/>
    <x v="6"/>
    <s v="UN"/>
    <x v="34"/>
    <s v="Blind Slough"/>
    <s v="ODFW"/>
    <d v="1991-06-01T00:00:00"/>
    <n v="12181"/>
    <x v="4"/>
    <d v="1991-06-01T00:00:00"/>
    <s v="Smolt"/>
  </r>
  <r>
    <x v="28"/>
    <x v="6"/>
    <s v="UN"/>
    <x v="10"/>
    <s v="Big Creek Hatchery"/>
    <s v="ODFW"/>
    <d v="1991-06-03T00:00:00"/>
    <n v="520985"/>
    <x v="10"/>
    <d v="1991-06-10T00:00:00"/>
    <s v="Smolt"/>
  </r>
  <r>
    <x v="28"/>
    <x v="12"/>
    <s v="UN"/>
    <x v="11"/>
    <s v="Klaskanine River"/>
    <s v="ODFW"/>
    <d v="1991-05-23T00:00:00"/>
    <n v="5038"/>
    <x v="11"/>
    <d v="1991-05-23T00:00:00"/>
    <s v="Smolt"/>
  </r>
  <r>
    <x v="28"/>
    <x v="7"/>
    <s v="WI"/>
    <x v="11"/>
    <s v="Clatskanie River"/>
    <s v="ODFW"/>
    <d v="1991-04-22T00:00:00"/>
    <n v="20601"/>
    <x v="4"/>
    <d v="1991-04-23T00:00:00"/>
    <s v="Smolt"/>
  </r>
  <r>
    <x v="28"/>
    <x v="1"/>
    <s v="FA"/>
    <x v="44"/>
    <s v="Mill Cr (Willamette)"/>
    <s v="ODFW"/>
    <d v="1991-04-29T00:00:00"/>
    <n v="1997161"/>
    <x v="1"/>
    <d v="1991-04-30T00:00:00"/>
    <s v="Smolt"/>
  </r>
  <r>
    <x v="28"/>
    <x v="1"/>
    <s v="FA"/>
    <x v="44"/>
    <s v="Mollala River"/>
    <s v="ODFW"/>
    <d v="1991-04-30T00:00:00"/>
    <n v="326889"/>
    <x v="1"/>
    <d v="1991-04-30T00:00:00"/>
    <s v="Smolt"/>
  </r>
  <r>
    <x v="28"/>
    <x v="1"/>
    <s v="FA"/>
    <x v="44"/>
    <s v="Santiam River &amp; N Fk"/>
    <s v="ODFW"/>
    <d v="1991-04-30T00:00:00"/>
    <n v="5155534"/>
    <x v="0"/>
    <d v="1991-04-30T00:00:00"/>
    <s v="Smolt"/>
  </r>
  <r>
    <x v="28"/>
    <x v="6"/>
    <s v="UN"/>
    <x v="37"/>
    <s v="Wahkeena Pond"/>
    <s v="ODFW"/>
    <d v="1991-03-31T00:00:00"/>
    <n v="1100294"/>
    <x v="4"/>
    <d v="1991-03-31T00:00:00"/>
    <s v="Smolt"/>
  </r>
  <r>
    <x v="28"/>
    <x v="9"/>
    <s v="SU"/>
    <x v="11"/>
    <s v="Collawash River"/>
    <s v="ODFW"/>
    <d v="1991-04-24T00:00:00"/>
    <n v="15104"/>
    <x v="13"/>
    <d v="1991-04-24T00:00:00"/>
    <s v="Smolt"/>
  </r>
  <r>
    <x v="28"/>
    <x v="1"/>
    <s v="FA"/>
    <x v="2"/>
    <s v="Bonneville Hatchery"/>
    <s v="ODFW"/>
    <d v="1991-05-31T00:00:00"/>
    <n v="3395710"/>
    <x v="2"/>
    <d v="1991-05-31T00:00:00"/>
    <s v="Smolt"/>
  </r>
  <r>
    <x v="28"/>
    <x v="1"/>
    <s v="FA"/>
    <x v="10"/>
    <s v="Big Creek Hatchery"/>
    <s v="ODFW"/>
    <d v="1991-07-05T00:00:00"/>
    <n v="249042"/>
    <x v="10"/>
    <d v="1991-07-05T00:00:00"/>
    <s v="Smolt"/>
  </r>
  <r>
    <x v="28"/>
    <x v="1"/>
    <s v="FA"/>
    <x v="2"/>
    <s v="Bonneville Hatchery"/>
    <s v="ODFW"/>
    <d v="1991-05-24T00:00:00"/>
    <n v="2580763"/>
    <x v="2"/>
    <d v="1991-05-24T00:00:00"/>
    <s v="Smolt"/>
  </r>
  <r>
    <x v="28"/>
    <x v="1"/>
    <s v="FA"/>
    <x v="2"/>
    <s v="Bonneville Hatchery"/>
    <s v="ODFW"/>
    <d v="1991-07-22T00:00:00"/>
    <n v="4631842"/>
    <x v="2"/>
    <d v="1991-07-22T00:00:00"/>
    <s v="Smolt"/>
  </r>
  <r>
    <x v="28"/>
    <x v="1"/>
    <s v="FA"/>
    <x v="10"/>
    <s v="Big Creek Hatchery"/>
    <s v="ODFW"/>
    <d v="1991-08-12T00:00:00"/>
    <n v="536892"/>
    <x v="10"/>
    <d v="1991-08-23T00:00:00"/>
    <s v="Smolt"/>
  </r>
  <r>
    <x v="29"/>
    <x v="15"/>
    <s v="SO"/>
    <x v="24"/>
    <s v="Washougal Hatchery"/>
    <s v="WDFW"/>
    <d v="1989-01-17T00:00:00"/>
    <n v="268000"/>
    <x v="6"/>
    <d v="1989-01-17T00:00:00"/>
    <s v="Fry"/>
  </r>
  <r>
    <x v="29"/>
    <x v="15"/>
    <s v="SO"/>
    <x v="26"/>
    <s v="Grays River Hatchery"/>
    <s v="WDFW"/>
    <d v="1989-03-28T00:00:00"/>
    <n v="140000"/>
    <x v="15"/>
    <d v="1989-03-28T00:00:00"/>
    <s v="Presmolt"/>
  </r>
  <r>
    <x v="29"/>
    <x v="0"/>
    <s v="SP"/>
    <x v="22"/>
    <s v="Cowlitz Salmon"/>
    <s v="WDFW"/>
    <d v="1989-05-11T00:00:00"/>
    <n v="2382600"/>
    <x v="3"/>
    <d v="1989-05-18T00:00:00"/>
    <s v="Parr"/>
  </r>
  <r>
    <x v="29"/>
    <x v="0"/>
    <s v="SP"/>
    <x v="27"/>
    <s v="Kalama Falls Hatchery"/>
    <s v="WDFW"/>
    <d v="1989-10-20T00:00:00"/>
    <n v="160400"/>
    <x v="7"/>
    <d v="1989-10-20T00:00:00"/>
    <s v="Presmolt"/>
  </r>
  <r>
    <x v="29"/>
    <x v="4"/>
    <s v="NO"/>
    <x v="22"/>
    <s v="Cowlitz Salmon"/>
    <s v="WDFW"/>
    <d v="1989-09-15T00:00:00"/>
    <n v="105100"/>
    <x v="3"/>
    <d v="1989-09-26T00:00:00"/>
    <s v="Presmolt"/>
  </r>
  <r>
    <x v="29"/>
    <x v="15"/>
    <s v="SO"/>
    <x v="5"/>
    <s v="Speelyai Hatchery"/>
    <s v="WDFW"/>
    <d v="1989-01-30T00:00:00"/>
    <n v="550000"/>
    <x v="5"/>
    <d v="1989-01-30T00:00:00"/>
    <s v="Fry"/>
  </r>
  <r>
    <x v="29"/>
    <x v="4"/>
    <s v="NO"/>
    <x v="5"/>
    <s v="Speelyai Hatchery"/>
    <s v="WDFW"/>
    <d v="1989-02-21T00:00:00"/>
    <n v="1600000"/>
    <x v="5"/>
    <d v="1989-02-21T00:00:00"/>
    <s v="Fry"/>
  </r>
  <r>
    <x v="29"/>
    <x v="15"/>
    <s v="SO"/>
    <x v="5"/>
    <s v="Speelyai Hatchery"/>
    <s v="WDFW"/>
    <d v="1989-03-29T00:00:00"/>
    <n v="200000"/>
    <x v="5"/>
    <d v="1989-03-29T00:00:00"/>
    <s v="Presmolt"/>
  </r>
  <r>
    <x v="29"/>
    <x v="3"/>
    <s v="UN"/>
    <x v="46"/>
    <s v="Chinook River"/>
    <s v="WDFW"/>
    <d v="1989-04-29T00:00:00"/>
    <n v="116400"/>
    <x v="18"/>
    <d v="1989-09-07T00:00:00"/>
    <s v="Presmolt"/>
  </r>
  <r>
    <x v="29"/>
    <x v="15"/>
    <s v="SO"/>
    <x v="5"/>
    <s v="Speelyai Hatchery"/>
    <s v="WDFW"/>
    <d v="1989-06-21T00:00:00"/>
    <n v="458100"/>
    <x v="5"/>
    <d v="1989-06-21T00:00:00"/>
    <s v="Presmolt"/>
  </r>
  <r>
    <x v="29"/>
    <x v="15"/>
    <s v="SO"/>
    <x v="46"/>
    <s v="Chinook River"/>
    <s v="WDFW"/>
    <d v="1989-03-31T00:00:00"/>
    <n v="391250"/>
    <x v="18"/>
    <d v="1989-04-29T00:00:00"/>
    <s v="Presmolt"/>
  </r>
  <r>
    <x v="29"/>
    <x v="15"/>
    <s v="SO"/>
    <x v="45"/>
    <s v="Kalama River"/>
    <s v="WDFW"/>
    <d v="1989-02-22T00:00:00"/>
    <n v="325000"/>
    <x v="7"/>
    <d v="1989-03-21T00:00:00"/>
    <s v="Presmolt"/>
  </r>
  <r>
    <x v="29"/>
    <x v="4"/>
    <s v="NO"/>
    <x v="7"/>
    <s v="Lewis River"/>
    <s v="WDFW"/>
    <d v="1989-04-11T00:00:00"/>
    <n v="3013400"/>
    <x v="5"/>
    <d v="1989-06-28T00:00:00"/>
    <s v="Presmolt"/>
  </r>
  <r>
    <x v="29"/>
    <x v="4"/>
    <s v="NO"/>
    <x v="24"/>
    <s v="Duncan Creek"/>
    <s v="WDFW"/>
    <d v="1989-07-18T00:00:00"/>
    <n v="71000"/>
    <x v="4"/>
    <d v="1989-07-18T00:00:00"/>
    <s v="Fry"/>
  </r>
  <r>
    <x v="29"/>
    <x v="4"/>
    <s v="NO"/>
    <x v="22"/>
    <s v="Cowlitz Salmon"/>
    <s v="WDFW"/>
    <d v="1989-07-06T00:00:00"/>
    <n v="1066550"/>
    <x v="3"/>
    <d v="1989-07-14T00:00:00"/>
    <s v="Presmolt"/>
  </r>
  <r>
    <x v="29"/>
    <x v="4"/>
    <s v="NO"/>
    <x v="24"/>
    <s v="Duncan Creek"/>
    <s v="WDFW"/>
    <d v="1989-05-03T00:00:00"/>
    <n v="100000"/>
    <x v="4"/>
    <d v="1989-05-03T00:00:00"/>
    <s v="Fry"/>
  </r>
  <r>
    <x v="29"/>
    <x v="0"/>
    <s v="SP"/>
    <x v="22"/>
    <s v="Cowlitz Salmon"/>
    <s v="WDFW"/>
    <d v="1989-09-19T00:00:00"/>
    <n v="47600"/>
    <x v="3"/>
    <d v="1989-09-19T00:00:00"/>
    <s v="Presmolt"/>
  </r>
  <r>
    <x v="29"/>
    <x v="0"/>
    <s v="SP"/>
    <x v="8"/>
    <s v="Eagle Creek Hatchery"/>
    <s v="USFW"/>
    <d v="1989-01-18T00:00:00"/>
    <n v="187128"/>
    <x v="9"/>
    <d v="1989-03-10T00:00:00"/>
    <s v="Fry"/>
  </r>
  <r>
    <x v="29"/>
    <x v="7"/>
    <s v="WI"/>
    <x v="8"/>
    <s v="Eagle Creek Hatchery"/>
    <s v="USFW"/>
    <d v="1989-04-04T00:00:00"/>
    <n v="533464"/>
    <x v="9"/>
    <d v="1989-06-13T00:00:00"/>
    <s v="Fry"/>
  </r>
  <r>
    <x v="29"/>
    <x v="7"/>
    <s v="WI"/>
    <x v="8"/>
    <s v="Eagle Creek Hatchery"/>
    <s v="USFW"/>
    <d v="1989-06-16T00:00:00"/>
    <n v="133114"/>
    <x v="9"/>
    <d v="1989-07-07T00:00:00"/>
    <s v="Fry"/>
  </r>
  <r>
    <x v="29"/>
    <x v="0"/>
    <s v="SP"/>
    <x v="1"/>
    <s v="Mollala River"/>
    <s v="ODFW"/>
    <d v="1989-04-17T00:00:00"/>
    <n v="1177759"/>
    <x v="1"/>
    <d v="1989-04-17T00:00:00"/>
    <s v="Parr"/>
  </r>
  <r>
    <x v="29"/>
    <x v="0"/>
    <s v="SP"/>
    <x v="1"/>
    <s v="Lookout Pt Reservoir"/>
    <s v="ODFW"/>
    <d v="1989-04-03T00:00:00"/>
    <n v="250548"/>
    <x v="1"/>
    <d v="1989-04-03T00:00:00"/>
    <s v="Fry"/>
  </r>
  <r>
    <x v="29"/>
    <x v="0"/>
    <s v="SP"/>
    <x v="1"/>
    <s v="Fall Creek Reservoir"/>
    <s v="ODFW"/>
    <d v="1989-04-04T00:00:00"/>
    <n v="634795"/>
    <x v="1"/>
    <d v="1989-04-04T00:00:00"/>
    <s v="Parr"/>
  </r>
  <r>
    <x v="29"/>
    <x v="0"/>
    <s v="SP"/>
    <x v="18"/>
    <s v="Fall Creek Reservoir"/>
    <s v="ODFW"/>
    <d v="1989-04-19T00:00:00"/>
    <n v="180294"/>
    <x v="1"/>
    <d v="1989-04-19T00:00:00"/>
    <s v="Parr"/>
  </r>
  <r>
    <x v="29"/>
    <x v="0"/>
    <s v="SP"/>
    <x v="38"/>
    <s v="Dexter Pond"/>
    <s v="ODFW"/>
    <d v="1989-05-09T00:00:00"/>
    <n v="29992"/>
    <x v="1"/>
    <d v="1989-05-09T00:00:00"/>
    <s v="Parr"/>
  </r>
  <r>
    <x v="29"/>
    <x v="0"/>
    <s v="SP"/>
    <x v="18"/>
    <s v="Blue River"/>
    <s v="ODFW"/>
    <d v="1989-05-03T00:00:00"/>
    <n v="200013"/>
    <x v="20"/>
    <d v="1989-05-04T00:00:00"/>
    <s v="Parr"/>
  </r>
  <r>
    <x v="29"/>
    <x v="0"/>
    <s v="SP"/>
    <x v="1"/>
    <s v="Fall Creek Reservoir"/>
    <s v="ODFW"/>
    <d v="1989-05-04T00:00:00"/>
    <n v="210087"/>
    <x v="1"/>
    <d v="1989-05-04T00:00:00"/>
    <s v="Parr"/>
  </r>
  <r>
    <x v="29"/>
    <x v="0"/>
    <s v="SP"/>
    <x v="1"/>
    <s v="M Fk Willamette River"/>
    <s v="ODFW"/>
    <d v="1989-05-04T00:00:00"/>
    <n v="282727"/>
    <x v="1"/>
    <d v="1989-05-08T00:00:00"/>
    <s v="Parr"/>
  </r>
  <r>
    <x v="29"/>
    <x v="4"/>
    <s v="NO"/>
    <x v="7"/>
    <s v="Lewis River Hatchery"/>
    <s v="WDFW"/>
    <d v="1989-04-23T00:00:00"/>
    <n v="846900"/>
    <x v="5"/>
    <d v="1989-05-31T00:00:00"/>
    <s v="Fry"/>
  </r>
  <r>
    <x v="29"/>
    <x v="0"/>
    <s v="SP"/>
    <x v="34"/>
    <s v="S Fk Klaskanine River"/>
    <s v="ODFW"/>
    <d v="1989-06-01T00:00:00"/>
    <n v="116079"/>
    <x v="11"/>
    <d v="1989-06-01T00:00:00"/>
    <s v="Parr"/>
  </r>
  <r>
    <x v="29"/>
    <x v="0"/>
    <s v="SP"/>
    <x v="34"/>
    <s v="Youngs River"/>
    <s v="ODFW"/>
    <d v="1989-06-01T00:00:00"/>
    <n v="147125"/>
    <x v="8"/>
    <d v="1989-07-25T00:00:00"/>
    <s v="Parr"/>
  </r>
  <r>
    <x v="29"/>
    <x v="0"/>
    <s v="SP"/>
    <x v="1"/>
    <s v="M Fk Willamette River"/>
    <s v="ODFW"/>
    <d v="1989-08-23T00:00:00"/>
    <n v="31650"/>
    <x v="1"/>
    <d v="1989-08-23T00:00:00"/>
    <s v="Parr"/>
  </r>
  <r>
    <x v="29"/>
    <x v="9"/>
    <s v="SU"/>
    <x v="19"/>
    <s v="Green Peter Reservoir"/>
    <s v="ODFW"/>
    <d v="1989-09-29T00:00:00"/>
    <n v="50235"/>
    <x v="1"/>
    <d v="1989-09-29T00:00:00"/>
    <s v="Presmolt"/>
  </r>
  <r>
    <x v="29"/>
    <x v="0"/>
    <s v="SP"/>
    <x v="14"/>
    <s v="Sandy River"/>
    <s v="ODFW"/>
    <d v="1989-09-11T00:00:00"/>
    <n v="99951"/>
    <x v="12"/>
    <d v="1989-09-11T00:00:00"/>
    <s v="Presmolt"/>
  </r>
  <r>
    <x v="29"/>
    <x v="0"/>
    <s v="SP"/>
    <x v="14"/>
    <s v="Clackamas River"/>
    <s v="ODFW"/>
    <d v="1989-09-12T00:00:00"/>
    <n v="323283"/>
    <x v="13"/>
    <d v="1989-09-12T00:00:00"/>
    <s v="Presmolt"/>
  </r>
  <r>
    <x v="29"/>
    <x v="9"/>
    <s v="SU"/>
    <x v="16"/>
    <s v="Dexter Pond"/>
    <s v="ODFW"/>
    <d v="1989-09-18T00:00:00"/>
    <n v="50667"/>
    <x v="1"/>
    <d v="1989-12-15T00:00:00"/>
    <s v="Presmolt"/>
  </r>
  <r>
    <x v="29"/>
    <x v="9"/>
    <s v="SU"/>
    <x v="19"/>
    <s v="Green Peter Reservoir"/>
    <s v="ODFW"/>
    <d v="1989-10-09T00:00:00"/>
    <n v="6077"/>
    <x v="1"/>
    <d v="1989-10-09T00:00:00"/>
    <s v="Presmolt"/>
  </r>
  <r>
    <x v="29"/>
    <x v="0"/>
    <s v="SP"/>
    <x v="18"/>
    <s v="McKenzie River"/>
    <s v="ODFW"/>
    <d v="1989-11-09T00:00:00"/>
    <n v="213447"/>
    <x v="1"/>
    <d v="1989-11-09T00:00:00"/>
    <s v="Presmolt"/>
  </r>
  <r>
    <x v="29"/>
    <x v="0"/>
    <s v="SP"/>
    <x v="17"/>
    <s v="Santiam River &amp; N Fk"/>
    <s v="ODFW"/>
    <d v="1989-08-28T00:00:00"/>
    <n v="1114"/>
    <x v="0"/>
    <d v="1989-10-16T00:00:00"/>
    <s v="Parr"/>
  </r>
  <r>
    <x v="29"/>
    <x v="0"/>
    <s v="SP"/>
    <x v="38"/>
    <s v="S Fk Santiam River"/>
    <s v="ODFW"/>
    <d v="1989-11-13T00:00:00"/>
    <n v="479297"/>
    <x v="0"/>
    <d v="1989-11-16T00:00:00"/>
    <s v="Presmolt"/>
  </r>
  <r>
    <x v="29"/>
    <x v="0"/>
    <s v="SP"/>
    <x v="38"/>
    <s v="Dexter Pond"/>
    <s v="ODFW"/>
    <d v="1989-11-13T00:00:00"/>
    <n v="408536"/>
    <x v="1"/>
    <d v="1989-11-13T00:00:00"/>
    <s v="Presmolt"/>
  </r>
  <r>
    <x v="29"/>
    <x v="0"/>
    <s v="SP"/>
    <x v="14"/>
    <s v="Clackamas Hatchery"/>
    <s v="ODFW"/>
    <d v="1989-08-14T00:00:00"/>
    <n v="397502"/>
    <x v="13"/>
    <d v="1989-08-14T00:00:00"/>
    <s v="Parr"/>
  </r>
  <r>
    <x v="29"/>
    <x v="0"/>
    <s v="SP"/>
    <x v="17"/>
    <s v="Santiam River &amp; N Fk"/>
    <s v="ODFW"/>
    <d v="1989-08-28T00:00:00"/>
    <n v="1114"/>
    <x v="0"/>
    <d v="1989-10-16T00:00:00"/>
    <s v="Parr"/>
  </r>
  <r>
    <x v="29"/>
    <x v="9"/>
    <s v="SU"/>
    <x v="0"/>
    <s v="Green Peter Reservoir"/>
    <s v="ODFW"/>
    <d v="1989-10-09T00:00:00"/>
    <n v="6077"/>
    <x v="1"/>
    <d v="1989-10-09T00:00:00"/>
    <s v="Smolt"/>
  </r>
  <r>
    <x v="29"/>
    <x v="1"/>
    <s v="FA"/>
    <x v="26"/>
    <s v="W Fk Grays River"/>
    <s v="WDFW"/>
    <d v="1990-03-12T00:00:00"/>
    <n v="162800"/>
    <x v="15"/>
    <d v="1990-03-12T00:00:00"/>
    <s v="Smolt"/>
  </r>
  <r>
    <x v="29"/>
    <x v="1"/>
    <s v="FA"/>
    <x v="26"/>
    <s v="W Fk Grays River"/>
    <s v="WDFW"/>
    <d v="1990-05-14T00:00:00"/>
    <n v="406700"/>
    <x v="15"/>
    <d v="1990-05-14T00:00:00"/>
    <s v="Smolt"/>
  </r>
  <r>
    <x v="29"/>
    <x v="5"/>
    <s v="SO"/>
    <x v="26"/>
    <s v="Grays River Hatchery"/>
    <s v="WDFW"/>
    <d v="1990-04-25T00:00:00"/>
    <n v="352475"/>
    <x v="15"/>
    <d v="1990-05-07T00:00:00"/>
    <s v="Smolt"/>
  </r>
  <r>
    <x v="29"/>
    <x v="1"/>
    <s v="FA"/>
    <x v="32"/>
    <s v="Elochoman Hatchery"/>
    <s v="WDFW"/>
    <d v="1990-05-24T00:00:00"/>
    <n v="4712719"/>
    <x v="14"/>
    <d v="1990-06-17T00:00:00"/>
    <s v="Smolt"/>
  </r>
  <r>
    <x v="29"/>
    <x v="11"/>
    <s v="NO"/>
    <x v="32"/>
    <s v="Elochoman Hatchery"/>
    <s v="WDFW"/>
    <d v="1990-04-26T00:00:00"/>
    <n v="1144481"/>
    <x v="14"/>
    <d v="1990-05-31T00:00:00"/>
    <s v="Smolt"/>
  </r>
  <r>
    <x v="29"/>
    <x v="5"/>
    <s v="SO"/>
    <x v="32"/>
    <s v="Elochoman Hatchery"/>
    <s v="WDFW"/>
    <d v="1990-04-17T00:00:00"/>
    <n v="475700"/>
    <x v="14"/>
    <d v="1990-04-17T00:00:00"/>
    <s v="Smolt"/>
  </r>
  <r>
    <x v="29"/>
    <x v="8"/>
    <s v="SP"/>
    <x v="22"/>
    <s v="Cowlitz Salmon"/>
    <s v="WDFW"/>
    <d v="1990-04-02T00:00:00"/>
    <n v="1074500"/>
    <x v="3"/>
    <d v="1990-04-03T00:00:00"/>
    <s v="Smolt"/>
  </r>
  <r>
    <x v="29"/>
    <x v="1"/>
    <s v="FA"/>
    <x v="22"/>
    <s v="Cowlitz Salmon"/>
    <s v="WDFW"/>
    <d v="1990-05-30T00:00:00"/>
    <n v="6706700"/>
    <x v="3"/>
    <d v="1990-06-21T00:00:00"/>
    <s v="Smolt"/>
  </r>
  <r>
    <x v="29"/>
    <x v="11"/>
    <s v="NO"/>
    <x v="22"/>
    <s v="Cowlitz Salmon"/>
    <s v="WDFW"/>
    <d v="1990-05-02T00:00:00"/>
    <n v="4686200"/>
    <x v="3"/>
    <d v="1990-06-04T00:00:00"/>
    <s v="Smolt"/>
  </r>
  <r>
    <x v="29"/>
    <x v="1"/>
    <s v="FA"/>
    <x v="29"/>
    <s v="Alder Creek"/>
    <s v="WDFW"/>
    <d v="1990-06-05T00:00:00"/>
    <n v="2152100"/>
    <x v="16"/>
    <d v="1990-06-05T00:00:00"/>
    <s v="Smolt"/>
  </r>
  <r>
    <x v="29"/>
    <x v="5"/>
    <s v="SO"/>
    <x v="29"/>
    <s v="North Toutle Hatchery"/>
    <s v="WDFW"/>
    <d v="1990-05-04T00:00:00"/>
    <n v="795600"/>
    <x v="16"/>
    <d v="1990-05-04T00:00:00"/>
    <s v="Smolt"/>
  </r>
  <r>
    <x v="29"/>
    <x v="8"/>
    <s v="SP"/>
    <x v="45"/>
    <s v="Fallert Creek Hatchery"/>
    <s v="WDFW"/>
    <d v="1990-04-20T00:00:00"/>
    <n v="528660"/>
    <x v="7"/>
    <d v="1990-04-20T00:00:00"/>
    <s v="Smolt"/>
  </r>
  <r>
    <x v="29"/>
    <x v="1"/>
    <s v="FA"/>
    <x v="45"/>
    <s v="Fallert Creek Hatchery"/>
    <s v="WDFW"/>
    <d v="1990-06-06T00:00:00"/>
    <n v="2040803"/>
    <x v="7"/>
    <d v="1990-06-06T00:00:00"/>
    <s v="Smolt"/>
  </r>
  <r>
    <x v="29"/>
    <x v="1"/>
    <s v="FA"/>
    <x v="27"/>
    <s v="Kalama Falls Hatchery"/>
    <s v="WDFW"/>
    <d v="1990-05-24T00:00:00"/>
    <n v="3481000"/>
    <x v="7"/>
    <d v="1990-07-16T00:00:00"/>
    <s v="Smolt"/>
  </r>
  <r>
    <x v="29"/>
    <x v="11"/>
    <s v="NO"/>
    <x v="27"/>
    <s v="Kalama Falls Hatchery"/>
    <s v="WDFW"/>
    <d v="1990-04-14T00:00:00"/>
    <n v="952300"/>
    <x v="7"/>
    <d v="1990-05-04T00:00:00"/>
    <s v="Smolt"/>
  </r>
  <r>
    <x v="29"/>
    <x v="8"/>
    <s v="SP"/>
    <x v="7"/>
    <s v="Lewis River Hatchery"/>
    <s v="WDFW"/>
    <d v="1990-04-06T00:00:00"/>
    <n v="330600"/>
    <x v="5"/>
    <d v="1990-04-06T00:00:00"/>
    <s v="Smolt"/>
  </r>
  <r>
    <x v="29"/>
    <x v="8"/>
    <s v="SP"/>
    <x v="7"/>
    <s v="Lewis River Hatchery"/>
    <s v="WDFW"/>
    <d v="1990-04-06T00:00:00"/>
    <n v="326400"/>
    <x v="5"/>
    <d v="1990-04-06T00:00:00"/>
    <s v="Smolt"/>
  </r>
  <r>
    <x v="29"/>
    <x v="11"/>
    <s v="NO"/>
    <x v="7"/>
    <s v="Lewis River Hatchery"/>
    <s v="WDFW"/>
    <d v="1990-05-13T00:00:00"/>
    <n v="2319200"/>
    <x v="5"/>
    <d v="1990-05-13T00:00:00"/>
    <s v="Smolt"/>
  </r>
  <r>
    <x v="29"/>
    <x v="8"/>
    <s v="SP"/>
    <x v="5"/>
    <s v="Speelyai Hatchery"/>
    <s v="WDFW"/>
    <d v="1990-04-09T00:00:00"/>
    <n v="198012"/>
    <x v="5"/>
    <d v="1990-04-09T00:00:00"/>
    <s v="Smolt"/>
  </r>
  <r>
    <x v="29"/>
    <x v="5"/>
    <s v="SO"/>
    <x v="5"/>
    <s v="Speelyai Hatchery"/>
    <s v="WDFW"/>
    <d v="1990-05-13T00:00:00"/>
    <n v="131200"/>
    <x v="5"/>
    <d v="1990-05-13T00:00:00"/>
    <s v="Smolt"/>
  </r>
  <r>
    <x v="29"/>
    <x v="1"/>
    <s v="FA"/>
    <x v="24"/>
    <s v="Washougal Hatchery"/>
    <s v="WDFW"/>
    <d v="1990-06-13T00:00:00"/>
    <n v="5644000"/>
    <x v="6"/>
    <d v="1990-06-13T00:00:00"/>
    <s v="Smolt"/>
  </r>
  <r>
    <x v="29"/>
    <x v="1"/>
    <s v="FA"/>
    <x v="24"/>
    <s v="Washougal Hatchery"/>
    <s v="WDFW"/>
    <d v="1990-07-23T00:00:00"/>
    <n v="497000"/>
    <x v="6"/>
    <d v="1990-07-23T00:00:00"/>
    <s v="Smolt"/>
  </r>
  <r>
    <x v="29"/>
    <x v="11"/>
    <s v="NO"/>
    <x v="24"/>
    <s v="Washougal Hatchery"/>
    <s v="WDFW"/>
    <d v="1990-04-03T00:00:00"/>
    <n v="655310"/>
    <x v="6"/>
    <d v="1990-05-29T00:00:00"/>
    <s v="Smolt"/>
  </r>
  <r>
    <x v="29"/>
    <x v="1"/>
    <s v="FA"/>
    <x v="24"/>
    <s v="Washougal Hatchery"/>
    <s v="WDFW"/>
    <d v="1990-01-22T00:00:00"/>
    <n v="1205000"/>
    <x v="6"/>
    <d v="1990-02-19T00:00:00"/>
    <s v="Fry"/>
  </r>
  <r>
    <x v="29"/>
    <x v="1"/>
    <s v="FA"/>
    <x v="22"/>
    <s v="Cowlitz Salmon"/>
    <s v="WDFW"/>
    <d v="1990-01-04T00:00:00"/>
    <n v="1945700"/>
    <x v="3"/>
    <d v="1990-01-30T00:00:00"/>
    <s v="Fry"/>
  </r>
  <r>
    <x v="29"/>
    <x v="1"/>
    <s v="FA"/>
    <x v="22"/>
    <s v="Cowlitz Salmon"/>
    <s v="WDFW"/>
    <d v="1990-03-29T00:00:00"/>
    <n v="454500"/>
    <x v="3"/>
    <d v="1990-03-29T00:00:00"/>
    <s v="Smolt"/>
  </r>
  <r>
    <x v="29"/>
    <x v="5"/>
    <s v="SO"/>
    <x v="45"/>
    <s v="Toutle River"/>
    <s v="WDFW"/>
    <d v="1990-01-08T00:00:00"/>
    <n v="10000"/>
    <x v="16"/>
    <d v="1990-01-08T00:00:00"/>
    <s v="Smolt"/>
  </r>
  <r>
    <x v="29"/>
    <x v="1"/>
    <s v="FA"/>
    <x v="26"/>
    <s v="Grays River Hatchery"/>
    <s v="WDFW"/>
    <d v="1990-06-05T00:00:00"/>
    <n v="824100"/>
    <x v="15"/>
    <d v="1990-06-22T00:00:00"/>
    <s v="Smolt"/>
  </r>
  <r>
    <x v="29"/>
    <x v="11"/>
    <s v="NO"/>
    <x v="7"/>
    <s v="Lewis River Hatchery"/>
    <s v="WDFW"/>
    <d v="1990-05-13T00:00:00"/>
    <n v="1057600"/>
    <x v="5"/>
    <d v="1990-05-13T00:00:00"/>
    <s v="Smolt"/>
  </r>
  <r>
    <x v="29"/>
    <x v="5"/>
    <s v="SO"/>
    <x v="45"/>
    <s v="Fallert Creek Hatchery"/>
    <s v="WDFW"/>
    <d v="1990-05-01T00:00:00"/>
    <n v="547878"/>
    <x v="7"/>
    <d v="1990-05-01T00:00:00"/>
    <s v="Smolt"/>
  </r>
  <r>
    <x v="29"/>
    <x v="1"/>
    <s v="FA"/>
    <x v="46"/>
    <s v="Chinook River"/>
    <s v="WDFW"/>
    <d v="1990-05-21T00:00:00"/>
    <n v="496000"/>
    <x v="18"/>
    <d v="1990-07-04T00:00:00"/>
    <s v="Smolt"/>
  </r>
  <r>
    <x v="29"/>
    <x v="1"/>
    <s v="FA"/>
    <x v="46"/>
    <s v="Chinook River"/>
    <s v="WDFW"/>
    <d v="1990-03-20T00:00:00"/>
    <n v="1071500"/>
    <x v="18"/>
    <d v="1990-06-30T00:00:00"/>
    <s v="Smolt"/>
  </r>
  <r>
    <x v="29"/>
    <x v="13"/>
    <s v="UN"/>
    <x v="46"/>
    <s v="Chinook River"/>
    <s v="WDFW"/>
    <d v="1990-03-15T00:00:00"/>
    <n v="363000"/>
    <x v="18"/>
    <d v="1990-03-15T00:00:00"/>
    <s v="Smolt"/>
  </r>
  <r>
    <x v="29"/>
    <x v="11"/>
    <s v="NO"/>
    <x v="3"/>
    <s v="Camas Net Pen"/>
    <s v="WDFW"/>
    <d v="1990-04-18T00:00:00"/>
    <n v="29600"/>
    <x v="6"/>
    <d v="1990-04-18T00:00:00"/>
    <s v="Smolt"/>
  </r>
  <r>
    <x v="29"/>
    <x v="1"/>
    <s v="FA"/>
    <x v="29"/>
    <s v="Alder Creek"/>
    <s v="WDFW"/>
    <d v="1990-06-05T00:00:00"/>
    <n v="1252800"/>
    <x v="16"/>
    <d v="1990-06-05T00:00:00"/>
    <s v="Smolt"/>
  </r>
  <r>
    <x v="29"/>
    <x v="1"/>
    <s v="FA"/>
    <x v="27"/>
    <s v="Kalama Falls Hatchery"/>
    <s v="WDFW"/>
    <d v="1990-08-15T00:00:00"/>
    <n v="78200"/>
    <x v="7"/>
    <d v="1990-08-15T00:00:00"/>
    <s v="Smolt"/>
  </r>
  <r>
    <x v="29"/>
    <x v="1"/>
    <s v="FA"/>
    <x v="3"/>
    <s v="Olequa Creek"/>
    <s v="WDFW"/>
    <d v="1990-03-30T00:00:00"/>
    <n v="200"/>
    <x v="3"/>
    <d v="1990-03-30T00:00:00"/>
    <s v="Smolt"/>
  </r>
  <r>
    <x v="29"/>
    <x v="9"/>
    <s v="SU"/>
    <x v="19"/>
    <s v="Green Peter Reservoir"/>
    <s v="ODFW"/>
    <d v="1989-10-09T00:00:00"/>
    <n v="6077"/>
    <x v="1"/>
    <d v="1989-10-09T00:00:00"/>
    <s v="Presmolt"/>
  </r>
  <r>
    <x v="29"/>
    <x v="6"/>
    <s v="UN"/>
    <x v="15"/>
    <s v="Sandy Hatchery"/>
    <s v="ODFW"/>
    <d v="1990-05-01T00:00:00"/>
    <n v="955352"/>
    <x v="12"/>
    <d v="1990-05-31T00:00:00"/>
    <s v="Smolt"/>
  </r>
  <r>
    <x v="29"/>
    <x v="8"/>
    <s v="SP"/>
    <x v="0"/>
    <s v="South Santiam Hatchery"/>
    <s v="ODFW"/>
    <d v="1990-03-05T00:00:00"/>
    <n v="246347"/>
    <x v="0"/>
    <d v="1990-03-05T00:00:00"/>
    <s v="Smolt"/>
  </r>
  <r>
    <x v="29"/>
    <x v="8"/>
    <s v="SP"/>
    <x v="0"/>
    <s v="South Santiam Hatchery"/>
    <s v="ODFW"/>
    <d v="1990-11-01T00:00:00"/>
    <n v="132000"/>
    <x v="0"/>
    <d v="1990-11-10T00:00:00"/>
    <s v="Smolt"/>
  </r>
  <r>
    <x v="29"/>
    <x v="9"/>
    <s v="SU"/>
    <x v="0"/>
    <s v="South Santiam Hatchery"/>
    <s v="ODFW"/>
    <d v="1990-04-16T00:00:00"/>
    <n v="163727"/>
    <x v="0"/>
    <d v="1990-04-17T00:00:00"/>
    <s v="Smolt"/>
  </r>
  <r>
    <x v="29"/>
    <x v="8"/>
    <s v="SP"/>
    <x v="38"/>
    <s v="South Santiam Hatchery"/>
    <s v="ODFW"/>
    <d v="1990-03-05T00:00:00"/>
    <n v="291638"/>
    <x v="0"/>
    <d v="1990-03-06T00:00:00"/>
    <s v="Smolt"/>
  </r>
  <r>
    <x v="29"/>
    <x v="8"/>
    <s v="SP"/>
    <x v="38"/>
    <s v="M Fk Willamette River"/>
    <s v="ODFW"/>
    <d v="1990-03-07T00:00:00"/>
    <n v="815968"/>
    <x v="1"/>
    <d v="1990-03-07T00:00:00"/>
    <s v="Smolt"/>
  </r>
  <r>
    <x v="29"/>
    <x v="8"/>
    <s v="SP"/>
    <x v="38"/>
    <s v="Mollala River"/>
    <s v="ODFW"/>
    <d v="1990-03-07T00:00:00"/>
    <n v="98213"/>
    <x v="1"/>
    <d v="1990-03-07T00:00:00"/>
    <s v="Smolt"/>
  </r>
  <r>
    <x v="29"/>
    <x v="9"/>
    <s v="SU"/>
    <x v="16"/>
    <s v="McKenzie River"/>
    <s v="ODFW"/>
    <d v="1990-04-19T00:00:00"/>
    <n v="31171"/>
    <x v="1"/>
    <d v="1990-04-19T00:00:00"/>
    <s v="Smolt"/>
  </r>
  <r>
    <x v="29"/>
    <x v="9"/>
    <s v="SU"/>
    <x v="16"/>
    <s v="McKenzie River"/>
    <s v="ODFW"/>
    <d v="1990-05-01T00:00:00"/>
    <n v="58092"/>
    <x v="1"/>
    <d v="1990-05-01T00:00:00"/>
    <s v="Smolt"/>
  </r>
  <r>
    <x v="29"/>
    <x v="8"/>
    <s v="SP"/>
    <x v="17"/>
    <s v="Santiam River &amp; N Fk"/>
    <s v="ODFW"/>
    <d v="1990-03-08T00:00:00"/>
    <n v="450352"/>
    <x v="0"/>
    <d v="1990-03-09T00:00:00"/>
    <s v="Smolt"/>
  </r>
  <r>
    <x v="29"/>
    <x v="7"/>
    <s v="WI"/>
    <x v="17"/>
    <s v="Santiam River &amp; N Fk"/>
    <s v="ODFW"/>
    <d v="1990-04-09T00:00:00"/>
    <n v="93447"/>
    <x v="0"/>
    <d v="1990-04-10T00:00:00"/>
    <s v="Smolt"/>
  </r>
  <r>
    <x v="29"/>
    <x v="8"/>
    <s v="SP"/>
    <x v="18"/>
    <s v="McKenzie River"/>
    <s v="ODFW"/>
    <d v="1990-03-08T00:00:00"/>
    <n v="435445"/>
    <x v="1"/>
    <d v="1990-03-08T00:00:00"/>
    <s v="Smolt"/>
  </r>
  <r>
    <x v="29"/>
    <x v="9"/>
    <s v="SU"/>
    <x v="18"/>
    <s v="Santiam River &amp; N Fk"/>
    <s v="ODFW"/>
    <d v="1990-04-16T00:00:00"/>
    <n v="41424"/>
    <x v="0"/>
    <d v="1990-04-16T00:00:00"/>
    <s v="Smolt"/>
  </r>
  <r>
    <x v="29"/>
    <x v="9"/>
    <s v="SU"/>
    <x v="18"/>
    <s v="M Fk Willamette River"/>
    <s v="ODFW"/>
    <d v="1990-04-16T00:00:00"/>
    <n v="41464"/>
    <x v="1"/>
    <d v="1990-04-16T00:00:00"/>
    <s v="Smolt"/>
  </r>
  <r>
    <x v="29"/>
    <x v="9"/>
    <s v="SU"/>
    <x v="18"/>
    <s v="McKenzie River"/>
    <s v="ODFW"/>
    <d v="1990-05-01T00:00:00"/>
    <n v="29880"/>
    <x v="1"/>
    <d v="1990-05-01T00:00:00"/>
    <s v="Smolt"/>
  </r>
  <r>
    <x v="29"/>
    <x v="6"/>
    <s v="UN"/>
    <x v="49"/>
    <s v="Wahkeena Pond"/>
    <s v="ODFW"/>
    <d v="1990-05-01T00:00:00"/>
    <n v="1950000"/>
    <x v="4"/>
    <d v="1990-05-31T00:00:00"/>
    <s v="Smolt"/>
  </r>
  <r>
    <x v="29"/>
    <x v="8"/>
    <s v="SP"/>
    <x v="34"/>
    <s v="Youngs Bay"/>
    <s v="ODFW"/>
    <d v="1990-03-06T00:00:00"/>
    <n v="54309"/>
    <x v="8"/>
    <d v="1990-03-06T00:00:00"/>
    <s v="Smolt"/>
  </r>
  <r>
    <x v="29"/>
    <x v="6"/>
    <s v="UN"/>
    <x v="34"/>
    <s v="S Fk Klaskanine River"/>
    <s v="ODFW"/>
    <d v="1990-05-13T00:00:00"/>
    <n v="779320"/>
    <x v="11"/>
    <d v="1990-05-13T00:00:00"/>
    <s v="Smolt"/>
  </r>
  <r>
    <x v="29"/>
    <x v="8"/>
    <s v="SP"/>
    <x v="14"/>
    <s v="Sandy River"/>
    <s v="ODFW"/>
    <d v="1990-03-14T00:00:00"/>
    <n v="160134"/>
    <x v="12"/>
    <d v="1990-03-15T00:00:00"/>
    <s v="Smolt"/>
  </r>
  <r>
    <x v="29"/>
    <x v="8"/>
    <s v="SP"/>
    <x v="14"/>
    <s v="Clackamas Hatchery"/>
    <s v="ODFW"/>
    <d v="1990-03-12T00:00:00"/>
    <n v="563468"/>
    <x v="13"/>
    <d v="1990-03-12T00:00:00"/>
    <s v="Smolt"/>
  </r>
  <r>
    <x v="29"/>
    <x v="7"/>
    <s v="WI"/>
    <x v="14"/>
    <s v="Clackamas Hatchery"/>
    <s v="ODFW"/>
    <d v="1990-04-23T00:00:00"/>
    <n v="31819"/>
    <x v="13"/>
    <d v="1990-04-23T00:00:00"/>
    <s v="Smolt"/>
  </r>
  <r>
    <x v="29"/>
    <x v="7"/>
    <s v="WI"/>
    <x v="14"/>
    <s v="Sandy River"/>
    <s v="ODFW"/>
    <d v="1990-04-24T00:00:00"/>
    <n v="31590"/>
    <x v="12"/>
    <d v="1990-04-24T00:00:00"/>
    <s v="Smolt"/>
  </r>
  <r>
    <x v="29"/>
    <x v="6"/>
    <s v="UN"/>
    <x v="12"/>
    <s v="Klaskanine Hatchery"/>
    <s v="ODFW"/>
    <d v="1990-05-31T00:00:00"/>
    <n v="1394555"/>
    <x v="11"/>
    <d v="1990-05-31T00:00:00"/>
    <s v="Smolt"/>
  </r>
  <r>
    <x v="29"/>
    <x v="1"/>
    <s v="FA"/>
    <x v="12"/>
    <s v="Klaskanine Hatchery"/>
    <s v="ODFW"/>
    <d v="1990-05-01T00:00:00"/>
    <n v="2465000"/>
    <x v="11"/>
    <d v="1990-05-10T00:00:00"/>
    <s v="Smolt"/>
  </r>
  <r>
    <x v="29"/>
    <x v="7"/>
    <s v="WI"/>
    <x v="12"/>
    <s v="S Fk Klaskanine River"/>
    <s v="ODFW"/>
    <d v="1990-04-16T00:00:00"/>
    <n v="59886"/>
    <x v="11"/>
    <d v="1990-04-16T00:00:00"/>
    <s v="Smolt"/>
  </r>
  <r>
    <x v="29"/>
    <x v="1"/>
    <s v="FA"/>
    <x v="44"/>
    <s v="Bonneville Hatchery"/>
    <s v="ODFW"/>
    <d v="1990-05-07T00:00:00"/>
    <n v="1176537"/>
    <x v="2"/>
    <d v="1990-05-07T00:00:00"/>
    <s v="Smolt"/>
  </r>
  <r>
    <x v="29"/>
    <x v="1"/>
    <s v="FA"/>
    <x v="44"/>
    <s v="Bonneville Hatchery"/>
    <s v="ODFW"/>
    <d v="1990-05-07T00:00:00"/>
    <n v="4220597"/>
    <x v="2"/>
    <d v="1990-05-07T00:00:00"/>
    <s v="Smolt"/>
  </r>
  <r>
    <x v="29"/>
    <x v="1"/>
    <s v="FA"/>
    <x v="2"/>
    <s v="Bonneville Hatchery"/>
    <s v="ODFW"/>
    <d v="1990-05-07T00:00:00"/>
    <n v="2507310"/>
    <x v="2"/>
    <d v="1990-05-07T00:00:00"/>
    <s v="Smolt"/>
  </r>
  <r>
    <x v="29"/>
    <x v="6"/>
    <s v="UN"/>
    <x v="2"/>
    <s v="Bonneville Hatchery"/>
    <s v="ODFW"/>
    <d v="1990-04-25T00:00:00"/>
    <n v="701632"/>
    <x v="2"/>
    <d v="1990-04-25T00:00:00"/>
    <s v="Smolt"/>
  </r>
  <r>
    <x v="29"/>
    <x v="8"/>
    <s v="SP"/>
    <x v="14"/>
    <s v="Salmon R Oregon"/>
    <s v="ODFW"/>
    <d v="1990-03-14T00:00:00"/>
    <n v="201750"/>
    <x v="12"/>
    <d v="1990-03-16T00:00:00"/>
    <s v="Smolt"/>
  </r>
  <r>
    <x v="29"/>
    <x v="8"/>
    <s v="SP"/>
    <x v="18"/>
    <s v="McKenzie River"/>
    <s v="ODFW"/>
    <d v="1990-03-08T00:00:00"/>
    <n v="163812"/>
    <x v="1"/>
    <d v="1990-03-09T00:00:00"/>
    <s v="Smolt"/>
  </r>
  <r>
    <x v="29"/>
    <x v="8"/>
    <s v="SP"/>
    <x v="1"/>
    <s v="M Fk Willamette River"/>
    <s v="ODFW"/>
    <d v="1990-03-12T00:00:00"/>
    <n v="17625"/>
    <x v="1"/>
    <d v="1990-03-12T00:00:00"/>
    <s v="Smolt"/>
  </r>
  <r>
    <x v="29"/>
    <x v="8"/>
    <s v="SP"/>
    <x v="1"/>
    <s v="Willamette River"/>
    <s v="ODFW"/>
    <d v="1990-02-26T00:00:00"/>
    <n v="71881"/>
    <x v="1"/>
    <d v="1990-02-26T00:00:00"/>
    <s v="Smolt"/>
  </r>
  <r>
    <x v="29"/>
    <x v="8"/>
    <s v="SP"/>
    <x v="1"/>
    <s v="Salmon R Oregon"/>
    <s v="ODFW"/>
    <d v="1990-02-26T00:00:00"/>
    <n v="24098"/>
    <x v="12"/>
    <d v="1990-02-26T00:00:00"/>
    <s v="Smolt"/>
  </r>
  <r>
    <x v="29"/>
    <x v="12"/>
    <s v="UN"/>
    <x v="10"/>
    <s v="Lewis and Clark River"/>
    <s v="ODFW"/>
    <d v="1990-04-27T00:00:00"/>
    <n v="2450"/>
    <x v="4"/>
    <d v="1990-04-27T00:00:00"/>
    <s v="Smolt"/>
  </r>
  <r>
    <x v="29"/>
    <x v="1"/>
    <s v="FA"/>
    <x v="10"/>
    <s v="Big Creek Hatchery"/>
    <s v="ODFW"/>
    <d v="1990-04-20T00:00:00"/>
    <n v="9746836"/>
    <x v="10"/>
    <d v="1990-05-31T00:00:00"/>
    <s v="Smolt"/>
  </r>
  <r>
    <x v="29"/>
    <x v="7"/>
    <s v="WI"/>
    <x v="10"/>
    <s v="Big Creek Hatchery"/>
    <s v="ODFW"/>
    <d v="1990-04-16T00:00:00"/>
    <n v="52817"/>
    <x v="10"/>
    <d v="1990-04-16T00:00:00"/>
    <s v="Smolt"/>
  </r>
  <r>
    <x v="29"/>
    <x v="7"/>
    <s v="WI"/>
    <x v="11"/>
    <s v="Sandy River"/>
    <s v="ODFW"/>
    <d v="1990-04-16T00:00:00"/>
    <n v="205074"/>
    <x v="12"/>
    <d v="1990-04-26T00:00:00"/>
    <s v="Smolt"/>
  </r>
  <r>
    <x v="29"/>
    <x v="7"/>
    <s v="WI"/>
    <x v="11"/>
    <s v="Clackamas River"/>
    <s v="ODFW"/>
    <d v="1990-04-24T00:00:00"/>
    <n v="156475"/>
    <x v="13"/>
    <d v="1990-05-09T00:00:00"/>
    <s v="Smolt"/>
  </r>
  <r>
    <x v="29"/>
    <x v="9"/>
    <s v="SU"/>
    <x v="33"/>
    <s v="Salmon R Oregon"/>
    <s v="ODFW"/>
    <d v="1990-04-30T00:00:00"/>
    <n v="61027"/>
    <x v="12"/>
    <d v="1990-05-07T00:00:00"/>
    <s v="Smolt"/>
  </r>
  <r>
    <x v="29"/>
    <x v="7"/>
    <s v="WI"/>
    <x v="11"/>
    <s v="Gnat Creek Hatchery"/>
    <s v="ODFW"/>
    <d v="1990-04-17T00:00:00"/>
    <n v="30096"/>
    <x v="4"/>
    <d v="1990-04-17T00:00:00"/>
    <s v="Smolt"/>
  </r>
  <r>
    <x v="29"/>
    <x v="7"/>
    <s v="WI"/>
    <x v="11"/>
    <s v="Lewis and Clark River"/>
    <s v="ODFW"/>
    <d v="1990-04-23T00:00:00"/>
    <n v="39952"/>
    <x v="4"/>
    <d v="1990-04-26T00:00:00"/>
    <s v="Smolt"/>
  </r>
  <r>
    <x v="29"/>
    <x v="6"/>
    <s v="UN"/>
    <x v="34"/>
    <s v="Youngs Bay"/>
    <s v="ODFW"/>
    <d v="1990-04-29T00:00:00"/>
    <n v="733358"/>
    <x v="8"/>
    <d v="1990-05-18T00:00:00"/>
    <s v="Smolt"/>
  </r>
  <r>
    <x v="29"/>
    <x v="7"/>
    <s v="WI"/>
    <x v="48"/>
    <s v="Clatskanie River"/>
    <s v="ODFW"/>
    <d v="1990-04-12T00:00:00"/>
    <n v="18313"/>
    <x v="4"/>
    <d v="1990-04-12T00:00:00"/>
    <s v="Smolt"/>
  </r>
  <r>
    <x v="29"/>
    <x v="1"/>
    <s v="FA"/>
    <x v="41"/>
    <s v="Abernathy Hatchery"/>
    <s v="USFW"/>
    <d v="1990-02-20T00:00:00"/>
    <n v="307887"/>
    <x v="19"/>
    <d v="1990-02-20T00:00:00"/>
    <s v="Smolt"/>
  </r>
  <r>
    <x v="29"/>
    <x v="1"/>
    <s v="FA"/>
    <x v="41"/>
    <s v="Abernathy Hatchery"/>
    <s v="USFW"/>
    <d v="1990-03-29T00:00:00"/>
    <n v="433765"/>
    <x v="19"/>
    <d v="1990-03-29T00:00:00"/>
    <s v="Smolt"/>
  </r>
  <r>
    <x v="29"/>
    <x v="1"/>
    <s v="FA"/>
    <x v="41"/>
    <s v="Abernathy Hatchery"/>
    <s v="USFW"/>
    <d v="1990-04-16T00:00:00"/>
    <n v="153742"/>
    <x v="19"/>
    <d v="1990-04-16T00:00:00"/>
    <s v="Smolt"/>
  </r>
  <r>
    <x v="29"/>
    <x v="1"/>
    <s v="FA"/>
    <x v="41"/>
    <s v="Abernathy Hatchery"/>
    <s v="USFW"/>
    <d v="1990-05-18T00:00:00"/>
    <n v="147992"/>
    <x v="19"/>
    <d v="1990-05-18T00:00:00"/>
    <s v="Smolt"/>
  </r>
  <r>
    <x v="29"/>
    <x v="1"/>
    <s v="FA"/>
    <x v="41"/>
    <s v="Abernathy Hatchery"/>
    <s v="USFW"/>
    <d v="1990-05-10T00:00:00"/>
    <n v="299273"/>
    <x v="19"/>
    <d v="1990-05-10T00:00:00"/>
    <s v="Smolt"/>
  </r>
  <r>
    <x v="29"/>
    <x v="1"/>
    <s v="FA"/>
    <x v="41"/>
    <s v="Abernathy Hatchery"/>
    <s v="USFW"/>
    <d v="1990-05-18T00:00:00"/>
    <n v="452137"/>
    <x v="19"/>
    <d v="1990-05-18T00:00:00"/>
    <s v="Smolt"/>
  </r>
  <r>
    <x v="29"/>
    <x v="5"/>
    <s v="SO"/>
    <x v="8"/>
    <s v="Eagle Creek Hatchery"/>
    <s v="USFW"/>
    <d v="1990-04-27T00:00:00"/>
    <n v="1012793"/>
    <x v="9"/>
    <d v="1990-05-01T00:00:00"/>
    <s v="Smolt"/>
  </r>
  <r>
    <x v="29"/>
    <x v="7"/>
    <s v="WI"/>
    <x v="8"/>
    <s v="Eagle Creek Hatchery"/>
    <s v="USFW"/>
    <d v="1990-04-25T00:00:00"/>
    <n v="169325"/>
    <x v="9"/>
    <d v="1990-04-26T00:00:00"/>
    <s v="Smolt"/>
  </r>
  <r>
    <x v="29"/>
    <x v="9"/>
    <s v="SU"/>
    <x v="28"/>
    <s v="Skamania Hatchery"/>
    <s v="WDFW"/>
    <d v="1990-04-20T00:00:00"/>
    <n v="176191"/>
    <x v="6"/>
    <d v="1990-04-20T00:00:00"/>
    <s v="Smolt"/>
  </r>
  <r>
    <x v="29"/>
    <x v="9"/>
    <s v="SU"/>
    <x v="21"/>
    <s v="N Fk Lewis River"/>
    <s v="WDFW"/>
    <d v="1990-04-19T00:00:00"/>
    <n v="86355"/>
    <x v="5"/>
    <d v="1990-05-18T00:00:00"/>
    <s v="Smolt"/>
  </r>
  <r>
    <x v="29"/>
    <x v="9"/>
    <s v="SU"/>
    <x v="21"/>
    <s v="Gobar Acclim Pond"/>
    <s v="WDFW"/>
    <d v="1990-04-25T00:00:00"/>
    <n v="68019"/>
    <x v="7"/>
    <d v="1990-04-25T00:00:00"/>
    <s v="Smolt"/>
  </r>
  <r>
    <x v="29"/>
    <x v="9"/>
    <s v="SU"/>
    <x v="22"/>
    <s v="Cowlitz Trout"/>
    <s v="WDFW"/>
    <d v="1990-04-16T00:00:00"/>
    <n v="301160"/>
    <x v="3"/>
    <d v="1990-05-14T00:00:00"/>
    <s v="Smolt"/>
  </r>
  <r>
    <x v="29"/>
    <x v="7"/>
    <s v="WI"/>
    <x v="28"/>
    <s v="Skamania Hatchery"/>
    <s v="WDFW"/>
    <d v="1990-04-20T00:00:00"/>
    <n v="119501"/>
    <x v="6"/>
    <d v="1990-04-20T00:00:00"/>
    <s v="Smolt"/>
  </r>
  <r>
    <x v="29"/>
    <x v="7"/>
    <s v="WI"/>
    <x v="21"/>
    <s v="N Fk Lewis River"/>
    <s v="WDFW"/>
    <d v="1990-04-19T00:00:00"/>
    <n v="105512"/>
    <x v="5"/>
    <d v="1990-05-16T00:00:00"/>
    <s v="Smolt"/>
  </r>
  <r>
    <x v="29"/>
    <x v="7"/>
    <s v="WI"/>
    <x v="21"/>
    <s v="E Fk Lewis River"/>
    <s v="WDFW"/>
    <d v="1990-05-03T00:00:00"/>
    <n v="93100"/>
    <x v="5"/>
    <d v="1990-05-16T00:00:00"/>
    <s v="Smolt"/>
  </r>
  <r>
    <x v="29"/>
    <x v="7"/>
    <s v="WI"/>
    <x v="21"/>
    <s v="Gobar Acclim Pond"/>
    <s v="WDFW"/>
    <d v="1990-04-28T00:00:00"/>
    <n v="93768"/>
    <x v="7"/>
    <d v="1990-05-17T00:00:00"/>
    <s v="Smolt"/>
  </r>
  <r>
    <x v="29"/>
    <x v="7"/>
    <s v="WI"/>
    <x v="22"/>
    <s v="Cowlitz Trout"/>
    <s v="WDFW"/>
    <d v="1990-04-23T00:00:00"/>
    <n v="1095966"/>
    <x v="3"/>
    <d v="1990-05-18T00:00:00"/>
    <s v="Smolt"/>
  </r>
  <r>
    <x v="29"/>
    <x v="7"/>
    <s v="WI"/>
    <x v="21"/>
    <s v="Coweeman River"/>
    <s v="WDFW"/>
    <d v="1990-04-27T00:00:00"/>
    <n v="44088"/>
    <x v="17"/>
    <d v="1990-05-04T00:00:00"/>
    <s v="Smolt"/>
  </r>
  <r>
    <x v="29"/>
    <x v="9"/>
    <s v="SU"/>
    <x v="21"/>
    <s v="E Fk Lewis River"/>
    <s v="WDFW"/>
    <d v="1990-04-26T00:00:00"/>
    <n v="50177"/>
    <x v="5"/>
    <d v="1990-05-18T00:00:00"/>
    <s v="Smolt"/>
  </r>
  <r>
    <x v="29"/>
    <x v="7"/>
    <s v="WI"/>
    <x v="21"/>
    <s v="Abernathy Cr"/>
    <s v="WDFW"/>
    <d v="1990-04-27T00:00:00"/>
    <n v="4950"/>
    <x v="19"/>
    <d v="1990-04-27T00:00:00"/>
    <s v="Smolt"/>
  </r>
  <r>
    <x v="29"/>
    <x v="7"/>
    <s v="WI"/>
    <x v="21"/>
    <s v="Germany Creek"/>
    <s v="WDFW"/>
    <d v="1990-04-27T00:00:00"/>
    <n v="8100"/>
    <x v="4"/>
    <d v="1990-04-27T00:00:00"/>
    <s v="Smolt"/>
  </r>
  <r>
    <x v="29"/>
    <x v="7"/>
    <s v="WI"/>
    <x v="21"/>
    <s v="Beaver Creek Hatchery"/>
    <s v="WDFW"/>
    <d v="1990-04-13T00:00:00"/>
    <n v="91394"/>
    <x v="14"/>
    <d v="1990-05-18T00:00:00"/>
    <s v="Smolt"/>
  </r>
  <r>
    <x v="29"/>
    <x v="7"/>
    <s v="WI"/>
    <x v="21"/>
    <s v="Skamokawa Creek"/>
    <s v="WDFW"/>
    <d v="1990-04-27T00:00:00"/>
    <n v="4950"/>
    <x v="4"/>
    <d v="1990-04-27T00:00:00"/>
    <s v="Smolt"/>
  </r>
  <r>
    <x v="29"/>
    <x v="12"/>
    <s v="UN"/>
    <x v="28"/>
    <s v="Skamania Hatchery"/>
    <s v="WDFW"/>
    <d v="1990-05-01T00:00:00"/>
    <n v="40000"/>
    <x v="6"/>
    <d v="1990-05-01T00:00:00"/>
    <s v="Smolt"/>
  </r>
  <r>
    <x v="29"/>
    <x v="12"/>
    <s v="UN"/>
    <x v="22"/>
    <s v="Cowlitz Trout"/>
    <s v="WDFW"/>
    <d v="1990-04-16T00:00:00"/>
    <n v="77875"/>
    <x v="3"/>
    <d v="1990-05-07T00:00:00"/>
    <s v="Smolt"/>
  </r>
  <r>
    <x v="29"/>
    <x v="9"/>
    <s v="SU"/>
    <x v="30"/>
    <s v="N Fk Lewis River"/>
    <s v="WDFW"/>
    <d v="1990-04-18T00:00:00"/>
    <n v="13778"/>
    <x v="5"/>
    <d v="1990-04-20T00:00:00"/>
    <s v="Smolt"/>
  </r>
  <r>
    <x v="29"/>
    <x v="12"/>
    <s v="UN"/>
    <x v="21"/>
    <s v="Coweeman River"/>
    <s v="WDFW"/>
    <d v="1990-04-23T00:00:00"/>
    <n v="17175"/>
    <x v="17"/>
    <d v="1990-04-25T00:00:00"/>
    <s v="Smolt"/>
  </r>
  <r>
    <x v="29"/>
    <x v="12"/>
    <s v="UN"/>
    <x v="21"/>
    <s v="Abernathy Cr"/>
    <s v="WDFW"/>
    <d v="1990-04-18T00:00:00"/>
    <n v="5170"/>
    <x v="19"/>
    <d v="1990-04-18T00:00:00"/>
    <s v="Smolt"/>
  </r>
  <r>
    <x v="29"/>
    <x v="12"/>
    <s v="UN"/>
    <x v="21"/>
    <s v="Germany Creek"/>
    <s v="WDFW"/>
    <d v="1990-04-16T00:00:00"/>
    <n v="5005"/>
    <x v="4"/>
    <d v="1990-04-16T00:00:00"/>
    <s v="Smolt"/>
  </r>
  <r>
    <x v="29"/>
    <x v="12"/>
    <s v="UN"/>
    <x v="21"/>
    <s v="Mill Cr (Elochoman R)"/>
    <s v="WDFW"/>
    <d v="1990-04-18T00:00:00"/>
    <n v="5170"/>
    <x v="14"/>
    <d v="1990-04-18T00:00:00"/>
    <s v="Smolt"/>
  </r>
  <r>
    <x v="29"/>
    <x v="12"/>
    <s v="UN"/>
    <x v="21"/>
    <s v="Beaver Creek Hatchery"/>
    <s v="WDFW"/>
    <d v="1990-04-16T00:00:00"/>
    <n v="37618"/>
    <x v="14"/>
    <d v="1990-04-25T00:00:00"/>
    <s v="Smolt"/>
  </r>
  <r>
    <x v="29"/>
    <x v="9"/>
    <s v="SU"/>
    <x v="30"/>
    <s v="E Fk Lewis River"/>
    <s v="WDFW"/>
    <d v="1990-04-18T00:00:00"/>
    <n v="32722"/>
    <x v="5"/>
    <d v="1990-04-25T00:00:00"/>
    <s v="Smolt"/>
  </r>
  <r>
    <x v="29"/>
    <x v="7"/>
    <s v="WI"/>
    <x v="21"/>
    <s v="Grays River"/>
    <s v="WDFW"/>
    <d v="1990-04-30T00:00:00"/>
    <n v="29870"/>
    <x v="15"/>
    <d v="1990-05-02T00:00:00"/>
    <s v="Smolt"/>
  </r>
  <r>
    <x v="29"/>
    <x v="7"/>
    <s v="WI"/>
    <x v="22"/>
    <s v="Cowlitz Trout"/>
    <s v="WDFW"/>
    <d v="1990-05-07T00:00:00"/>
    <n v="98069"/>
    <x v="3"/>
    <d v="1990-05-08T00:00:00"/>
    <s v="Smolt"/>
  </r>
  <r>
    <x v="29"/>
    <x v="12"/>
    <s v="UN"/>
    <x v="21"/>
    <s v="Hamilton Creek"/>
    <s v="WDFW"/>
    <d v="1990-04-20T00:00:00"/>
    <n v="6900"/>
    <x v="4"/>
    <d v="1990-04-20T00:00:00"/>
    <s v="Smolt"/>
  </r>
  <r>
    <x v="29"/>
    <x v="12"/>
    <s v="UN"/>
    <x v="21"/>
    <s v="Salmon Creek (WA)"/>
    <s v="WDFW"/>
    <d v="1990-04-24T00:00:00"/>
    <n v="8970"/>
    <x v="4"/>
    <d v="1990-04-24T00:00:00"/>
    <s v="Smolt"/>
  </r>
  <r>
    <x v="29"/>
    <x v="12"/>
    <s v="UN"/>
    <x v="21"/>
    <s v="Cedar Creek"/>
    <s v="WDFW"/>
    <d v="1990-04-24T00:00:00"/>
    <n v="7004"/>
    <x v="5"/>
    <d v="1990-04-24T00:00:00"/>
    <s v="Smolt"/>
  </r>
  <r>
    <x v="29"/>
    <x v="7"/>
    <s v="WI"/>
    <x v="21"/>
    <s v="Hamilton Creek"/>
    <s v="WDFW"/>
    <d v="1990-04-27T00:00:00"/>
    <n v="4600"/>
    <x v="4"/>
    <d v="1990-04-27T00:00:00"/>
    <s v="Smolt"/>
  </r>
  <r>
    <x v="29"/>
    <x v="7"/>
    <s v="WI"/>
    <x v="21"/>
    <s v="Salmon Creek (WA)"/>
    <s v="WDFW"/>
    <d v="1990-05-10T00:00:00"/>
    <n v="9920"/>
    <x v="4"/>
    <d v="1990-05-10T00:00:00"/>
    <s v="Smolt"/>
  </r>
  <r>
    <x v="29"/>
    <x v="9"/>
    <s v="SU"/>
    <x v="21"/>
    <s v="N Fk Toutle River"/>
    <s v="WDFW"/>
    <d v="1990-04-25T00:00:00"/>
    <n v="17070"/>
    <x v="16"/>
    <d v="1990-05-01T00:00:00"/>
    <s v="Smolt"/>
  </r>
  <r>
    <x v="29"/>
    <x v="9"/>
    <s v="SU"/>
    <x v="21"/>
    <s v="Toutle River"/>
    <s v="WDFW"/>
    <d v="1990-05-14T00:00:00"/>
    <n v="17070"/>
    <x v="16"/>
    <d v="1990-05-15T00:00:00"/>
    <s v="Smolt"/>
  </r>
  <r>
    <x v="29"/>
    <x v="9"/>
    <s v="SU"/>
    <x v="21"/>
    <s v="Green River"/>
    <s v="WDFW"/>
    <d v="1990-05-11T00:00:00"/>
    <n v="31380"/>
    <x v="3"/>
    <d v="1990-05-18T00:00:00"/>
    <s v="Smolt"/>
  </r>
  <r>
    <x v="29"/>
    <x v="9"/>
    <s v="SU"/>
    <x v="21"/>
    <s v="Beaver Creek Hatchery"/>
    <s v="WDFW"/>
    <d v="1990-05-11T00:00:00"/>
    <n v="9881"/>
    <x v="14"/>
    <d v="1990-05-18T00:00:00"/>
    <s v="Smolt"/>
  </r>
  <r>
    <x v="29"/>
    <x v="9"/>
    <s v="SU"/>
    <x v="21"/>
    <s v="S Fk Toutle River"/>
    <s v="WDFW"/>
    <d v="1990-04-27T00:00:00"/>
    <n v="21996"/>
    <x v="16"/>
    <d v="1990-04-27T00:00:00"/>
    <s v="Smolt"/>
  </r>
  <r>
    <x v="29"/>
    <x v="9"/>
    <s v="SU"/>
    <x v="3"/>
    <s v="Cowlitz Trout"/>
    <s v="WDFW"/>
    <d v="1990-04-23T00:00:00"/>
    <n v="39204"/>
    <x v="3"/>
    <d v="1990-05-30T00:00:00"/>
    <s v="Smolt"/>
  </r>
  <r>
    <x v="29"/>
    <x v="8"/>
    <s v="SP"/>
    <x v="43"/>
    <s v="Below Bonn Dam"/>
    <s v="n/a"/>
    <d v="1990-04-03T00:00:00"/>
    <n v="70000"/>
    <x v="4"/>
    <d v="1990-06-08T00:00:00"/>
    <s v="Smolt"/>
  </r>
  <r>
    <x v="29"/>
    <x v="9"/>
    <s v="SU"/>
    <x v="43"/>
    <s v="Below Bonn Dam"/>
    <s v="n/a"/>
    <d v="1990-04-10T00:00:00"/>
    <n v="30000"/>
    <x v="4"/>
    <d v="1990-05-25T00:00:00"/>
    <s v="Smolt"/>
  </r>
  <r>
    <x v="29"/>
    <x v="7"/>
    <s v="WI"/>
    <x v="10"/>
    <s v="Clatskanie River"/>
    <s v="ODFW"/>
    <d v="1990-04-13T00:00:00"/>
    <n v="9994"/>
    <x v="4"/>
    <d v="1990-04-13T00:00:00"/>
    <s v="Smolt"/>
  </r>
  <r>
    <x v="29"/>
    <x v="9"/>
    <s v="SU"/>
    <x v="0"/>
    <s v="Santiam River &amp; N Fk"/>
    <s v="ODFW"/>
    <d v="1990-04-17T00:00:00"/>
    <n v="40303"/>
    <x v="0"/>
    <d v="1990-04-17T00:00:00"/>
    <s v="Smolt"/>
  </r>
  <r>
    <x v="29"/>
    <x v="9"/>
    <s v="SU"/>
    <x v="19"/>
    <s v="Santiam River &amp; N Fk"/>
    <s v="ODFW"/>
    <d v="1990-04-17T00:00:00"/>
    <n v="133508"/>
    <x v="0"/>
    <d v="1990-04-18T00:00:00"/>
    <s v="Smolt"/>
  </r>
  <r>
    <x v="29"/>
    <x v="7"/>
    <s v="WI"/>
    <x v="11"/>
    <s v="Tualatin River"/>
    <s v="ODFW"/>
    <d v="1990-04-16T00:00:00"/>
    <n v="25111"/>
    <x v="1"/>
    <d v="1990-04-18T00:00:00"/>
    <s v="Smolt"/>
  </r>
  <r>
    <x v="29"/>
    <x v="9"/>
    <s v="SU"/>
    <x v="16"/>
    <s v="M Fk Willamette River"/>
    <s v="ODFW"/>
    <d v="1990-04-19T00:00:00"/>
    <n v="23803"/>
    <x v="1"/>
    <d v="1990-05-01T00:00:00"/>
    <s v="Smolt"/>
  </r>
  <r>
    <x v="29"/>
    <x v="9"/>
    <s v="SU"/>
    <x v="19"/>
    <s v="Mollala River"/>
    <s v="ODFW"/>
    <d v="1990-04-17T00:00:00"/>
    <n v="30052"/>
    <x v="1"/>
    <d v="1990-04-17T00:00:00"/>
    <s v="Smolt"/>
  </r>
  <r>
    <x v="29"/>
    <x v="9"/>
    <s v="SU"/>
    <x v="11"/>
    <s v="Mollala River"/>
    <s v="ODFW"/>
    <d v="1990-04-24T00:00:00"/>
    <n v="35036"/>
    <x v="1"/>
    <d v="1990-04-24T00:00:00"/>
    <s v="Smolt"/>
  </r>
  <r>
    <x v="29"/>
    <x v="7"/>
    <s v="WI"/>
    <x v="19"/>
    <s v="Mollala River"/>
    <s v="ODFW"/>
    <d v="1990-04-11T00:00:00"/>
    <n v="75398"/>
    <x v="1"/>
    <d v="1990-04-11T00:00:00"/>
    <s v="Smolt"/>
  </r>
  <r>
    <x v="29"/>
    <x v="12"/>
    <s v="UN"/>
    <x v="48"/>
    <s v="Scappoose Creek"/>
    <s v="ODFW"/>
    <d v="1990-04-23T00:00:00"/>
    <n v="3006"/>
    <x v="1"/>
    <d v="1990-04-23T00:00:00"/>
    <s v="Smolt"/>
  </r>
  <r>
    <x v="29"/>
    <x v="7"/>
    <s v="WI"/>
    <x v="48"/>
    <s v="Scappoose Creek"/>
    <s v="ODFW"/>
    <d v="1990-04-12T00:00:00"/>
    <n v="10006"/>
    <x v="1"/>
    <d v="1990-04-12T00:00:00"/>
    <s v="Smolt"/>
  </r>
  <r>
    <x v="29"/>
    <x v="9"/>
    <s v="SU"/>
    <x v="11"/>
    <s v="Clackamas River"/>
    <s v="ODFW"/>
    <d v="1990-04-30T00:00:00"/>
    <n v="155054"/>
    <x v="13"/>
    <d v="1990-05-07T00:00:00"/>
    <s v="Smolt"/>
  </r>
  <r>
    <x v="29"/>
    <x v="6"/>
    <s v="UN"/>
    <x v="2"/>
    <s v="Bonneville Hatchery"/>
    <s v="ODFW"/>
    <d v="1990-06-01T00:00:00"/>
    <n v="597483"/>
    <x v="2"/>
    <d v="1990-06-01T00:00:00"/>
    <s v="Smolt"/>
  </r>
  <r>
    <x v="29"/>
    <x v="6"/>
    <s v="UN"/>
    <x v="2"/>
    <s v="Bonneville Hatchery"/>
    <s v="ODFW"/>
    <d v="1990-06-19T00:00:00"/>
    <n v="351062"/>
    <x v="2"/>
    <d v="1990-06-19T00:00:00"/>
    <s v="Smolt"/>
  </r>
  <r>
    <x v="29"/>
    <x v="1"/>
    <s v="FA"/>
    <x v="2"/>
    <s v="Bonneville Hatchery"/>
    <s v="ODFW"/>
    <d v="1990-06-19T00:00:00"/>
    <n v="1359484"/>
    <x v="2"/>
    <d v="1990-06-19T00:00:00"/>
    <s v="Smolt"/>
  </r>
  <r>
    <x v="29"/>
    <x v="6"/>
    <s v="UN"/>
    <x v="34"/>
    <s v="Blind Slough"/>
    <s v="ODFW"/>
    <d v="1990-05-02T00:00:00"/>
    <n v="3841"/>
    <x v="4"/>
    <d v="1990-05-02T00:00:00"/>
    <s v="Smolt"/>
  </r>
  <r>
    <x v="29"/>
    <x v="12"/>
    <s v="UN"/>
    <x v="48"/>
    <s v="Lewis and Clark River"/>
    <s v="ODFW"/>
    <d v="1990-05-08T00:00:00"/>
    <n v="3957"/>
    <x v="4"/>
    <d v="1990-05-08T00:00:00"/>
    <s v="Smolt"/>
  </r>
  <r>
    <x v="29"/>
    <x v="6"/>
    <s v="UN"/>
    <x v="10"/>
    <s v="Big Creek Hatchery"/>
    <s v="ODFW"/>
    <d v="1990-05-31T00:00:00"/>
    <n v="543413"/>
    <x v="10"/>
    <d v="1990-05-31T00:00:00"/>
    <s v="Smolt"/>
  </r>
  <r>
    <x v="29"/>
    <x v="12"/>
    <s v="UN"/>
    <x v="10"/>
    <s v="Big Creek Hatchery"/>
    <s v="ODFW"/>
    <d v="1990-05-11T00:00:00"/>
    <n v="5138"/>
    <x v="10"/>
    <d v="1990-05-11T00:00:00"/>
    <s v="Smolt"/>
  </r>
  <r>
    <x v="29"/>
    <x v="12"/>
    <s v="UN"/>
    <x v="11"/>
    <s v="Gnat Creek Hatchery"/>
    <s v="ODFW"/>
    <d v="1990-05-07T00:00:00"/>
    <n v="1802"/>
    <x v="4"/>
    <d v="1990-05-07T00:00:00"/>
    <s v="Smolt"/>
  </r>
  <r>
    <x v="29"/>
    <x v="12"/>
    <s v="UN"/>
    <x v="48"/>
    <s v="Gnat Creek Hatchery"/>
    <s v="ODFW"/>
    <d v="1990-05-08T00:00:00"/>
    <n v="693"/>
    <x v="4"/>
    <d v="1990-05-08T00:00:00"/>
    <s v="Smolt"/>
  </r>
  <r>
    <x v="29"/>
    <x v="7"/>
    <s v="WI"/>
    <x v="11"/>
    <s v="Gnat Creek Hatchery"/>
    <s v="ODFW"/>
    <d v="1990-05-09T00:00:00"/>
    <n v="1782"/>
    <x v="4"/>
    <d v="1990-05-09T00:00:00"/>
    <s v="Smolt"/>
  </r>
  <r>
    <x v="29"/>
    <x v="12"/>
    <s v="UN"/>
    <x v="48"/>
    <s v="S Fk Klaskanine River"/>
    <s v="ODFW"/>
    <d v="1990-05-08T00:00:00"/>
    <n v="5000"/>
    <x v="11"/>
    <d v="1990-05-08T00:00:00"/>
    <s v="Smolt"/>
  </r>
  <r>
    <x v="29"/>
    <x v="12"/>
    <s v="UN"/>
    <x v="48"/>
    <s v="Clatskanie River"/>
    <s v="ODFW"/>
    <d v="1990-05-08T00:00:00"/>
    <n v="5016"/>
    <x v="4"/>
    <d v="1990-05-08T00:00:00"/>
    <s v="Smolt"/>
  </r>
  <r>
    <x v="29"/>
    <x v="1"/>
    <s v="FA"/>
    <x v="44"/>
    <s v="Willamette River"/>
    <s v="ODFW"/>
    <d v="1990-05-01T00:00:00"/>
    <n v="1709601"/>
    <x v="1"/>
    <d v="1990-05-09T00:00:00"/>
    <s v="Smolt"/>
  </r>
  <r>
    <x v="29"/>
    <x v="1"/>
    <s v="FA"/>
    <x v="44"/>
    <s v="Mill Cr (Willamette)"/>
    <s v="ODFW"/>
    <d v="1990-05-03T00:00:00"/>
    <n v="1002457"/>
    <x v="1"/>
    <d v="1990-05-09T00:00:00"/>
    <s v="Smolt"/>
  </r>
  <r>
    <x v="29"/>
    <x v="6"/>
    <s v="UN"/>
    <x v="10"/>
    <s v="Tualatin River"/>
    <s v="ODFW"/>
    <d v="1990-05-15T00:00:00"/>
    <n v="59954"/>
    <x v="1"/>
    <d v="1990-05-15T00:00:00"/>
    <s v="Smolt"/>
  </r>
  <r>
    <x v="29"/>
    <x v="1"/>
    <s v="FA"/>
    <x v="44"/>
    <s v="Mollala River"/>
    <s v="ODFW"/>
    <d v="1990-05-01T00:00:00"/>
    <n v="305161"/>
    <x v="1"/>
    <d v="1990-05-07T00:00:00"/>
    <s v="Smolt"/>
  </r>
  <r>
    <x v="29"/>
    <x v="1"/>
    <s v="FA"/>
    <x v="44"/>
    <s v="Santiam River &amp; N Fk"/>
    <s v="ODFW"/>
    <d v="1990-05-01T00:00:00"/>
    <n v="613776"/>
    <x v="0"/>
    <d v="1990-05-11T00:00:00"/>
    <s v="Smolt"/>
  </r>
  <r>
    <x v="29"/>
    <x v="1"/>
    <s v="FA"/>
    <x v="44"/>
    <s v="S Fk Santiam River"/>
    <s v="ODFW"/>
    <d v="1990-05-01T00:00:00"/>
    <n v="1212604"/>
    <x v="0"/>
    <d v="1990-05-08T00:00:00"/>
    <s v="Smolt"/>
  </r>
  <r>
    <x v="29"/>
    <x v="6"/>
    <s v="UN"/>
    <x v="37"/>
    <s v="Below Bonn Dam"/>
    <s v="ODFW"/>
    <d v="1990-05-14T00:00:00"/>
    <n v="753066"/>
    <x v="4"/>
    <d v="1990-05-14T00:00:00"/>
    <s v="Smolt"/>
  </r>
  <r>
    <x v="29"/>
    <x v="1"/>
    <s v="FA"/>
    <x v="44"/>
    <s v="Bonneville Hatchery"/>
    <s v="ODFW"/>
    <d v="1990-05-02T00:00:00"/>
    <n v="1022735"/>
    <x v="2"/>
    <d v="1990-05-03T00:00:00"/>
    <s v="Smolt"/>
  </r>
  <r>
    <x v="29"/>
    <x v="9"/>
    <s v="SU"/>
    <x v="11"/>
    <s v="Collawash River"/>
    <s v="ODFW"/>
    <d v="1990-05-04T00:00:00"/>
    <n v="14964"/>
    <x v="13"/>
    <d v="1990-05-04T00:00:00"/>
    <s v="Smolt"/>
  </r>
  <r>
    <x v="29"/>
    <x v="9"/>
    <s v="SU"/>
    <x v="33"/>
    <s v="ZigZag River"/>
    <s v="ODFW"/>
    <d v="1990-05-01T00:00:00"/>
    <n v="20405"/>
    <x v="12"/>
    <d v="1990-05-07T00:00:00"/>
    <s v="Smolt"/>
  </r>
  <r>
    <x v="29"/>
    <x v="1"/>
    <s v="FA"/>
    <x v="2"/>
    <s v="Below Bonn Dam"/>
    <s v="ODFW"/>
    <d v="1990-06-30T00:00:00"/>
    <n v="1876669"/>
    <x v="4"/>
    <d v="1990-08-03T00:00:00"/>
    <s v="Smolt"/>
  </r>
  <r>
    <x v="29"/>
    <x v="1"/>
    <s v="FA"/>
    <x v="10"/>
    <s v="Big Creek Hatchery"/>
    <s v="ODFW"/>
    <d v="1990-06-05T00:00:00"/>
    <n v="249347"/>
    <x v="10"/>
    <d v="1990-06-05T00:00:00"/>
    <s v="Smolt"/>
  </r>
  <r>
    <x v="29"/>
    <x v="1"/>
    <s v="FA"/>
    <x v="2"/>
    <s v="Tanner Creek"/>
    <s v="ODFW"/>
    <d v="1990-07-02T00:00:00"/>
    <n v="99912"/>
    <x v="2"/>
    <d v="1990-07-02T00:00:00"/>
    <s v="Smolt"/>
  </r>
  <r>
    <x v="29"/>
    <x v="1"/>
    <s v="FA"/>
    <x v="2"/>
    <s v="Below Bonn Dam"/>
    <s v="ODFW"/>
    <d v="1990-07-02T00:00:00"/>
    <n v="97566"/>
    <x v="4"/>
    <d v="1990-07-02T00:00:00"/>
    <s v="Smolt"/>
  </r>
  <r>
    <x v="29"/>
    <x v="1"/>
    <s v="FA"/>
    <x v="2"/>
    <s v="Bonneville Hatchery"/>
    <s v="ODFW"/>
    <d v="1990-07-19T00:00:00"/>
    <n v="282364"/>
    <x v="2"/>
    <d v="1990-07-19T00:00:00"/>
    <s v="Smolt"/>
  </r>
  <r>
    <x v="29"/>
    <x v="1"/>
    <s v="FA"/>
    <x v="2"/>
    <s v="Bonneville Hatchery"/>
    <s v="ODFW"/>
    <d v="1990-07-30T00:00:00"/>
    <n v="190043"/>
    <x v="2"/>
    <d v="1990-07-30T00:00:00"/>
    <s v="Smolt"/>
  </r>
  <r>
    <x v="29"/>
    <x v="1"/>
    <s v="FA"/>
    <x v="2"/>
    <s v="Bonneville Hatchery"/>
    <s v="ODFW"/>
    <d v="1990-08-01T00:00:00"/>
    <n v="3048341"/>
    <x v="2"/>
    <d v="1990-08-01T00:00:00"/>
    <s v="Smolt"/>
  </r>
  <r>
    <x v="29"/>
    <x v="6"/>
    <s v="UN"/>
    <x v="10"/>
    <s v="Big Creek Hatchery"/>
    <s v="ODFW"/>
    <d v="1990-07-02T00:00:00"/>
    <n v="113797"/>
    <x v="10"/>
    <d v="1990-07-31T00:00:00"/>
    <s v="Smolt"/>
  </r>
  <r>
    <x v="29"/>
    <x v="1"/>
    <s v="FA"/>
    <x v="34"/>
    <s v="Youngs Bay"/>
    <s v="ODFW"/>
    <d v="1990-07-25T00:00:00"/>
    <n v="221790"/>
    <x v="8"/>
    <d v="1990-07-25T00:00:00"/>
    <s v="Smolt"/>
  </r>
  <r>
    <x v="29"/>
    <x v="1"/>
    <s v="FA"/>
    <x v="10"/>
    <s v="Big Creek Hatchery"/>
    <s v="ODFW"/>
    <d v="1990-08-17T00:00:00"/>
    <n v="135102"/>
    <x v="10"/>
    <d v="1990-08-17T00:00:00"/>
    <s v="Smolt"/>
  </r>
  <r>
    <x v="29"/>
    <x v="1"/>
    <s v="FA"/>
    <x v="34"/>
    <s v="Youngs Bay"/>
    <s v="ODFW"/>
    <d v="1990-08-01T00:00:00"/>
    <n v="127711"/>
    <x v="8"/>
    <d v="1990-08-01T00:00:00"/>
    <s v="Smolt"/>
  </r>
  <r>
    <x v="29"/>
    <x v="7"/>
    <s v="WI"/>
    <x v="17"/>
    <s v="Fall Creek Reservoir"/>
    <s v="ODFW"/>
    <d v="1990-10-17T00:00:00"/>
    <n v="2925"/>
    <x v="1"/>
    <d v="1990-10-17T00:00:00"/>
    <s v="Smolt"/>
  </r>
  <r>
    <x v="29"/>
    <x v="7"/>
    <s v="WI"/>
    <x v="14"/>
    <s v="Blue River"/>
    <s v="ODFW"/>
    <d v="1990-10-17T00:00:00"/>
    <n v="6911"/>
    <x v="20"/>
    <d v="1990-10-17T00:00:00"/>
    <s v="Smolt"/>
  </r>
  <r>
    <x v="30"/>
    <x v="0"/>
    <s v="SP"/>
    <x v="14"/>
    <s v="Sandy River"/>
    <s v="ODFW"/>
    <d v="1988-11-01T00:00:00"/>
    <n v="300000"/>
    <x v="12"/>
    <d v="1988-11-01T00:00:00"/>
    <s v="Presmolt"/>
  </r>
  <r>
    <x v="30"/>
    <x v="0"/>
    <s v="SP"/>
    <x v="18"/>
    <s v="Fall Creek Reservoir"/>
    <s v="ODFW"/>
    <d v="1988-04-25T00:00:00"/>
    <n v="200000"/>
    <x v="1"/>
    <d v="1988-05-03T00:00:00"/>
    <s v="Parr"/>
  </r>
  <r>
    <x v="30"/>
    <x v="0"/>
    <s v="SP"/>
    <x v="18"/>
    <s v="McKenzie Hatchery"/>
    <s v="ODFW"/>
    <d v="1988-11-05T00:00:00"/>
    <n v="310000"/>
    <x v="1"/>
    <d v="1988-11-05T00:00:00"/>
    <s v="Presmolt"/>
  </r>
  <r>
    <x v="30"/>
    <x v="3"/>
    <s v="UN"/>
    <x v="37"/>
    <s v="Below Bonn Dam"/>
    <s v="ODFW"/>
    <d v="1988-05-01T00:00:00"/>
    <n v="300000"/>
    <x v="4"/>
    <d v="1988-05-01T00:00:00"/>
    <s v="Presmolt"/>
  </r>
  <r>
    <x v="30"/>
    <x v="0"/>
    <s v="SP"/>
    <x v="0"/>
    <s v="Santiam River"/>
    <s v="ODFW"/>
    <d v="1988-11-01T00:00:00"/>
    <n v="132000"/>
    <x v="1"/>
    <d v="1988-11-01T00:00:00"/>
    <s v="Presmolt"/>
  </r>
  <r>
    <x v="30"/>
    <x v="4"/>
    <s v="NO"/>
    <x v="24"/>
    <s v="Washougal River"/>
    <s v="WDFW"/>
    <d v="1988-04-28T00:00:00"/>
    <n v="386000"/>
    <x v="6"/>
    <d v="1988-05-18T00:00:00"/>
    <s v="Presmolt"/>
  </r>
  <r>
    <x v="30"/>
    <x v="4"/>
    <s v="NO"/>
    <x v="22"/>
    <s v="Cowlitz River"/>
    <s v="WDFW"/>
    <d v="1988-01-26T00:00:00"/>
    <n v="1133000"/>
    <x v="3"/>
    <d v="1988-04-05T00:00:00"/>
    <s v="Fry"/>
  </r>
  <r>
    <x v="30"/>
    <x v="4"/>
    <s v="NO"/>
    <x v="22"/>
    <s v="Cowlitz River"/>
    <s v="WDFW"/>
    <d v="1988-04-21T00:00:00"/>
    <n v="869000"/>
    <x v="3"/>
    <d v="1988-06-18T00:00:00"/>
    <s v="Presmolt"/>
  </r>
  <r>
    <x v="30"/>
    <x v="0"/>
    <s v="SP"/>
    <x v="22"/>
    <s v="Cowlitz Hatchery"/>
    <s v="WDFW"/>
    <d v="1988-05-09T00:00:00"/>
    <n v="2715000"/>
    <x v="3"/>
    <d v="1988-05-19T00:00:00"/>
    <s v="Presmolt"/>
  </r>
  <r>
    <x v="30"/>
    <x v="15"/>
    <s v="SO"/>
    <x v="5"/>
    <s v="Speelyai Hatchery"/>
    <s v="WDFW"/>
    <d v="1988-04-13T00:00:00"/>
    <n v="147500"/>
    <x v="5"/>
    <d v="1988-04-13T00:00:00"/>
    <s v="Presmolt"/>
  </r>
  <r>
    <x v="30"/>
    <x v="15"/>
    <s v="SO"/>
    <x v="26"/>
    <s v="Grays River"/>
    <s v="WDFW"/>
    <d v="1988-03-30T00:00:00"/>
    <n v="132500"/>
    <x v="15"/>
    <d v="1988-03-31T00:00:00"/>
    <s v="Presmolt"/>
  </r>
  <r>
    <x v="30"/>
    <x v="4"/>
    <s v="NO"/>
    <x v="7"/>
    <s v="Lewis River Hatchery"/>
    <s v="WDFW"/>
    <d v="1988-03-30T00:00:00"/>
    <n v="116500"/>
    <x v="5"/>
    <d v="1988-03-30T00:00:00"/>
    <s v="Fry"/>
  </r>
  <r>
    <x v="30"/>
    <x v="4"/>
    <s v="NO"/>
    <x v="7"/>
    <s v="Lewis River"/>
    <s v="WDFW"/>
    <d v="1988-07-08T00:00:00"/>
    <n v="27500"/>
    <x v="5"/>
    <d v="1988-07-08T00:00:00"/>
    <s v="Presmolt"/>
  </r>
  <r>
    <x v="30"/>
    <x v="15"/>
    <s v="SO"/>
    <x v="45"/>
    <s v="Kalama River"/>
    <s v="WDFW"/>
    <d v="1988-04-25T00:00:00"/>
    <n v="199500"/>
    <x v="7"/>
    <d v="1988-04-26T00:00:00"/>
    <s v="Presmolt"/>
  </r>
  <r>
    <x v="30"/>
    <x v="4"/>
    <s v="NO"/>
    <x v="3"/>
    <s v="Salmon Creek (WA)"/>
    <s v="WDFW"/>
    <d v="1988-01-12T00:00:00"/>
    <n v="20000"/>
    <x v="4"/>
    <d v="1988-01-12T00:00:00"/>
    <s v="Presmolt"/>
  </r>
  <r>
    <x v="30"/>
    <x v="11"/>
    <s v="NO"/>
    <x v="24"/>
    <s v="Washougal River"/>
    <s v="WDFW"/>
    <d v="1988-10-21T00:00:00"/>
    <n v="89000"/>
    <x v="6"/>
    <d v="1988-10-24T00:00:00"/>
    <s v="Smolt"/>
  </r>
  <r>
    <x v="30"/>
    <x v="0"/>
    <s v="SP"/>
    <x v="1"/>
    <s v="Mollala River"/>
    <s v="ODFW"/>
    <d v="1988-04-19T00:00:00"/>
    <n v="451000"/>
    <x v="1"/>
    <d v="1988-04-19T00:00:00"/>
    <s v="Presmolt"/>
  </r>
  <r>
    <x v="30"/>
    <x v="0"/>
    <s v="SP"/>
    <x v="1"/>
    <s v="Fall Creek Reservoir"/>
    <s v="ODFW"/>
    <d v="1988-05-12T00:00:00"/>
    <n v="593500"/>
    <x v="1"/>
    <d v="1988-05-17T00:00:00"/>
    <s v="Presmolt"/>
  </r>
  <r>
    <x v="30"/>
    <x v="0"/>
    <s v="SP"/>
    <x v="1"/>
    <s v="Dexter Pond"/>
    <s v="ODFW"/>
    <d v="1988-11-10T00:00:00"/>
    <n v="435000"/>
    <x v="1"/>
    <d v="1988-11-10T00:00:00"/>
    <s v="Presmolt"/>
  </r>
  <r>
    <x v="30"/>
    <x v="0"/>
    <s v="SP"/>
    <x v="1"/>
    <s v="Dexter Pond"/>
    <s v="ODFW"/>
    <d v="1988-11-10T00:00:00"/>
    <n v="175000"/>
    <x v="1"/>
    <d v="1988-11-10T00:00:00"/>
    <s v="Presmolt"/>
  </r>
  <r>
    <x v="30"/>
    <x v="0"/>
    <s v="SP"/>
    <x v="1"/>
    <s v="Willamette River"/>
    <s v="ODFW"/>
    <d v="1988-11-10T00:00:00"/>
    <n v="170000"/>
    <x v="1"/>
    <d v="1988-11-10T00:00:00"/>
    <s v="Presmolt"/>
  </r>
  <r>
    <x v="30"/>
    <x v="3"/>
    <s v="UN"/>
    <x v="15"/>
    <s v="Clackamas River"/>
    <s v="ODFW"/>
    <d v="1988-06-20T00:00:00"/>
    <n v="65500"/>
    <x v="13"/>
    <d v="1988-06-20T00:00:00"/>
    <s v="Presmolt"/>
  </r>
  <r>
    <x v="30"/>
    <x v="3"/>
    <s v="UN"/>
    <x v="15"/>
    <s v="Clatskanie River"/>
    <s v="ODFW"/>
    <d v="1988-06-20T00:00:00"/>
    <n v="72500"/>
    <x v="4"/>
    <d v="1988-06-20T00:00:00"/>
    <s v="Presmolt"/>
  </r>
  <r>
    <x v="30"/>
    <x v="3"/>
    <s v="UN"/>
    <x v="34"/>
    <s v="Tucker Creek"/>
    <s v="ODFW"/>
    <d v="1988-04-04T00:00:00"/>
    <n v="65000"/>
    <x v="8"/>
    <d v="1988-04-04T00:00:00"/>
    <s v="Presmolt"/>
  </r>
  <r>
    <x v="30"/>
    <x v="3"/>
    <s v="UN"/>
    <x v="34"/>
    <s v="Beaver Creek"/>
    <s v="ODFW"/>
    <d v="1988-05-18T00:00:00"/>
    <n v="20500"/>
    <x v="14"/>
    <d v="1988-05-18T00:00:00"/>
    <s v="Presmolt"/>
  </r>
  <r>
    <x v="30"/>
    <x v="0"/>
    <s v="SP"/>
    <x v="14"/>
    <s v="Clackamas River"/>
    <s v="ODFW"/>
    <d v="1988-09-27T00:00:00"/>
    <n v="503500"/>
    <x v="13"/>
    <d v="1988-09-30T00:00:00"/>
    <s v="Presmolt"/>
  </r>
  <r>
    <x v="30"/>
    <x v="0"/>
    <s v="SP"/>
    <x v="14"/>
    <s v="Sandy River"/>
    <s v="ODFW"/>
    <d v="1988-09-29T00:00:00"/>
    <n v="199000"/>
    <x v="12"/>
    <d v="1988-09-30T00:00:00"/>
    <s v="Presmolt"/>
  </r>
  <r>
    <x v="30"/>
    <x v="9"/>
    <s v="SU"/>
    <x v="19"/>
    <s v="Green Peter Reservoir"/>
    <s v="ODFW"/>
    <d v="1988-09-17T00:00:00"/>
    <n v="44000"/>
    <x v="1"/>
    <d v="1988-09-17T00:00:00"/>
    <s v="Presmolt"/>
  </r>
  <r>
    <x v="30"/>
    <x v="0"/>
    <s v="SP"/>
    <x v="1"/>
    <s v="Willamette River"/>
    <s v="ODFW"/>
    <d v="1988-09-09T00:00:00"/>
    <n v="30000"/>
    <x v="1"/>
    <d v="1988-09-09T00:00:00"/>
    <s v="Presmolt"/>
  </r>
  <r>
    <x v="30"/>
    <x v="9"/>
    <s v="SU"/>
    <x v="0"/>
    <s v="Green Peter Reservoir"/>
    <s v="ODFW"/>
    <d v="1988-09-22T00:00:00"/>
    <n v="29500"/>
    <x v="1"/>
    <d v="1988-09-30T00:00:00"/>
    <s v="Presmolt"/>
  </r>
  <r>
    <x v="30"/>
    <x v="1"/>
    <s v="FA"/>
    <x v="24"/>
    <s v="Washougal River"/>
    <s v="WDFW"/>
    <d v="1989-06-15T00:00:00"/>
    <n v="4461200"/>
    <x v="6"/>
    <d v="1989-06-15T00:00:00"/>
    <s v="Smolt"/>
  </r>
  <r>
    <x v="30"/>
    <x v="1"/>
    <s v="FA"/>
    <x v="24"/>
    <s v="Washougal Hatchery"/>
    <s v="WDFW"/>
    <d v="1989-07-24T00:00:00"/>
    <n v="520200"/>
    <x v="6"/>
    <d v="1989-07-24T00:00:00"/>
    <s v="Smolt"/>
  </r>
  <r>
    <x v="30"/>
    <x v="1"/>
    <s v="FA"/>
    <x v="24"/>
    <s v="Washougal Hatchery"/>
    <s v="WDFW"/>
    <d v="1989-06-15T00:00:00"/>
    <n v="1216800"/>
    <x v="6"/>
    <d v="1989-06-15T00:00:00"/>
    <s v="Smolt"/>
  </r>
  <r>
    <x v="30"/>
    <x v="11"/>
    <s v="NO"/>
    <x v="24"/>
    <s v="Washougal Hatchery"/>
    <s v="WDFW"/>
    <d v="1989-04-13T00:00:00"/>
    <n v="80000"/>
    <x v="6"/>
    <d v="1989-04-13T00:00:00"/>
    <s v="Smolt"/>
  </r>
  <r>
    <x v="30"/>
    <x v="1"/>
    <s v="FA"/>
    <x v="26"/>
    <s v="Grays River Hatchery"/>
    <s v="WDFW"/>
    <d v="1989-01-17T00:00:00"/>
    <n v="580000"/>
    <x v="15"/>
    <d v="1989-01-17T00:00:00"/>
    <s v="Smolt"/>
  </r>
  <r>
    <x v="30"/>
    <x v="14"/>
    <s v="WI"/>
    <x v="26"/>
    <s v="Grays River Hatchery"/>
    <s v="WDFW"/>
    <d v="1989-04-12T00:00:00"/>
    <n v="357300"/>
    <x v="15"/>
    <d v="1989-04-26T00:00:00"/>
    <s v="Smolt"/>
  </r>
  <r>
    <x v="30"/>
    <x v="1"/>
    <s v="FA"/>
    <x v="32"/>
    <s v="Elochoman Hatchery"/>
    <s v="WDFW"/>
    <d v="1989-06-05T00:00:00"/>
    <n v="3629900"/>
    <x v="14"/>
    <d v="1989-06-15T00:00:00"/>
    <s v="Smolt"/>
  </r>
  <r>
    <x v="30"/>
    <x v="11"/>
    <s v="NO"/>
    <x v="32"/>
    <s v="Elochoman Hatchery"/>
    <s v="WDFW"/>
    <d v="1989-04-24T00:00:00"/>
    <n v="1814200"/>
    <x v="14"/>
    <d v="1989-05-19T00:00:00"/>
    <s v="Smolt"/>
  </r>
  <r>
    <x v="30"/>
    <x v="8"/>
    <s v="SP"/>
    <x v="22"/>
    <s v="Cowlitz Salmon"/>
    <s v="WDFW"/>
    <d v="1989-04-03T00:00:00"/>
    <n v="1287600"/>
    <x v="3"/>
    <d v="1989-04-26T00:00:00"/>
    <s v="Smolt"/>
  </r>
  <r>
    <x v="30"/>
    <x v="1"/>
    <s v="FA"/>
    <x v="22"/>
    <s v="Cowlitz Salmon"/>
    <s v="WDFW"/>
    <d v="1989-06-08T00:00:00"/>
    <n v="7007400"/>
    <x v="3"/>
    <d v="1989-06-29T00:00:00"/>
    <s v="Smolt"/>
  </r>
  <r>
    <x v="30"/>
    <x v="11"/>
    <s v="NO"/>
    <x v="22"/>
    <s v="Cowlitz Salmon"/>
    <s v="WDFW"/>
    <d v="1989-05-04T00:00:00"/>
    <n v="4607000"/>
    <x v="3"/>
    <d v="1989-05-15T00:00:00"/>
    <s v="Smolt"/>
  </r>
  <r>
    <x v="30"/>
    <x v="1"/>
    <s v="FA"/>
    <x v="29"/>
    <s v="North Toutle Hatchery"/>
    <s v="WDFW"/>
    <d v="1989-06-09T00:00:00"/>
    <n v="1518100"/>
    <x v="16"/>
    <d v="1989-06-09T00:00:00"/>
    <s v="Smolt"/>
  </r>
  <r>
    <x v="30"/>
    <x v="5"/>
    <s v="SO"/>
    <x v="29"/>
    <s v="North Toutle Hatchery"/>
    <s v="WDFW"/>
    <d v="1989-06-02T00:00:00"/>
    <n v="214300"/>
    <x v="16"/>
    <d v="1989-06-02T00:00:00"/>
    <s v="Smolt"/>
  </r>
  <r>
    <x v="30"/>
    <x v="8"/>
    <s v="SP"/>
    <x v="45"/>
    <s v="Lower Kalama Hatchery"/>
    <s v="WDFW"/>
    <d v="1989-04-17T00:00:00"/>
    <n v="537200"/>
    <x v="7"/>
    <d v="1989-04-17T00:00:00"/>
    <s v="Smolt"/>
  </r>
  <r>
    <x v="30"/>
    <x v="1"/>
    <s v="FA"/>
    <x v="45"/>
    <s v="Lower Kalama Hatchery"/>
    <s v="WDFW"/>
    <d v="1989-06-09T00:00:00"/>
    <n v="2173800"/>
    <x v="7"/>
    <d v="1989-06-30T00:00:00"/>
    <s v="Smolt"/>
  </r>
  <r>
    <x v="30"/>
    <x v="1"/>
    <s v="FA"/>
    <x v="27"/>
    <s v="Kalama River"/>
    <s v="WDFW"/>
    <d v="1989-05-31T00:00:00"/>
    <n v="3405300"/>
    <x v="7"/>
    <d v="1989-07-15T00:00:00"/>
    <s v="Smolt"/>
  </r>
  <r>
    <x v="30"/>
    <x v="11"/>
    <s v="NO"/>
    <x v="27"/>
    <s v="Kalama Falls Hatchery"/>
    <s v="WDFW"/>
    <d v="1989-04-10T00:00:00"/>
    <n v="941500"/>
    <x v="7"/>
    <d v="1989-04-24T00:00:00"/>
    <s v="Smolt"/>
  </r>
  <r>
    <x v="30"/>
    <x v="8"/>
    <s v="SP"/>
    <x v="7"/>
    <s v="Lewis River Hatchery"/>
    <s v="WDFW"/>
    <d v="1989-03-29T00:00:00"/>
    <n v="314600"/>
    <x v="5"/>
    <d v="1989-03-29T00:00:00"/>
    <s v="Smolt"/>
  </r>
  <r>
    <x v="30"/>
    <x v="11"/>
    <s v="NO"/>
    <x v="7"/>
    <s v="Lewis River Hatchery"/>
    <s v="WDFW"/>
    <d v="1989-04-30T00:00:00"/>
    <n v="4334300"/>
    <x v="5"/>
    <d v="1989-05-25T00:00:00"/>
    <s v="Smolt"/>
  </r>
  <r>
    <x v="30"/>
    <x v="1"/>
    <s v="FA"/>
    <x v="3"/>
    <s v="Cowlitz Salmon"/>
    <s v="WDFW"/>
    <d v="1989-06-22T00:00:00"/>
    <n v="673037"/>
    <x v="3"/>
    <d v="1989-06-22T00:00:00"/>
    <s v="Smolt"/>
  </r>
  <r>
    <x v="30"/>
    <x v="1"/>
    <s v="FA"/>
    <x v="46"/>
    <s v="Chinook River"/>
    <s v="WDFW"/>
    <d v="1989-05-12T00:00:00"/>
    <n v="374100"/>
    <x v="18"/>
    <d v="1989-05-12T00:00:00"/>
    <s v="Smolt"/>
  </r>
  <r>
    <x v="30"/>
    <x v="11"/>
    <s v="NO"/>
    <x v="22"/>
    <s v="Cowlitz Salmon"/>
    <s v="WDFW"/>
    <d v="1989-06-06T00:00:00"/>
    <n v="907100"/>
    <x v="3"/>
    <d v="1989-06-07T00:00:00"/>
    <s v="Smolt"/>
  </r>
  <r>
    <x v="30"/>
    <x v="1"/>
    <s v="FA"/>
    <x v="27"/>
    <s v="Kalama Falls Hatchery"/>
    <s v="WDFW"/>
    <d v="1989-08-15T00:00:00"/>
    <n v="132710"/>
    <x v="7"/>
    <d v="1989-08-15T00:00:00"/>
    <s v="Smolt"/>
  </r>
  <r>
    <x v="30"/>
    <x v="1"/>
    <s v="FA"/>
    <x v="24"/>
    <s v="Washougal Hatchery"/>
    <s v="WDFW"/>
    <d v="1989-01-19T00:00:00"/>
    <n v="1619000"/>
    <x v="6"/>
    <d v="1989-02-08T00:00:00"/>
    <s v="Fry"/>
  </r>
  <r>
    <x v="30"/>
    <x v="1"/>
    <s v="FA"/>
    <x v="46"/>
    <s v="Chinook River"/>
    <s v="WDFW"/>
    <d v="1989-01-12T00:00:00"/>
    <n v="1541725"/>
    <x v="18"/>
    <d v="1989-05-18T00:00:00"/>
    <s v="Smolt"/>
  </r>
  <r>
    <x v="30"/>
    <x v="13"/>
    <s v="UN"/>
    <x v="46"/>
    <s v="Chinook River"/>
    <s v="WDFW"/>
    <d v="1989-03-31T00:00:00"/>
    <n v="161000"/>
    <x v="18"/>
    <d v="1989-03-31T00:00:00"/>
    <s v="Fry"/>
  </r>
  <r>
    <x v="30"/>
    <x v="8"/>
    <s v="SP"/>
    <x v="7"/>
    <s v="Lewis River Hatchery"/>
    <s v="WDFW"/>
    <d v="1989-03-29T00:00:00"/>
    <n v="184200"/>
    <x v="5"/>
    <d v="1989-03-29T00:00:00"/>
    <s v="Smolt"/>
  </r>
  <r>
    <x v="30"/>
    <x v="5"/>
    <s v="SO"/>
    <x v="7"/>
    <s v="Lewis River Hatchery"/>
    <s v="WDFW"/>
    <d v="1989-04-30T00:00:00"/>
    <n v="1055100"/>
    <x v="5"/>
    <d v="1989-04-30T00:00:00"/>
    <s v="Smolt"/>
  </r>
  <r>
    <x v="30"/>
    <x v="1"/>
    <s v="FA"/>
    <x v="22"/>
    <s v="Blue Creek"/>
    <s v="WDFW"/>
    <d v="1989-01-12T00:00:00"/>
    <n v="2758000"/>
    <x v="3"/>
    <d v="1989-03-10T00:00:00"/>
    <s v="Fry"/>
  </r>
  <r>
    <x v="30"/>
    <x v="1"/>
    <s v="FA"/>
    <x v="32"/>
    <s v="Elochoman Hatchery"/>
    <s v="WDFW"/>
    <d v="1989-01-23T00:00:00"/>
    <n v="492000"/>
    <x v="14"/>
    <d v="1989-02-08T00:00:00"/>
    <s v="Fry"/>
  </r>
  <r>
    <x v="30"/>
    <x v="1"/>
    <s v="FA"/>
    <x v="27"/>
    <s v="Kalama Falls Hatchery"/>
    <s v="WDFW"/>
    <d v="1989-03-23T00:00:00"/>
    <n v="447800"/>
    <x v="7"/>
    <d v="1989-03-23T00:00:00"/>
    <s v="Smolt"/>
  </r>
  <r>
    <x v="30"/>
    <x v="5"/>
    <s v="SO"/>
    <x v="45"/>
    <s v="Lower Kalama Hatchery"/>
    <s v="WDFW"/>
    <d v="1989-05-15T00:00:00"/>
    <n v="641840"/>
    <x v="7"/>
    <d v="1989-05-15T00:00:00"/>
    <s v="Smolt"/>
  </r>
  <r>
    <x v="30"/>
    <x v="1"/>
    <s v="FA"/>
    <x v="24"/>
    <s v="Washougal Hatchery"/>
    <s v="WDFW"/>
    <d v="1989-03-15T00:00:00"/>
    <n v="328500"/>
    <x v="6"/>
    <d v="1989-03-15T00:00:00"/>
    <s v="Smolt"/>
  </r>
  <r>
    <x v="30"/>
    <x v="1"/>
    <s v="FA"/>
    <x v="32"/>
    <s v="Elochoman Hatchery"/>
    <s v="WDFW"/>
    <d v="1989-01-23T00:00:00"/>
    <n v="1690000"/>
    <x v="14"/>
    <d v="1989-01-24T00:00:00"/>
    <s v="Smolt"/>
  </r>
  <r>
    <x v="30"/>
    <x v="1"/>
    <s v="FA"/>
    <x v="32"/>
    <s v="Elochoman Hatchery"/>
    <s v="WDFW"/>
    <d v="1989-05-04T00:00:00"/>
    <n v="1234300"/>
    <x v="14"/>
    <d v="1989-05-16T00:00:00"/>
    <s v="Smolt"/>
  </r>
  <r>
    <x v="30"/>
    <x v="1"/>
    <s v="FA"/>
    <x v="26"/>
    <s v="Grays River Hatchery"/>
    <s v="WDFW"/>
    <d v="1989-05-23T00:00:00"/>
    <n v="1281500"/>
    <x v="15"/>
    <d v="1989-06-26T00:00:00"/>
    <s v="Smolt"/>
  </r>
  <r>
    <x v="30"/>
    <x v="1"/>
    <s v="FA"/>
    <x v="22"/>
    <s v="Cowlitz Salmon"/>
    <s v="WDFW"/>
    <d v="1989-05-24T00:00:00"/>
    <n v="825000"/>
    <x v="3"/>
    <d v="1989-05-24T00:00:00"/>
    <s v="Smolt"/>
  </r>
  <r>
    <x v="30"/>
    <x v="1"/>
    <s v="FA"/>
    <x v="22"/>
    <s v="Cowlitz Hatchery"/>
    <s v="WDFW"/>
    <d v="1989-05-11T00:00:00"/>
    <n v="46500"/>
    <x v="3"/>
    <d v="1989-05-11T00:00:00"/>
    <s v="Smolt"/>
  </r>
  <r>
    <x v="30"/>
    <x v="1"/>
    <s v="FA"/>
    <x v="29"/>
    <s v="North Toutle Hatchery"/>
    <s v="WDFW"/>
    <d v="1989-06-09T00:00:00"/>
    <n v="868700"/>
    <x v="16"/>
    <d v="1989-06-09T00:00:00"/>
    <s v="Smolt"/>
  </r>
  <r>
    <x v="30"/>
    <x v="5"/>
    <s v="SO"/>
    <x v="5"/>
    <s v="Speelyai Hatchery"/>
    <s v="WDFW"/>
    <d v="1989-06-19T00:00:00"/>
    <n v="151800"/>
    <x v="5"/>
    <d v="1989-06-19T00:00:00"/>
    <s v="Smolt"/>
  </r>
  <r>
    <x v="30"/>
    <x v="6"/>
    <s v="UN"/>
    <x v="24"/>
    <s v="Washougal Hatchery"/>
    <s v="WDFW"/>
    <d v="1989-06-01T00:00:00"/>
    <n v="505000"/>
    <x v="6"/>
    <d v="1989-06-01T00:00:00"/>
    <s v="Smolt"/>
  </r>
  <r>
    <x v="30"/>
    <x v="1"/>
    <s v="FA"/>
    <x v="2"/>
    <s v="Bonneville Hatchery"/>
    <s v="ODFW"/>
    <d v="1989-03-20T00:00:00"/>
    <n v="1794047"/>
    <x v="2"/>
    <d v="1989-03-20T00:00:00"/>
    <s v="Smolt"/>
  </r>
  <r>
    <x v="30"/>
    <x v="10"/>
    <s v="FA"/>
    <x v="2"/>
    <s v="Bonneville Hatchery"/>
    <s v="ODFW"/>
    <d v="1989-03-07T00:00:00"/>
    <n v="65431"/>
    <x v="2"/>
    <d v="1989-03-07T00:00:00"/>
    <s v="Smolt"/>
  </r>
  <r>
    <x v="30"/>
    <x v="8"/>
    <s v="SP"/>
    <x v="14"/>
    <s v="Clackamas Hatchery"/>
    <s v="ODFW"/>
    <d v="1989-03-10T00:00:00"/>
    <n v="364547"/>
    <x v="13"/>
    <d v="1989-03-14T00:00:00"/>
    <s v="Smolt"/>
  </r>
  <r>
    <x v="30"/>
    <x v="8"/>
    <s v="SP"/>
    <x v="14"/>
    <s v="Salmon R Oregon"/>
    <s v="ODFW"/>
    <d v="1989-03-13T00:00:00"/>
    <n v="99990"/>
    <x v="12"/>
    <d v="1989-03-13T00:00:00"/>
    <s v="Smolt"/>
  </r>
  <r>
    <x v="30"/>
    <x v="8"/>
    <s v="SP"/>
    <x v="14"/>
    <s v="Sandy River"/>
    <s v="ODFW"/>
    <d v="1989-03-13T00:00:00"/>
    <n v="160773"/>
    <x v="12"/>
    <d v="1989-03-14T00:00:00"/>
    <s v="Smolt"/>
  </r>
  <r>
    <x v="30"/>
    <x v="8"/>
    <s v="SP"/>
    <x v="14"/>
    <s v="Clackamas Hatchery"/>
    <s v="ODFW"/>
    <d v="1989-03-09T00:00:00"/>
    <n v="303953"/>
    <x v="13"/>
    <d v="1989-03-09T00:00:00"/>
    <s v="Smolt"/>
  </r>
  <r>
    <x v="30"/>
    <x v="8"/>
    <s v="SP"/>
    <x v="38"/>
    <s v="Mollala River"/>
    <s v="ODFW"/>
    <d v="1989-03-06T00:00:00"/>
    <n v="69303"/>
    <x v="1"/>
    <d v="1989-03-06T00:00:00"/>
    <s v="Smolt"/>
  </r>
  <r>
    <x v="30"/>
    <x v="8"/>
    <s v="SP"/>
    <x v="38"/>
    <s v="M Fk Willamette River"/>
    <s v="ODFW"/>
    <d v="1989-03-06T00:00:00"/>
    <n v="609429"/>
    <x v="1"/>
    <d v="1989-03-06T00:00:00"/>
    <s v="Smolt"/>
  </r>
  <r>
    <x v="30"/>
    <x v="8"/>
    <s v="SP"/>
    <x v="38"/>
    <s v="Willamette River"/>
    <s v="ODFW"/>
    <d v="1989-03-03T00:00:00"/>
    <n v="90872"/>
    <x v="1"/>
    <d v="1989-03-03T00:00:00"/>
    <s v="Smolt"/>
  </r>
  <r>
    <x v="30"/>
    <x v="8"/>
    <s v="SP"/>
    <x v="38"/>
    <s v="S Fk Santiam River"/>
    <s v="ODFW"/>
    <d v="1989-03-06T00:00:00"/>
    <n v="176420"/>
    <x v="0"/>
    <d v="1989-03-07T00:00:00"/>
    <s v="Smolt"/>
  </r>
  <r>
    <x v="30"/>
    <x v="8"/>
    <s v="SP"/>
    <x v="17"/>
    <s v="Santiam River &amp; N Fk"/>
    <s v="ODFW"/>
    <d v="1989-03-07T00:00:00"/>
    <n v="496474"/>
    <x v="0"/>
    <d v="1989-03-10T00:00:00"/>
    <s v="Smolt"/>
  </r>
  <r>
    <x v="30"/>
    <x v="7"/>
    <s v="WI"/>
    <x v="17"/>
    <s v="Santiam River &amp; N Fk"/>
    <s v="ODFW"/>
    <d v="1989-04-04T00:00:00"/>
    <n v="85490"/>
    <x v="0"/>
    <d v="1989-04-05T00:00:00"/>
    <s v="Smolt"/>
  </r>
  <r>
    <x v="30"/>
    <x v="1"/>
    <s v="FA"/>
    <x v="41"/>
    <s v="Abernathy Hatchery"/>
    <s v="USFW"/>
    <d v="1989-01-17T00:00:00"/>
    <n v="1688296"/>
    <x v="19"/>
    <d v="1989-01-17T00:00:00"/>
    <s v="Smolt"/>
  </r>
  <r>
    <x v="30"/>
    <x v="1"/>
    <s v="FA"/>
    <x v="41"/>
    <s v="Abernathy Hatchery"/>
    <s v="USFW"/>
    <d v="1989-02-22T00:00:00"/>
    <n v="294866"/>
    <x v="19"/>
    <d v="1989-02-22T00:00:00"/>
    <s v="Smolt"/>
  </r>
  <r>
    <x v="30"/>
    <x v="1"/>
    <s v="FA"/>
    <x v="41"/>
    <s v="Abernathy Hatchery"/>
    <s v="USFW"/>
    <d v="1989-04-12T00:00:00"/>
    <n v="265697"/>
    <x v="19"/>
    <d v="1989-04-12T00:00:00"/>
    <s v="Smolt"/>
  </r>
  <r>
    <x v="30"/>
    <x v="1"/>
    <s v="FA"/>
    <x v="41"/>
    <s v="Abernathy Hatchery"/>
    <s v="USFW"/>
    <d v="1989-05-04T00:00:00"/>
    <n v="148464"/>
    <x v="19"/>
    <d v="1989-05-04T00:00:00"/>
    <s v="Smolt"/>
  </r>
  <r>
    <x v="30"/>
    <x v="1"/>
    <s v="FA"/>
    <x v="41"/>
    <s v="Abernathy Hatchery"/>
    <s v="USFW"/>
    <d v="1989-05-17T00:00:00"/>
    <n v="749334"/>
    <x v="19"/>
    <d v="1989-05-17T00:00:00"/>
    <s v="Adult"/>
  </r>
  <r>
    <x v="30"/>
    <x v="5"/>
    <s v="SO"/>
    <x v="8"/>
    <s v="Eagle Creek Hatchery"/>
    <s v="USFW"/>
    <d v="1989-04-12T00:00:00"/>
    <n v="399719"/>
    <x v="9"/>
    <d v="1989-04-13T00:00:00"/>
    <s v="Smolt"/>
  </r>
  <r>
    <x v="30"/>
    <x v="7"/>
    <s v="WI"/>
    <x v="8"/>
    <s v="Eagle Creek Hatchery"/>
    <s v="USFW"/>
    <d v="1989-05-02T00:00:00"/>
    <n v="114055"/>
    <x v="9"/>
    <d v="1989-05-09T00:00:00"/>
    <s v="Smolt"/>
  </r>
  <r>
    <x v="30"/>
    <x v="6"/>
    <s v="UN"/>
    <x v="8"/>
    <s v="Clackamas River"/>
    <s v="USFW"/>
    <d v="1989-05-01T00:00:00"/>
    <n v="19840"/>
    <x v="13"/>
    <d v="1989-05-01T00:00:00"/>
    <s v="Smolt"/>
  </r>
  <r>
    <x v="30"/>
    <x v="5"/>
    <s v="SO"/>
    <x v="8"/>
    <s v="Eagle Creek Hatchery"/>
    <s v="USFW"/>
    <d v="1989-04-07T00:00:00"/>
    <n v="285699"/>
    <x v="9"/>
    <d v="1989-04-18T00:00:00"/>
    <s v="Smolt"/>
  </r>
  <r>
    <x v="30"/>
    <x v="9"/>
    <s v="SU"/>
    <x v="28"/>
    <s v="Skamania Hatchery"/>
    <s v="WDFW"/>
    <d v="1989-05-02T00:00:00"/>
    <n v="38112"/>
    <x v="6"/>
    <d v="1989-05-09T00:00:00"/>
    <s v="Smolt"/>
  </r>
  <r>
    <x v="30"/>
    <x v="9"/>
    <s v="SU"/>
    <x v="28"/>
    <s v="N Fk Lewis River"/>
    <s v="WDFW"/>
    <d v="1989-04-24T00:00:00"/>
    <n v="110142"/>
    <x v="5"/>
    <d v="1989-04-28T00:00:00"/>
    <s v="Smolt"/>
  </r>
  <r>
    <x v="30"/>
    <x v="9"/>
    <s v="SU"/>
    <x v="28"/>
    <s v="E Fk Lewis River"/>
    <s v="WDFW"/>
    <d v="1989-05-01T00:00:00"/>
    <n v="34096"/>
    <x v="5"/>
    <d v="1989-05-05T00:00:00"/>
    <s v="Smolt"/>
  </r>
  <r>
    <x v="30"/>
    <x v="9"/>
    <s v="SU"/>
    <x v="28"/>
    <s v="Gobar Acclim Pond"/>
    <s v="WDFW"/>
    <d v="1989-05-04T00:00:00"/>
    <n v="46014"/>
    <x v="7"/>
    <d v="1989-05-04T00:00:00"/>
    <s v="Smolt"/>
  </r>
  <r>
    <x v="30"/>
    <x v="9"/>
    <s v="SU"/>
    <x v="28"/>
    <s v="Kalama River"/>
    <s v="WDFW"/>
    <d v="1989-05-04T00:00:00"/>
    <n v="13986"/>
    <x v="7"/>
    <d v="1989-05-04T00:00:00"/>
    <s v="Smolt"/>
  </r>
  <r>
    <x v="30"/>
    <x v="9"/>
    <s v="SU"/>
    <x v="22"/>
    <s v="Cowlitz River"/>
    <s v="WDFW"/>
    <d v="1989-04-24T00:00:00"/>
    <n v="259597"/>
    <x v="3"/>
    <d v="1989-05-12T00:00:00"/>
    <s v="Smolt"/>
  </r>
  <r>
    <x v="30"/>
    <x v="7"/>
    <s v="WI"/>
    <x v="21"/>
    <s v="Coweeman River"/>
    <s v="WDFW"/>
    <d v="1989-04-29T00:00:00"/>
    <n v="42367"/>
    <x v="17"/>
    <d v="1989-05-04T00:00:00"/>
    <s v="Smolt"/>
  </r>
  <r>
    <x v="30"/>
    <x v="7"/>
    <s v="WI"/>
    <x v="21"/>
    <s v="Abernathy Hatchery"/>
    <s v="WDFW"/>
    <d v="1989-05-05T00:00:00"/>
    <n v="6250"/>
    <x v="19"/>
    <d v="1989-05-05T00:00:00"/>
    <s v="Smolt"/>
  </r>
  <r>
    <x v="30"/>
    <x v="7"/>
    <s v="WI"/>
    <x v="21"/>
    <s v="Germany Creek"/>
    <s v="WDFW"/>
    <d v="1989-04-21T00:00:00"/>
    <n v="15530"/>
    <x v="4"/>
    <d v="1989-05-04T00:00:00"/>
    <s v="Smolt"/>
  </r>
  <r>
    <x v="30"/>
    <x v="7"/>
    <s v="WI"/>
    <x v="21"/>
    <s v="Beaver Creek Hatchery"/>
    <s v="WDFW"/>
    <d v="1989-04-13T00:00:00"/>
    <n v="105093"/>
    <x v="14"/>
    <d v="1989-05-11T00:00:00"/>
    <s v="Smolt"/>
  </r>
  <r>
    <x v="30"/>
    <x v="7"/>
    <s v="WI"/>
    <x v="21"/>
    <s v="Skamokawa Creek"/>
    <s v="WDFW"/>
    <d v="1989-05-05T00:00:00"/>
    <n v="10250"/>
    <x v="4"/>
    <d v="1989-05-05T00:00:00"/>
    <s v="Smolt"/>
  </r>
  <r>
    <x v="30"/>
    <x v="7"/>
    <s v="WI"/>
    <x v="21"/>
    <s v="Grays River"/>
    <s v="WDFW"/>
    <d v="1989-04-27T00:00:00"/>
    <n v="45025"/>
    <x v="15"/>
    <d v="1989-05-05T00:00:00"/>
    <s v="Smolt"/>
  </r>
  <r>
    <x v="30"/>
    <x v="7"/>
    <s v="WI"/>
    <x v="28"/>
    <s v="Hamilton Creek"/>
    <s v="WDFW"/>
    <d v="1989-04-20T00:00:00"/>
    <n v="5074"/>
    <x v="4"/>
    <d v="1989-04-20T00:00:00"/>
    <s v="Smolt"/>
  </r>
  <r>
    <x v="30"/>
    <x v="7"/>
    <s v="WI"/>
    <x v="28"/>
    <s v="Skamania Hatchery"/>
    <s v="WDFW"/>
    <d v="1989-04-21T00:00:00"/>
    <n v="64711"/>
    <x v="6"/>
    <d v="1989-05-09T00:00:00"/>
    <s v="Smolt"/>
  </r>
  <r>
    <x v="30"/>
    <x v="7"/>
    <s v="WI"/>
    <x v="28"/>
    <s v="Salmon Creek (WA)"/>
    <s v="WDFW"/>
    <d v="1989-04-21T00:00:00"/>
    <n v="10320"/>
    <x v="4"/>
    <d v="1989-04-22T00:00:00"/>
    <s v="Smolt"/>
  </r>
  <r>
    <x v="30"/>
    <x v="7"/>
    <s v="WI"/>
    <x v="21"/>
    <s v="N Fk Lewis River"/>
    <s v="WDFW"/>
    <d v="1989-04-24T00:00:00"/>
    <n v="127815"/>
    <x v="5"/>
    <d v="1989-05-09T00:00:00"/>
    <s v="Smolt"/>
  </r>
  <r>
    <x v="30"/>
    <x v="9"/>
    <s v="SU"/>
    <x v="21"/>
    <s v="E Fk Lewis River"/>
    <s v="WDFW"/>
    <d v="1989-05-11T00:00:00"/>
    <n v="10080"/>
    <x v="5"/>
    <d v="1989-05-11T00:00:00"/>
    <s v="Smolt"/>
  </r>
  <r>
    <x v="30"/>
    <x v="7"/>
    <s v="WI"/>
    <x v="21"/>
    <s v="Gobar Acclim Pond"/>
    <s v="WDFW"/>
    <d v="1989-05-04T00:00:00"/>
    <n v="66994"/>
    <x v="7"/>
    <d v="1989-05-04T00:00:00"/>
    <s v="Smolt"/>
  </r>
  <r>
    <x v="30"/>
    <x v="7"/>
    <s v="WI"/>
    <x v="22"/>
    <s v="Cowlitz Trout"/>
    <s v="WDFW"/>
    <d v="1989-04-29T00:00:00"/>
    <n v="895688"/>
    <x v="3"/>
    <d v="1989-05-23T00:00:00"/>
    <s v="Smolt"/>
  </r>
  <r>
    <x v="30"/>
    <x v="12"/>
    <s v="UN"/>
    <x v="28"/>
    <s v="Skamania Hatchery"/>
    <s v="WDFW"/>
    <d v="1989-05-08T00:00:00"/>
    <n v="6972"/>
    <x v="6"/>
    <d v="1989-05-08T00:00:00"/>
    <s v="Smolt"/>
  </r>
  <r>
    <x v="30"/>
    <x v="9"/>
    <s v="SU"/>
    <x v="30"/>
    <s v="E Fk Lewis River"/>
    <s v="WDFW"/>
    <d v="1989-04-19T00:00:00"/>
    <n v="52495"/>
    <x v="5"/>
    <d v="1989-04-21T00:00:00"/>
    <s v="Smolt"/>
  </r>
  <r>
    <x v="30"/>
    <x v="12"/>
    <s v="UN"/>
    <x v="22"/>
    <s v="Cowlitz Trout"/>
    <s v="WDFW"/>
    <d v="1989-04-24T00:00:00"/>
    <n v="88939"/>
    <x v="3"/>
    <d v="1989-05-08T00:00:00"/>
    <s v="Smolt"/>
  </r>
  <r>
    <x v="30"/>
    <x v="7"/>
    <s v="WI"/>
    <x v="28"/>
    <s v="E Fk Lewis River"/>
    <s v="WDFW"/>
    <d v="1989-04-17T00:00:00"/>
    <n v="98899"/>
    <x v="5"/>
    <d v="1989-05-02T00:00:00"/>
    <s v="Smolt"/>
  </r>
  <r>
    <x v="30"/>
    <x v="9"/>
    <s v="SU"/>
    <x v="28"/>
    <s v="Skamania Hatchery"/>
    <s v="WDFW"/>
    <d v="1989-04-15T00:00:00"/>
    <n v="62616"/>
    <x v="6"/>
    <d v="1989-04-26T00:00:00"/>
    <s v="Smolt"/>
  </r>
  <r>
    <x v="30"/>
    <x v="7"/>
    <s v="WI"/>
    <x v="28"/>
    <s v="Skamania Hatchery"/>
    <s v="WDFW"/>
    <d v="1989-04-15T00:00:00"/>
    <n v="64418"/>
    <x v="6"/>
    <d v="1989-04-26T00:00:00"/>
    <s v="Smolt"/>
  </r>
  <r>
    <x v="30"/>
    <x v="12"/>
    <s v="UN"/>
    <x v="28"/>
    <s v="Skamania Hatchery"/>
    <s v="WDFW"/>
    <d v="1989-04-17T00:00:00"/>
    <n v="14340"/>
    <x v="6"/>
    <d v="1989-04-17T00:00:00"/>
    <s v="Smolt"/>
  </r>
  <r>
    <x v="30"/>
    <x v="12"/>
    <s v="UN"/>
    <x v="22"/>
    <s v="Cowlitz Trout"/>
    <s v="WDFW"/>
    <d v="1989-04-24T00:00:00"/>
    <n v="50562"/>
    <x v="3"/>
    <d v="1989-05-08T00:00:00"/>
    <s v="Smolt"/>
  </r>
  <r>
    <x v="30"/>
    <x v="12"/>
    <s v="UN"/>
    <x v="21"/>
    <s v="Hamilton Creek"/>
    <s v="WDFW"/>
    <d v="1989-04-19T00:00:00"/>
    <n v="3960"/>
    <x v="4"/>
    <d v="1989-04-19T00:00:00"/>
    <s v="Smolt"/>
  </r>
  <r>
    <x v="30"/>
    <x v="7"/>
    <s v="WI"/>
    <x v="22"/>
    <s v="Cowlitz Trout"/>
    <s v="WDFW"/>
    <d v="1989-04-24T00:00:00"/>
    <n v="200520"/>
    <x v="3"/>
    <d v="1989-05-23T00:00:00"/>
    <s v="Smolt"/>
  </r>
  <r>
    <x v="30"/>
    <x v="9"/>
    <s v="SU"/>
    <x v="22"/>
    <s v="Cowlitz Trout"/>
    <s v="WDFW"/>
    <d v="1989-04-27T00:00:00"/>
    <n v="45654"/>
    <x v="3"/>
    <d v="1989-05-08T00:00:00"/>
    <s v="Smolt"/>
  </r>
  <r>
    <x v="30"/>
    <x v="9"/>
    <s v="SU"/>
    <x v="21"/>
    <s v="N Fk Lewis River"/>
    <s v="WDFW"/>
    <d v="1989-05-02T00:00:00"/>
    <n v="18120"/>
    <x v="5"/>
    <d v="1989-05-15T00:00:00"/>
    <s v="Smolt"/>
  </r>
  <r>
    <x v="30"/>
    <x v="9"/>
    <s v="SU"/>
    <x v="21"/>
    <s v="Toutle River"/>
    <s v="WDFW"/>
    <d v="1989-05-02T00:00:00"/>
    <n v="78136"/>
    <x v="16"/>
    <d v="1989-05-11T00:00:00"/>
    <s v="Smolt"/>
  </r>
  <r>
    <x v="30"/>
    <x v="9"/>
    <s v="SU"/>
    <x v="21"/>
    <s v="Green River"/>
    <s v="WDFW"/>
    <d v="1989-04-28T00:00:00"/>
    <n v="29314"/>
    <x v="3"/>
    <d v="1989-05-15T00:00:00"/>
    <s v="Smolt"/>
  </r>
  <r>
    <x v="30"/>
    <x v="9"/>
    <s v="SU"/>
    <x v="21"/>
    <s v="Kalama River"/>
    <s v="WDFW"/>
    <d v="1989-04-27T00:00:00"/>
    <n v="25960"/>
    <x v="7"/>
    <d v="1989-05-15T00:00:00"/>
    <s v="Smolt"/>
  </r>
  <r>
    <x v="30"/>
    <x v="9"/>
    <s v="SU"/>
    <x v="21"/>
    <s v="Beaver Creek Hatchery"/>
    <s v="WDFW"/>
    <d v="1989-04-27T00:00:00"/>
    <n v="23070"/>
    <x v="14"/>
    <d v="1989-05-15T00:00:00"/>
    <s v="Smolt"/>
  </r>
  <r>
    <x v="30"/>
    <x v="7"/>
    <s v="WI"/>
    <x v="21"/>
    <s v="Coal Creek"/>
    <s v="WDFW"/>
    <d v="1989-05-05T00:00:00"/>
    <n v="8000"/>
    <x v="4"/>
    <d v="1989-05-05T00:00:00"/>
    <s v="Smolt"/>
  </r>
  <r>
    <x v="30"/>
    <x v="8"/>
    <s v="SP"/>
    <x v="43"/>
    <s v="Below Bonn Dam"/>
    <s v="n/a"/>
    <d v="1989-04-11T00:00:00"/>
    <n v="75295"/>
    <x v="4"/>
    <d v="1989-05-30T00:00:00"/>
    <s v="Smolt"/>
  </r>
  <r>
    <x v="30"/>
    <x v="9"/>
    <s v="SU"/>
    <x v="43"/>
    <s v="Below Bonn Dam"/>
    <s v="n/a"/>
    <d v="1989-04-25T00:00:00"/>
    <n v="30116"/>
    <x v="4"/>
    <d v="1989-05-25T00:00:00"/>
    <s v="Smolt"/>
  </r>
  <r>
    <x v="30"/>
    <x v="6"/>
    <s v="UN"/>
    <x v="8"/>
    <s v="Klaskanine Hatchery"/>
    <s v="USFW"/>
    <d v="1989-04-14T00:00:00"/>
    <n v="333099"/>
    <x v="11"/>
    <d v="1989-04-18T00:00:00"/>
    <s v="Smolt"/>
  </r>
  <r>
    <x v="30"/>
    <x v="5"/>
    <s v="SO"/>
    <x v="8"/>
    <s v="Eagle Creek Hatchery"/>
    <s v="USFW"/>
    <d v="1989-05-16T00:00:00"/>
    <n v="679289"/>
    <x v="9"/>
    <d v="1989-05-30T00:00:00"/>
    <s v="Smolt"/>
  </r>
  <r>
    <x v="30"/>
    <x v="8"/>
    <s v="SP"/>
    <x v="18"/>
    <s v="McKenzie River"/>
    <s v="ODFW"/>
    <d v="1989-03-09T00:00:00"/>
    <n v="588326"/>
    <x v="1"/>
    <d v="1989-03-10T00:00:00"/>
    <s v="Smolt"/>
  </r>
  <r>
    <x v="30"/>
    <x v="9"/>
    <s v="SU"/>
    <x v="18"/>
    <s v="M Fk Willamette River"/>
    <s v="ODFW"/>
    <d v="1989-01-04T00:00:00"/>
    <n v="3630"/>
    <x v="1"/>
    <d v="1989-01-04T00:00:00"/>
    <s v="Presmolt"/>
  </r>
  <r>
    <x v="30"/>
    <x v="8"/>
    <s v="SP"/>
    <x v="0"/>
    <s v="South Santiam Hatchery"/>
    <s v="ODFW"/>
    <d v="1989-03-07T00:00:00"/>
    <n v="236352"/>
    <x v="0"/>
    <d v="1989-03-07T00:00:00"/>
    <s v="Smolt"/>
  </r>
  <r>
    <x v="30"/>
    <x v="1"/>
    <s v="FA"/>
    <x v="44"/>
    <s v="Willamette River"/>
    <s v="ODFW"/>
    <d v="1989-03-04T00:00:00"/>
    <n v="4002"/>
    <x v="1"/>
    <d v="1989-03-04T00:00:00"/>
    <s v="Smolt"/>
  </r>
  <r>
    <x v="30"/>
    <x v="8"/>
    <s v="SP"/>
    <x v="1"/>
    <s v="M Fk Willamette River"/>
    <s v="ODFW"/>
    <d v="1989-02-15T00:00:00"/>
    <n v="22800"/>
    <x v="1"/>
    <d v="1989-02-15T00:00:00"/>
    <s v="Smolt"/>
  </r>
  <r>
    <x v="30"/>
    <x v="8"/>
    <s v="SP"/>
    <x v="1"/>
    <s v="S Fk Santiam River"/>
    <s v="ODFW"/>
    <d v="1989-03-08T00:00:00"/>
    <n v="219160"/>
    <x v="0"/>
    <d v="1989-03-08T00:00:00"/>
    <s v="Smolt"/>
  </r>
  <r>
    <x v="30"/>
    <x v="1"/>
    <s v="FA"/>
    <x v="10"/>
    <s v="Big Creek Hatchery"/>
    <s v="ODFW"/>
    <d v="1989-04-12T00:00:00"/>
    <n v="5219294"/>
    <x v="10"/>
    <d v="1989-04-28T00:00:00"/>
    <s v="Smolt"/>
  </r>
  <r>
    <x v="30"/>
    <x v="7"/>
    <s v="WI"/>
    <x v="10"/>
    <s v="Big Creek Hatchery"/>
    <s v="ODFW"/>
    <d v="1989-04-14T00:00:00"/>
    <n v="51276"/>
    <x v="10"/>
    <d v="1989-04-14T00:00:00"/>
    <s v="Smolt"/>
  </r>
  <r>
    <x v="30"/>
    <x v="7"/>
    <s v="WI"/>
    <x v="10"/>
    <s v="Clatskanie River"/>
    <s v="ODFW"/>
    <d v="1989-04-17T00:00:00"/>
    <n v="10010"/>
    <x v="4"/>
    <d v="1989-04-17T00:00:00"/>
    <s v="Smolt"/>
  </r>
  <r>
    <x v="30"/>
    <x v="1"/>
    <s v="FA"/>
    <x v="2"/>
    <s v="Bonneville Hatchery"/>
    <s v="ODFW"/>
    <d v="1989-04-13T00:00:00"/>
    <n v="1246594"/>
    <x v="2"/>
    <d v="1989-04-13T00:00:00"/>
    <s v="Smolt"/>
  </r>
  <r>
    <x v="30"/>
    <x v="6"/>
    <s v="UN"/>
    <x v="2"/>
    <s v="Bonneville Hatchery"/>
    <s v="ODFW"/>
    <d v="1989-04-20T00:00:00"/>
    <n v="803669"/>
    <x v="2"/>
    <d v="1989-06-01T00:00:00"/>
    <s v="Smolt"/>
  </r>
  <r>
    <x v="30"/>
    <x v="7"/>
    <s v="WI"/>
    <x v="14"/>
    <s v="Clackamas Hatchery"/>
    <s v="ODFW"/>
    <d v="1989-04-24T00:00:00"/>
    <n v="29693"/>
    <x v="13"/>
    <d v="1989-04-25T00:00:00"/>
    <s v="Smolt"/>
  </r>
  <r>
    <x v="30"/>
    <x v="7"/>
    <s v="WI"/>
    <x v="11"/>
    <s v="Gnat Creek"/>
    <s v="ODFW"/>
    <d v="1989-04-10T00:00:00"/>
    <n v="30052"/>
    <x v="4"/>
    <d v="1989-04-10T00:00:00"/>
    <s v="Smolt"/>
  </r>
  <r>
    <x v="30"/>
    <x v="7"/>
    <s v="WI"/>
    <x v="11"/>
    <s v="Lewis and Clark River"/>
    <s v="ODFW"/>
    <d v="1989-04-10T00:00:00"/>
    <n v="39983"/>
    <x v="4"/>
    <d v="1989-04-11T00:00:00"/>
    <s v="Smolt"/>
  </r>
  <r>
    <x v="30"/>
    <x v="7"/>
    <s v="WI"/>
    <x v="11"/>
    <s v="Gales Creek"/>
    <s v="ODFW"/>
    <d v="1989-04-12T00:00:00"/>
    <n v="18257"/>
    <x v="1"/>
    <d v="1989-04-13T00:00:00"/>
    <s v="Smolt"/>
  </r>
  <r>
    <x v="30"/>
    <x v="9"/>
    <s v="SU"/>
    <x v="11"/>
    <s v="Clackamas River"/>
    <s v="ODFW"/>
    <d v="1989-04-26T00:00:00"/>
    <n v="160130"/>
    <x v="13"/>
    <d v="1989-04-28T00:00:00"/>
    <s v="Smolt"/>
  </r>
  <r>
    <x v="30"/>
    <x v="7"/>
    <s v="WI"/>
    <x v="11"/>
    <s v="Clackamas River"/>
    <s v="ODFW"/>
    <d v="1989-04-10T00:00:00"/>
    <n v="135175"/>
    <x v="13"/>
    <d v="1989-04-13T00:00:00"/>
    <s v="Smolt"/>
  </r>
  <r>
    <x v="30"/>
    <x v="9"/>
    <s v="SU"/>
    <x v="11"/>
    <s v="N Fk Clackamas River"/>
    <s v="ODFW"/>
    <d v="1989-04-27T00:00:00"/>
    <n v="4998"/>
    <x v="13"/>
    <d v="1989-04-27T00:00:00"/>
    <s v="Smolt"/>
  </r>
  <r>
    <x v="30"/>
    <x v="9"/>
    <s v="SU"/>
    <x v="33"/>
    <s v="Clackamas River"/>
    <s v="ODFW"/>
    <d v="1989-04-28T00:00:00"/>
    <n v="12200"/>
    <x v="13"/>
    <d v="1989-04-28T00:00:00"/>
    <s v="Smolt"/>
  </r>
  <r>
    <x v="30"/>
    <x v="9"/>
    <s v="SU"/>
    <x v="33"/>
    <s v="Salmon R Oregon"/>
    <s v="ODFW"/>
    <d v="1989-04-24T00:00:00"/>
    <n v="46928"/>
    <x v="12"/>
    <d v="1989-05-02T00:00:00"/>
    <s v="Smolt"/>
  </r>
  <r>
    <x v="30"/>
    <x v="9"/>
    <s v="SU"/>
    <x v="33"/>
    <s v="ZigZag River"/>
    <s v="ODFW"/>
    <d v="1989-04-24T00:00:00"/>
    <n v="15090"/>
    <x v="12"/>
    <d v="1989-04-24T00:00:00"/>
    <s v="Smolt"/>
  </r>
  <r>
    <x v="30"/>
    <x v="9"/>
    <s v="SU"/>
    <x v="19"/>
    <s v="Mollala River"/>
    <s v="ODFW"/>
    <d v="1989-04-25T00:00:00"/>
    <n v="30789"/>
    <x v="1"/>
    <d v="1989-04-25T00:00:00"/>
    <s v="Smolt"/>
  </r>
  <r>
    <x v="30"/>
    <x v="7"/>
    <s v="WI"/>
    <x v="19"/>
    <s v="Mollala River"/>
    <s v="ODFW"/>
    <d v="1989-04-06T00:00:00"/>
    <n v="65892"/>
    <x v="1"/>
    <d v="1989-04-06T00:00:00"/>
    <s v="Smolt"/>
  </r>
  <r>
    <x v="30"/>
    <x v="6"/>
    <s v="UN"/>
    <x v="15"/>
    <s v="Sandy Hatchery"/>
    <s v="ODFW"/>
    <d v="1989-04-30T00:00:00"/>
    <n v="229350"/>
    <x v="12"/>
    <d v="1989-04-30T00:00:00"/>
    <s v="Smolt"/>
  </r>
  <r>
    <x v="30"/>
    <x v="1"/>
    <s v="FA"/>
    <x v="44"/>
    <s v="Mill Cr (Willamette)"/>
    <s v="ODFW"/>
    <d v="1989-04-25T00:00:00"/>
    <n v="586011"/>
    <x v="1"/>
    <d v="1989-05-03T00:00:00"/>
    <s v="Smolt"/>
  </r>
  <r>
    <x v="30"/>
    <x v="1"/>
    <s v="FA"/>
    <x v="44"/>
    <s v="Mollala River"/>
    <s v="ODFW"/>
    <d v="1989-04-25T00:00:00"/>
    <n v="400003"/>
    <x v="1"/>
    <d v="1989-04-28T00:00:00"/>
    <s v="Smolt"/>
  </r>
  <r>
    <x v="30"/>
    <x v="1"/>
    <s v="FA"/>
    <x v="44"/>
    <s v="Santiam River &amp; N Fk"/>
    <s v="ODFW"/>
    <d v="1989-04-26T00:00:00"/>
    <n v="1036147"/>
    <x v="0"/>
    <d v="1989-05-03T00:00:00"/>
    <s v="Smolt"/>
  </r>
  <r>
    <x v="30"/>
    <x v="1"/>
    <s v="FA"/>
    <x v="44"/>
    <s v="S Fk Santiam River"/>
    <s v="ODFW"/>
    <d v="1989-04-25T00:00:00"/>
    <n v="1206140"/>
    <x v="0"/>
    <d v="1989-05-02T00:00:00"/>
    <s v="Smolt"/>
  </r>
  <r>
    <x v="30"/>
    <x v="1"/>
    <s v="FA"/>
    <x v="44"/>
    <s v="Willamette River"/>
    <s v="ODFW"/>
    <d v="1989-04-25T00:00:00"/>
    <n v="1318390"/>
    <x v="1"/>
    <d v="1989-05-03T00:00:00"/>
    <s v="Smolt"/>
  </r>
  <r>
    <x v="30"/>
    <x v="9"/>
    <s v="SU"/>
    <x v="33"/>
    <s v="Still Creek"/>
    <s v="ODFW"/>
    <d v="1989-04-25T00:00:00"/>
    <n v="5161"/>
    <x v="12"/>
    <d v="1989-04-25T00:00:00"/>
    <s v="Smolt"/>
  </r>
  <r>
    <x v="30"/>
    <x v="9"/>
    <s v="SU"/>
    <x v="19"/>
    <s v="Santiam River &amp; N Fk"/>
    <s v="ODFW"/>
    <d v="1989-04-25T00:00:00"/>
    <n v="110051"/>
    <x v="0"/>
    <d v="1989-04-26T00:00:00"/>
    <s v="Smolt"/>
  </r>
  <r>
    <x v="30"/>
    <x v="9"/>
    <s v="SU"/>
    <x v="0"/>
    <s v="South Santiam Hatchery"/>
    <s v="ODFW"/>
    <d v="1989-04-15T00:00:00"/>
    <n v="160102"/>
    <x v="0"/>
    <d v="1989-04-15T00:00:00"/>
    <s v="Smolt"/>
  </r>
  <r>
    <x v="30"/>
    <x v="9"/>
    <s v="SU"/>
    <x v="0"/>
    <s v="Santiam River &amp; N Fk"/>
    <s v="ODFW"/>
    <d v="1989-04-13T00:00:00"/>
    <n v="35188"/>
    <x v="0"/>
    <d v="1989-04-14T00:00:00"/>
    <s v="Smolt"/>
  </r>
  <r>
    <x v="30"/>
    <x v="1"/>
    <s v="FA"/>
    <x v="34"/>
    <s v="Youngs River"/>
    <s v="ODFW"/>
    <d v="1989-04-21T00:00:00"/>
    <n v="21205"/>
    <x v="8"/>
    <d v="1989-04-21T00:00:00"/>
    <s v="Smolt"/>
  </r>
  <r>
    <x v="30"/>
    <x v="7"/>
    <s v="WI"/>
    <x v="11"/>
    <s v="Tualatin River"/>
    <s v="ODFW"/>
    <d v="1989-04-03T00:00:00"/>
    <n v="10004"/>
    <x v="1"/>
    <d v="1989-04-03T00:00:00"/>
    <s v="Smolt"/>
  </r>
  <r>
    <x v="30"/>
    <x v="7"/>
    <s v="WI"/>
    <x v="11"/>
    <s v="Sandy River"/>
    <s v="ODFW"/>
    <d v="1989-04-03T00:00:00"/>
    <n v="198615"/>
    <x v="12"/>
    <d v="1989-04-07T00:00:00"/>
    <s v="Smolt"/>
  </r>
  <r>
    <x v="30"/>
    <x v="9"/>
    <s v="SU"/>
    <x v="11"/>
    <s v="Collawash River"/>
    <s v="ODFW"/>
    <d v="1989-04-27T00:00:00"/>
    <n v="14994"/>
    <x v="13"/>
    <d v="1989-04-27T00:00:00"/>
    <s v="Smolt"/>
  </r>
  <r>
    <x v="30"/>
    <x v="9"/>
    <s v="SU"/>
    <x v="11"/>
    <s v="Mollala River"/>
    <s v="ODFW"/>
    <d v="1989-04-19T00:00:00"/>
    <n v="35025"/>
    <x v="1"/>
    <d v="1989-04-19T00:00:00"/>
    <s v="Smolt"/>
  </r>
  <r>
    <x v="30"/>
    <x v="1"/>
    <s v="FA"/>
    <x v="44"/>
    <s v="Breitenbush River"/>
    <s v="ODFW"/>
    <d v="1989-05-02T00:00:00"/>
    <n v="50380"/>
    <x v="0"/>
    <d v="1989-05-02T00:00:00"/>
    <s v="Smolt"/>
  </r>
  <r>
    <x v="30"/>
    <x v="7"/>
    <s v="WI"/>
    <x v="14"/>
    <s v="Sandy River"/>
    <s v="ODFW"/>
    <d v="1989-04-24T00:00:00"/>
    <n v="29368"/>
    <x v="12"/>
    <d v="1989-04-24T00:00:00"/>
    <s v="Smolt"/>
  </r>
  <r>
    <x v="30"/>
    <x v="1"/>
    <s v="FA"/>
    <x v="12"/>
    <s v="N Fk Klaskanine River"/>
    <s v="ODFW"/>
    <d v="1989-04-21T00:00:00"/>
    <n v="878367"/>
    <x v="11"/>
    <d v="1989-04-21T00:00:00"/>
    <s v="Smolt"/>
  </r>
  <r>
    <x v="30"/>
    <x v="7"/>
    <s v="WI"/>
    <x v="12"/>
    <s v="S Fk Klaskanine River"/>
    <s v="ODFW"/>
    <d v="1989-04-07T00:00:00"/>
    <n v="60456"/>
    <x v="11"/>
    <d v="1989-04-07T00:00:00"/>
    <s v="Smolt"/>
  </r>
  <r>
    <x v="30"/>
    <x v="8"/>
    <s v="SP"/>
    <x v="1"/>
    <s v="M Fk Willamette River"/>
    <s v="ODFW"/>
    <d v="1989-04-15T00:00:00"/>
    <n v="21336"/>
    <x v="1"/>
    <d v="1989-04-15T00:00:00"/>
    <s v="Smolt"/>
  </r>
  <r>
    <x v="30"/>
    <x v="12"/>
    <s v="UN"/>
    <x v="48"/>
    <s v="Clatskanie River"/>
    <s v="ODFW"/>
    <d v="1989-04-17T00:00:00"/>
    <n v="4989"/>
    <x v="4"/>
    <d v="1989-04-17T00:00:00"/>
    <s v="Smolt"/>
  </r>
  <r>
    <x v="30"/>
    <x v="7"/>
    <s v="WI"/>
    <x v="48"/>
    <s v="Clatskanie River"/>
    <s v="ODFW"/>
    <d v="1989-04-17T00:00:00"/>
    <n v="7739"/>
    <x v="4"/>
    <d v="1989-04-17T00:00:00"/>
    <s v="Smolt"/>
  </r>
  <r>
    <x v="30"/>
    <x v="12"/>
    <s v="UN"/>
    <x v="48"/>
    <s v="Lewis and Clark River"/>
    <s v="ODFW"/>
    <d v="1989-04-17T00:00:00"/>
    <n v="10271"/>
    <x v="4"/>
    <d v="1989-04-18T00:00:00"/>
    <s v="Smolt"/>
  </r>
  <r>
    <x v="30"/>
    <x v="12"/>
    <s v="UN"/>
    <x v="48"/>
    <s v="Scappoose Creek"/>
    <s v="ODFW"/>
    <d v="1989-04-17T00:00:00"/>
    <n v="4007"/>
    <x v="1"/>
    <d v="1989-04-18T00:00:00"/>
    <s v="Smolt"/>
  </r>
  <r>
    <x v="30"/>
    <x v="7"/>
    <s v="WI"/>
    <x v="48"/>
    <s v="Scappoose Creek"/>
    <s v="ODFW"/>
    <d v="1989-04-17T00:00:00"/>
    <n v="5067"/>
    <x v="1"/>
    <d v="1989-04-17T00:00:00"/>
    <s v="Smolt"/>
  </r>
  <r>
    <x v="30"/>
    <x v="9"/>
    <s v="SU"/>
    <x v="18"/>
    <s v="Santiam River &amp; N Fk"/>
    <s v="ODFW"/>
    <d v="1989-04-12T00:00:00"/>
    <n v="40091"/>
    <x v="0"/>
    <d v="1989-04-12T00:00:00"/>
    <s v="Smolt"/>
  </r>
  <r>
    <x v="30"/>
    <x v="9"/>
    <s v="SU"/>
    <x v="18"/>
    <s v="M Fk Willamette River"/>
    <s v="ODFW"/>
    <d v="1989-04-12T00:00:00"/>
    <n v="60034"/>
    <x v="1"/>
    <d v="1989-04-12T00:00:00"/>
    <s v="Smolt"/>
  </r>
  <r>
    <x v="30"/>
    <x v="12"/>
    <s v="UN"/>
    <x v="11"/>
    <s v="Gnat Creek"/>
    <s v="ODFW"/>
    <d v="1989-05-16T00:00:00"/>
    <n v="2820"/>
    <x v="4"/>
    <d v="1989-05-16T00:00:00"/>
    <s v="Smolt"/>
  </r>
  <r>
    <x v="30"/>
    <x v="6"/>
    <s v="UN"/>
    <x v="34"/>
    <s v="S Fk Klaskanine River"/>
    <s v="ODFW"/>
    <d v="1989-05-10T00:00:00"/>
    <n v="275000"/>
    <x v="11"/>
    <d v="1989-05-10T00:00:00"/>
    <s v="Smolt"/>
  </r>
  <r>
    <x v="30"/>
    <x v="6"/>
    <s v="UN"/>
    <x v="34"/>
    <s v="Youngs Bay"/>
    <s v="ODFW"/>
    <d v="1989-05-10T00:00:00"/>
    <n v="154486"/>
    <x v="8"/>
    <d v="1989-05-10T00:00:00"/>
    <s v="Smolt"/>
  </r>
  <r>
    <x v="30"/>
    <x v="6"/>
    <s v="UN"/>
    <x v="15"/>
    <s v="Sandy Hatchery"/>
    <s v="ODFW"/>
    <d v="1989-05-31T00:00:00"/>
    <n v="831194"/>
    <x v="12"/>
    <d v="1989-05-31T00:00:00"/>
    <s v="Smolt"/>
  </r>
  <r>
    <x v="30"/>
    <x v="6"/>
    <s v="UN"/>
    <x v="15"/>
    <s v="Below Bonn Dam"/>
    <s v="ODFW"/>
    <d v="1989-05-27T00:00:00"/>
    <n v="1496"/>
    <x v="4"/>
    <d v="1989-05-27T00:00:00"/>
    <s v="Smolt"/>
  </r>
  <r>
    <x v="30"/>
    <x v="9"/>
    <s v="SU"/>
    <x v="18"/>
    <s v="McKenzie River"/>
    <s v="ODFW"/>
    <d v="1989-05-01T00:00:00"/>
    <n v="12510"/>
    <x v="1"/>
    <d v="1989-05-01T00:00:00"/>
    <s v="Smolt"/>
  </r>
  <r>
    <x v="30"/>
    <x v="8"/>
    <s v="SP"/>
    <x v="1"/>
    <s v="Willamette River"/>
    <s v="ODFW"/>
    <d v="1989-05-04T00:00:00"/>
    <n v="19397"/>
    <x v="1"/>
    <d v="1989-05-04T00:00:00"/>
    <s v="Smolt"/>
  </r>
  <r>
    <x v="30"/>
    <x v="1"/>
    <s v="FA"/>
    <x v="12"/>
    <s v="N Fk Klaskanine River"/>
    <s v="ODFW"/>
    <d v="1989-05-05T00:00:00"/>
    <n v="3152680"/>
    <x v="11"/>
    <d v="1989-05-05T00:00:00"/>
    <s v="Smolt"/>
  </r>
  <r>
    <x v="30"/>
    <x v="6"/>
    <s v="UN"/>
    <x v="12"/>
    <s v="N Fk Klaskanine River"/>
    <s v="ODFW"/>
    <d v="1989-05-16T00:00:00"/>
    <n v="1093868"/>
    <x v="11"/>
    <d v="1989-05-16T00:00:00"/>
    <s v="Smolt"/>
  </r>
  <r>
    <x v="30"/>
    <x v="9"/>
    <s v="SU"/>
    <x v="16"/>
    <s v="McKenzie River"/>
    <s v="ODFW"/>
    <d v="1989-05-01T00:00:00"/>
    <n v="106377"/>
    <x v="1"/>
    <d v="1989-05-01T00:00:00"/>
    <s v="Smolt"/>
  </r>
  <r>
    <x v="30"/>
    <x v="1"/>
    <s v="FA"/>
    <x v="2"/>
    <s v="Bonneville Hatchery"/>
    <s v="ODFW"/>
    <d v="1989-05-01T00:00:00"/>
    <n v="8597371"/>
    <x v="2"/>
    <d v="1989-05-02T00:00:00"/>
    <s v="Smolt"/>
  </r>
  <r>
    <x v="30"/>
    <x v="1"/>
    <s v="FA"/>
    <x v="10"/>
    <s v="Big Creek Hatchery"/>
    <s v="ODFW"/>
    <d v="1989-05-07T00:00:00"/>
    <n v="5356716"/>
    <x v="10"/>
    <d v="1989-05-08T00:00:00"/>
    <s v="Smolt"/>
  </r>
  <r>
    <x v="30"/>
    <x v="1"/>
    <s v="FA"/>
    <x v="10"/>
    <s v="Big Creek Hatchery"/>
    <s v="ODFW"/>
    <d v="1989-05-23T00:00:00"/>
    <n v="51994"/>
    <x v="10"/>
    <d v="1989-05-23T00:00:00"/>
    <s v="Smolt"/>
  </r>
  <r>
    <x v="30"/>
    <x v="12"/>
    <s v="UN"/>
    <x v="10"/>
    <s v="Big Creek Hatchery"/>
    <s v="ODFW"/>
    <d v="1989-05-01T00:00:00"/>
    <n v="5000"/>
    <x v="10"/>
    <d v="1989-05-01T00:00:00"/>
    <s v="Smolt"/>
  </r>
  <r>
    <x v="30"/>
    <x v="12"/>
    <s v="UN"/>
    <x v="10"/>
    <s v="Lewis and Clark River"/>
    <s v="ODFW"/>
    <d v="1989-05-01T00:00:00"/>
    <n v="2046"/>
    <x v="4"/>
    <d v="1989-05-01T00:00:00"/>
    <s v="Smolt"/>
  </r>
  <r>
    <x v="30"/>
    <x v="6"/>
    <s v="UN"/>
    <x v="10"/>
    <s v="Tualatin River"/>
    <s v="ODFW"/>
    <d v="1989-05-08T00:00:00"/>
    <n v="59824"/>
    <x v="1"/>
    <d v="1989-05-08T00:00:00"/>
    <s v="Smolt"/>
  </r>
  <r>
    <x v="30"/>
    <x v="1"/>
    <s v="FA"/>
    <x v="46"/>
    <s v="Chinook River"/>
    <s v="WDFW"/>
    <d v="1989-04-29T00:00:00"/>
    <n v="124700"/>
    <x v="18"/>
    <d v="1989-04-29T00:00:00"/>
    <s v="Smolt"/>
  </r>
  <r>
    <x v="30"/>
    <x v="6"/>
    <s v="UN"/>
    <x v="2"/>
    <s v="Bonneville Hatchery"/>
    <s v="ODFW"/>
    <d v="1989-05-24T00:00:00"/>
    <n v="601362"/>
    <x v="2"/>
    <d v="1989-05-24T00:00:00"/>
    <s v="Smolt"/>
  </r>
  <r>
    <x v="30"/>
    <x v="6"/>
    <s v="UN"/>
    <x v="10"/>
    <s v="Big Creek Hatchery"/>
    <s v="ODFW"/>
    <d v="1989-07-31T00:00:00"/>
    <n v="40043"/>
    <x v="10"/>
    <d v="1989-07-31T00:00:00"/>
    <s v="Smolt"/>
  </r>
  <r>
    <x v="30"/>
    <x v="6"/>
    <s v="UN"/>
    <x v="10"/>
    <s v="Big Creek Hatchery"/>
    <s v="ODFW"/>
    <d v="1989-06-01T00:00:00"/>
    <n v="556140"/>
    <x v="10"/>
    <d v="1989-06-29T00:00:00"/>
    <s v="Smolt"/>
  </r>
  <r>
    <x v="30"/>
    <x v="1"/>
    <s v="FA"/>
    <x v="2"/>
    <s v="Bonneville Hatchery"/>
    <s v="ODFW"/>
    <d v="1989-06-19T00:00:00"/>
    <n v="370082"/>
    <x v="2"/>
    <d v="1989-06-26T00:00:00"/>
    <s v="Smolt"/>
  </r>
  <r>
    <x v="30"/>
    <x v="1"/>
    <s v="FA"/>
    <x v="2"/>
    <s v="Bonneville Hatchery"/>
    <s v="ODFW"/>
    <d v="1989-08-01T00:00:00"/>
    <n v="2954126"/>
    <x v="2"/>
    <d v="1989-08-02T00:00:00"/>
    <s v="Smolt"/>
  </r>
  <r>
    <x v="30"/>
    <x v="6"/>
    <s v="UN"/>
    <x v="2"/>
    <s v="Bonneville Hatchery"/>
    <s v="ODFW"/>
    <d v="1989-06-01T00:00:00"/>
    <n v="353966"/>
    <x v="2"/>
    <d v="1989-06-01T00:00:00"/>
    <s v="Smolt"/>
  </r>
  <r>
    <x v="30"/>
    <x v="1"/>
    <s v="FA"/>
    <x v="34"/>
    <s v="Youngs River"/>
    <s v="ODFW"/>
    <d v="1989-07-21T00:00:00"/>
    <n v="97215"/>
    <x v="8"/>
    <d v="1989-07-21T00:00:00"/>
    <s v="Smolt"/>
  </r>
  <r>
    <x v="30"/>
    <x v="1"/>
    <s v="FA"/>
    <x v="2"/>
    <s v="Below Bonn Dam"/>
    <s v="ODFW"/>
    <d v="1989-06-06T00:00:00"/>
    <n v="1845520"/>
    <x v="4"/>
    <d v="1989-07-22T00:00:00"/>
    <s v="Smolt"/>
  </r>
  <r>
    <x v="30"/>
    <x v="6"/>
    <s v="UN"/>
    <x v="49"/>
    <s v="Wahkeena Pond"/>
    <s v="ODFW"/>
    <d v="1989-06-16T00:00:00"/>
    <n v="599999"/>
    <x v="4"/>
    <d v="1989-06-16T00:00:00"/>
    <s v="Smolt"/>
  </r>
  <r>
    <x v="30"/>
    <x v="1"/>
    <s v="FA"/>
    <x v="2"/>
    <s v="Below Bonn Dam"/>
    <s v="ODFW"/>
    <d v="1989-06-23T00:00:00"/>
    <n v="432556"/>
    <x v="4"/>
    <d v="1989-07-22T00:00:00"/>
    <s v="Smolt"/>
  </r>
  <r>
    <x v="30"/>
    <x v="1"/>
    <s v="FA"/>
    <x v="34"/>
    <s v="Youngs River"/>
    <s v="ODFW"/>
    <d v="1989-03-11T00:00:00"/>
    <n v="12496"/>
    <x v="8"/>
    <d v="1989-03-11T00:00:00"/>
    <s v="Smolt"/>
  </r>
  <r>
    <x v="30"/>
    <x v="1"/>
    <s v="FA"/>
    <x v="34"/>
    <s v="Youngs River"/>
    <s v="ODFW"/>
    <d v="1989-05-10T00:00:00"/>
    <n v="8500"/>
    <x v="8"/>
    <d v="1989-05-10T00:00:00"/>
    <s v="Smolt"/>
  </r>
  <r>
    <x v="30"/>
    <x v="1"/>
    <s v="FA"/>
    <x v="10"/>
    <s v="Big Creek Hatchery"/>
    <s v="ODFW"/>
    <d v="1989-08-21T00:00:00"/>
    <n v="103471"/>
    <x v="10"/>
    <d v="1989-08-21T00:00:00"/>
    <s v="Smolt"/>
  </r>
  <r>
    <x v="30"/>
    <x v="8"/>
    <s v="SP"/>
    <x v="17"/>
    <s v="S Fk Santiam River"/>
    <s v="ODFW"/>
    <d v="1989-03-10T00:00:00"/>
    <n v="15576"/>
    <x v="0"/>
    <d v="1989-03-10T00:00:00"/>
    <s v="Smolt"/>
  </r>
  <r>
    <x v="31"/>
    <x v="3"/>
    <s v="UN"/>
    <x v="10"/>
    <s v="Big Creek Hatchery"/>
    <s v="ODFW"/>
    <d v="1987-03-26T00:00:00"/>
    <n v="10000"/>
    <x v="10"/>
    <d v="1987-03-26T00:00:00"/>
    <s v="Presmolt"/>
  </r>
  <r>
    <x v="31"/>
    <x v="0"/>
    <s v="SP"/>
    <x v="14"/>
    <s v="Clackamas Hatchery"/>
    <s v="ODFW"/>
    <d v="1987-10-13T00:00:00"/>
    <n v="672500"/>
    <x v="13"/>
    <d v="1987-10-16T00:00:00"/>
    <s v="Presmolt"/>
  </r>
  <r>
    <x v="31"/>
    <x v="0"/>
    <s v="SP"/>
    <x v="18"/>
    <s v="McKenzie Hatchery"/>
    <s v="ODFW"/>
    <d v="1987-11-01T00:00:00"/>
    <n v="311000"/>
    <x v="1"/>
    <d v="1987-11-01T00:00:00"/>
    <s v="Presmolt"/>
  </r>
  <r>
    <x v="31"/>
    <x v="3"/>
    <s v="UN"/>
    <x v="37"/>
    <s v="Deep River"/>
    <s v="ODFW"/>
    <d v="1987-05-29T00:00:00"/>
    <n v="200000"/>
    <x v="15"/>
    <d v="1987-05-29T00:00:00"/>
    <s v="Presmolt"/>
  </r>
  <r>
    <x v="31"/>
    <x v="0"/>
    <s v="SP"/>
    <x v="0"/>
    <s v="Willamette River"/>
    <s v="ODFW"/>
    <d v="1987-11-16T00:00:00"/>
    <n v="130000"/>
    <x v="1"/>
    <d v="1987-11-17T00:00:00"/>
    <s v="Presmolt"/>
  </r>
  <r>
    <x v="31"/>
    <x v="0"/>
    <s v="SP"/>
    <x v="1"/>
    <s v="Mollala River"/>
    <s v="ODFW"/>
    <d v="1987-11-11T00:00:00"/>
    <n v="30000"/>
    <x v="1"/>
    <d v="1987-11-11T00:00:00"/>
    <s v="Presmolt"/>
  </r>
  <r>
    <x v="31"/>
    <x v="0"/>
    <s v="SP"/>
    <x v="1"/>
    <s v="Santiam River"/>
    <s v="ODFW"/>
    <d v="1987-11-10T00:00:00"/>
    <n v="170500"/>
    <x v="1"/>
    <d v="1987-11-10T00:00:00"/>
    <s v="Presmolt"/>
  </r>
  <r>
    <x v="31"/>
    <x v="0"/>
    <s v="SP"/>
    <x v="1"/>
    <s v="M Fk Willamette River"/>
    <s v="ODFW"/>
    <d v="1987-09-14T00:00:00"/>
    <n v="89500"/>
    <x v="1"/>
    <d v="1987-11-12T00:00:00"/>
    <s v="Presmolt"/>
  </r>
  <r>
    <x v="31"/>
    <x v="3"/>
    <s v="UN"/>
    <x v="2"/>
    <s v="Below Bonn Dam"/>
    <s v="ODFW"/>
    <d v="1987-05-27T00:00:00"/>
    <n v="2966500"/>
    <x v="4"/>
    <d v="1987-06-02T00:00:00"/>
    <s v="Presmolt"/>
  </r>
  <r>
    <x v="31"/>
    <x v="0"/>
    <s v="SP"/>
    <x v="1"/>
    <s v="Mollala River"/>
    <s v="ODFW"/>
    <d v="1987-04-02T00:00:00"/>
    <n v="2416000"/>
    <x v="1"/>
    <d v="1987-05-15T00:00:00"/>
    <s v="Presmolt"/>
  </r>
  <r>
    <x v="31"/>
    <x v="0"/>
    <s v="SP"/>
    <x v="1"/>
    <s v="Willamette River"/>
    <s v="ODFW"/>
    <d v="1987-05-19T00:00:00"/>
    <n v="870500"/>
    <x v="1"/>
    <d v="1987-06-04T00:00:00"/>
    <s v="Presmolt"/>
  </r>
  <r>
    <x v="31"/>
    <x v="7"/>
    <s v="WI"/>
    <x v="8"/>
    <s v="Eagle Creek Hatchery"/>
    <s v="USFW"/>
    <d v="1987-06-23T00:00:00"/>
    <n v="82500"/>
    <x v="9"/>
    <d v="1987-06-23T00:00:00"/>
    <s v="Presmolt"/>
  </r>
  <r>
    <x v="31"/>
    <x v="4"/>
    <s v="NO"/>
    <x v="32"/>
    <s v="Elochoman Hatchery"/>
    <s v="WDFW"/>
    <d v="1987-05-11T00:00:00"/>
    <n v="1350000"/>
    <x v="14"/>
    <d v="1987-05-14T00:00:00"/>
    <s v="Presmolt"/>
  </r>
  <r>
    <x v="31"/>
    <x v="15"/>
    <s v="SO"/>
    <x v="26"/>
    <s v="Grays River Hatchery"/>
    <s v="WDFW"/>
    <d v="1987-03-09T00:00:00"/>
    <n v="1451500"/>
    <x v="15"/>
    <d v="1987-03-23T00:00:00"/>
    <s v="Presmolt"/>
  </r>
  <r>
    <x v="31"/>
    <x v="4"/>
    <s v="NO"/>
    <x v="27"/>
    <s v="Kalama Falls Hatchery"/>
    <s v="WDFW"/>
    <d v="1987-04-01T00:00:00"/>
    <n v="250000"/>
    <x v="7"/>
    <d v="1987-04-01T00:00:00"/>
    <s v="Presmolt"/>
  </r>
  <r>
    <x v="31"/>
    <x v="4"/>
    <s v="NO"/>
    <x v="7"/>
    <s v="Lewis River"/>
    <s v="WDFW"/>
    <d v="1987-03-20T00:00:00"/>
    <n v="872000"/>
    <x v="5"/>
    <d v="1987-04-30T00:00:00"/>
    <s v="Presmolt"/>
  </r>
  <r>
    <x v="31"/>
    <x v="15"/>
    <s v="SO"/>
    <x v="5"/>
    <s v="Lewis River"/>
    <s v="WDFW"/>
    <d v="1987-04-17T00:00:00"/>
    <n v="80000"/>
    <x v="5"/>
    <d v="1987-04-17T00:00:00"/>
    <s v="Presmolt"/>
  </r>
  <r>
    <x v="31"/>
    <x v="15"/>
    <s v="SO"/>
    <x v="5"/>
    <s v="Speelyai Hatchery"/>
    <s v="WDFW"/>
    <d v="1987-07-28T00:00:00"/>
    <n v="149500"/>
    <x v="5"/>
    <d v="1987-07-28T00:00:00"/>
    <s v="Presmolt"/>
  </r>
  <r>
    <x v="31"/>
    <x v="4"/>
    <s v="NO"/>
    <x v="27"/>
    <s v="Kalama River"/>
    <s v="WDFW"/>
    <d v="1987-05-05T00:00:00"/>
    <n v="223500"/>
    <x v="7"/>
    <d v="1987-05-05T00:00:00"/>
    <s v="Presmolt"/>
  </r>
  <r>
    <x v="31"/>
    <x v="4"/>
    <s v="NO"/>
    <x v="32"/>
    <s v="Elochoman River"/>
    <s v="WDFW"/>
    <d v="1987-05-11T00:00:00"/>
    <n v="1350000"/>
    <x v="14"/>
    <d v="1987-05-14T00:00:00"/>
    <s v="Presmolt"/>
  </r>
  <r>
    <x v="31"/>
    <x v="4"/>
    <s v="NO"/>
    <x v="24"/>
    <s v="Washougal Hatchery"/>
    <s v="WDFW"/>
    <d v="1987-05-22T00:00:00"/>
    <n v="199000"/>
    <x v="6"/>
    <d v="1987-05-22T00:00:00"/>
    <s v="Presmolt"/>
  </r>
  <r>
    <x v="31"/>
    <x v="15"/>
    <s v="SO"/>
    <x v="24"/>
    <s v="Washougal Hatchery"/>
    <s v="WDFW"/>
    <d v="1987-03-16T00:00:00"/>
    <n v="65000"/>
    <x v="6"/>
    <d v="1987-03-16T00:00:00"/>
    <s v="Presmolt"/>
  </r>
  <r>
    <x v="31"/>
    <x v="0"/>
    <s v="SP"/>
    <x v="22"/>
    <s v="Cowlitz Hatchery"/>
    <s v="WDFW"/>
    <d v="1987-03-23T00:00:00"/>
    <n v="2563500"/>
    <x v="3"/>
    <d v="1987-06-26T00:00:00"/>
    <s v="Parr"/>
  </r>
  <r>
    <x v="31"/>
    <x v="0"/>
    <s v="SP"/>
    <x v="22"/>
    <s v="Cowlitz Hatchery"/>
    <s v="WDFW"/>
    <d v="1987-01-10T00:00:00"/>
    <n v="3657000"/>
    <x v="3"/>
    <d v="1987-03-05T00:00:00"/>
    <s v="Fry"/>
  </r>
  <r>
    <x v="31"/>
    <x v="1"/>
    <s v="FA"/>
    <x v="22"/>
    <s v="Cowlitz Hatchery"/>
    <s v="WDFW"/>
    <d v="1987-12-21T00:00:00"/>
    <n v="577000"/>
    <x v="3"/>
    <d v="1987-12-21T00:00:00"/>
    <s v="Fry"/>
  </r>
  <r>
    <x v="31"/>
    <x v="3"/>
    <s v="UN"/>
    <x v="3"/>
    <s v="Chinook River"/>
    <s v="WDFW"/>
    <d v="1987-04-21T00:00:00"/>
    <n v="105000"/>
    <x v="18"/>
    <d v="1987-04-22T00:00:00"/>
    <s v="Presmolt"/>
  </r>
  <r>
    <x v="31"/>
    <x v="3"/>
    <s v="UN"/>
    <x v="46"/>
    <s v="Chinook River"/>
    <s v="WDFW"/>
    <d v="1987-03-23T00:00:00"/>
    <n v="47500"/>
    <x v="18"/>
    <d v="1987-03-23T00:00:00"/>
    <s v="Presmolt"/>
  </r>
  <r>
    <x v="31"/>
    <x v="3"/>
    <s v="UN"/>
    <x v="46"/>
    <s v="Olequa Creek"/>
    <s v="WDFW"/>
    <d v="1987-07-11T00:00:00"/>
    <n v="1000"/>
    <x v="3"/>
    <d v="1987-07-11T00:00:00"/>
    <s v="Presmolt"/>
  </r>
  <r>
    <x v="31"/>
    <x v="0"/>
    <s v="SP"/>
    <x v="11"/>
    <s v="Sandy River"/>
    <s v="ODFW"/>
    <d v="1987-10-14T00:00:00"/>
    <n v="200500"/>
    <x v="12"/>
    <d v="1987-10-15T00:00:00"/>
    <s v="Presmolt"/>
  </r>
  <r>
    <x v="31"/>
    <x v="7"/>
    <s v="WI"/>
    <x v="17"/>
    <s v="Santiam River"/>
    <s v="ODFW"/>
    <d v="1987-05-28T00:00:00"/>
    <n v="137500"/>
    <x v="1"/>
    <d v="1987-06-05T00:00:00"/>
    <s v="Presmolt"/>
  </r>
  <r>
    <x v="31"/>
    <x v="0"/>
    <s v="SP"/>
    <x v="18"/>
    <s v="Blue River"/>
    <s v="ODFW"/>
    <d v="1987-04-09T00:00:00"/>
    <n v="262000"/>
    <x v="20"/>
    <d v="1987-04-09T00:00:00"/>
    <s v="Presmolt"/>
  </r>
  <r>
    <x v="31"/>
    <x v="0"/>
    <s v="SP"/>
    <x v="18"/>
    <s v="Fall Creek Reservoir"/>
    <s v="ODFW"/>
    <d v="1987-04-03T00:00:00"/>
    <n v="365500"/>
    <x v="1"/>
    <d v="1987-04-03T00:00:00"/>
    <s v="Presmolt"/>
  </r>
  <r>
    <x v="31"/>
    <x v="3"/>
    <s v="UN"/>
    <x v="15"/>
    <s v="Sandy Hatchery"/>
    <s v="ODFW"/>
    <d v="1987-06-15T00:00:00"/>
    <n v="141000"/>
    <x v="12"/>
    <d v="1987-06-15T00:00:00"/>
    <s v="Presmolt"/>
  </r>
  <r>
    <x v="31"/>
    <x v="3"/>
    <s v="UN"/>
    <x v="34"/>
    <s v="Beaver Creek"/>
    <s v="ODFW"/>
    <d v="1987-05-20T00:00:00"/>
    <n v="17000"/>
    <x v="14"/>
    <d v="1987-05-20T00:00:00"/>
    <s v="Presmolt"/>
  </r>
  <r>
    <x v="31"/>
    <x v="0"/>
    <s v="SP"/>
    <x v="38"/>
    <s v="Willamette River"/>
    <s v="ODFW"/>
    <d v="1987-11-11T00:00:00"/>
    <n v="353500"/>
    <x v="1"/>
    <d v="1987-11-11T00:00:00"/>
    <s v="Presmolt"/>
  </r>
  <r>
    <x v="31"/>
    <x v="0"/>
    <s v="SP"/>
    <x v="38"/>
    <s v="Santiam River"/>
    <s v="ODFW"/>
    <d v="1987-11-09T00:00:00"/>
    <n v="190000"/>
    <x v="1"/>
    <d v="1987-11-09T00:00:00"/>
    <s v="Presmolt"/>
  </r>
  <r>
    <x v="31"/>
    <x v="0"/>
    <s v="SP"/>
    <x v="0"/>
    <s v="Green Peter Reservoir"/>
    <s v="ODFW"/>
    <d v="1987-10-14T00:00:00"/>
    <n v="3500"/>
    <x v="1"/>
    <d v="1987-10-14T00:00:00"/>
    <s v="Presmolt"/>
  </r>
  <r>
    <x v="31"/>
    <x v="1"/>
    <s v="FA"/>
    <x v="2"/>
    <s v="Below Bonn Dam"/>
    <s v="ODFW"/>
    <d v="1988-06-27T00:00:00"/>
    <n v="1813500"/>
    <x v="4"/>
    <d v="1988-07-24T00:00:00"/>
    <s v="Smolt"/>
  </r>
  <r>
    <x v="31"/>
    <x v="1"/>
    <s v="FA"/>
    <x v="10"/>
    <s v="Big Creek Hatchery"/>
    <s v="ODFW"/>
    <d v="1988-04-05T00:00:00"/>
    <n v="1886000"/>
    <x v="10"/>
    <d v="1988-04-05T00:00:00"/>
    <s v="Smolt"/>
  </r>
  <r>
    <x v="31"/>
    <x v="1"/>
    <s v="FA"/>
    <x v="10"/>
    <s v="Big Creek Hatchery"/>
    <s v="ODFW"/>
    <d v="1988-04-25T00:00:00"/>
    <n v="1213500"/>
    <x v="10"/>
    <d v="1988-04-25T00:00:00"/>
    <s v="Smolt"/>
  </r>
  <r>
    <x v="31"/>
    <x v="1"/>
    <s v="FA"/>
    <x v="10"/>
    <s v="Big Creek Hatchery"/>
    <s v="ODFW"/>
    <d v="1988-05-10T00:00:00"/>
    <n v="5752500"/>
    <x v="10"/>
    <d v="1988-05-10T00:00:00"/>
    <s v="Smolt"/>
  </r>
  <r>
    <x v="31"/>
    <x v="1"/>
    <s v="FA"/>
    <x v="10"/>
    <s v="Big Creek Hatchery"/>
    <s v="ODFW"/>
    <d v="1988-05-19T00:00:00"/>
    <n v="53500"/>
    <x v="10"/>
    <d v="1988-05-19T00:00:00"/>
    <s v="Smolt"/>
  </r>
  <r>
    <x v="31"/>
    <x v="1"/>
    <s v="FA"/>
    <x v="10"/>
    <s v="Big Creek Hatchery"/>
    <s v="ODFW"/>
    <d v="1988-08-15T00:00:00"/>
    <n v="50000"/>
    <x v="10"/>
    <d v="1988-08-15T00:00:00"/>
    <s v="Smolt"/>
  </r>
  <r>
    <x v="31"/>
    <x v="1"/>
    <s v="FA"/>
    <x v="10"/>
    <s v="Big Creek Hatchery"/>
    <s v="ODFW"/>
    <d v="1988-10-01T00:00:00"/>
    <n v="50000"/>
    <x v="10"/>
    <d v="1988-10-01T00:00:00"/>
    <s v="Smolt"/>
  </r>
  <r>
    <x v="31"/>
    <x v="6"/>
    <s v="UN"/>
    <x v="10"/>
    <s v="Tualatin River"/>
    <s v="ODFW"/>
    <d v="1988-05-05T00:00:00"/>
    <n v="60000"/>
    <x v="1"/>
    <d v="1988-05-06T00:00:00"/>
    <s v="Smolt"/>
  </r>
  <r>
    <x v="31"/>
    <x v="6"/>
    <s v="UN"/>
    <x v="10"/>
    <s v="Big Creek Hatchery"/>
    <s v="ODFW"/>
    <d v="1988-06-01T00:00:00"/>
    <n v="560000"/>
    <x v="10"/>
    <d v="1988-06-01T00:00:00"/>
    <s v="Smolt"/>
  </r>
  <r>
    <x v="31"/>
    <x v="6"/>
    <s v="UN"/>
    <x v="10"/>
    <s v="Big Creek Hatchery"/>
    <s v="ODFW"/>
    <d v="1988-08-15T00:00:00"/>
    <n v="90000"/>
    <x v="10"/>
    <d v="1988-08-15T00:00:00"/>
    <s v="Smolt"/>
  </r>
  <r>
    <x v="31"/>
    <x v="7"/>
    <s v="WI"/>
    <x v="10"/>
    <s v="Big Creek Hatchery"/>
    <s v="ODFW"/>
    <d v="1988-04-14T00:00:00"/>
    <n v="57500"/>
    <x v="10"/>
    <d v="1988-04-22T00:00:00"/>
    <s v="Smolt"/>
  </r>
  <r>
    <x v="31"/>
    <x v="7"/>
    <s v="WI"/>
    <x v="10"/>
    <s v="Tualatin River"/>
    <s v="ODFW"/>
    <d v="1988-04-21T00:00:00"/>
    <n v="10000"/>
    <x v="1"/>
    <d v="1988-04-22T00:00:00"/>
    <s v="Smolt"/>
  </r>
  <r>
    <x v="31"/>
    <x v="6"/>
    <s v="UN"/>
    <x v="2"/>
    <s v="Bonneville Hatchery"/>
    <s v="ODFW"/>
    <d v="1988-04-26T00:00:00"/>
    <n v="791000"/>
    <x v="2"/>
    <d v="1988-04-26T00:00:00"/>
    <s v="Smolt"/>
  </r>
  <r>
    <x v="31"/>
    <x v="6"/>
    <s v="UN"/>
    <x v="2"/>
    <s v="Bonneville Hatchery"/>
    <s v="ODFW"/>
    <d v="1988-06-01T00:00:00"/>
    <n v="1093000"/>
    <x v="2"/>
    <d v="1988-06-01T00:00:00"/>
    <s v="Smolt"/>
  </r>
  <r>
    <x v="31"/>
    <x v="1"/>
    <s v="FA"/>
    <x v="2"/>
    <s v="Bonneville Hatchery"/>
    <s v="ODFW"/>
    <d v="1988-03-02T00:00:00"/>
    <n v="3055500"/>
    <x v="2"/>
    <d v="1988-03-16T00:00:00"/>
    <s v="Smolt"/>
  </r>
  <r>
    <x v="31"/>
    <x v="1"/>
    <s v="FA"/>
    <x v="2"/>
    <s v="Bonneville Hatchery"/>
    <s v="ODFW"/>
    <d v="1988-04-18T00:00:00"/>
    <n v="989000"/>
    <x v="2"/>
    <d v="1988-04-18T00:00:00"/>
    <s v="Smolt"/>
  </r>
  <r>
    <x v="31"/>
    <x v="1"/>
    <s v="FA"/>
    <x v="2"/>
    <s v="Bonneville Hatchery"/>
    <s v="ODFW"/>
    <d v="1988-04-30T00:00:00"/>
    <n v="8119500"/>
    <x v="2"/>
    <d v="1988-04-30T00:00:00"/>
    <s v="Smolt"/>
  </r>
  <r>
    <x v="31"/>
    <x v="10"/>
    <s v="FA"/>
    <x v="2"/>
    <s v="Bonneville Hatchery"/>
    <s v="ODFW"/>
    <d v="1988-03-04T00:00:00"/>
    <n v="103500"/>
    <x v="2"/>
    <d v="1988-03-04T00:00:00"/>
    <s v="Smolt"/>
  </r>
  <r>
    <x v="31"/>
    <x v="1"/>
    <s v="FA"/>
    <x v="2"/>
    <s v="Bonneville Hatchery"/>
    <s v="ODFW"/>
    <d v="1988-06-01T00:00:00"/>
    <n v="3237500"/>
    <x v="2"/>
    <d v="1988-06-01T00:00:00"/>
    <s v="Smolt"/>
  </r>
  <r>
    <x v="31"/>
    <x v="1"/>
    <s v="FA"/>
    <x v="2"/>
    <s v="Bonneville Hatchery"/>
    <s v="ODFW"/>
    <d v="1988-11-01T00:00:00"/>
    <n v="500000"/>
    <x v="2"/>
    <d v="1988-11-01T00:00:00"/>
    <s v="Smolt"/>
  </r>
  <r>
    <x v="31"/>
    <x v="8"/>
    <s v="SP"/>
    <x v="14"/>
    <s v="Clackamas River"/>
    <s v="ODFW"/>
    <d v="1988-04-13T00:00:00"/>
    <n v="347000"/>
    <x v="13"/>
    <d v="1988-04-13T00:00:00"/>
    <s v="Smolt"/>
  </r>
  <r>
    <x v="31"/>
    <x v="8"/>
    <s v="SP"/>
    <x v="14"/>
    <s v="Clackamas Hatchery"/>
    <s v="ODFW"/>
    <d v="1988-03-03T00:00:00"/>
    <n v="396000"/>
    <x v="13"/>
    <d v="1988-04-13T00:00:00"/>
    <s v="Smolt"/>
  </r>
  <r>
    <x v="31"/>
    <x v="7"/>
    <s v="WI"/>
    <x v="14"/>
    <s v="Clackamas Hatchery"/>
    <s v="ODFW"/>
    <d v="1988-04-15T00:00:00"/>
    <n v="35000"/>
    <x v="13"/>
    <d v="1988-04-15T00:00:00"/>
    <s v="Smolt"/>
  </r>
  <r>
    <x v="31"/>
    <x v="7"/>
    <s v="WI"/>
    <x v="11"/>
    <s v="Sandy River"/>
    <s v="ODFW"/>
    <d v="1988-04-11T00:00:00"/>
    <n v="218000"/>
    <x v="12"/>
    <d v="1988-04-18T00:00:00"/>
    <s v="Smolt"/>
  </r>
  <r>
    <x v="31"/>
    <x v="7"/>
    <s v="WI"/>
    <x v="11"/>
    <s v="Scappoose Creek"/>
    <s v="ODFW"/>
    <d v="1988-04-25T00:00:00"/>
    <n v="5000"/>
    <x v="1"/>
    <d v="1988-04-25T00:00:00"/>
    <s v="Smolt"/>
  </r>
  <r>
    <x v="31"/>
    <x v="7"/>
    <s v="WI"/>
    <x v="11"/>
    <s v="Lewis and Clark River"/>
    <s v="ODFW"/>
    <d v="1988-04-21T00:00:00"/>
    <n v="40000"/>
    <x v="4"/>
    <d v="1988-04-25T00:00:00"/>
    <s v="Smolt"/>
  </r>
  <r>
    <x v="31"/>
    <x v="7"/>
    <s v="WI"/>
    <x v="11"/>
    <s v="Clatskanie River"/>
    <s v="ODFW"/>
    <d v="1988-04-22T00:00:00"/>
    <n v="30000"/>
    <x v="4"/>
    <d v="1988-04-22T00:00:00"/>
    <s v="Smolt"/>
  </r>
  <r>
    <x v="31"/>
    <x v="7"/>
    <s v="WI"/>
    <x v="11"/>
    <s v="Clackamas River"/>
    <s v="ODFW"/>
    <d v="1988-04-21T00:00:00"/>
    <n v="57100"/>
    <x v="13"/>
    <d v="1988-04-25T00:00:00"/>
    <s v="Smolt"/>
  </r>
  <r>
    <x v="31"/>
    <x v="7"/>
    <s v="WI"/>
    <x v="11"/>
    <s v="Gnat Creek"/>
    <s v="ODFW"/>
    <d v="1988-04-27T00:00:00"/>
    <n v="30500"/>
    <x v="4"/>
    <d v="1988-04-27T00:00:00"/>
    <s v="Smolt"/>
  </r>
  <r>
    <x v="31"/>
    <x v="9"/>
    <s v="SU"/>
    <x v="11"/>
    <s v="Clackamas River"/>
    <s v="ODFW"/>
    <d v="1988-04-26T00:00:00"/>
    <n v="161500"/>
    <x v="13"/>
    <d v="1988-04-29T00:00:00"/>
    <s v="Smolt"/>
  </r>
  <r>
    <x v="31"/>
    <x v="9"/>
    <s v="SU"/>
    <x v="11"/>
    <s v="Mollala River"/>
    <s v="ODFW"/>
    <d v="1988-04-21T00:00:00"/>
    <n v="30000"/>
    <x v="1"/>
    <d v="1988-04-21T00:00:00"/>
    <s v="Smolt"/>
  </r>
  <r>
    <x v="31"/>
    <x v="1"/>
    <s v="FA"/>
    <x v="12"/>
    <s v="Klaskanine Hatchery"/>
    <s v="ODFW"/>
    <d v="1988-04-14T00:00:00"/>
    <n v="846500"/>
    <x v="11"/>
    <d v="1988-04-14T00:00:00"/>
    <s v="Smolt"/>
  </r>
  <r>
    <x v="31"/>
    <x v="1"/>
    <s v="FA"/>
    <x v="12"/>
    <s v="Klaskanine Hatchery"/>
    <s v="ODFW"/>
    <d v="1988-05-10T00:00:00"/>
    <n v="2908000"/>
    <x v="11"/>
    <d v="1988-05-10T00:00:00"/>
    <s v="Smolt"/>
  </r>
  <r>
    <x v="31"/>
    <x v="6"/>
    <s v="UN"/>
    <x v="12"/>
    <s v="Klaskanine Hatchery"/>
    <s v="ODFW"/>
    <d v="1988-04-30T00:00:00"/>
    <n v="840000"/>
    <x v="11"/>
    <d v="1988-05-09T00:00:00"/>
    <s v="Smolt"/>
  </r>
  <r>
    <x v="31"/>
    <x v="7"/>
    <s v="WI"/>
    <x v="12"/>
    <s v="Klaskanine Hatchery"/>
    <s v="ODFW"/>
    <d v="1988-04-05T00:00:00"/>
    <n v="66500"/>
    <x v="11"/>
    <d v="1988-04-06T00:00:00"/>
    <s v="Smolt"/>
  </r>
  <r>
    <x v="31"/>
    <x v="9"/>
    <s v="SU"/>
    <x v="16"/>
    <s v="McKenzie Hatchery"/>
    <s v="ODFW"/>
    <d v="1988-05-02T00:00:00"/>
    <n v="100000"/>
    <x v="1"/>
    <d v="1988-05-02T00:00:00"/>
    <s v="Smolt"/>
  </r>
  <r>
    <x v="31"/>
    <x v="8"/>
    <s v="SP"/>
    <x v="17"/>
    <s v="Santiam River &amp; N Fk"/>
    <s v="ODFW"/>
    <d v="1988-03-07T00:00:00"/>
    <n v="557500"/>
    <x v="0"/>
    <d v="1988-03-11T00:00:00"/>
    <s v="Smolt"/>
  </r>
  <r>
    <x v="31"/>
    <x v="7"/>
    <s v="WI"/>
    <x v="17"/>
    <s v="Santiam River"/>
    <s v="ODFW"/>
    <d v="1988-04-01T00:00:00"/>
    <n v="117000"/>
    <x v="1"/>
    <d v="1988-04-04T00:00:00"/>
    <s v="Smolt"/>
  </r>
  <r>
    <x v="31"/>
    <x v="8"/>
    <s v="SP"/>
    <x v="18"/>
    <s v="McKenzie Hatchery"/>
    <s v="ODFW"/>
    <d v="1988-03-07T00:00:00"/>
    <n v="768500"/>
    <x v="1"/>
    <d v="1988-03-07T00:00:00"/>
    <s v="Smolt"/>
  </r>
  <r>
    <x v="31"/>
    <x v="9"/>
    <s v="SU"/>
    <x v="18"/>
    <s v="Willamette River"/>
    <s v="ODFW"/>
    <d v="1988-04-11T00:00:00"/>
    <n v="59500"/>
    <x v="1"/>
    <d v="1988-05-02T00:00:00"/>
    <s v="Smolt"/>
  </r>
  <r>
    <x v="31"/>
    <x v="9"/>
    <s v="SU"/>
    <x v="18"/>
    <s v="Santiam River"/>
    <s v="ODFW"/>
    <d v="1988-04-11T00:00:00"/>
    <n v="41500"/>
    <x v="1"/>
    <d v="1988-04-12T00:00:00"/>
    <s v="Smolt"/>
  </r>
  <r>
    <x v="31"/>
    <x v="9"/>
    <s v="SU"/>
    <x v="33"/>
    <s v="Sandy River"/>
    <s v="ODFW"/>
    <d v="1988-05-03T00:00:00"/>
    <n v="79000"/>
    <x v="12"/>
    <d v="1988-05-04T00:00:00"/>
    <s v="Smolt"/>
  </r>
  <r>
    <x v="31"/>
    <x v="7"/>
    <s v="WI"/>
    <x v="19"/>
    <s v="Mollala River"/>
    <s v="ODFW"/>
    <d v="1988-04-06T00:00:00"/>
    <n v="76500"/>
    <x v="1"/>
    <d v="1988-04-06T00:00:00"/>
    <s v="Smolt"/>
  </r>
  <r>
    <x v="31"/>
    <x v="9"/>
    <s v="SU"/>
    <x v="19"/>
    <s v="Santiam River"/>
    <s v="ODFW"/>
    <d v="1988-04-26T00:00:00"/>
    <n v="114000"/>
    <x v="1"/>
    <d v="1988-04-27T00:00:00"/>
    <s v="Smolt"/>
  </r>
  <r>
    <x v="31"/>
    <x v="6"/>
    <s v="UN"/>
    <x v="15"/>
    <s v="Sandy Hatchery"/>
    <s v="ODFW"/>
    <d v="1988-05-02T00:00:00"/>
    <n v="448000"/>
    <x v="12"/>
    <d v="1988-05-03T00:00:00"/>
    <s v="Smolt"/>
  </r>
  <r>
    <x v="31"/>
    <x v="6"/>
    <s v="UN"/>
    <x v="15"/>
    <s v="Sandy Hatchery"/>
    <s v="ODFW"/>
    <d v="1988-05-31T00:00:00"/>
    <n v="559000"/>
    <x v="12"/>
    <d v="1988-05-31T00:00:00"/>
    <s v="Smolt"/>
  </r>
  <r>
    <x v="31"/>
    <x v="8"/>
    <s v="SP"/>
    <x v="0"/>
    <s v="Santiam River"/>
    <s v="ODFW"/>
    <d v="1988-03-07T00:00:00"/>
    <n v="166000"/>
    <x v="1"/>
    <d v="1988-03-07T00:00:00"/>
    <s v="Smolt"/>
  </r>
  <r>
    <x v="31"/>
    <x v="6"/>
    <s v="UN"/>
    <x v="0"/>
    <s v="Clackamas River"/>
    <s v="ODFW"/>
    <d v="1988-05-10T00:00:00"/>
    <n v="69000"/>
    <x v="13"/>
    <d v="1988-05-11T00:00:00"/>
    <s v="Smolt"/>
  </r>
  <r>
    <x v="31"/>
    <x v="9"/>
    <s v="SU"/>
    <x v="0"/>
    <s v="Santiam River"/>
    <s v="ODFW"/>
    <d v="1988-04-04T00:00:00"/>
    <n v="202000"/>
    <x v="1"/>
    <d v="1988-04-12T00:00:00"/>
    <s v="Smolt"/>
  </r>
  <r>
    <x v="31"/>
    <x v="16"/>
    <s v="FA"/>
    <x v="41"/>
    <s v="Abernathy Hatchery"/>
    <s v="USFW"/>
    <d v="1988-04-19T00:00:00"/>
    <n v="612000"/>
    <x v="19"/>
    <d v="1988-04-20T00:00:00"/>
    <s v="Smolt"/>
  </r>
  <r>
    <x v="31"/>
    <x v="1"/>
    <s v="FA"/>
    <x v="41"/>
    <s v="Abernathy Hatchery"/>
    <s v="USFW"/>
    <d v="1988-05-13T00:00:00"/>
    <n v="1051000"/>
    <x v="19"/>
    <d v="1988-05-18T00:00:00"/>
    <s v="Smolt"/>
  </r>
  <r>
    <x v="31"/>
    <x v="7"/>
    <s v="WI"/>
    <x v="8"/>
    <s v="Eagle Creek Hatchery"/>
    <s v="USFW"/>
    <d v="1988-04-15T00:00:00"/>
    <n v="155500"/>
    <x v="9"/>
    <d v="1988-04-15T00:00:00"/>
    <s v="Smolt"/>
  </r>
  <r>
    <x v="31"/>
    <x v="5"/>
    <s v="SO"/>
    <x v="8"/>
    <s v="Eagle Creek Hatchery"/>
    <s v="USFW"/>
    <d v="1988-04-25T00:00:00"/>
    <n v="1006500"/>
    <x v="9"/>
    <d v="1988-04-29T00:00:00"/>
    <s v="Smolt"/>
  </r>
  <r>
    <x v="31"/>
    <x v="6"/>
    <s v="UN"/>
    <x v="8"/>
    <s v="Youngs Bay"/>
    <s v="USFW"/>
    <d v="1988-04-11T00:00:00"/>
    <n v="765500"/>
    <x v="8"/>
    <d v="1988-04-18T00:00:00"/>
    <s v="Smolt"/>
  </r>
  <r>
    <x v="31"/>
    <x v="7"/>
    <s v="WI"/>
    <x v="8"/>
    <s v="Clackamas River"/>
    <s v="USFW"/>
    <d v="1987-09-21T00:00:00"/>
    <n v="41000"/>
    <x v="13"/>
    <d v="1987-09-21T00:00:00"/>
    <s v="Smolt"/>
  </r>
  <r>
    <x v="31"/>
    <x v="1"/>
    <s v="FA"/>
    <x v="24"/>
    <s v="Washougal Hatchery"/>
    <s v="WDFW"/>
    <d v="1988-02-16T00:00:00"/>
    <n v="225000"/>
    <x v="6"/>
    <d v="1988-02-16T00:00:00"/>
    <s v="Fry"/>
  </r>
  <r>
    <x v="31"/>
    <x v="1"/>
    <s v="FA"/>
    <x v="24"/>
    <s v="Washougal Hatchery"/>
    <s v="WDFW"/>
    <d v="1988-05-11T00:00:00"/>
    <n v="5777500"/>
    <x v="6"/>
    <d v="1988-06-20T00:00:00"/>
    <s v="Smolt"/>
  </r>
  <r>
    <x v="31"/>
    <x v="1"/>
    <s v="FA"/>
    <x v="24"/>
    <s v="Washougal Hatchery"/>
    <s v="WDFW"/>
    <d v="1988-07-26T00:00:00"/>
    <n v="503000"/>
    <x v="6"/>
    <d v="1988-07-26T00:00:00"/>
    <s v="Smolt"/>
  </r>
  <r>
    <x v="31"/>
    <x v="11"/>
    <s v="NO"/>
    <x v="24"/>
    <s v="Washougal Hatchery"/>
    <s v="WDFW"/>
    <d v="1988-04-14T00:00:00"/>
    <n v="582500"/>
    <x v="6"/>
    <d v="1988-05-27T00:00:00"/>
    <s v="Smolt"/>
  </r>
  <r>
    <x v="31"/>
    <x v="11"/>
    <s v="NO"/>
    <x v="32"/>
    <s v="Elochoman Hatchery"/>
    <s v="WDFW"/>
    <d v="1988-04-27T00:00:00"/>
    <n v="1720500"/>
    <x v="14"/>
    <d v="1988-04-27T00:00:00"/>
    <s v="Smolt"/>
  </r>
  <r>
    <x v="31"/>
    <x v="1"/>
    <s v="FA"/>
    <x v="22"/>
    <s v="Cowlitz Salmon"/>
    <s v="WDFW"/>
    <d v="1988-01-15T00:00:00"/>
    <n v="3673000"/>
    <x v="3"/>
    <d v="1988-02-11T00:00:00"/>
    <s v="Smolt"/>
  </r>
  <r>
    <x v="31"/>
    <x v="1"/>
    <s v="FA"/>
    <x v="26"/>
    <s v="Grays River Hatchery"/>
    <s v="WDFW"/>
    <d v="1988-02-25T00:00:00"/>
    <n v="413500"/>
    <x v="15"/>
    <d v="1988-05-06T00:00:00"/>
    <s v="Smolt"/>
  </r>
  <r>
    <x v="31"/>
    <x v="5"/>
    <s v="SO"/>
    <x v="26"/>
    <s v="Grays River Hatchery"/>
    <s v="WDFW"/>
    <d v="1988-04-22T00:00:00"/>
    <n v="329500"/>
    <x v="15"/>
    <d v="1988-04-22T00:00:00"/>
    <s v="Smolt"/>
  </r>
  <r>
    <x v="31"/>
    <x v="1"/>
    <s v="FA"/>
    <x v="32"/>
    <s v="Elochoman Hatchery"/>
    <s v="WDFW"/>
    <d v="1988-04-05T00:00:00"/>
    <n v="4520000"/>
    <x v="14"/>
    <d v="1988-06-09T00:00:00"/>
    <s v="Smolt"/>
  </r>
  <r>
    <x v="31"/>
    <x v="8"/>
    <s v="SP"/>
    <x v="22"/>
    <s v="Cowlitz Salmon"/>
    <s v="WDFW"/>
    <d v="1988-04-04T00:00:00"/>
    <n v="597000"/>
    <x v="3"/>
    <d v="1988-04-18T00:00:00"/>
    <s v="Smolt"/>
  </r>
  <r>
    <x v="31"/>
    <x v="1"/>
    <s v="FA"/>
    <x v="22"/>
    <s v="Cowlitz Salmon"/>
    <s v="WDFW"/>
    <d v="1988-10-08T00:00:00"/>
    <n v="933500"/>
    <x v="3"/>
    <d v="1988-10-08T00:00:00"/>
    <s v="Smolt"/>
  </r>
  <r>
    <x v="31"/>
    <x v="1"/>
    <s v="FA"/>
    <x v="22"/>
    <s v="Cowlitz Salmon"/>
    <s v="WDFW"/>
    <d v="1988-06-14T00:00:00"/>
    <n v="6688000"/>
    <x v="3"/>
    <d v="1988-06-18T00:00:00"/>
    <s v="Smolt"/>
  </r>
  <r>
    <x v="31"/>
    <x v="11"/>
    <s v="NO"/>
    <x v="22"/>
    <s v="Cowlitz Salmon"/>
    <s v="WDFW"/>
    <d v="1988-05-02T00:00:00"/>
    <n v="5155500"/>
    <x v="3"/>
    <d v="1988-06-08T00:00:00"/>
    <s v="Smolt"/>
  </r>
  <r>
    <x v="31"/>
    <x v="1"/>
    <s v="FA"/>
    <x v="29"/>
    <s v="North Toutle Hatchery"/>
    <s v="WDFW"/>
    <d v="1988-05-30T00:00:00"/>
    <n v="2419000"/>
    <x v="16"/>
    <d v="1988-05-30T00:00:00"/>
    <s v="Smolt"/>
  </r>
  <r>
    <x v="31"/>
    <x v="5"/>
    <s v="SO"/>
    <x v="29"/>
    <s v="North Toutle Hatchery"/>
    <s v="WDFW"/>
    <d v="1988-04-25T00:00:00"/>
    <n v="307000"/>
    <x v="16"/>
    <d v="1988-04-25T00:00:00"/>
    <s v="Smolt"/>
  </r>
  <r>
    <x v="31"/>
    <x v="5"/>
    <s v="SO"/>
    <x v="45"/>
    <s v="Fallert Creek Hatchery"/>
    <s v="WDFW"/>
    <d v="1988-04-25T00:00:00"/>
    <n v="517000"/>
    <x v="7"/>
    <d v="1988-04-25T00:00:00"/>
    <s v="Smolt"/>
  </r>
  <r>
    <x v="31"/>
    <x v="10"/>
    <s v="FA"/>
    <x v="27"/>
    <s v="Gobar Acclim Pond"/>
    <s v="WDFW"/>
    <d v="1988-02-16T00:00:00"/>
    <n v="300000"/>
    <x v="7"/>
    <d v="1988-02-16T00:00:00"/>
    <s v="Smolt"/>
  </r>
  <r>
    <x v="31"/>
    <x v="1"/>
    <s v="FA"/>
    <x v="27"/>
    <s v="Kalama Falls Hatchery"/>
    <s v="WDFW"/>
    <d v="1988-03-14T00:00:00"/>
    <n v="5301500"/>
    <x v="7"/>
    <d v="1988-06-24T00:00:00"/>
    <s v="Smolt"/>
  </r>
  <r>
    <x v="31"/>
    <x v="11"/>
    <s v="NO"/>
    <x v="27"/>
    <s v="Kalama Falls Hatchery"/>
    <s v="WDFW"/>
    <d v="1988-04-19T00:00:00"/>
    <n v="960000"/>
    <x v="7"/>
    <d v="1988-05-06T00:00:00"/>
    <s v="Smolt"/>
  </r>
  <r>
    <x v="31"/>
    <x v="8"/>
    <s v="SP"/>
    <x v="7"/>
    <s v="Lewis River Hatchery"/>
    <s v="WDFW"/>
    <d v="1988-03-26T00:00:00"/>
    <n v="545500"/>
    <x v="5"/>
    <d v="1988-03-26T00:00:00"/>
    <s v="Smolt"/>
  </r>
  <r>
    <x v="31"/>
    <x v="11"/>
    <s v="NO"/>
    <x v="7"/>
    <s v="Lewis River Hatchery"/>
    <s v="WDFW"/>
    <d v="1988-04-16T00:00:00"/>
    <n v="3877500"/>
    <x v="5"/>
    <d v="1988-05-30T00:00:00"/>
    <s v="Smolt"/>
  </r>
  <r>
    <x v="31"/>
    <x v="5"/>
    <s v="SO"/>
    <x v="7"/>
    <s v="Lewis River Hatchery"/>
    <s v="WDFW"/>
    <d v="1988-04-16T00:00:00"/>
    <n v="994500"/>
    <x v="5"/>
    <d v="1988-04-23T00:00:00"/>
    <s v="Smolt"/>
  </r>
  <r>
    <x v="31"/>
    <x v="8"/>
    <s v="SP"/>
    <x v="5"/>
    <s v="Speelyai Hatchery"/>
    <s v="WDFW"/>
    <d v="1988-03-30T00:00:00"/>
    <n v="180000"/>
    <x v="5"/>
    <d v="1988-03-30T00:00:00"/>
    <s v="Smolt"/>
  </r>
  <r>
    <x v="31"/>
    <x v="1"/>
    <s v="FA"/>
    <x v="26"/>
    <s v="Grays River Hatchery"/>
    <s v="WDFW"/>
    <d v="1988-05-06T00:00:00"/>
    <n v="846000"/>
    <x v="15"/>
    <d v="1988-05-09T00:00:00"/>
    <s v="Smolt"/>
  </r>
  <r>
    <x v="31"/>
    <x v="1"/>
    <s v="FA"/>
    <x v="26"/>
    <s v="Grays River Hatchery"/>
    <s v="WDFW"/>
    <d v="1988-02-20T00:00:00"/>
    <n v="32000"/>
    <x v="15"/>
    <d v="1988-02-20T00:00:00"/>
    <s v="Fry"/>
  </r>
  <r>
    <x v="31"/>
    <x v="1"/>
    <s v="FA"/>
    <x v="32"/>
    <s v="Elochoman Hatchery"/>
    <s v="WDFW"/>
    <d v="1988-04-08T00:00:00"/>
    <n v="418000"/>
    <x v="14"/>
    <d v="1988-04-08T00:00:00"/>
    <s v="Smolt"/>
  </r>
  <r>
    <x v="31"/>
    <x v="1"/>
    <s v="FA"/>
    <x v="45"/>
    <s v="Fallert Creek Hatchery"/>
    <s v="WDFW"/>
    <d v="1988-05-02T00:00:00"/>
    <n v="3087000"/>
    <x v="7"/>
    <d v="1988-05-12T00:00:00"/>
    <s v="Smolt"/>
  </r>
  <r>
    <x v="31"/>
    <x v="1"/>
    <s v="FA"/>
    <x v="3"/>
    <s v="Chinook River"/>
    <s v="WDFW"/>
    <d v="1988-05-12T00:00:00"/>
    <n v="676000"/>
    <x v="18"/>
    <d v="1988-05-12T00:00:00"/>
    <s v="Smolt"/>
  </r>
  <r>
    <x v="31"/>
    <x v="1"/>
    <s v="FA"/>
    <x v="3"/>
    <s v="Chinook River"/>
    <s v="WDFW"/>
    <d v="1988-06-22T00:00:00"/>
    <n v="679000"/>
    <x v="18"/>
    <d v="1988-06-22T00:00:00"/>
    <s v="Smolt"/>
  </r>
  <r>
    <x v="31"/>
    <x v="13"/>
    <s v="UN"/>
    <x v="3"/>
    <s v="Chinook River"/>
    <s v="WDFW"/>
    <d v="1988-04-12T00:00:00"/>
    <n v="100000"/>
    <x v="18"/>
    <d v="1988-04-12T00:00:00"/>
    <s v="Smolt"/>
  </r>
  <r>
    <x v="31"/>
    <x v="9"/>
    <s v="SU"/>
    <x v="28"/>
    <s v="Skamania Hatchery"/>
    <s v="WDFW"/>
    <d v="1988-04-15T00:00:00"/>
    <n v="127500"/>
    <x v="6"/>
    <d v="1988-04-20T00:00:00"/>
    <s v="Smolt"/>
  </r>
  <r>
    <x v="31"/>
    <x v="9"/>
    <s v="SU"/>
    <x v="28"/>
    <s v="Skamania Hatchery"/>
    <s v="WDFW"/>
    <d v="1988-04-15T00:00:00"/>
    <n v="41500"/>
    <x v="6"/>
    <d v="1988-04-20T00:00:00"/>
    <s v="Smolt"/>
  </r>
  <r>
    <x v="31"/>
    <x v="9"/>
    <s v="SU"/>
    <x v="28"/>
    <s v="Skamania Hatchery"/>
    <s v="WDFW"/>
    <d v="1988-04-15T00:00:00"/>
    <n v="69500"/>
    <x v="6"/>
    <d v="1988-04-15T00:00:00"/>
    <s v="Smolt"/>
  </r>
  <r>
    <x v="31"/>
    <x v="7"/>
    <s v="WI"/>
    <x v="21"/>
    <s v="Salmon Creek (WA)"/>
    <s v="WDFW"/>
    <d v="1988-05-09T00:00:00"/>
    <n v="10500"/>
    <x v="4"/>
    <d v="1988-05-12T00:00:00"/>
    <s v="Smolt"/>
  </r>
  <r>
    <x v="31"/>
    <x v="9"/>
    <s v="SU"/>
    <x v="21"/>
    <s v="Gobar Acclim Pond"/>
    <s v="WDFW"/>
    <d v="1988-05-04T00:00:00"/>
    <n v="59500"/>
    <x v="7"/>
    <d v="1988-05-04T00:00:00"/>
    <s v="Smolt"/>
  </r>
  <r>
    <x v="31"/>
    <x v="9"/>
    <s v="SU"/>
    <x v="21"/>
    <s v="Green River"/>
    <s v="WDFW"/>
    <d v="1988-05-14T00:00:00"/>
    <n v="20500"/>
    <x v="3"/>
    <d v="1988-05-20T00:00:00"/>
    <s v="Smolt"/>
  </r>
  <r>
    <x v="31"/>
    <x v="9"/>
    <s v="SU"/>
    <x v="21"/>
    <s v="Toutle River"/>
    <s v="WDFW"/>
    <d v="1988-05-10T00:00:00"/>
    <n v="50000"/>
    <x v="16"/>
    <d v="1988-05-20T00:00:00"/>
    <s v="Smolt"/>
  </r>
  <r>
    <x v="31"/>
    <x v="9"/>
    <s v="SU"/>
    <x v="21"/>
    <s v="Beaver Creek Hatchery"/>
    <s v="WDFW"/>
    <d v="1988-04-26T00:00:00"/>
    <n v="25500"/>
    <x v="14"/>
    <d v="1988-05-20T00:00:00"/>
    <s v="Smolt"/>
  </r>
  <r>
    <x v="31"/>
    <x v="7"/>
    <s v="WI"/>
    <x v="28"/>
    <s v="Skamania Hatchery"/>
    <s v="WDFW"/>
    <d v="1988-04-15T00:00:00"/>
    <n v="175500"/>
    <x v="6"/>
    <d v="1988-04-21T00:00:00"/>
    <s v="Smolt"/>
  </r>
  <r>
    <x v="31"/>
    <x v="7"/>
    <s v="WI"/>
    <x v="21"/>
    <s v="Kalama River"/>
    <s v="WDFW"/>
    <d v="1988-05-04T00:00:00"/>
    <n v="10400"/>
    <x v="7"/>
    <d v="1988-05-04T00:00:00"/>
    <s v="Smolt"/>
  </r>
  <r>
    <x v="31"/>
    <x v="7"/>
    <s v="WI"/>
    <x v="22"/>
    <s v="Cowlitz Trout"/>
    <s v="WDFW"/>
    <d v="1988-05-02T00:00:00"/>
    <n v="42000"/>
    <x v="3"/>
    <d v="1988-05-03T00:00:00"/>
    <s v="Smolt"/>
  </r>
  <r>
    <x v="31"/>
    <x v="7"/>
    <s v="WI"/>
    <x v="21"/>
    <s v="Lewis River"/>
    <s v="WDFW"/>
    <d v="1988-04-27T00:00:00"/>
    <n v="180000"/>
    <x v="5"/>
    <d v="1988-05-18T00:00:00"/>
    <s v="Smolt"/>
  </r>
  <r>
    <x v="31"/>
    <x v="7"/>
    <s v="WI"/>
    <x v="21"/>
    <s v="Coweeman River"/>
    <s v="WDFW"/>
    <d v="1988-04-22T00:00:00"/>
    <n v="37000"/>
    <x v="17"/>
    <d v="1988-04-30T00:00:00"/>
    <s v="Smolt"/>
  </r>
  <r>
    <x v="31"/>
    <x v="7"/>
    <s v="WI"/>
    <x v="21"/>
    <s v="Abernathy Cr"/>
    <s v="WDFW"/>
    <d v="1988-04-25T00:00:00"/>
    <n v="6000"/>
    <x v="19"/>
    <d v="1988-05-11T00:00:00"/>
    <s v="Smolt"/>
  </r>
  <r>
    <x v="31"/>
    <x v="7"/>
    <s v="WI"/>
    <x v="21"/>
    <s v="Germany Creek"/>
    <s v="WDFW"/>
    <d v="1988-04-30T00:00:00"/>
    <n v="14500"/>
    <x v="4"/>
    <d v="1988-04-30T00:00:00"/>
    <s v="Smolt"/>
  </r>
  <r>
    <x v="31"/>
    <x v="7"/>
    <s v="WI"/>
    <x v="21"/>
    <s v="Skamokawa Creek"/>
    <s v="WDFW"/>
    <d v="1988-04-25T00:00:00"/>
    <n v="9000"/>
    <x v="4"/>
    <d v="1988-05-19T00:00:00"/>
    <s v="Smolt"/>
  </r>
  <r>
    <x v="31"/>
    <x v="7"/>
    <s v="WI"/>
    <x v="21"/>
    <s v="Grays River"/>
    <s v="WDFW"/>
    <d v="1988-04-21T00:00:00"/>
    <n v="44500"/>
    <x v="15"/>
    <d v="1988-05-12T00:00:00"/>
    <s v="Smolt"/>
  </r>
  <r>
    <x v="31"/>
    <x v="7"/>
    <s v="WI"/>
    <x v="22"/>
    <s v="Cowlitz Trout"/>
    <s v="WDFW"/>
    <d v="1988-05-01T00:00:00"/>
    <n v="539500"/>
    <x v="3"/>
    <d v="1988-05-23T00:00:00"/>
    <s v="Smolt"/>
  </r>
  <r>
    <x v="31"/>
    <x v="7"/>
    <s v="WI"/>
    <x v="21"/>
    <s v="Hamilton Creek"/>
    <s v="WDFW"/>
    <d v="1988-05-17T00:00:00"/>
    <n v="5000"/>
    <x v="4"/>
    <d v="1988-05-17T00:00:00"/>
    <s v="Smolt"/>
  </r>
  <r>
    <x v="31"/>
    <x v="9"/>
    <s v="SU"/>
    <x v="22"/>
    <s v="Cowlitz Trout"/>
    <s v="WDFW"/>
    <d v="1988-04-19T00:00:00"/>
    <n v="17500"/>
    <x v="3"/>
    <d v="1988-04-19T00:00:00"/>
    <s v="Smolt"/>
  </r>
  <r>
    <x v="31"/>
    <x v="7"/>
    <s v="WI"/>
    <x v="22"/>
    <s v="Cowlitz Trout"/>
    <s v="WDFW"/>
    <d v="1988-04-25T00:00:00"/>
    <n v="54500"/>
    <x v="3"/>
    <d v="1988-04-30T00:00:00"/>
    <s v="Smolt"/>
  </r>
  <r>
    <x v="31"/>
    <x v="9"/>
    <s v="SU"/>
    <x v="22"/>
    <s v="Cowlitz Trout"/>
    <s v="WDFW"/>
    <d v="1988-05-02T00:00:00"/>
    <n v="117000"/>
    <x v="3"/>
    <d v="1988-05-10T00:00:00"/>
    <s v="Smolt"/>
  </r>
  <r>
    <x v="31"/>
    <x v="9"/>
    <s v="SU"/>
    <x v="30"/>
    <s v="E Fk Lewis River"/>
    <s v="WDFW"/>
    <d v="1988-04-15T00:00:00"/>
    <n v="50000"/>
    <x v="5"/>
    <d v="1988-04-21T00:00:00"/>
    <s v="Smolt"/>
  </r>
  <r>
    <x v="31"/>
    <x v="12"/>
    <s v="UN"/>
    <x v="28"/>
    <s v="Skamania Hatchery"/>
    <s v="WDFW"/>
    <d v="1988-04-15T00:00:00"/>
    <n v="24500"/>
    <x v="6"/>
    <d v="1988-04-21T00:00:00"/>
    <s v="Smolt"/>
  </r>
  <r>
    <x v="31"/>
    <x v="12"/>
    <s v="UN"/>
    <x v="28"/>
    <s v="Washougal River"/>
    <s v="WDFW"/>
    <d v="1988-04-15T00:00:00"/>
    <n v="6000"/>
    <x v="6"/>
    <d v="1988-04-15T00:00:00"/>
    <s v="Smolt"/>
  </r>
  <r>
    <x v="31"/>
    <x v="12"/>
    <s v="UN"/>
    <x v="22"/>
    <s v="Cowlitz Trout"/>
    <s v="WDFW"/>
    <d v="1988-04-19T00:00:00"/>
    <n v="5000"/>
    <x v="3"/>
    <d v="1988-04-19T00:00:00"/>
    <s v="Smolt"/>
  </r>
  <r>
    <x v="31"/>
    <x v="12"/>
    <s v="UN"/>
    <x v="22"/>
    <s v="Cowlitz Trout"/>
    <s v="WDFW"/>
    <d v="1988-05-02T00:00:00"/>
    <n v="9000"/>
    <x v="3"/>
    <d v="1988-05-24T00:00:00"/>
    <s v="Smolt"/>
  </r>
  <r>
    <x v="31"/>
    <x v="12"/>
    <s v="UN"/>
    <x v="22"/>
    <s v="Cowlitz Trout"/>
    <s v="WDFW"/>
    <d v="1988-05-02T00:00:00"/>
    <n v="69500"/>
    <x v="3"/>
    <d v="1988-05-24T00:00:00"/>
    <s v="Smolt"/>
  </r>
  <r>
    <x v="31"/>
    <x v="12"/>
    <s v="UN"/>
    <x v="21"/>
    <s v="Coweeman River"/>
    <s v="WDFW"/>
    <d v="1988-04-11T00:00:00"/>
    <n v="17500"/>
    <x v="17"/>
    <d v="1988-05-05T00:00:00"/>
    <s v="Smolt"/>
  </r>
  <r>
    <x v="31"/>
    <x v="12"/>
    <s v="UN"/>
    <x v="21"/>
    <s v="Beaver Creek Hatchery"/>
    <s v="WDFW"/>
    <d v="1988-04-18T00:00:00"/>
    <n v="50000"/>
    <x v="14"/>
    <d v="1988-05-05T00:00:00"/>
    <s v="Smolt"/>
  </r>
  <r>
    <x v="31"/>
    <x v="12"/>
    <s v="UN"/>
    <x v="21"/>
    <s v="Germany Creek"/>
    <s v="WDFW"/>
    <d v="1988-04-12T00:00:00"/>
    <n v="11000"/>
    <x v="4"/>
    <d v="1988-04-13T00:00:00"/>
    <s v="Smolt"/>
  </r>
  <r>
    <x v="31"/>
    <x v="12"/>
    <s v="UN"/>
    <x v="21"/>
    <s v="Mill Cr (Elochoman R)"/>
    <s v="WDFW"/>
    <d v="1988-04-13T00:00:00"/>
    <n v="5500"/>
    <x v="14"/>
    <d v="1988-04-13T00:00:00"/>
    <s v="Smolt"/>
  </r>
  <r>
    <x v="31"/>
    <x v="12"/>
    <s v="UN"/>
    <x v="21"/>
    <s v="N Fk Lewis River"/>
    <s v="WDFW"/>
    <d v="1988-04-19T00:00:00"/>
    <n v="20000"/>
    <x v="5"/>
    <d v="1988-04-19T00:00:00"/>
    <s v="Smolt"/>
  </r>
  <r>
    <x v="31"/>
    <x v="8"/>
    <s v="SP"/>
    <x v="43"/>
    <s v="Below Bonn Dam"/>
    <s v="n/a"/>
    <d v="1988-04-08T00:00:00"/>
    <n v="50100"/>
    <x v="4"/>
    <d v="1988-06-02T00:00:00"/>
    <s v="Smolt"/>
  </r>
  <r>
    <x v="31"/>
    <x v="16"/>
    <s v="UN"/>
    <x v="43"/>
    <s v="Below Bonn Dam"/>
    <s v="n/a"/>
    <d v="1988-04-27T00:00:00"/>
    <n v="11000"/>
    <x v="4"/>
    <d v="1988-05-27T00:00:00"/>
    <s v="Smolt"/>
  </r>
  <r>
    <x v="31"/>
    <x v="16"/>
    <s v="UN"/>
    <x v="43"/>
    <s v="Below Bonn Dam"/>
    <s v="n/a"/>
    <d v="1988-04-28T00:00:00"/>
    <n v="18000"/>
    <x v="4"/>
    <d v="1988-06-30T00:00:00"/>
    <s v="Smolt"/>
  </r>
  <r>
    <x v="31"/>
    <x v="1"/>
    <s v="FA"/>
    <x v="43"/>
    <s v="Below Bonn Dam"/>
    <s v="n/a"/>
    <d v="1988-06-13T00:00:00"/>
    <n v="60000"/>
    <x v="4"/>
    <d v="1988-07-22T00:00:00"/>
    <s v="Smolt"/>
  </r>
  <r>
    <x v="31"/>
    <x v="1"/>
    <s v="FA"/>
    <x v="44"/>
    <s v="Willamette River"/>
    <s v="ODFW"/>
    <d v="1988-04-27T00:00:00"/>
    <n v="5055500"/>
    <x v="1"/>
    <d v="1988-05-07T00:00:00"/>
    <s v="Smolt"/>
  </r>
  <r>
    <x v="31"/>
    <x v="7"/>
    <s v="WI"/>
    <x v="48"/>
    <s v="Clackamas River"/>
    <s v="ODFW"/>
    <d v="1988-04-19T00:00:00"/>
    <n v="88500"/>
    <x v="13"/>
    <d v="1988-04-20T00:00:00"/>
    <s v="Smolt"/>
  </r>
  <r>
    <x v="31"/>
    <x v="6"/>
    <s v="UN"/>
    <x v="49"/>
    <s v="Wahkeena Pond"/>
    <s v="ODFW"/>
    <d v="1988-05-01T00:00:00"/>
    <n v="100000"/>
    <x v="4"/>
    <d v="1988-05-15T00:00:00"/>
    <s v="Smolt"/>
  </r>
  <r>
    <x v="31"/>
    <x v="8"/>
    <s v="SP"/>
    <x v="1"/>
    <s v="Willamette River"/>
    <s v="ODFW"/>
    <d v="1988-02-09T00:00:00"/>
    <n v="77500"/>
    <x v="1"/>
    <d v="1988-05-12T00:00:00"/>
    <s v="Smolt"/>
  </r>
  <r>
    <x v="31"/>
    <x v="8"/>
    <s v="SP"/>
    <x v="1"/>
    <s v="Santiam River"/>
    <s v="ODFW"/>
    <d v="1988-03-07T00:00:00"/>
    <n v="214500"/>
    <x v="1"/>
    <d v="1988-03-08T00:00:00"/>
    <s v="Smolt"/>
  </r>
  <r>
    <x v="31"/>
    <x v="7"/>
    <s v="WI"/>
    <x v="11"/>
    <s v="Gales Creek"/>
    <s v="ODFW"/>
    <d v="1988-04-22T00:00:00"/>
    <n v="25000"/>
    <x v="1"/>
    <d v="1988-04-25T00:00:00"/>
    <s v="Smolt"/>
  </r>
  <r>
    <x v="31"/>
    <x v="8"/>
    <s v="SP"/>
    <x v="38"/>
    <s v="Sandy River"/>
    <s v="ODFW"/>
    <d v="1988-03-10T00:00:00"/>
    <n v="140500"/>
    <x v="12"/>
    <d v="1988-03-11T00:00:00"/>
    <s v="Smolt"/>
  </r>
  <r>
    <x v="31"/>
    <x v="8"/>
    <s v="SP"/>
    <x v="38"/>
    <s v="Willamette River"/>
    <s v="ODFW"/>
    <d v="1988-03-11T00:00:00"/>
    <n v="470500"/>
    <x v="1"/>
    <d v="1988-03-11T00:00:00"/>
    <s v="Smolt"/>
  </r>
  <r>
    <x v="31"/>
    <x v="8"/>
    <s v="SP"/>
    <x v="38"/>
    <s v="Big Creek Hatchery"/>
    <s v="ODFW"/>
    <d v="1988-03-11T00:00:00"/>
    <n v="12500"/>
    <x v="10"/>
    <d v="1988-03-11T00:00:00"/>
    <s v="Smolt"/>
  </r>
  <r>
    <x v="31"/>
    <x v="8"/>
    <s v="SP"/>
    <x v="38"/>
    <s v="Mollala River"/>
    <s v="ODFW"/>
    <d v="1988-03-10T00:00:00"/>
    <n v="68000"/>
    <x v="1"/>
    <d v="1988-03-16T00:00:00"/>
    <s v="Smolt"/>
  </r>
  <r>
    <x v="31"/>
    <x v="9"/>
    <s v="SU"/>
    <x v="16"/>
    <s v="Willamette River"/>
    <s v="ODFW"/>
    <d v="1988-04-11T00:00:00"/>
    <n v="7500"/>
    <x v="1"/>
    <d v="1988-05-02T00:00:00"/>
    <s v="Smolt"/>
  </r>
  <r>
    <x v="31"/>
    <x v="6"/>
    <s v="UN"/>
    <x v="37"/>
    <s v="Below Bonn Dam"/>
    <s v="ODFW"/>
    <d v="1988-06-03T00:00:00"/>
    <n v="39000"/>
    <x v="4"/>
    <d v="1988-06-03T00:00:00"/>
    <s v="Smolt"/>
  </r>
  <r>
    <x v="31"/>
    <x v="9"/>
    <s v="SU"/>
    <x v="19"/>
    <s v="Mollala River"/>
    <s v="ODFW"/>
    <d v="1988-04-26T00:00:00"/>
    <n v="35500"/>
    <x v="1"/>
    <d v="1988-04-26T00:00:00"/>
    <s v="Smolt"/>
  </r>
  <r>
    <x v="31"/>
    <x v="1"/>
    <s v="FA"/>
    <x v="34"/>
    <s v="Klaskanine River"/>
    <s v="ODFW"/>
    <d v="1988-05-16T00:00:00"/>
    <n v="2774500"/>
    <x v="11"/>
    <d v="1988-05-16T00:00:00"/>
    <s v="Smolt"/>
  </r>
  <r>
    <x v="31"/>
    <x v="1"/>
    <s v="FA"/>
    <x v="34"/>
    <s v="Youngs River"/>
    <s v="ODFW"/>
    <d v="1988-05-19T00:00:00"/>
    <n v="305000"/>
    <x v="8"/>
    <d v="1988-05-19T00:00:00"/>
    <s v="Smolt"/>
  </r>
  <r>
    <x v="31"/>
    <x v="6"/>
    <s v="UN"/>
    <x v="34"/>
    <s v="Tucker Creek"/>
    <s v="ODFW"/>
    <d v="1988-04-08T00:00:00"/>
    <n v="139000"/>
    <x v="8"/>
    <d v="1988-04-08T00:00:00"/>
    <s v="Smolt"/>
  </r>
  <r>
    <x v="31"/>
    <x v="6"/>
    <s v="UN"/>
    <x v="34"/>
    <s v="Youngs River"/>
    <s v="ODFW"/>
    <d v="1987-12-15T00:00:00"/>
    <n v="49500"/>
    <x v="8"/>
    <d v="1987-12-15T00:00:00"/>
    <s v="Smolt"/>
  </r>
  <r>
    <x v="31"/>
    <x v="8"/>
    <s v="SP"/>
    <x v="38"/>
    <s v="Santiam River"/>
    <s v="ODFW"/>
    <d v="1988-03-09T00:00:00"/>
    <n v="178000"/>
    <x v="1"/>
    <d v="1988-03-09T00:00:00"/>
    <s v="Smolt"/>
  </r>
  <r>
    <x v="31"/>
    <x v="6"/>
    <s v="UN"/>
    <x v="10"/>
    <s v="Big Creek Hatchery"/>
    <s v="ODFW"/>
    <d v="1988-07-01T00:00:00"/>
    <n v="42000"/>
    <x v="10"/>
    <d v="1988-07-01T00:00:00"/>
    <s v="Smolt"/>
  </r>
  <r>
    <x v="31"/>
    <x v="1"/>
    <s v="FA"/>
    <x v="2"/>
    <s v="Bonneville Hatchery"/>
    <s v="ODFW"/>
    <d v="1988-07-01T00:00:00"/>
    <n v="86500"/>
    <x v="2"/>
    <d v="1988-07-21T00:00:00"/>
    <s v="Smolt"/>
  </r>
  <r>
    <x v="32"/>
    <x v="6"/>
    <s v="UN"/>
    <x v="10"/>
    <s v="Big Creek Hatchery"/>
    <s v="ODFW"/>
    <d v="1987-05-01T00:00:00"/>
    <n v="532500"/>
    <x v="10"/>
    <d v="1987-06-01T00:00:00"/>
    <s v="Smolt"/>
  </r>
  <r>
    <x v="32"/>
    <x v="1"/>
    <s v="FA"/>
    <x v="10"/>
    <s v="Big Creek Hatchery"/>
    <s v="ODFW"/>
    <d v="1987-04-16T00:00:00"/>
    <n v="876500"/>
    <x v="10"/>
    <d v="1987-04-16T00:00:00"/>
    <s v="Smolt"/>
  </r>
  <r>
    <x v="32"/>
    <x v="1"/>
    <s v="FA"/>
    <x v="10"/>
    <s v="Big Creek Hatchery"/>
    <s v="ODFW"/>
    <d v="1987-03-24T00:00:00"/>
    <n v="7607500"/>
    <x v="10"/>
    <d v="1987-05-10T00:00:00"/>
    <s v="Smolt"/>
  </r>
  <r>
    <x v="32"/>
    <x v="1"/>
    <s v="FA"/>
    <x v="10"/>
    <s v="Big Creek Hatchery"/>
    <s v="ODFW"/>
    <d v="1987-05-29T00:00:00"/>
    <n v="53500"/>
    <x v="10"/>
    <d v="1987-05-29T00:00:00"/>
    <s v="Smolt"/>
  </r>
  <r>
    <x v="32"/>
    <x v="1"/>
    <s v="FA"/>
    <x v="10"/>
    <s v="Big Creek Hatchery"/>
    <s v="ODFW"/>
    <d v="1987-10-05T00:00:00"/>
    <n v="53000"/>
    <x v="10"/>
    <d v="1987-10-05T00:00:00"/>
    <s v="Smolt"/>
  </r>
  <r>
    <x v="32"/>
    <x v="1"/>
    <s v="FA"/>
    <x v="10"/>
    <s v="Big Creek Hatchery"/>
    <s v="ODFW"/>
    <d v="1987-08-17T00:00:00"/>
    <n v="52000"/>
    <x v="10"/>
    <d v="1987-08-17T00:00:00"/>
    <s v="Smolt"/>
  </r>
  <r>
    <x v="32"/>
    <x v="6"/>
    <s v="UN"/>
    <x v="2"/>
    <s v="Bonneville Hatchery"/>
    <s v="ODFW"/>
    <d v="1987-04-17T00:00:00"/>
    <n v="756000"/>
    <x v="2"/>
    <d v="1987-04-17T00:00:00"/>
    <s v="Smolt"/>
  </r>
  <r>
    <x v="32"/>
    <x v="6"/>
    <s v="UN"/>
    <x v="2"/>
    <s v="Bonneville Hatchery"/>
    <s v="ODFW"/>
    <d v="1987-06-01T00:00:00"/>
    <n v="1069500"/>
    <x v="2"/>
    <d v="1987-06-01T00:00:00"/>
    <s v="Smolt"/>
  </r>
  <r>
    <x v="32"/>
    <x v="1"/>
    <s v="FA"/>
    <x v="2"/>
    <s v="Bonneville Hatchery"/>
    <s v="ODFW"/>
    <d v="1987-03-25T00:00:00"/>
    <n v="784500"/>
    <x v="2"/>
    <d v="1987-03-25T00:00:00"/>
    <s v="Smolt"/>
  </r>
  <r>
    <x v="32"/>
    <x v="1"/>
    <s v="FA"/>
    <x v="2"/>
    <s v="Bonneville Hatchery"/>
    <s v="ODFW"/>
    <d v="1987-04-16T00:00:00"/>
    <n v="1000500"/>
    <x v="2"/>
    <d v="1987-04-16T00:00:00"/>
    <s v="Smolt"/>
  </r>
  <r>
    <x v="32"/>
    <x v="1"/>
    <s v="FA"/>
    <x v="2"/>
    <s v="Bonneville Hatchery"/>
    <s v="ODFW"/>
    <d v="1987-05-08T00:00:00"/>
    <n v="8099000"/>
    <x v="2"/>
    <d v="1987-05-08T00:00:00"/>
    <s v="Smolt"/>
  </r>
  <r>
    <x v="32"/>
    <x v="10"/>
    <s v="FA"/>
    <x v="2"/>
    <s v="Bonneville Hatchery"/>
    <s v="ODFW"/>
    <d v="1987-03-03T00:00:00"/>
    <n v="115000"/>
    <x v="2"/>
    <d v="1987-03-06T00:00:00"/>
    <s v="Smolt"/>
  </r>
  <r>
    <x v="32"/>
    <x v="1"/>
    <s v="FA"/>
    <x v="2"/>
    <s v="Bonneville Hatchery"/>
    <s v="ODFW"/>
    <d v="1987-06-24T00:00:00"/>
    <n v="1895000"/>
    <x v="2"/>
    <d v="1987-07-19T00:00:00"/>
    <s v="Smolt"/>
  </r>
  <r>
    <x v="32"/>
    <x v="17"/>
    <s v="SU"/>
    <x v="2"/>
    <s v="Bonneville Hatchery"/>
    <s v="ODFW"/>
    <d v="1987-09-08T00:00:00"/>
    <n v="350000"/>
    <x v="2"/>
    <d v="1987-09-08T00:00:00"/>
    <s v="Smolt"/>
  </r>
  <r>
    <x v="32"/>
    <x v="6"/>
    <s v="UN"/>
    <x v="12"/>
    <s v="Klaskanine Hatchery"/>
    <s v="ODFW"/>
    <d v="1987-04-27T00:00:00"/>
    <n v="1670000"/>
    <x v="11"/>
    <d v="1987-05-26T00:00:00"/>
    <s v="Smolt"/>
  </r>
  <r>
    <x v="32"/>
    <x v="1"/>
    <s v="FA"/>
    <x v="12"/>
    <s v="Klaskanine Hatchery"/>
    <s v="ODFW"/>
    <d v="1987-05-05T00:00:00"/>
    <n v="2938500"/>
    <x v="11"/>
    <d v="1987-05-05T00:00:00"/>
    <s v="Smolt"/>
  </r>
  <r>
    <x v="32"/>
    <x v="1"/>
    <s v="FA"/>
    <x v="12"/>
    <s v="Klaskanine Hatchery"/>
    <s v="ODFW"/>
    <d v="1987-04-07T00:00:00"/>
    <n v="822000"/>
    <x v="11"/>
    <d v="1987-04-07T00:00:00"/>
    <s v="Smolt"/>
  </r>
  <r>
    <x v="32"/>
    <x v="7"/>
    <s v="WI"/>
    <x v="12"/>
    <s v="Klaskanine Hatchery"/>
    <s v="ODFW"/>
    <d v="1987-04-14T00:00:00"/>
    <n v="59500"/>
    <x v="11"/>
    <d v="1987-04-14T00:00:00"/>
    <s v="Smolt"/>
  </r>
  <r>
    <x v="32"/>
    <x v="9"/>
    <s v="SU"/>
    <x v="16"/>
    <s v="McKenzie Hatchery"/>
    <s v="ODFW"/>
    <d v="1987-05-04T00:00:00"/>
    <n v="116500"/>
    <x v="1"/>
    <d v="1987-05-04T00:00:00"/>
    <s v="Smolt"/>
  </r>
  <r>
    <x v="32"/>
    <x v="6"/>
    <s v="UN"/>
    <x v="15"/>
    <s v="Sandy Hatchery"/>
    <s v="ODFW"/>
    <d v="1987-04-30T00:00:00"/>
    <n v="889500"/>
    <x v="12"/>
    <d v="1987-05-29T00:00:00"/>
    <s v="Smolt"/>
  </r>
  <r>
    <x v="32"/>
    <x v="8"/>
    <s v="SP"/>
    <x v="0"/>
    <s v="South Santiam Hatchery"/>
    <s v="ODFW"/>
    <d v="1987-03-09T00:00:00"/>
    <n v="75000"/>
    <x v="0"/>
    <d v="1987-03-09T00:00:00"/>
    <s v="Smolt"/>
  </r>
  <r>
    <x v="32"/>
    <x v="9"/>
    <s v="SU"/>
    <x v="0"/>
    <s v="South Santiam Hatchery"/>
    <s v="ODFW"/>
    <d v="1987-04-02T00:00:00"/>
    <n v="177000"/>
    <x v="0"/>
    <d v="1987-04-14T00:00:00"/>
    <s v="Smolt"/>
  </r>
  <r>
    <x v="32"/>
    <x v="8"/>
    <s v="SP"/>
    <x v="1"/>
    <s v="South Santiam Hatchery"/>
    <s v="ODFW"/>
    <d v="1987-03-10T00:00:00"/>
    <n v="228000"/>
    <x v="0"/>
    <d v="1987-03-11T00:00:00"/>
    <s v="Smolt"/>
  </r>
  <r>
    <x v="32"/>
    <x v="8"/>
    <s v="SP"/>
    <x v="1"/>
    <s v="Willamette River"/>
    <s v="ODFW"/>
    <d v="1987-02-10T00:00:00"/>
    <n v="56000"/>
    <x v="1"/>
    <d v="1987-05-05T00:00:00"/>
    <s v="Smolt"/>
  </r>
  <r>
    <x v="32"/>
    <x v="9"/>
    <s v="SU"/>
    <x v="1"/>
    <s v="Santiam River"/>
    <s v="ODFW"/>
    <d v="1987-04-14T00:00:00"/>
    <n v="83000"/>
    <x v="1"/>
    <d v="1987-04-20T00:00:00"/>
    <s v="Smolt"/>
  </r>
  <r>
    <x v="32"/>
    <x v="7"/>
    <s v="WI"/>
    <x v="1"/>
    <s v="Willamette River"/>
    <s v="ODFW"/>
    <d v="1987-04-07T00:00:00"/>
    <n v="82000"/>
    <x v="1"/>
    <d v="1987-04-17T00:00:00"/>
    <s v="Smolt"/>
  </r>
  <r>
    <x v="32"/>
    <x v="7"/>
    <s v="WI"/>
    <x v="10"/>
    <s v="Big Creek Hatchery"/>
    <s v="ODFW"/>
    <d v="1987-04-15T00:00:00"/>
    <n v="50000"/>
    <x v="10"/>
    <d v="1987-04-15T00:00:00"/>
    <s v="Smolt"/>
  </r>
  <r>
    <x v="32"/>
    <x v="7"/>
    <s v="WI"/>
    <x v="10"/>
    <s v="Lewis and Clark River"/>
    <s v="ODFW"/>
    <d v="1987-04-13T00:00:00"/>
    <n v="8000"/>
    <x v="4"/>
    <d v="1987-04-13T00:00:00"/>
    <s v="Smolt"/>
  </r>
  <r>
    <x v="32"/>
    <x v="6"/>
    <s v="UN"/>
    <x v="31"/>
    <s v="Tanner Creek"/>
    <s v="ODFW"/>
    <d v="1987-05-11T00:00:00"/>
    <n v="130500"/>
    <x v="2"/>
    <d v="1987-05-11T00:00:00"/>
    <s v="Smolt"/>
  </r>
  <r>
    <x v="32"/>
    <x v="6"/>
    <s v="UN"/>
    <x v="31"/>
    <s v="Tualatin River"/>
    <s v="ODFW"/>
    <d v="1987-05-04T00:00:00"/>
    <n v="60000"/>
    <x v="1"/>
    <d v="1987-05-05T00:00:00"/>
    <s v="Smolt"/>
  </r>
  <r>
    <x v="32"/>
    <x v="7"/>
    <s v="WI"/>
    <x v="14"/>
    <s v="Clackamas Hatchery"/>
    <s v="ODFW"/>
    <d v="1987-04-30T00:00:00"/>
    <n v="36000"/>
    <x v="13"/>
    <d v="1987-04-30T00:00:00"/>
    <s v="Smolt"/>
  </r>
  <r>
    <x v="32"/>
    <x v="7"/>
    <s v="WI"/>
    <x v="14"/>
    <s v="Sandy River"/>
    <s v="ODFW"/>
    <d v="1987-04-30T00:00:00"/>
    <n v="33500"/>
    <x v="12"/>
    <d v="1987-04-30T00:00:00"/>
    <s v="Smolt"/>
  </r>
  <r>
    <x v="32"/>
    <x v="8"/>
    <s v="SP"/>
    <x v="38"/>
    <s v="Willamette River"/>
    <s v="ODFW"/>
    <d v="1987-03-09T00:00:00"/>
    <n v="781000"/>
    <x v="1"/>
    <d v="1987-03-09T00:00:00"/>
    <s v="Smolt"/>
  </r>
  <r>
    <x v="32"/>
    <x v="8"/>
    <s v="SP"/>
    <x v="38"/>
    <s v="Santiam River"/>
    <s v="ODFW"/>
    <d v="1987-03-09T00:00:00"/>
    <n v="166500"/>
    <x v="1"/>
    <d v="1987-03-09T00:00:00"/>
    <s v="Smolt"/>
  </r>
  <r>
    <x v="32"/>
    <x v="9"/>
    <s v="SU"/>
    <x v="11"/>
    <s v="Clackamas River"/>
    <s v="ODFW"/>
    <d v="1987-04-27T00:00:00"/>
    <n v="138500"/>
    <x v="13"/>
    <d v="1987-04-30T00:00:00"/>
    <s v="Smolt"/>
  </r>
  <r>
    <x v="32"/>
    <x v="9"/>
    <s v="SU"/>
    <x v="11"/>
    <s v="Gnat Creek Hatchery"/>
    <s v="ODFW"/>
    <d v="1987-04-29T00:00:00"/>
    <n v="5500"/>
    <x v="4"/>
    <d v="1987-04-29T00:00:00"/>
    <s v="Smolt"/>
  </r>
  <r>
    <x v="32"/>
    <x v="9"/>
    <s v="SU"/>
    <x v="11"/>
    <s v="Mollala River"/>
    <s v="ODFW"/>
    <d v="1987-04-08T00:00:00"/>
    <n v="40000"/>
    <x v="1"/>
    <d v="1987-04-08T00:00:00"/>
    <s v="Smolt"/>
  </r>
  <r>
    <x v="32"/>
    <x v="9"/>
    <s v="SU"/>
    <x v="11"/>
    <s v="Collawash River"/>
    <s v="ODFW"/>
    <d v="1987-04-28T00:00:00"/>
    <n v="15000"/>
    <x v="13"/>
    <d v="1987-04-28T00:00:00"/>
    <s v="Smolt"/>
  </r>
  <r>
    <x v="32"/>
    <x v="7"/>
    <s v="WI"/>
    <x v="11"/>
    <s v="Clackamas River"/>
    <s v="ODFW"/>
    <d v="1987-04-20T00:00:00"/>
    <n v="179000"/>
    <x v="13"/>
    <d v="1987-04-20T00:00:00"/>
    <s v="Smolt"/>
  </r>
  <r>
    <x v="32"/>
    <x v="7"/>
    <s v="WI"/>
    <x v="11"/>
    <s v="Clatskanie River"/>
    <s v="ODFW"/>
    <d v="1987-04-21T00:00:00"/>
    <n v="5100"/>
    <x v="4"/>
    <d v="1987-04-21T00:00:00"/>
    <s v="Smolt"/>
  </r>
  <r>
    <x v="32"/>
    <x v="7"/>
    <s v="WI"/>
    <x v="11"/>
    <s v="Gales Creek"/>
    <s v="ODFW"/>
    <d v="1987-04-14T00:00:00"/>
    <n v="25500"/>
    <x v="1"/>
    <d v="1987-04-17T00:00:00"/>
    <s v="Smolt"/>
  </r>
  <r>
    <x v="32"/>
    <x v="9"/>
    <s v="SU"/>
    <x v="11"/>
    <s v="Gnat Creek Hatchery"/>
    <s v="ODFW"/>
    <d v="1987-04-22T00:00:00"/>
    <n v="30000"/>
    <x v="4"/>
    <d v="1987-04-22T00:00:00"/>
    <s v="Smolt"/>
  </r>
  <r>
    <x v="32"/>
    <x v="7"/>
    <s v="WI"/>
    <x v="11"/>
    <s v="Lewis and Clark River"/>
    <s v="ODFW"/>
    <d v="1987-04-21T00:00:00"/>
    <n v="5000"/>
    <x v="4"/>
    <d v="1987-04-21T00:00:00"/>
    <s v="Smolt"/>
  </r>
  <r>
    <x v="32"/>
    <x v="7"/>
    <s v="WI"/>
    <x v="11"/>
    <s v="Sandy River"/>
    <s v="ODFW"/>
    <d v="1987-04-13T00:00:00"/>
    <n v="180500"/>
    <x v="12"/>
    <d v="1987-04-20T00:00:00"/>
    <s v="Smolt"/>
  </r>
  <r>
    <x v="32"/>
    <x v="1"/>
    <s v="FA"/>
    <x v="41"/>
    <s v="Abernathy Hatchery"/>
    <s v="USFW"/>
    <d v="1987-04-30T00:00:00"/>
    <n v="1023500"/>
    <x v="19"/>
    <d v="1987-05-18T00:00:00"/>
    <s v="Smolt"/>
  </r>
  <r>
    <x v="32"/>
    <x v="5"/>
    <s v="SO"/>
    <x v="8"/>
    <s v="Eagle Creek Hatchery"/>
    <s v="USFW"/>
    <d v="1987-04-23T00:00:00"/>
    <n v="806000"/>
    <x v="9"/>
    <d v="1987-04-30T00:00:00"/>
    <s v="Smolt"/>
  </r>
  <r>
    <x v="32"/>
    <x v="8"/>
    <s v="SP"/>
    <x v="8"/>
    <s v="Eagle Creek Hatchery"/>
    <s v="USFW"/>
    <d v="1987-04-20T00:00:00"/>
    <n v="517000"/>
    <x v="9"/>
    <d v="1987-04-28T00:00:00"/>
    <s v="Smolt"/>
  </r>
  <r>
    <x v="32"/>
    <x v="7"/>
    <s v="WI"/>
    <x v="8"/>
    <s v="Eagle Creek Hatchery"/>
    <s v="USFW"/>
    <d v="1987-04-13T00:00:00"/>
    <n v="169500"/>
    <x v="9"/>
    <d v="1987-04-27T00:00:00"/>
    <s v="Smolt"/>
  </r>
  <r>
    <x v="32"/>
    <x v="11"/>
    <s v="NO"/>
    <x v="32"/>
    <s v="Elochoman Hatchery"/>
    <s v="WDFW"/>
    <d v="1987-04-14T00:00:00"/>
    <n v="1338000"/>
    <x v="14"/>
    <d v="1987-06-03T00:00:00"/>
    <s v="Smolt"/>
  </r>
  <r>
    <x v="32"/>
    <x v="1"/>
    <s v="FA"/>
    <x v="32"/>
    <s v="Elochoman Hatchery"/>
    <s v="WDFW"/>
    <d v="1987-05-09T00:00:00"/>
    <n v="534500"/>
    <x v="14"/>
    <d v="1987-05-09T00:00:00"/>
    <s v="Smolt"/>
  </r>
  <r>
    <x v="32"/>
    <x v="5"/>
    <s v="SO"/>
    <x v="26"/>
    <s v="Grays River Hatchery"/>
    <s v="WDFW"/>
    <d v="1987-04-16T00:00:00"/>
    <n v="430500"/>
    <x v="15"/>
    <d v="1987-05-04T00:00:00"/>
    <s v="Smolt"/>
  </r>
  <r>
    <x v="32"/>
    <x v="1"/>
    <s v="FA"/>
    <x v="26"/>
    <s v="Grays River Hatchery"/>
    <s v="WDFW"/>
    <d v="1987-03-16T00:00:00"/>
    <n v="28000"/>
    <x v="15"/>
    <d v="1987-03-23T00:00:00"/>
    <s v="Smolt"/>
  </r>
  <r>
    <x v="32"/>
    <x v="11"/>
    <s v="NO"/>
    <x v="27"/>
    <s v="Kalama Falls Hatchery"/>
    <s v="WDFW"/>
    <d v="1987-04-03T00:00:00"/>
    <n v="950500"/>
    <x v="7"/>
    <d v="1987-06-10T00:00:00"/>
    <s v="Smolt"/>
  </r>
  <r>
    <x v="32"/>
    <x v="1"/>
    <s v="FA"/>
    <x v="27"/>
    <s v="Kalama Falls Hatchery"/>
    <s v="WDFW"/>
    <d v="1987-05-05T00:00:00"/>
    <n v="3548500"/>
    <x v="7"/>
    <d v="1987-06-15T00:00:00"/>
    <s v="Smolt"/>
  </r>
  <r>
    <x v="32"/>
    <x v="8"/>
    <s v="SP"/>
    <x v="27"/>
    <s v="Gobar Acclim Pond"/>
    <s v="WDFW"/>
    <d v="1987-02-11T00:00:00"/>
    <n v="176000"/>
    <x v="7"/>
    <d v="1987-02-11T00:00:00"/>
    <s v="Smolt"/>
  </r>
  <r>
    <x v="32"/>
    <x v="11"/>
    <s v="NO"/>
    <x v="7"/>
    <s v="Lewis River Hatchery"/>
    <s v="WDFW"/>
    <d v="1987-04-15T00:00:00"/>
    <n v="7938500"/>
    <x v="5"/>
    <d v="1987-05-25T00:00:00"/>
    <s v="Smolt"/>
  </r>
  <r>
    <x v="32"/>
    <x v="8"/>
    <s v="SP"/>
    <x v="7"/>
    <s v="Lewis River Hatchery"/>
    <s v="WDFW"/>
    <d v="1987-03-02T00:00:00"/>
    <n v="667500"/>
    <x v="5"/>
    <d v="1987-03-29T00:00:00"/>
    <s v="Smolt"/>
  </r>
  <r>
    <x v="32"/>
    <x v="5"/>
    <s v="SO"/>
    <x v="45"/>
    <s v="Fallert Creek Hatchery"/>
    <s v="WDFW"/>
    <d v="1987-04-30T00:00:00"/>
    <n v="556000"/>
    <x v="7"/>
    <d v="1987-04-30T00:00:00"/>
    <s v="Smolt"/>
  </r>
  <r>
    <x v="32"/>
    <x v="1"/>
    <s v="FA"/>
    <x v="45"/>
    <s v="Fallert Creek Hatchery"/>
    <s v="WDFW"/>
    <d v="1987-05-20T00:00:00"/>
    <n v="3520500"/>
    <x v="7"/>
    <d v="1987-06-19T00:00:00"/>
    <s v="Smolt"/>
  </r>
  <r>
    <x v="32"/>
    <x v="5"/>
    <s v="SO"/>
    <x v="5"/>
    <s v="Speelyai Hatchery"/>
    <s v="WDFW"/>
    <d v="1987-07-01T00:00:00"/>
    <n v="150000"/>
    <x v="5"/>
    <d v="1987-07-01T00:00:00"/>
    <s v="Smolt"/>
  </r>
  <r>
    <x v="32"/>
    <x v="8"/>
    <s v="SP"/>
    <x v="5"/>
    <s v="Speelyai Hatchery"/>
    <s v="WDFW"/>
    <d v="1987-03-17T00:00:00"/>
    <n v="234000"/>
    <x v="5"/>
    <d v="1987-04-06T00:00:00"/>
    <s v="Smolt"/>
  </r>
  <r>
    <x v="32"/>
    <x v="5"/>
    <s v="SO"/>
    <x v="29"/>
    <s v="North Toutle Hatchery"/>
    <s v="WDFW"/>
    <d v="1987-04-14T00:00:00"/>
    <n v="333500"/>
    <x v="16"/>
    <d v="1987-04-14T00:00:00"/>
    <s v="Smolt"/>
  </r>
  <r>
    <x v="32"/>
    <x v="11"/>
    <s v="NO"/>
    <x v="24"/>
    <s v="Washougal Hatchery"/>
    <s v="WDFW"/>
    <d v="1987-04-17T00:00:00"/>
    <n v="548000"/>
    <x v="6"/>
    <d v="1987-05-26T00:00:00"/>
    <s v="Smolt"/>
  </r>
  <r>
    <x v="32"/>
    <x v="1"/>
    <s v="FA"/>
    <x v="24"/>
    <s v="Washougal Hatchery"/>
    <s v="WDFW"/>
    <d v="1987-06-19T00:00:00"/>
    <n v="5844000"/>
    <x v="6"/>
    <d v="1987-06-19T00:00:00"/>
    <s v="Smolt"/>
  </r>
  <r>
    <x v="32"/>
    <x v="1"/>
    <s v="FA"/>
    <x v="24"/>
    <s v="Washougal Hatchery"/>
    <s v="WDFW"/>
    <d v="1987-08-10T00:00:00"/>
    <n v="363000"/>
    <x v="6"/>
    <d v="1987-08-10T00:00:00"/>
    <s v="Smolt"/>
  </r>
  <r>
    <x v="32"/>
    <x v="5"/>
    <s v="SO"/>
    <x v="24"/>
    <s v="Washougal Hatchery"/>
    <s v="WDFW"/>
    <d v="1987-04-17T00:00:00"/>
    <n v="26000"/>
    <x v="6"/>
    <d v="1987-04-17T00:00:00"/>
    <s v="Smolt"/>
  </r>
  <r>
    <x v="32"/>
    <x v="1"/>
    <s v="FA"/>
    <x v="26"/>
    <s v="Grays River Hatchery"/>
    <s v="WDFW"/>
    <d v="1987-05-21T00:00:00"/>
    <n v="428000"/>
    <x v="15"/>
    <d v="1987-06-01T00:00:00"/>
    <s v="Smolt"/>
  </r>
  <r>
    <x v="32"/>
    <x v="1"/>
    <s v="FA"/>
    <x v="26"/>
    <s v="Grays River Hatchery"/>
    <s v="WDFW"/>
    <d v="1987-08-24T00:00:00"/>
    <n v="105000"/>
    <x v="15"/>
    <d v="1987-08-24T00:00:00"/>
    <s v="Smolt"/>
  </r>
  <r>
    <x v="32"/>
    <x v="1"/>
    <s v="FA"/>
    <x v="26"/>
    <s v="Grays River Hatchery"/>
    <s v="WDFW"/>
    <d v="1987-06-22T00:00:00"/>
    <n v="179000"/>
    <x v="15"/>
    <d v="1987-06-22T00:00:00"/>
    <s v="Smolt"/>
  </r>
  <r>
    <x v="32"/>
    <x v="1"/>
    <s v="FA"/>
    <x v="32"/>
    <s v="Elochoman Hatchery"/>
    <s v="WDFW"/>
    <d v="1987-06-04T00:00:00"/>
    <n v="2050500"/>
    <x v="14"/>
    <d v="1987-06-04T00:00:00"/>
    <s v="Smolt"/>
  </r>
  <r>
    <x v="32"/>
    <x v="1"/>
    <s v="FA"/>
    <x v="32"/>
    <s v="Elochoman Hatchery"/>
    <s v="WDFW"/>
    <d v="1987-05-09T00:00:00"/>
    <n v="50000"/>
    <x v="14"/>
    <d v="1987-05-09T00:00:00"/>
    <s v="Smolt"/>
  </r>
  <r>
    <x v="32"/>
    <x v="1"/>
    <s v="FA"/>
    <x v="32"/>
    <s v="Elochoman Hatchery"/>
    <s v="WDFW"/>
    <d v="1987-06-04T00:00:00"/>
    <n v="461000"/>
    <x v="14"/>
    <d v="1987-06-04T00:00:00"/>
    <s v="Smolt"/>
  </r>
  <r>
    <x v="32"/>
    <x v="1"/>
    <s v="FA"/>
    <x v="32"/>
    <s v="Elochoman Hatchery"/>
    <s v="WDFW"/>
    <d v="1987-05-09T00:00:00"/>
    <n v="38500"/>
    <x v="14"/>
    <d v="1987-05-09T00:00:00"/>
    <s v="Smolt"/>
  </r>
  <r>
    <x v="32"/>
    <x v="1"/>
    <s v="FA"/>
    <x v="32"/>
    <s v="Elochoman Hatchery"/>
    <s v="WDFW"/>
    <d v="1987-06-04T00:00:00"/>
    <n v="352000"/>
    <x v="14"/>
    <d v="1987-06-04T00:00:00"/>
    <s v="Smolt"/>
  </r>
  <r>
    <x v="32"/>
    <x v="5"/>
    <s v="SO"/>
    <x v="7"/>
    <s v="Lewis River Hatchery"/>
    <s v="WDFW"/>
    <d v="1987-04-15T00:00:00"/>
    <n v="969000"/>
    <x v="5"/>
    <d v="1987-04-18T00:00:00"/>
    <s v="Smolt"/>
  </r>
  <r>
    <x v="32"/>
    <x v="1"/>
    <s v="FA"/>
    <x v="29"/>
    <s v="North Toutle Hatchery"/>
    <s v="WDFW"/>
    <d v="1987-06-10T00:00:00"/>
    <n v="902500"/>
    <x v="16"/>
    <d v="1987-06-10T00:00:00"/>
    <s v="Smolt"/>
  </r>
  <r>
    <x v="32"/>
    <x v="8"/>
    <s v="SP"/>
    <x v="22"/>
    <s v="Cowlitz Hatchery"/>
    <s v="WDFW"/>
    <d v="1987-04-01T00:00:00"/>
    <n v="633500"/>
    <x v="3"/>
    <d v="1987-04-01T00:00:00"/>
    <s v="Smolt"/>
  </r>
  <r>
    <x v="32"/>
    <x v="1"/>
    <s v="FA"/>
    <x v="22"/>
    <s v="Cowlitz Hatchery"/>
    <s v="WDFW"/>
    <d v="1987-05-11T00:00:00"/>
    <n v="7568000"/>
    <x v="3"/>
    <d v="1987-06-19T00:00:00"/>
    <s v="Smolt"/>
  </r>
  <r>
    <x v="32"/>
    <x v="11"/>
    <s v="NO"/>
    <x v="22"/>
    <s v="Cowlitz Hatchery"/>
    <s v="WDFW"/>
    <d v="1987-02-05T00:00:00"/>
    <n v="12000"/>
    <x v="3"/>
    <d v="1987-02-05T00:00:00"/>
    <s v="Smolt"/>
  </r>
  <r>
    <x v="32"/>
    <x v="11"/>
    <s v="NO"/>
    <x v="22"/>
    <s v="Cowlitz Hatchery"/>
    <s v="WDFW"/>
    <d v="1987-05-05T00:00:00"/>
    <n v="4758000"/>
    <x v="3"/>
    <d v="1987-06-01T00:00:00"/>
    <s v="Smolt"/>
  </r>
  <r>
    <x v="32"/>
    <x v="1"/>
    <s v="FA"/>
    <x v="46"/>
    <s v="Chinook River"/>
    <s v="WDFW"/>
    <d v="1987-07-16T00:00:00"/>
    <n v="513000"/>
    <x v="18"/>
    <d v="1987-07-16T00:00:00"/>
    <s v="Smolt"/>
  </r>
  <r>
    <x v="32"/>
    <x v="13"/>
    <s v="UN"/>
    <x v="46"/>
    <s v="Chinook River"/>
    <s v="WDFW"/>
    <d v="1987-02-25T00:00:00"/>
    <n v="245000"/>
    <x v="18"/>
    <d v="1987-03-14T00:00:00"/>
    <s v="Fry"/>
  </r>
  <r>
    <x v="32"/>
    <x v="7"/>
    <s v="WI"/>
    <x v="28"/>
    <s v="Skamania Hatchery"/>
    <s v="WDFW"/>
    <d v="1987-04-16T00:00:00"/>
    <n v="30000"/>
    <x v="6"/>
    <d v="1987-04-17T00:00:00"/>
    <s v="Smolt"/>
  </r>
  <r>
    <x v="32"/>
    <x v="9"/>
    <s v="SU"/>
    <x v="22"/>
    <s v="Cowlitz Trout"/>
    <s v="WDFW"/>
    <d v="1987-04-15T00:00:00"/>
    <n v="240000"/>
    <x v="3"/>
    <d v="1987-05-15T00:00:00"/>
    <s v="Smolt"/>
  </r>
  <r>
    <x v="32"/>
    <x v="7"/>
    <s v="WI"/>
    <x v="22"/>
    <s v="Cowlitz Trout"/>
    <s v="WDFW"/>
    <d v="1987-04-15T00:00:00"/>
    <n v="650000"/>
    <x v="3"/>
    <d v="1987-05-15T00:00:00"/>
    <s v="Smolt"/>
  </r>
  <r>
    <x v="32"/>
    <x v="7"/>
    <s v="WI"/>
    <x v="22"/>
    <s v="Cowlitz Trout"/>
    <s v="WDFW"/>
    <d v="1987-04-15T00:00:00"/>
    <n v="150000"/>
    <x v="3"/>
    <d v="1987-05-15T00:00:00"/>
    <s v="Smolt"/>
  </r>
  <r>
    <x v="32"/>
    <x v="9"/>
    <s v="SU"/>
    <x v="28"/>
    <s v="Kalama Falls Hatchery"/>
    <s v="WDFW"/>
    <d v="1987-04-15T00:00:00"/>
    <n v="100000"/>
    <x v="7"/>
    <d v="1987-05-15T00:00:00"/>
    <s v="Smolt"/>
  </r>
  <r>
    <x v="32"/>
    <x v="9"/>
    <s v="SU"/>
    <x v="28"/>
    <s v="E Fk Lewis River"/>
    <s v="WDFW"/>
    <d v="1987-04-15T00:00:00"/>
    <n v="100000"/>
    <x v="5"/>
    <d v="1987-05-15T00:00:00"/>
    <s v="Smolt"/>
  </r>
  <r>
    <x v="32"/>
    <x v="9"/>
    <s v="SU"/>
    <x v="28"/>
    <s v="Skamania Hatchery"/>
    <s v="WDFW"/>
    <d v="1987-04-15T00:00:00"/>
    <n v="235000"/>
    <x v="6"/>
    <d v="1987-04-15T00:00:00"/>
    <s v="Smolt"/>
  </r>
  <r>
    <x v="32"/>
    <x v="9"/>
    <s v="SU"/>
    <x v="28"/>
    <s v="N Fk Lewis River"/>
    <s v="WDFW"/>
    <d v="1987-04-15T00:00:00"/>
    <n v="100000"/>
    <x v="5"/>
    <d v="1987-04-15T00:00:00"/>
    <s v="Smolt"/>
  </r>
  <r>
    <x v="32"/>
    <x v="9"/>
    <s v="SU"/>
    <x v="28"/>
    <s v="Skamania Hatchery"/>
    <s v="WDFW"/>
    <d v="1987-04-17T00:00:00"/>
    <n v="45000"/>
    <x v="6"/>
    <d v="1987-04-30T00:00:00"/>
    <s v="Smolt"/>
  </r>
  <r>
    <x v="32"/>
    <x v="12"/>
    <s v="UN"/>
    <x v="21"/>
    <s v="Abernathy Cr"/>
    <s v="WDFW"/>
    <d v="1987-04-01T00:00:00"/>
    <n v="4500"/>
    <x v="19"/>
    <d v="1987-05-31T00:00:00"/>
    <s v="Smolt"/>
  </r>
  <r>
    <x v="32"/>
    <x v="12"/>
    <s v="UN"/>
    <x v="21"/>
    <s v="Coweeman River"/>
    <s v="WDFW"/>
    <d v="1987-04-01T00:00:00"/>
    <n v="16500"/>
    <x v="17"/>
    <d v="1987-05-31T00:00:00"/>
    <s v="Smolt"/>
  </r>
  <r>
    <x v="32"/>
    <x v="12"/>
    <s v="UN"/>
    <x v="21"/>
    <s v="Germany Creek"/>
    <s v="WDFW"/>
    <d v="1987-04-01T00:00:00"/>
    <n v="10000"/>
    <x v="4"/>
    <d v="1987-05-31T00:00:00"/>
    <s v="Smolt"/>
  </r>
  <r>
    <x v="32"/>
    <x v="12"/>
    <s v="UN"/>
    <x v="21"/>
    <s v="Mill Cr (Elochoman R)"/>
    <s v="WDFW"/>
    <d v="1987-04-01T00:00:00"/>
    <n v="10000"/>
    <x v="14"/>
    <d v="1987-05-31T00:00:00"/>
    <s v="Smolt"/>
  </r>
  <r>
    <x v="32"/>
    <x v="12"/>
    <s v="UN"/>
    <x v="21"/>
    <s v="Beaver Creek Hatchery"/>
    <s v="WDFW"/>
    <d v="1987-04-10T00:00:00"/>
    <n v="30000"/>
    <x v="14"/>
    <d v="1987-05-31T00:00:00"/>
    <s v="Smolt"/>
  </r>
  <r>
    <x v="32"/>
    <x v="12"/>
    <s v="UN"/>
    <x v="21"/>
    <s v="Salmon Creek (WA)"/>
    <s v="WDFW"/>
    <d v="1987-04-01T00:00:00"/>
    <n v="11000"/>
    <x v="4"/>
    <d v="1987-05-31T00:00:00"/>
    <s v="Smolt"/>
  </r>
  <r>
    <x v="32"/>
    <x v="7"/>
    <s v="WI"/>
    <x v="21"/>
    <s v="Grays River"/>
    <s v="WDFW"/>
    <d v="1987-04-01T00:00:00"/>
    <n v="65000"/>
    <x v="15"/>
    <d v="1987-05-31T00:00:00"/>
    <s v="Smolt"/>
  </r>
  <r>
    <x v="32"/>
    <x v="7"/>
    <s v="WI"/>
    <x v="21"/>
    <s v="Coweeman River"/>
    <s v="WDFW"/>
    <d v="1987-04-01T00:00:00"/>
    <n v="55000"/>
    <x v="17"/>
    <d v="1987-05-31T00:00:00"/>
    <s v="Smolt"/>
  </r>
  <r>
    <x v="32"/>
    <x v="1"/>
    <s v="FA"/>
    <x v="2"/>
    <s v="Bonneville Hatchery"/>
    <s v="ODFW"/>
    <d v="1987-09-08T00:00:00"/>
    <n v="559500"/>
    <x v="2"/>
    <d v="1987-09-08T00:00:00"/>
    <s v="Smolt"/>
  </r>
  <r>
    <x v="32"/>
    <x v="7"/>
    <s v="WI"/>
    <x v="21"/>
    <s v="Abernathy Cr"/>
    <s v="WDFW"/>
    <d v="1987-04-01T00:00:00"/>
    <n v="11500"/>
    <x v="19"/>
    <d v="1987-05-31T00:00:00"/>
    <s v="Smolt"/>
  </r>
  <r>
    <x v="32"/>
    <x v="7"/>
    <s v="WI"/>
    <x v="21"/>
    <s v="Beaver Creek Hatchery"/>
    <s v="WDFW"/>
    <d v="1987-04-01T00:00:00"/>
    <n v="117500"/>
    <x v="14"/>
    <d v="1987-05-31T00:00:00"/>
    <s v="Smolt"/>
  </r>
  <r>
    <x v="32"/>
    <x v="7"/>
    <s v="WI"/>
    <x v="21"/>
    <s v="Lewis River"/>
    <s v="WDFW"/>
    <d v="1987-04-01T00:00:00"/>
    <n v="286500"/>
    <x v="5"/>
    <d v="1987-05-31T00:00:00"/>
    <s v="Smolt"/>
  </r>
  <r>
    <x v="32"/>
    <x v="7"/>
    <s v="WI"/>
    <x v="21"/>
    <s v="Skamokawa Creek"/>
    <s v="WDFW"/>
    <d v="1987-04-01T00:00:00"/>
    <n v="10000"/>
    <x v="4"/>
    <d v="1987-05-31T00:00:00"/>
    <s v="Smolt"/>
  </r>
  <r>
    <x v="32"/>
    <x v="7"/>
    <s v="WI"/>
    <x v="21"/>
    <s v="Germany Creek"/>
    <s v="WDFW"/>
    <d v="1987-04-01T00:00:00"/>
    <n v="12000"/>
    <x v="4"/>
    <d v="1987-05-31T00:00:00"/>
    <s v="Smolt"/>
  </r>
  <r>
    <x v="32"/>
    <x v="9"/>
    <s v="SU"/>
    <x v="21"/>
    <s v="Kalama River"/>
    <s v="WDFW"/>
    <d v="1987-04-01T00:00:00"/>
    <n v="8500"/>
    <x v="7"/>
    <d v="1987-05-31T00:00:00"/>
    <s v="Smolt"/>
  </r>
  <r>
    <x v="32"/>
    <x v="9"/>
    <s v="SU"/>
    <x v="21"/>
    <s v="Alder Creek"/>
    <s v="WDFW"/>
    <d v="1987-04-01T00:00:00"/>
    <n v="49500"/>
    <x v="16"/>
    <d v="1987-05-31T00:00:00"/>
    <s v="Smolt"/>
  </r>
  <r>
    <x v="32"/>
    <x v="7"/>
    <s v="WI"/>
    <x v="21"/>
    <s v="Kalama River"/>
    <s v="WDFW"/>
    <d v="1987-04-01T00:00:00"/>
    <n v="32500"/>
    <x v="7"/>
    <d v="1987-05-31T00:00:00"/>
    <s v="Smolt"/>
  </r>
  <r>
    <x v="32"/>
    <x v="7"/>
    <s v="WI"/>
    <x v="21"/>
    <s v="Salmon Creek (WA)"/>
    <s v="WDFW"/>
    <d v="1987-04-01T00:00:00"/>
    <n v="37000"/>
    <x v="4"/>
    <d v="1987-05-31T00:00:00"/>
    <s v="Smolt"/>
  </r>
  <r>
    <x v="32"/>
    <x v="9"/>
    <s v="SU"/>
    <x v="21"/>
    <s v="Beaver Creek Hatchery"/>
    <s v="WDFW"/>
    <d v="1987-04-01T00:00:00"/>
    <n v="17000"/>
    <x v="14"/>
    <d v="1987-05-31T00:00:00"/>
    <s v="Smolt"/>
  </r>
  <r>
    <x v="32"/>
    <x v="9"/>
    <s v="SU"/>
    <x v="21"/>
    <s v="Lewis River"/>
    <s v="WDFW"/>
    <d v="1987-04-01T00:00:00"/>
    <n v="19500"/>
    <x v="5"/>
    <d v="1987-05-31T00:00:00"/>
    <s v="Smolt"/>
  </r>
  <r>
    <x v="32"/>
    <x v="9"/>
    <s v="SU"/>
    <x v="21"/>
    <s v="Toutle River"/>
    <s v="WDFW"/>
    <d v="1987-04-01T00:00:00"/>
    <n v="22500"/>
    <x v="16"/>
    <d v="1987-05-31T00:00:00"/>
    <s v="Smolt"/>
  </r>
  <r>
    <x v="32"/>
    <x v="16"/>
    <s v="UN"/>
    <x v="43"/>
    <s v="Below Bonn Dam"/>
    <s v="n/a"/>
    <d v="1987-04-16T00:00:00"/>
    <n v="25000"/>
    <x v="4"/>
    <d v="1987-06-05T00:00:00"/>
    <s v="Smolt"/>
  </r>
  <r>
    <x v="32"/>
    <x v="18"/>
    <s v="UN"/>
    <x v="43"/>
    <s v="Below Bonn Dam"/>
    <s v="n/a"/>
    <d v="1987-04-06T00:00:00"/>
    <n v="52357"/>
    <x v="4"/>
    <d v="1987-06-06T00:00:00"/>
    <s v="Smolt"/>
  </r>
  <r>
    <x v="32"/>
    <x v="9"/>
    <s v="SU"/>
    <x v="43"/>
    <s v="Below Bonn Dam"/>
    <s v="n/a"/>
    <d v="1987-04-06T00:00:00"/>
    <n v="29164"/>
    <x v="4"/>
    <d v="1987-06-06T00:00:00"/>
    <s v="Smolt"/>
  </r>
  <r>
    <x v="32"/>
    <x v="1"/>
    <s v="FA"/>
    <x v="43"/>
    <s v="Below Bonn Dam"/>
    <s v="n/a"/>
    <d v="1987-06-18T00:00:00"/>
    <n v="68375"/>
    <x v="4"/>
    <d v="1987-08-14T00:00:00"/>
    <s v="Smolt"/>
  </r>
  <r>
    <x v="32"/>
    <x v="1"/>
    <s v="FA"/>
    <x v="43"/>
    <s v="Below Bonn Dam"/>
    <s v="n/a"/>
    <d v="1987-06-24T00:00:00"/>
    <n v="2000000"/>
    <x v="4"/>
    <d v="1987-07-31T00:00:00"/>
    <s v="Smolt"/>
  </r>
  <r>
    <x v="32"/>
    <x v="19"/>
    <s v="UN"/>
    <x v="43"/>
    <s v="Below Bonn Dam"/>
    <s v="n/a"/>
    <d v="1987-04-21T00:00:00"/>
    <n v="38354"/>
    <x v="4"/>
    <d v="1987-06-04T00:00:00"/>
    <s v="Smolt"/>
  </r>
  <r>
    <x v="32"/>
    <x v="16"/>
    <s v="UN"/>
    <x v="43"/>
    <s v="Below Bonn Dam"/>
    <s v="n/a"/>
    <d v="1987-04-24T00:00:00"/>
    <n v="26000"/>
    <x v="4"/>
    <d v="1987-06-02T00:00:00"/>
    <s v="Smolt"/>
  </r>
  <r>
    <x v="32"/>
    <x v="8"/>
    <s v="SP"/>
    <x v="17"/>
    <s v="Santiam River"/>
    <s v="ODFW"/>
    <d v="1987-03-09T00:00:00"/>
    <n v="497500"/>
    <x v="1"/>
    <d v="1987-03-11T00:00:00"/>
    <s v="Smolt"/>
  </r>
  <r>
    <x v="32"/>
    <x v="7"/>
    <s v="WI"/>
    <x v="17"/>
    <s v="Santiam River"/>
    <s v="ODFW"/>
    <d v="1987-03-31T00:00:00"/>
    <n v="110634"/>
    <x v="1"/>
    <d v="1987-04-03T00:00:00"/>
    <s v="Smolt"/>
  </r>
  <r>
    <x v="32"/>
    <x v="8"/>
    <s v="SP"/>
    <x v="18"/>
    <s v="McKenzie Hatchery"/>
    <s v="ODFW"/>
    <d v="1987-03-12T00:00:00"/>
    <n v="733000"/>
    <x v="1"/>
    <d v="1987-03-13T00:00:00"/>
    <s v="Smolt"/>
  </r>
  <r>
    <x v="32"/>
    <x v="9"/>
    <s v="SU"/>
    <x v="18"/>
    <s v="McKenzie Hatchery"/>
    <s v="ODFW"/>
    <d v="1987-05-04T00:00:00"/>
    <n v="40500"/>
    <x v="1"/>
    <d v="1987-05-04T00:00:00"/>
    <s v="Smolt"/>
  </r>
  <r>
    <x v="32"/>
    <x v="9"/>
    <s v="SU"/>
    <x v="18"/>
    <s v="Santiam River"/>
    <s v="ODFW"/>
    <d v="1987-04-13T00:00:00"/>
    <n v="38500"/>
    <x v="1"/>
    <d v="1987-04-14T00:00:00"/>
    <s v="Smolt"/>
  </r>
  <r>
    <x v="32"/>
    <x v="9"/>
    <s v="SU"/>
    <x v="18"/>
    <s v="Willamette River"/>
    <s v="ODFW"/>
    <d v="1987-04-13T00:00:00"/>
    <n v="40000"/>
    <x v="1"/>
    <d v="1987-04-14T00:00:00"/>
    <s v="Smolt"/>
  </r>
  <r>
    <x v="32"/>
    <x v="9"/>
    <s v="SU"/>
    <x v="33"/>
    <s v="Sandy River"/>
    <s v="ODFW"/>
    <d v="1987-05-11T00:00:00"/>
    <n v="90500"/>
    <x v="12"/>
    <d v="1987-05-19T00:00:00"/>
    <s v="Smolt"/>
  </r>
  <r>
    <x v="32"/>
    <x v="9"/>
    <s v="SU"/>
    <x v="19"/>
    <s v="Santiam River"/>
    <s v="ODFW"/>
    <d v="1987-04-15T00:00:00"/>
    <n v="71500"/>
    <x v="1"/>
    <d v="1987-04-16T00:00:00"/>
    <s v="Smolt"/>
  </r>
  <r>
    <x v="32"/>
    <x v="6"/>
    <s v="UN"/>
    <x v="0"/>
    <s v="Willamette River"/>
    <s v="ODFW"/>
    <d v="1987-05-19T00:00:00"/>
    <n v="107500"/>
    <x v="1"/>
    <d v="1987-05-26T00:00:00"/>
    <s v="Smolt"/>
  </r>
  <r>
    <x v="32"/>
    <x v="6"/>
    <s v="UN"/>
    <x v="0"/>
    <s v="Willamette River"/>
    <s v="ODFW"/>
    <d v="1987-05-18T00:00:00"/>
    <n v="90500"/>
    <x v="1"/>
    <d v="1987-05-19T00:00:00"/>
    <s v="Smolt"/>
  </r>
  <r>
    <x v="32"/>
    <x v="1"/>
    <s v="FA"/>
    <x v="44"/>
    <s v="Willamette River"/>
    <s v="ODFW"/>
    <d v="1987-04-28T00:00:00"/>
    <n v="5767500"/>
    <x v="1"/>
    <d v="1987-05-07T00:00:00"/>
    <s v="Smolt"/>
  </r>
  <r>
    <x v="32"/>
    <x v="7"/>
    <s v="WI"/>
    <x v="48"/>
    <s v="Clatskanie River"/>
    <s v="ODFW"/>
    <d v="1987-04-23T00:00:00"/>
    <n v="38000"/>
    <x v="4"/>
    <d v="1987-04-24T00:00:00"/>
    <s v="Smolt"/>
  </r>
  <r>
    <x v="32"/>
    <x v="7"/>
    <s v="WI"/>
    <x v="48"/>
    <s v="Lewis and Clark River"/>
    <s v="ODFW"/>
    <d v="1987-04-23T00:00:00"/>
    <n v="11500"/>
    <x v="4"/>
    <d v="1987-04-23T00:00:00"/>
    <s v="Smolt"/>
  </r>
  <r>
    <x v="32"/>
    <x v="7"/>
    <s v="WI"/>
    <x v="48"/>
    <s v="Scappoose Creek"/>
    <s v="ODFW"/>
    <d v="1987-05-14T00:00:00"/>
    <n v="10000"/>
    <x v="1"/>
    <d v="1987-05-14T00:00:00"/>
    <s v="Smolt"/>
  </r>
  <r>
    <x v="32"/>
    <x v="7"/>
    <s v="WI"/>
    <x v="48"/>
    <s v="Tualatin River"/>
    <s v="ODFW"/>
    <d v="1987-05-14T00:00:00"/>
    <n v="10000"/>
    <x v="1"/>
    <d v="1987-05-14T00:00:00"/>
    <s v="Smolt"/>
  </r>
  <r>
    <x v="32"/>
    <x v="6"/>
    <s v="UN"/>
    <x v="49"/>
    <s v="Wahkeena Pond"/>
    <s v="ODFW"/>
    <d v="1987-04-26T00:00:00"/>
    <n v="98500"/>
    <x v="4"/>
    <d v="1987-04-26T00:00:00"/>
    <s v="Smolt"/>
  </r>
  <r>
    <x v="32"/>
    <x v="1"/>
    <s v="FA"/>
    <x v="34"/>
    <s v="Klaskanine Hatchery"/>
    <s v="ODFW"/>
    <d v="1987-05-19T00:00:00"/>
    <n v="1342500"/>
    <x v="11"/>
    <d v="1987-05-20T00:00:00"/>
    <s v="Smolt"/>
  </r>
  <r>
    <x v="32"/>
    <x v="1"/>
    <s v="FA"/>
    <x v="34"/>
    <s v="Klaskanine Hatchery"/>
    <s v="ODFW"/>
    <d v="1987-08-04T00:00:00"/>
    <n v="20000"/>
    <x v="11"/>
    <d v="1987-08-04T00:00:00"/>
    <s v="Smolt"/>
  </r>
  <r>
    <x v="32"/>
    <x v="6"/>
    <s v="UN"/>
    <x v="34"/>
    <s v="Tucker Creek"/>
    <s v="ODFW"/>
    <d v="1987-04-12T00:00:00"/>
    <n v="299500"/>
    <x v="8"/>
    <d v="1987-04-12T00:00:00"/>
    <s v="Smolt"/>
  </r>
  <r>
    <x v="32"/>
    <x v="1"/>
    <s v="FA"/>
    <x v="34"/>
    <s v="Skipanon River"/>
    <s v="ODFW"/>
    <d v="1987-05-27T00:00:00"/>
    <n v="15500"/>
    <x v="4"/>
    <d v="1987-05-27T00:00:00"/>
    <s v="Smolt"/>
  </r>
  <r>
    <x v="32"/>
    <x v="8"/>
    <s v="SP"/>
    <x v="14"/>
    <s v="Clackamas Hatchery"/>
    <s v="ODFW"/>
    <d v="1987-03-16T00:00:00"/>
    <n v="65500"/>
    <x v="13"/>
    <d v="1987-03-16T00:00:00"/>
    <s v="Smolt"/>
  </r>
  <r>
    <x v="33"/>
    <x v="19"/>
    <s v="UN"/>
    <x v="43"/>
    <s v="Below Bonn Dam"/>
    <s v="n/a"/>
    <d v="1986-04-16T00:00:00"/>
    <n v="75000"/>
    <x v="4"/>
    <d v="1986-06-06T00:00:00"/>
    <s v="Smolt"/>
  </r>
  <r>
    <x v="33"/>
    <x v="16"/>
    <s v="UN"/>
    <x v="43"/>
    <s v="Below Bonn Dam"/>
    <s v="n/a"/>
    <d v="1986-04-23T00:00:00"/>
    <n v="64384"/>
    <x v="4"/>
    <d v="1986-06-02T00:00:00"/>
    <s v="Smolt"/>
  </r>
  <r>
    <x v="33"/>
    <x v="8"/>
    <s v="SP"/>
    <x v="43"/>
    <s v="Below Bonn Dam"/>
    <s v="n/a"/>
    <d v="1986-04-03T00:00:00"/>
    <n v="45004"/>
    <x v="4"/>
    <d v="1986-06-03T00:00:00"/>
    <s v="Smolt"/>
  </r>
  <r>
    <x v="33"/>
    <x v="9"/>
    <s v="SU"/>
    <x v="43"/>
    <s v="Below Bonn Dam"/>
    <s v="n/a"/>
    <d v="1986-04-16T00:00:00"/>
    <n v="30659"/>
    <x v="4"/>
    <d v="1986-06-03T00:00:00"/>
    <s v="Smolt"/>
  </r>
  <r>
    <x v="33"/>
    <x v="8"/>
    <s v="SP"/>
    <x v="43"/>
    <s v="Below Bonn Dam"/>
    <s v="n/a"/>
    <d v="1986-04-21T00:00:00"/>
    <n v="55000"/>
    <x v="4"/>
    <d v="1986-05-31T00:00:00"/>
    <s v="Smolt"/>
  </r>
  <r>
    <x v="33"/>
    <x v="1"/>
    <s v="FA"/>
    <x v="43"/>
    <s v="Below Bonn Dam"/>
    <s v="n/a"/>
    <d v="1986-06-11T00:00:00"/>
    <n v="160000"/>
    <x v="4"/>
    <d v="1986-08-20T00:00:00"/>
    <s v="Smolt"/>
  </r>
  <r>
    <x v="34"/>
    <x v="9"/>
    <s v="SU"/>
    <x v="43"/>
    <s v="Below Bonn Dam"/>
    <s v="n/a"/>
    <d v="1985-04-22T00:00:00"/>
    <n v="30041"/>
    <x v="4"/>
    <d v="1985-05-27T00:00:00"/>
    <s v="Smolt"/>
  </r>
  <r>
    <x v="34"/>
    <x v="8"/>
    <s v="SP"/>
    <x v="43"/>
    <s v="Below Bonn Dam"/>
    <s v="n/a"/>
    <d v="1985-04-14T00:00:00"/>
    <n v="45433"/>
    <x v="4"/>
    <d v="1985-05-24T00:00:00"/>
    <s v="Smolt"/>
  </r>
  <r>
    <x v="34"/>
    <x v="16"/>
    <s v="UN"/>
    <x v="43"/>
    <s v="Below Bonn Dam"/>
    <s v="n/a"/>
    <d v="1985-04-20T00:00:00"/>
    <n v="55406"/>
    <x v="4"/>
    <d v="1985-06-04T00:00:00"/>
    <s v="Smolt"/>
  </r>
  <r>
    <x v="34"/>
    <x v="8"/>
    <s v="SP"/>
    <x v="43"/>
    <s v="Below Bonn Dam"/>
    <s v="n/a"/>
    <d v="1985-04-20T00:00:00"/>
    <n v="50490"/>
    <x v="4"/>
    <d v="1985-06-05T00:00:00"/>
    <s v="Smolt"/>
  </r>
  <r>
    <x v="34"/>
    <x v="16"/>
    <s v="UN"/>
    <x v="43"/>
    <s v="Below Bonn Dam"/>
    <s v="n/a"/>
    <d v="1985-05-01T00:00:00"/>
    <n v="8602"/>
    <x v="4"/>
    <d v="1985-06-03T00:00:00"/>
    <s v="Smolt"/>
  </r>
  <r>
    <x v="34"/>
    <x v="8"/>
    <s v="SP"/>
    <x v="43"/>
    <s v="Below Bonn Dam"/>
    <s v="n/a"/>
    <d v="1985-05-01T00:00:00"/>
    <n v="26287"/>
    <x v="4"/>
    <d v="1985-06-05T00:00:00"/>
    <s v="Smolt"/>
  </r>
  <r>
    <x v="35"/>
    <x v="1"/>
    <s v="FA"/>
    <x v="50"/>
    <s v="Below Bonn Dam"/>
    <s v="USFW"/>
    <d v="1984-05-30T00:00:00"/>
    <n v="14117"/>
    <x v="4"/>
    <d v="1984-06-19T00:00:00"/>
    <s v="Smolt"/>
  </r>
  <r>
    <x v="35"/>
    <x v="1"/>
    <s v="FA"/>
    <x v="50"/>
    <s v="Below Bonn Dam"/>
    <s v="USFW"/>
    <d v="1984-06-15T00:00:00"/>
    <n v="107532"/>
    <x v="4"/>
    <d v="1984-06-15T00:00:00"/>
    <s v="Smolt"/>
  </r>
  <r>
    <x v="36"/>
    <x v="9"/>
    <s v="SU"/>
    <x v="51"/>
    <s v="Below Bonn Dam"/>
    <s v="WDFW"/>
    <d v="1980-07-31T00:00:00"/>
    <n v="26000"/>
    <x v="4"/>
    <d v="1980-07-31T00:00:00"/>
    <s v="Fry"/>
  </r>
  <r>
    <x v="36"/>
    <x v="9"/>
    <s v="SU"/>
    <x v="52"/>
    <s v="Below Bonn Dam"/>
    <s v="USFW"/>
    <d v="1982-05-19T00:00:00"/>
    <n v="36500"/>
    <x v="4"/>
    <d v="1982-05-19T00:00:00"/>
    <s v="Smolt"/>
  </r>
  <r>
    <x v="36"/>
    <x v="1"/>
    <s v="FA"/>
    <x v="2"/>
    <s v="Bonneville Hatchery"/>
    <s v="ODFW"/>
    <d v="1982-04-23T00:00:00"/>
    <n v="108500"/>
    <x v="2"/>
    <d v="1982-04-23T00:00:00"/>
    <s v="Smolt"/>
  </r>
  <r>
    <x v="37"/>
    <x v="6"/>
    <s v="UN"/>
    <x v="31"/>
    <s v="Eagle Creek Hatchery"/>
    <s v="ODFW"/>
    <d v="1980-01-09T00:00:00"/>
    <n v="50000"/>
    <x v="9"/>
    <d v="1980-01-09T00:00:00"/>
    <s v="Smolt"/>
  </r>
  <r>
    <x v="37"/>
    <x v="6"/>
    <s v="UN"/>
    <x v="2"/>
    <s v="Eagle Creek Hatchery"/>
    <s v="ODFW"/>
    <d v="1980-01-09T00:00:00"/>
    <n v="156500"/>
    <x v="9"/>
    <d v="1980-01-09T00:00:00"/>
    <s v="Smolt"/>
  </r>
  <r>
    <x v="37"/>
    <x v="9"/>
    <s v="SU"/>
    <x v="33"/>
    <s v="Below Bonn Dam"/>
    <s v="ODFW"/>
    <d v="1979-09-06T00:00:00"/>
    <n v="81500"/>
    <x v="4"/>
    <d v="1979-09-17T00:00:00"/>
    <s v="Smolt"/>
  </r>
  <r>
    <x v="37"/>
    <x v="9"/>
    <s v="SU"/>
    <x v="51"/>
    <s v="Below Bonn Dam"/>
    <s v="WDFW"/>
    <d v="1980-04-08T00:00:00"/>
    <n v="61000"/>
    <x v="4"/>
    <d v="1980-06-12T00:00:00"/>
    <s v="Smolt"/>
  </r>
  <r>
    <x v="38"/>
    <x v="8"/>
    <s v="SP"/>
    <x v="2"/>
    <s v="Below Bonn Dam"/>
    <s v="ODFW"/>
    <d v="1979-06-01T00:00:00"/>
    <n v="10000"/>
    <x v="4"/>
    <d v="1979-06-01T00:00:00"/>
    <s v="Smolt"/>
  </r>
  <r>
    <x v="38"/>
    <x v="7"/>
    <s v="WI"/>
    <x v="2"/>
    <s v="Below Bonn Dam"/>
    <s v="ODFW"/>
    <d v="1979-06-01T00:00:00"/>
    <n v="12500"/>
    <x v="4"/>
    <d v="1979-06-01T00:00:00"/>
    <s v="Smolt"/>
  </r>
  <r>
    <x v="38"/>
    <x v="9"/>
    <s v="SU"/>
    <x v="53"/>
    <s v="Below Bonn Dam"/>
    <s v="WDFW"/>
    <d v="1979-04-26T00:00:00"/>
    <n v="73500"/>
    <x v="4"/>
    <d v="1979-04-26T00:00:00"/>
    <s v="Smolt"/>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85">
  <r>
    <x v="0"/>
    <x v="0"/>
    <s v="SP"/>
    <x v="0"/>
    <s v="Metolius River"/>
    <s v="ODFW"/>
    <d v="2018-02-16T00:00:00"/>
    <x v="0"/>
    <x v="0"/>
    <d v="2018-02-16T00:00:00"/>
    <x v="0"/>
  </r>
  <r>
    <x v="0"/>
    <x v="0"/>
    <s v="SP"/>
    <x v="0"/>
    <s v="Wychus Creek"/>
    <s v="ODFW"/>
    <d v="2018-02-16T00:00:00"/>
    <x v="1"/>
    <x v="0"/>
    <d v="2018-02-16T00:00:00"/>
    <x v="0"/>
  </r>
  <r>
    <x v="0"/>
    <x v="1"/>
    <s v="SU"/>
    <x v="0"/>
    <s v="Wychus Creek"/>
    <s v="ODFW"/>
    <d v="2018-04-28T00:00:00"/>
    <x v="2"/>
    <x v="0"/>
    <d v="2018-04-28T00:00:00"/>
    <x v="0"/>
  </r>
  <r>
    <x v="1"/>
    <x v="0"/>
    <s v="SP"/>
    <x v="0"/>
    <s v="Metolius River"/>
    <s v="ODFW"/>
    <d v="2017-03-14T00:00:00"/>
    <x v="3"/>
    <x v="0"/>
    <d v="2017-04-07T00:00:00"/>
    <x v="0"/>
  </r>
  <r>
    <x v="1"/>
    <x v="0"/>
    <s v="SP"/>
    <x v="0"/>
    <s v="Wychus Creek"/>
    <s v="ODFW"/>
    <d v="2017-03-20T00:00:00"/>
    <x v="4"/>
    <x v="0"/>
    <d v="2017-04-06T00:00:00"/>
    <x v="0"/>
  </r>
  <r>
    <x v="1"/>
    <x v="0"/>
    <s v="SP"/>
    <x v="0"/>
    <s v="Deschutes River"/>
    <s v="ODFW"/>
    <d v="2017-03-20T00:00:00"/>
    <x v="5"/>
    <x v="0"/>
    <d v="2017-03-20T00:00:00"/>
    <x v="0"/>
  </r>
  <r>
    <x v="1"/>
    <x v="1"/>
    <s v="SU"/>
    <x v="0"/>
    <s v="Wychus Creek"/>
    <s v="ODFW"/>
    <d v="2017-06-15T00:00:00"/>
    <x v="6"/>
    <x v="0"/>
    <d v="2017-06-19T00:00:00"/>
    <x v="0"/>
  </r>
  <r>
    <x v="1"/>
    <x v="1"/>
    <s v="SU"/>
    <x v="0"/>
    <s v="Crooked River (OR)"/>
    <s v="ODFW"/>
    <d v="2017-06-05T00:00:00"/>
    <x v="7"/>
    <x v="0"/>
    <d v="2017-06-21T00:00:00"/>
    <x v="0"/>
  </r>
  <r>
    <x v="1"/>
    <x v="1"/>
    <s v="SU"/>
    <x v="0"/>
    <s v="Deschutes River"/>
    <s v="ODFW"/>
    <d v="2017-06-05T00:00:00"/>
    <x v="8"/>
    <x v="0"/>
    <d v="2017-04-05T00:00:00"/>
    <x v="0"/>
  </r>
  <r>
    <x v="1"/>
    <x v="1"/>
    <s v="SU"/>
    <x v="1"/>
    <s v="McKay Creek (Umatilla)"/>
    <s v="ODFW"/>
    <d v="2017-08-09T00:00:00"/>
    <x v="9"/>
    <x v="1"/>
    <d v="2017-08-09T00:00:00"/>
    <x v="0"/>
  </r>
  <r>
    <x v="1"/>
    <x v="2"/>
    <s v="FA"/>
    <x v="2"/>
    <s v="Pendelton Acclim Pond"/>
    <s v="ODFW"/>
    <d v="2018-02-26T00:00:00"/>
    <x v="10"/>
    <x v="1"/>
    <d v="2018-02-26T00:00:00"/>
    <x v="1"/>
  </r>
  <r>
    <x v="1"/>
    <x v="2"/>
    <s v="FA"/>
    <x v="2"/>
    <s v="Pendelton Acclim Pond"/>
    <s v="ODFW"/>
    <d v="2018-03-22T00:00:00"/>
    <x v="11"/>
    <x v="1"/>
    <d v="2018-03-22T00:00:00"/>
    <x v="1"/>
  </r>
  <r>
    <x v="1"/>
    <x v="2"/>
    <s v="FA"/>
    <x v="2"/>
    <s v="Pendelton Acclim Pond"/>
    <s v="ODFW"/>
    <d v="2018-02-26T00:00:00"/>
    <x v="12"/>
    <x v="1"/>
    <d v="2018-02-26T00:00:00"/>
    <x v="1"/>
  </r>
  <r>
    <x v="1"/>
    <x v="3"/>
    <s v="SU"/>
    <x v="1"/>
    <s v="Thornhollow Acclim Pond"/>
    <s v="ODFW"/>
    <d v="2018-04-05T00:00:00"/>
    <x v="13"/>
    <x v="1"/>
    <d v="2018-04-05T00:00:00"/>
    <x v="1"/>
  </r>
  <r>
    <x v="1"/>
    <x v="4"/>
    <s v="SP"/>
    <x v="1"/>
    <s v="Imeques Acclim Pond"/>
    <s v="ODFW"/>
    <d v="2018-04-06T00:00:00"/>
    <x v="14"/>
    <x v="1"/>
    <d v="2018-04-06T00:00:00"/>
    <x v="1"/>
  </r>
  <r>
    <x v="1"/>
    <x v="4"/>
    <s v="SP"/>
    <x v="1"/>
    <s v="Imeques Acclim Pond"/>
    <s v="ODFW"/>
    <d v="2018-04-06T00:00:00"/>
    <x v="15"/>
    <x v="1"/>
    <d v="2018-04-06T00:00:00"/>
    <x v="1"/>
  </r>
  <r>
    <x v="1"/>
    <x v="1"/>
    <s v="SU"/>
    <x v="1"/>
    <s v="Pendelton Acclim Pond"/>
    <s v="ODFW"/>
    <d v="2018-04-06T00:00:00"/>
    <x v="16"/>
    <x v="1"/>
    <d v="2018-04-06T00:00:00"/>
    <x v="1"/>
  </r>
  <r>
    <x v="1"/>
    <x v="5"/>
    <s v="UN"/>
    <x v="3"/>
    <s v="Pendelton Acclim Pond"/>
    <s v="ODFW"/>
    <d v="2018-02-28T00:00:00"/>
    <x v="14"/>
    <x v="1"/>
    <d v="2018-02-28T00:00:00"/>
    <x v="1"/>
  </r>
  <r>
    <x v="1"/>
    <x v="4"/>
    <s v="SP"/>
    <x v="4"/>
    <s v="Wind River"/>
    <s v="USFW"/>
    <d v="2018-04-10T00:00:00"/>
    <x v="17"/>
    <x v="2"/>
    <d v="2018-04-10T00:00:00"/>
    <x v="1"/>
  </r>
  <r>
    <x v="1"/>
    <x v="4"/>
    <s v="SP"/>
    <x v="4"/>
    <s v="Wind River"/>
    <s v="USFW"/>
    <d v="2018-03-28T00:00:00"/>
    <x v="18"/>
    <x v="2"/>
    <d v="2018-03-28T00:00:00"/>
    <x v="1"/>
  </r>
  <r>
    <x v="1"/>
    <x v="6"/>
    <s v="FA"/>
    <x v="5"/>
    <s v="Willard Hatchery"/>
    <s v="USFW"/>
    <d v="2018-07-01T00:00:00"/>
    <x v="19"/>
    <x v="3"/>
    <d v="2018-07-15T00:00:00"/>
    <x v="1"/>
  </r>
  <r>
    <x v="1"/>
    <x v="7"/>
    <s v="UN"/>
    <x v="6"/>
    <s v="Holmes Pond"/>
    <s v="USFW"/>
    <d v="2018-04-15T00:00:00"/>
    <x v="20"/>
    <x v="4"/>
    <d v="2018-04-15T00:00:00"/>
    <x v="1"/>
  </r>
  <r>
    <x v="1"/>
    <x v="7"/>
    <s v="UN"/>
    <x v="6"/>
    <s v="Easton Pond"/>
    <s v="USFW"/>
    <d v="2018-04-15T00:00:00"/>
    <x v="21"/>
    <x v="4"/>
    <d v="2018-04-15T00:00:00"/>
    <x v="1"/>
  </r>
  <r>
    <x v="1"/>
    <x v="7"/>
    <s v="UN"/>
    <x v="7"/>
    <s v="Prosser Acclim Pond"/>
    <s v="YATR"/>
    <d v="2018-04-15T00:00:00"/>
    <x v="22"/>
    <x v="4"/>
    <d v="2018-04-15T00:00:00"/>
    <x v="1"/>
  </r>
  <r>
    <x v="1"/>
    <x v="7"/>
    <s v="UN"/>
    <x v="7"/>
    <s v="Prosser Acclim Pond"/>
    <s v="YATR"/>
    <d v="2018-04-15T00:00:00"/>
    <x v="23"/>
    <x v="4"/>
    <d v="2018-04-15T00:00:00"/>
    <x v="1"/>
  </r>
  <r>
    <x v="1"/>
    <x v="8"/>
    <s v="WI"/>
    <x v="8"/>
    <s v="E Fk Irrig Dist Sand Trap"/>
    <s v="ODFW"/>
    <d v="2018-04-28T00:00:00"/>
    <x v="24"/>
    <x v="5"/>
    <d v="2018-04-28T00:00:00"/>
    <x v="1"/>
  </r>
  <r>
    <x v="1"/>
    <x v="4"/>
    <s v="SP"/>
    <x v="0"/>
    <s v="W Fk Hood River"/>
    <s v="ODFW"/>
    <d v="2018-04-15T00:00:00"/>
    <x v="25"/>
    <x v="5"/>
    <d v="2018-04-15T00:00:00"/>
    <x v="1"/>
  </r>
  <r>
    <x v="1"/>
    <x v="4"/>
    <s v="SP"/>
    <x v="0"/>
    <s v="Deschutes River"/>
    <s v="ODFW"/>
    <d v="2018-04-14T00:00:00"/>
    <x v="26"/>
    <x v="0"/>
    <d v="2018-04-14T00:00:00"/>
    <x v="1"/>
  </r>
  <r>
    <x v="1"/>
    <x v="1"/>
    <s v="SU"/>
    <x v="0"/>
    <s v="Deschutes River"/>
    <s v="ODFW"/>
    <d v="2018-04-07T00:00:00"/>
    <x v="27"/>
    <x v="0"/>
    <d v="2018-04-07T00:00:00"/>
    <x v="1"/>
  </r>
  <r>
    <x v="1"/>
    <x v="4"/>
    <s v="SP"/>
    <x v="9"/>
    <s v="Metolius River"/>
    <s v="ODFW"/>
    <d v="2018-03-25T00:00:00"/>
    <x v="28"/>
    <x v="0"/>
    <d v="2018-03-25T00:00:00"/>
    <x v="1"/>
  </r>
  <r>
    <x v="1"/>
    <x v="4"/>
    <s v="SP"/>
    <x v="9"/>
    <s v="Wychus Creek"/>
    <s v="ODFW"/>
    <d v="2018-03-25T00:00:00"/>
    <x v="28"/>
    <x v="0"/>
    <d v="2018-03-25T00:00:00"/>
    <x v="1"/>
  </r>
  <r>
    <x v="1"/>
    <x v="4"/>
    <s v="SP"/>
    <x v="9"/>
    <s v="Metolius River"/>
    <s v="ODFW"/>
    <d v="2018-04-15T00:00:00"/>
    <x v="28"/>
    <x v="0"/>
    <d v="2018-04-15T00:00:00"/>
    <x v="1"/>
  </r>
  <r>
    <x v="1"/>
    <x v="4"/>
    <s v="SP"/>
    <x v="9"/>
    <s v="Wychus Creek"/>
    <s v="ODFW"/>
    <d v="2018-04-15T00:00:00"/>
    <x v="28"/>
    <x v="0"/>
    <d v="2018-04-15T00:00:00"/>
    <x v="1"/>
  </r>
  <r>
    <x v="1"/>
    <x v="1"/>
    <s v="SU"/>
    <x v="9"/>
    <s v="Crooked River (OR)"/>
    <s v="ODFW"/>
    <d v="2018-04-25T00:00:00"/>
    <x v="29"/>
    <x v="0"/>
    <d v="2018-03-25T00:00:00"/>
    <x v="1"/>
  </r>
  <r>
    <x v="1"/>
    <x v="1"/>
    <s v="SU"/>
    <x v="9"/>
    <s v="Wychus Creek"/>
    <s v="ODFW"/>
    <d v="2018-04-25T00:00:00"/>
    <x v="30"/>
    <x v="0"/>
    <d v="2018-03-25T00:00:00"/>
    <x v="1"/>
  </r>
  <r>
    <x v="1"/>
    <x v="1"/>
    <s v="SU"/>
    <x v="9"/>
    <s v="Crooked River (OR)"/>
    <s v="ODFW"/>
    <d v="2018-05-05T00:00:00"/>
    <x v="29"/>
    <x v="0"/>
    <d v="2018-05-05T00:00:00"/>
    <x v="1"/>
  </r>
  <r>
    <x v="1"/>
    <x v="1"/>
    <s v="SU"/>
    <x v="9"/>
    <s v="Wychus Creek"/>
    <s v="ODFW"/>
    <d v="2018-05-05T00:00:00"/>
    <x v="30"/>
    <x v="0"/>
    <d v="2018-05-05T00:00:00"/>
    <x v="1"/>
  </r>
  <r>
    <x v="1"/>
    <x v="6"/>
    <s v="FA"/>
    <x v="1"/>
    <s v="Reith Bridge"/>
    <s v="ODFW"/>
    <d v="2018-05-16T00:00:00"/>
    <x v="31"/>
    <x v="1"/>
    <d v="2018-05-16T00:00:00"/>
    <x v="1"/>
  </r>
  <r>
    <x v="1"/>
    <x v="4"/>
    <s v="SP"/>
    <x v="1"/>
    <s v="Imeques Acclim Pond"/>
    <s v="ODFW"/>
    <d v="2018-04-01T00:00:00"/>
    <x v="32"/>
    <x v="1"/>
    <d v="2018-04-01T00:00:00"/>
    <x v="1"/>
  </r>
  <r>
    <x v="1"/>
    <x v="4"/>
    <s v="SP"/>
    <x v="1"/>
    <s v="Thornhollow Acclim Pond"/>
    <s v="ODFW"/>
    <d v="2018-04-01T00:00:00"/>
    <x v="33"/>
    <x v="1"/>
    <d v="2018-04-01T00:00:00"/>
    <x v="1"/>
  </r>
  <r>
    <x v="1"/>
    <x v="4"/>
    <s v="SP"/>
    <x v="1"/>
    <s v="Thornhollow Acclim Pond"/>
    <s v="ODFW"/>
    <d v="2018-04-01T00:00:00"/>
    <x v="34"/>
    <x v="1"/>
    <d v="2018-04-01T00:00:00"/>
    <x v="1"/>
  </r>
  <r>
    <x v="1"/>
    <x v="1"/>
    <s v="SU"/>
    <x v="1"/>
    <s v="Pendelton Acclim Pond"/>
    <s v="ODFW"/>
    <d v="2018-04-20T00:00:00"/>
    <x v="24"/>
    <x v="1"/>
    <d v="2018-04-20T00:00:00"/>
    <x v="1"/>
  </r>
  <r>
    <x v="1"/>
    <x v="1"/>
    <s v="SU"/>
    <x v="1"/>
    <s v="Minthorn Acclimation Pond"/>
    <s v="ODFW"/>
    <d v="2018-04-20T00:00:00"/>
    <x v="24"/>
    <x v="1"/>
    <d v="2018-04-20T00:00:00"/>
    <x v="1"/>
  </r>
  <r>
    <x v="1"/>
    <x v="1"/>
    <s v="SU"/>
    <x v="1"/>
    <s v="Pendelton Acclim Pond"/>
    <s v="ODFW"/>
    <d v="2018-04-20T00:00:00"/>
    <x v="24"/>
    <x v="1"/>
    <d v="2018-04-20T00:00:00"/>
    <x v="1"/>
  </r>
  <r>
    <x v="1"/>
    <x v="1"/>
    <s v="SU"/>
    <x v="10"/>
    <s v="Dayton Acclim Pond"/>
    <s v="WDFW"/>
    <d v="2018-04-01T00:00:00"/>
    <x v="35"/>
    <x v="6"/>
    <d v="2018-04-01T00:00:00"/>
    <x v="1"/>
  </r>
  <r>
    <x v="1"/>
    <x v="1"/>
    <s v="SU"/>
    <x v="10"/>
    <s v="Dayton Acclim Pond"/>
    <s v="WDFW"/>
    <d v="2018-04-01T00:00:00"/>
    <x v="16"/>
    <x v="6"/>
    <d v="2018-04-01T00:00:00"/>
    <x v="1"/>
  </r>
  <r>
    <x v="1"/>
    <x v="6"/>
    <s v="FA"/>
    <x v="11"/>
    <s v="Above McNary Dam"/>
    <s v="WDFW"/>
    <d v="2018-05-01T00:00:00"/>
    <x v="36"/>
    <x v="7"/>
    <d v="2018-05-01T00:00:00"/>
    <x v="1"/>
  </r>
  <r>
    <x v="2"/>
    <x v="0"/>
    <s v="SP"/>
    <x v="0"/>
    <s v="Metolius River"/>
    <s v="ODFW"/>
    <d v="2016-03-07T00:00:00"/>
    <x v="37"/>
    <x v="0"/>
    <d v="2016-03-08T00:00:00"/>
    <x v="0"/>
  </r>
  <r>
    <x v="2"/>
    <x v="0"/>
    <s v="SP"/>
    <x v="0"/>
    <s v="Wychus Creek"/>
    <s v="ODFW"/>
    <d v="2016-03-09T00:00:00"/>
    <x v="38"/>
    <x v="0"/>
    <d v="2016-03-09T00:00:00"/>
    <x v="0"/>
  </r>
  <r>
    <x v="2"/>
    <x v="0"/>
    <s v="SP"/>
    <x v="0"/>
    <s v="Crooked River (OR)"/>
    <s v="ODFW"/>
    <d v="2016-03-10T00:00:00"/>
    <x v="39"/>
    <x v="0"/>
    <d v="2016-03-10T00:00:00"/>
    <x v="0"/>
  </r>
  <r>
    <x v="2"/>
    <x v="1"/>
    <s v="SU"/>
    <x v="0"/>
    <s v="Wychus Creek"/>
    <s v="ODFW"/>
    <d v="2016-06-06T00:00:00"/>
    <x v="40"/>
    <x v="0"/>
    <d v="2016-06-15T00:00:00"/>
    <x v="0"/>
  </r>
  <r>
    <x v="2"/>
    <x v="1"/>
    <s v="SU"/>
    <x v="0"/>
    <s v="Crooked River (OR)"/>
    <s v="ODFW"/>
    <d v="2016-05-26T00:00:00"/>
    <x v="41"/>
    <x v="0"/>
    <d v="2016-05-31T00:00:00"/>
    <x v="0"/>
  </r>
  <r>
    <x v="2"/>
    <x v="0"/>
    <s v="SP"/>
    <x v="0"/>
    <s v="Ochoco Creek"/>
    <s v="ODFW"/>
    <d v="2016-03-10T00:00:00"/>
    <x v="42"/>
    <x v="0"/>
    <d v="2016-03-10T00:00:00"/>
    <x v="0"/>
  </r>
  <r>
    <x v="2"/>
    <x v="0"/>
    <s v="SP"/>
    <x v="0"/>
    <s v="Deschutes River"/>
    <s v="ODFW"/>
    <d v="2016-03-10T00:00:00"/>
    <x v="43"/>
    <x v="0"/>
    <d v="2016-03-10T00:00:00"/>
    <x v="0"/>
  </r>
  <r>
    <x v="2"/>
    <x v="1"/>
    <s v="SU"/>
    <x v="0"/>
    <s v="Ochoco Creek"/>
    <s v="ODFW"/>
    <d v="2016-05-31T00:00:00"/>
    <x v="44"/>
    <x v="0"/>
    <d v="2016-05-31T00:00:00"/>
    <x v="0"/>
  </r>
  <r>
    <x v="2"/>
    <x v="1"/>
    <s v="SU"/>
    <x v="0"/>
    <s v="McKay Creek (Crooked R)"/>
    <s v="ODFW"/>
    <d v="2016-05-31T00:00:00"/>
    <x v="45"/>
    <x v="0"/>
    <d v="2016-05-31T00:00:00"/>
    <x v="0"/>
  </r>
  <r>
    <x v="2"/>
    <x v="1"/>
    <s v="SU"/>
    <x v="0"/>
    <s v="Deschutes River"/>
    <s v="ODFW"/>
    <d v="2016-05-26T00:00:00"/>
    <x v="46"/>
    <x v="0"/>
    <d v="2016-05-26T00:00:00"/>
    <x v="0"/>
  </r>
  <r>
    <x v="2"/>
    <x v="2"/>
    <s v="FA"/>
    <x v="2"/>
    <s v="Pendelton Acclim Pond"/>
    <s v="ODFW"/>
    <d v="2017-02-28T00:00:00"/>
    <x v="47"/>
    <x v="1"/>
    <d v="2017-02-28T00:00:00"/>
    <x v="1"/>
  </r>
  <r>
    <x v="2"/>
    <x v="2"/>
    <s v="FA"/>
    <x v="2"/>
    <s v="Pendelton Acclim Pond"/>
    <s v="ODFW"/>
    <d v="2017-03-17T00:00:00"/>
    <x v="48"/>
    <x v="1"/>
    <d v="2017-03-17T00:00:00"/>
    <x v="1"/>
  </r>
  <r>
    <x v="2"/>
    <x v="2"/>
    <s v="FA"/>
    <x v="2"/>
    <s v="Pendelton Acclim Pond"/>
    <s v="ODFW"/>
    <d v="2017-03-02T00:00:00"/>
    <x v="49"/>
    <x v="1"/>
    <d v="2017-03-02T00:00:00"/>
    <x v="1"/>
  </r>
  <r>
    <x v="2"/>
    <x v="6"/>
    <s v="FA"/>
    <x v="1"/>
    <s v="Reith Bridge"/>
    <s v="ODFW"/>
    <d v="2017-05-16T00:00:00"/>
    <x v="50"/>
    <x v="1"/>
    <d v="2017-05-16T00:00:00"/>
    <x v="1"/>
  </r>
  <r>
    <x v="2"/>
    <x v="4"/>
    <s v="SP"/>
    <x v="1"/>
    <s v="Thornhollow Acclim Pond"/>
    <s v="ODFW"/>
    <d v="2016-12-30T00:00:00"/>
    <x v="51"/>
    <x v="1"/>
    <d v="2016-12-30T00:00:00"/>
    <x v="1"/>
  </r>
  <r>
    <x v="2"/>
    <x v="4"/>
    <s v="SP"/>
    <x v="1"/>
    <s v="Thornhollow Acclim Pond"/>
    <s v="ODFW"/>
    <d v="2016-12-30T00:00:00"/>
    <x v="52"/>
    <x v="1"/>
    <d v="2016-12-30T00:00:00"/>
    <x v="1"/>
  </r>
  <r>
    <x v="2"/>
    <x v="4"/>
    <s v="SP"/>
    <x v="1"/>
    <s v="Imeques Acclim Pond"/>
    <s v="ODFW"/>
    <d v="2017-04-06T00:00:00"/>
    <x v="53"/>
    <x v="1"/>
    <d v="2017-04-06T00:00:00"/>
    <x v="1"/>
  </r>
  <r>
    <x v="2"/>
    <x v="4"/>
    <s v="SP"/>
    <x v="1"/>
    <s v="Imeques Acclim Pond"/>
    <s v="ODFW"/>
    <d v="2017-04-06T00:00:00"/>
    <x v="54"/>
    <x v="1"/>
    <d v="2017-04-06T00:00:00"/>
    <x v="1"/>
  </r>
  <r>
    <x v="2"/>
    <x v="1"/>
    <s v="SU"/>
    <x v="1"/>
    <s v="Pendelton Acclim Pond"/>
    <s v="ODFW"/>
    <d v="2016-12-30T00:00:00"/>
    <x v="55"/>
    <x v="1"/>
    <d v="2016-12-30T00:00:00"/>
    <x v="1"/>
  </r>
  <r>
    <x v="2"/>
    <x v="1"/>
    <s v="SU"/>
    <x v="1"/>
    <s v="Pendelton Acclim Pond"/>
    <s v="ODFW"/>
    <d v="2016-12-30T00:00:00"/>
    <x v="56"/>
    <x v="1"/>
    <d v="2016-12-30T00:00:00"/>
    <x v="1"/>
  </r>
  <r>
    <x v="2"/>
    <x v="1"/>
    <s v="SU"/>
    <x v="1"/>
    <s v="Thornhollow Acclim Pond"/>
    <s v="ODFW"/>
    <d v="2016-12-30T00:00:00"/>
    <x v="57"/>
    <x v="1"/>
    <d v="2016-12-30T00:00:00"/>
    <x v="1"/>
  </r>
  <r>
    <x v="2"/>
    <x v="7"/>
    <s v="UN"/>
    <x v="12"/>
    <s v="Pendelton Acclim Pond"/>
    <s v="ODFW"/>
    <d v="2017-04-18T00:00:00"/>
    <x v="58"/>
    <x v="1"/>
    <d v="2017-04-18T00:00:00"/>
    <x v="1"/>
  </r>
  <r>
    <x v="2"/>
    <x v="8"/>
    <s v="WI"/>
    <x v="8"/>
    <s v="E Fk Irrig Dist Sand Trap"/>
    <s v="ODFW"/>
    <d v="2017-05-01T00:00:00"/>
    <x v="59"/>
    <x v="5"/>
    <d v="2017-05-03T00:00:00"/>
    <x v="1"/>
  </r>
  <r>
    <x v="2"/>
    <x v="4"/>
    <s v="SP"/>
    <x v="0"/>
    <s v="W Fk Hood River"/>
    <s v="ODFW"/>
    <d v="2017-04-17T00:00:00"/>
    <x v="60"/>
    <x v="5"/>
    <d v="2017-04-19T00:00:00"/>
    <x v="1"/>
  </r>
  <r>
    <x v="2"/>
    <x v="4"/>
    <s v="SP"/>
    <x v="0"/>
    <s v="Deschutes River"/>
    <s v="ODFW"/>
    <d v="2017-04-04T00:00:00"/>
    <x v="61"/>
    <x v="0"/>
    <d v="2017-04-30T00:00:00"/>
    <x v="1"/>
  </r>
  <r>
    <x v="2"/>
    <x v="1"/>
    <s v="SU"/>
    <x v="0"/>
    <s v="Deschutes River"/>
    <s v="ODFW"/>
    <d v="2017-04-03T00:00:00"/>
    <x v="62"/>
    <x v="0"/>
    <d v="2017-04-05T00:00:00"/>
    <x v="1"/>
  </r>
  <r>
    <x v="2"/>
    <x v="1"/>
    <s v="SU"/>
    <x v="13"/>
    <s v="Crooked River (OR)"/>
    <s v="ODFW"/>
    <d v="2017-04-15T00:00:00"/>
    <x v="63"/>
    <x v="0"/>
    <d v="2017-04-15T00:00:00"/>
    <x v="1"/>
  </r>
  <r>
    <x v="2"/>
    <x v="4"/>
    <s v="SP"/>
    <x v="9"/>
    <s v="Metolius River"/>
    <s v="ODFW"/>
    <d v="2017-03-23T00:00:00"/>
    <x v="64"/>
    <x v="0"/>
    <d v="2017-03-23T00:00:00"/>
    <x v="1"/>
  </r>
  <r>
    <x v="2"/>
    <x v="4"/>
    <s v="SP"/>
    <x v="9"/>
    <s v="Crooked River (OR)"/>
    <s v="ODFW"/>
    <d v="2017-03-23T00:00:00"/>
    <x v="65"/>
    <x v="0"/>
    <d v="2017-03-23T00:00:00"/>
    <x v="1"/>
  </r>
  <r>
    <x v="2"/>
    <x v="4"/>
    <s v="SP"/>
    <x v="9"/>
    <s v="Wychus Creek"/>
    <s v="ODFW"/>
    <d v="2017-03-23T00:00:00"/>
    <x v="66"/>
    <x v="0"/>
    <d v="2017-03-23T00:00:00"/>
    <x v="1"/>
  </r>
  <r>
    <x v="2"/>
    <x v="1"/>
    <s v="SU"/>
    <x v="9"/>
    <s v="Crooked River (OR)"/>
    <s v="ODFW"/>
    <d v="2017-04-25T00:00:00"/>
    <x v="67"/>
    <x v="0"/>
    <d v="2017-04-25T00:00:00"/>
    <x v="1"/>
  </r>
  <r>
    <x v="2"/>
    <x v="1"/>
    <s v="SU"/>
    <x v="9"/>
    <s v="Wychus Creek"/>
    <s v="ODFW"/>
    <d v="2017-04-24T00:00:00"/>
    <x v="68"/>
    <x v="0"/>
    <d v="2017-04-24T00:00:00"/>
    <x v="1"/>
  </r>
  <r>
    <x v="2"/>
    <x v="1"/>
    <s v="SU"/>
    <x v="9"/>
    <s v="Crooked River (OR)"/>
    <s v="ODFW"/>
    <d v="2017-05-05T00:00:00"/>
    <x v="29"/>
    <x v="0"/>
    <d v="2017-05-05T00:00:00"/>
    <x v="1"/>
  </r>
  <r>
    <x v="2"/>
    <x v="1"/>
    <s v="SU"/>
    <x v="9"/>
    <s v="Wychus Creek"/>
    <s v="ODFW"/>
    <d v="2017-05-05T00:00:00"/>
    <x v="30"/>
    <x v="0"/>
    <d v="2017-05-05T00:00:00"/>
    <x v="1"/>
  </r>
  <r>
    <x v="2"/>
    <x v="4"/>
    <s v="SP"/>
    <x v="14"/>
    <s v="Jack Creek Acclim Pond"/>
    <s v="YATR"/>
    <d v="2017-03-15T00:00:00"/>
    <x v="69"/>
    <x v="4"/>
    <d v="2017-05-15T00:00:00"/>
    <x v="1"/>
  </r>
  <r>
    <x v="2"/>
    <x v="4"/>
    <s v="SP"/>
    <x v="14"/>
    <s v="Easton Pond"/>
    <s v="YATR"/>
    <d v="2017-03-15T00:00:00"/>
    <x v="70"/>
    <x v="4"/>
    <d v="2017-05-15T00:00:00"/>
    <x v="1"/>
  </r>
  <r>
    <x v="2"/>
    <x v="4"/>
    <s v="SP"/>
    <x v="14"/>
    <s v="Clark Flat Acclim Pond"/>
    <s v="YATR"/>
    <d v="2017-03-15T00:00:00"/>
    <x v="71"/>
    <x v="4"/>
    <d v="2017-05-15T00:00:00"/>
    <x v="1"/>
  </r>
  <r>
    <x v="2"/>
    <x v="4"/>
    <s v="SP"/>
    <x v="15"/>
    <s v="Klickitat Hatchery"/>
    <s v="WDFW"/>
    <d v="2017-03-01T00:00:00"/>
    <x v="31"/>
    <x v="8"/>
    <d v="2017-03-01T00:00:00"/>
    <x v="1"/>
  </r>
  <r>
    <x v="2"/>
    <x v="6"/>
    <s v="FA"/>
    <x v="15"/>
    <s v="Klickitat Hatchery"/>
    <s v="WDFW"/>
    <d v="2017-06-01T00:00:00"/>
    <x v="72"/>
    <x v="8"/>
    <d v="2017-06-01T00:00:00"/>
    <x v="1"/>
  </r>
  <r>
    <x v="2"/>
    <x v="9"/>
    <s v="NO"/>
    <x v="15"/>
    <s v="Klickitat Hatchery"/>
    <s v="WDFW"/>
    <d v="2017-05-01T00:00:00"/>
    <x v="73"/>
    <x v="8"/>
    <d v="2017-05-01T00:00:00"/>
    <x v="1"/>
  </r>
  <r>
    <x v="2"/>
    <x v="4"/>
    <s v="SP"/>
    <x v="16"/>
    <s v="Little White Salmon Hatchery"/>
    <s v="USFW"/>
    <d v="2017-04-12T00:00:00"/>
    <x v="74"/>
    <x v="3"/>
    <d v="2017-04-12T00:00:00"/>
    <x v="1"/>
  </r>
  <r>
    <x v="2"/>
    <x v="6"/>
    <s v="FA"/>
    <x v="16"/>
    <s v="Little White Salmon Hatchery"/>
    <s v="USFW"/>
    <d v="2017-07-05T00:00:00"/>
    <x v="75"/>
    <x v="3"/>
    <d v="2017-07-05T00:00:00"/>
    <x v="1"/>
  </r>
  <r>
    <x v="2"/>
    <x v="6"/>
    <s v="FA"/>
    <x v="5"/>
    <s v="Willard Hatchery"/>
    <s v="USFW"/>
    <d v="2017-07-12T00:00:00"/>
    <x v="76"/>
    <x v="3"/>
    <d v="2017-07-12T00:00:00"/>
    <x v="1"/>
  </r>
  <r>
    <x v="2"/>
    <x v="4"/>
    <s v="SP"/>
    <x v="4"/>
    <s v="Carson Hatchery"/>
    <s v="USFW"/>
    <d v="2017-04-10T00:00:00"/>
    <x v="77"/>
    <x v="2"/>
    <d v="2017-04-10T00:00:00"/>
    <x v="1"/>
  </r>
  <r>
    <x v="2"/>
    <x v="4"/>
    <s v="SP"/>
    <x v="4"/>
    <s v="Walla Walla River"/>
    <s v="USFW"/>
    <d v="2017-03-28T00:00:00"/>
    <x v="78"/>
    <x v="9"/>
    <d v="2017-03-28T00:00:00"/>
    <x v="1"/>
  </r>
  <r>
    <x v="2"/>
    <x v="7"/>
    <s v="UN"/>
    <x v="6"/>
    <s v="Stiles Pond"/>
    <s v="USFW"/>
    <d v="2017-04-15T00:00:00"/>
    <x v="79"/>
    <x v="4"/>
    <d v="2017-06-01T00:00:00"/>
    <x v="1"/>
  </r>
  <r>
    <x v="2"/>
    <x v="7"/>
    <s v="UN"/>
    <x v="6"/>
    <s v="Holmes Pond"/>
    <s v="USFW"/>
    <d v="2017-04-15T00:00:00"/>
    <x v="79"/>
    <x v="4"/>
    <d v="2017-06-01T00:00:00"/>
    <x v="1"/>
  </r>
  <r>
    <x v="2"/>
    <x v="7"/>
    <s v="UN"/>
    <x v="7"/>
    <s v="Prosser Acclim Pond"/>
    <s v="YATR"/>
    <d v="2017-04-15T00:00:00"/>
    <x v="80"/>
    <x v="4"/>
    <d v="2017-06-01T00:00:00"/>
    <x v="1"/>
  </r>
  <r>
    <x v="2"/>
    <x v="6"/>
    <s v="FA"/>
    <x v="17"/>
    <s v="Spring Creek Hatchery"/>
    <s v="USFW"/>
    <d v="2017-04-10T00:00:00"/>
    <x v="81"/>
    <x v="10"/>
    <d v="2017-04-10T00:00:00"/>
    <x v="1"/>
  </r>
  <r>
    <x v="2"/>
    <x v="6"/>
    <s v="FA"/>
    <x v="17"/>
    <s v="Spring Creek Hatchery"/>
    <s v="USFW"/>
    <d v="2017-05-08T00:00:00"/>
    <x v="82"/>
    <x v="10"/>
    <d v="2017-05-08T00:00:00"/>
    <x v="1"/>
  </r>
  <r>
    <x v="2"/>
    <x v="1"/>
    <s v="SU"/>
    <x v="10"/>
    <s v="Dayton Acclim Pond"/>
    <s v="WDFW"/>
    <d v="2017-04-10T00:00:00"/>
    <x v="83"/>
    <x v="6"/>
    <d v="2017-04-24T00:00:00"/>
    <x v="1"/>
  </r>
  <r>
    <x v="2"/>
    <x v="1"/>
    <s v="SU"/>
    <x v="10"/>
    <s v="Dayton Acclim Pond"/>
    <s v="WDFW"/>
    <d v="2017-04-10T00:00:00"/>
    <x v="84"/>
    <x v="6"/>
    <d v="2017-04-24T00:00:00"/>
    <x v="1"/>
  </r>
  <r>
    <x v="2"/>
    <x v="6"/>
    <s v="FA"/>
    <x v="11"/>
    <s v="Above McNary Dam"/>
    <s v="WDFW"/>
    <d v="2017-05-01T00:00:00"/>
    <x v="85"/>
    <x v="7"/>
    <d v="2017-05-01T00:00:00"/>
    <x v="1"/>
  </r>
  <r>
    <x v="2"/>
    <x v="1"/>
    <s v="SU"/>
    <x v="10"/>
    <s v="Walla Walla River"/>
    <s v="WDFW"/>
    <d v="2017-04-10T00:00:00"/>
    <x v="86"/>
    <x v="9"/>
    <d v="2017-04-11T00:00:00"/>
    <x v="1"/>
  </r>
  <r>
    <x v="2"/>
    <x v="6"/>
    <s v="FA"/>
    <x v="18"/>
    <s v="Priest Rapids Hatchery"/>
    <s v="WDFW"/>
    <d v="2017-05-23T00:00:00"/>
    <x v="87"/>
    <x v="7"/>
    <d v="2017-06-19T00:00:00"/>
    <x v="1"/>
  </r>
  <r>
    <x v="2"/>
    <x v="6"/>
    <s v="FA"/>
    <x v="19"/>
    <s v="Ringold Springs Hatchery"/>
    <s v="WDFW"/>
    <d v="2017-06-13T00:00:00"/>
    <x v="88"/>
    <x v="7"/>
    <d v="2017-06-25T00:00:00"/>
    <x v="1"/>
  </r>
  <r>
    <x v="2"/>
    <x v="1"/>
    <s v="SU"/>
    <x v="19"/>
    <s v="Ringold Springs Hatchery"/>
    <s v="WDFW"/>
    <d v="2017-04-13T00:00:00"/>
    <x v="89"/>
    <x v="7"/>
    <d v="2017-04-25T00:00:00"/>
    <x v="1"/>
  </r>
  <r>
    <x v="2"/>
    <x v="1"/>
    <s v="SU"/>
    <x v="20"/>
    <s v="Klickitat River"/>
    <s v="WDFW"/>
    <d v="2017-05-01T00:00:00"/>
    <x v="90"/>
    <x v="8"/>
    <d v="2017-05-03T00:00:00"/>
    <x v="1"/>
  </r>
  <r>
    <x v="2"/>
    <x v="8"/>
    <s v="WI"/>
    <x v="20"/>
    <s v="Rock Cr (Stevenson)"/>
    <s v="WDFW"/>
    <d v="2017-04-19T00:00:00"/>
    <x v="91"/>
    <x v="10"/>
    <d v="2017-04-19T00:00:00"/>
    <x v="1"/>
  </r>
  <r>
    <x v="2"/>
    <x v="9"/>
    <s v="NO"/>
    <x v="21"/>
    <s v="Klickitat River"/>
    <s v="WDFW"/>
    <d v="2017-03-27T00:00:00"/>
    <x v="92"/>
    <x v="8"/>
    <d v="2017-03-27T00:00:00"/>
    <x v="1"/>
  </r>
  <r>
    <x v="2"/>
    <x v="6"/>
    <s v="FA"/>
    <x v="11"/>
    <s v="Yakama River"/>
    <s v="WDFW"/>
    <d v="2017-05-01T00:00:00"/>
    <x v="93"/>
    <x v="4"/>
    <d v="2017-05-01T00:00:00"/>
    <x v="1"/>
  </r>
  <r>
    <x v="2"/>
    <x v="6"/>
    <s v="FA"/>
    <x v="11"/>
    <s v="Above McNary Dam"/>
    <s v="WDFW"/>
    <d v="2017-05-01T00:00:00"/>
    <x v="94"/>
    <x v="7"/>
    <d v="2017-05-01T00:00:00"/>
    <x v="1"/>
  </r>
  <r>
    <x v="2"/>
    <x v="4"/>
    <s v="SP"/>
    <x v="0"/>
    <s v="Hood River"/>
    <s v="ODFW"/>
    <d v="2017-04-07T00:00:00"/>
    <x v="95"/>
    <x v="5"/>
    <d v="2017-04-07T00:00:00"/>
    <x v="1"/>
  </r>
  <r>
    <x v="2"/>
    <x v="4"/>
    <s v="SP"/>
    <x v="0"/>
    <s v="Hood River"/>
    <s v="ODFW"/>
    <d v="2017-05-08T00:00:00"/>
    <x v="96"/>
    <x v="5"/>
    <d v="2017-05-11T00:00:00"/>
    <x v="1"/>
  </r>
  <r>
    <x v="2"/>
    <x v="4"/>
    <s v="SP"/>
    <x v="22"/>
    <s v="Warm Springs Hatchery"/>
    <s v="USFW"/>
    <d v="2017-03-30T00:00:00"/>
    <x v="97"/>
    <x v="0"/>
    <d v="2017-03-30T00:00:00"/>
    <x v="1"/>
  </r>
  <r>
    <x v="3"/>
    <x v="0"/>
    <s v="SP"/>
    <x v="0"/>
    <s v="Metolius River"/>
    <s v="ODFW"/>
    <d v="2015-02-16T00:00:00"/>
    <x v="0"/>
    <x v="0"/>
    <d v="2015-02-16T00:00:00"/>
    <x v="0"/>
  </r>
  <r>
    <x v="3"/>
    <x v="0"/>
    <s v="SP"/>
    <x v="0"/>
    <s v="Wychus Creek"/>
    <s v="ODFW"/>
    <d v="2015-02-16T00:00:00"/>
    <x v="1"/>
    <x v="0"/>
    <d v="2015-02-16T00:00:00"/>
    <x v="0"/>
  </r>
  <r>
    <x v="3"/>
    <x v="0"/>
    <s v="SP"/>
    <x v="0"/>
    <s v="Crooked River (OR)"/>
    <s v="ODFW"/>
    <d v="2015-02-16T00:00:00"/>
    <x v="98"/>
    <x v="0"/>
    <d v="2015-02-16T00:00:00"/>
    <x v="0"/>
  </r>
  <r>
    <x v="3"/>
    <x v="1"/>
    <s v="SU"/>
    <x v="0"/>
    <s v="Wychus Creek"/>
    <s v="ODFW"/>
    <d v="2015-06-01T00:00:00"/>
    <x v="99"/>
    <x v="0"/>
    <d v="2015-06-02T00:00:00"/>
    <x v="0"/>
  </r>
  <r>
    <x v="3"/>
    <x v="1"/>
    <s v="SU"/>
    <x v="0"/>
    <s v="Crooked River (OR)"/>
    <s v="ODFW"/>
    <d v="2015-05-18T00:00:00"/>
    <x v="100"/>
    <x v="0"/>
    <d v="2015-06-08T00:00:00"/>
    <x v="0"/>
  </r>
  <r>
    <x v="3"/>
    <x v="1"/>
    <s v="SU"/>
    <x v="0"/>
    <s v="Ochoco Creek"/>
    <s v="ODFW"/>
    <d v="2015-05-19T00:00:00"/>
    <x v="101"/>
    <x v="0"/>
    <d v="2015-05-19T00:00:00"/>
    <x v="0"/>
  </r>
  <r>
    <x v="3"/>
    <x v="1"/>
    <s v="SU"/>
    <x v="0"/>
    <s v="McKay Creek (Crooked R)"/>
    <s v="ODFW"/>
    <d v="2015-05-21T00:00:00"/>
    <x v="102"/>
    <x v="0"/>
    <d v="2015-05-21T00:00:00"/>
    <x v="0"/>
  </r>
  <r>
    <x v="3"/>
    <x v="1"/>
    <s v="SU"/>
    <x v="0"/>
    <s v="Deschutes River"/>
    <s v="ODFW"/>
    <d v="2015-05-18T00:00:00"/>
    <x v="103"/>
    <x v="0"/>
    <d v="2015-05-27T00:00:00"/>
    <x v="0"/>
  </r>
  <r>
    <x v="3"/>
    <x v="6"/>
    <s v="FA"/>
    <x v="5"/>
    <s v="Willard Hatchery"/>
    <s v="USFW"/>
    <d v="2016-07-11T00:00:00"/>
    <x v="104"/>
    <x v="3"/>
    <d v="2016-07-11T00:00:00"/>
    <x v="1"/>
  </r>
  <r>
    <x v="3"/>
    <x v="4"/>
    <s v="SP"/>
    <x v="22"/>
    <s v="Warm Springs Hatchery"/>
    <s v="USFW"/>
    <d v="2016-03-30T00:00:00"/>
    <x v="105"/>
    <x v="0"/>
    <d v="2016-03-30T00:00:00"/>
    <x v="1"/>
  </r>
  <r>
    <x v="3"/>
    <x v="2"/>
    <s v="FA"/>
    <x v="2"/>
    <s v="Pendelton Acclim Pond"/>
    <s v="ODFW"/>
    <d v="2016-03-01T00:00:00"/>
    <x v="106"/>
    <x v="1"/>
    <d v="2016-03-01T00:00:00"/>
    <x v="1"/>
  </r>
  <r>
    <x v="3"/>
    <x v="2"/>
    <s v="FA"/>
    <x v="2"/>
    <s v="Pendelton Acclim Pond"/>
    <s v="ODFW"/>
    <d v="2016-03-21T00:00:00"/>
    <x v="107"/>
    <x v="1"/>
    <d v="2016-03-21T00:00:00"/>
    <x v="1"/>
  </r>
  <r>
    <x v="3"/>
    <x v="2"/>
    <s v="FA"/>
    <x v="2"/>
    <s v="Pendelton Acclim Pond"/>
    <s v="ODFW"/>
    <d v="2016-03-02T00:00:00"/>
    <x v="108"/>
    <x v="1"/>
    <d v="2016-03-02T00:00:00"/>
    <x v="1"/>
  </r>
  <r>
    <x v="3"/>
    <x v="6"/>
    <s v="FA"/>
    <x v="1"/>
    <s v="Reith Bridge"/>
    <s v="ODFW"/>
    <d v="2016-05-16T00:00:00"/>
    <x v="109"/>
    <x v="1"/>
    <d v="2016-05-16T00:00:00"/>
    <x v="1"/>
  </r>
  <r>
    <x v="3"/>
    <x v="4"/>
    <s v="SP"/>
    <x v="1"/>
    <s v="Thornhollow Acclim Pond"/>
    <s v="ODFW"/>
    <d v="2016-04-07T00:00:00"/>
    <x v="110"/>
    <x v="1"/>
    <d v="2016-04-07T00:00:00"/>
    <x v="1"/>
  </r>
  <r>
    <x v="3"/>
    <x v="4"/>
    <s v="SP"/>
    <x v="1"/>
    <s v="Imeques Acclim Pond"/>
    <s v="ODFW"/>
    <d v="2016-04-06T00:00:00"/>
    <x v="111"/>
    <x v="1"/>
    <d v="2016-04-06T00:00:00"/>
    <x v="1"/>
  </r>
  <r>
    <x v="3"/>
    <x v="4"/>
    <s v="SP"/>
    <x v="1"/>
    <s v="Corporation Guard Station"/>
    <s v="ODFW"/>
    <d v="2016-04-06T00:00:00"/>
    <x v="112"/>
    <x v="1"/>
    <d v="2016-04-07T00:00:00"/>
    <x v="1"/>
  </r>
  <r>
    <x v="3"/>
    <x v="1"/>
    <s v="SU"/>
    <x v="1"/>
    <s v="Thornhollow Acclim Pond"/>
    <s v="ODFW"/>
    <d v="2016-04-26T00:00:00"/>
    <x v="113"/>
    <x v="1"/>
    <d v="2016-04-26T00:00:00"/>
    <x v="1"/>
  </r>
  <r>
    <x v="3"/>
    <x v="1"/>
    <s v="SU"/>
    <x v="1"/>
    <s v="Minthorn Acclimation Pond"/>
    <s v="ODFW"/>
    <d v="2016-04-21T00:00:00"/>
    <x v="114"/>
    <x v="1"/>
    <d v="2016-04-21T00:00:00"/>
    <x v="1"/>
  </r>
  <r>
    <x v="3"/>
    <x v="1"/>
    <s v="SU"/>
    <x v="1"/>
    <s v="Pendelton Acclim Pond"/>
    <s v="ODFW"/>
    <d v="2016-04-20T00:00:00"/>
    <x v="115"/>
    <x v="1"/>
    <d v="2016-04-20T00:00:00"/>
    <x v="1"/>
  </r>
  <r>
    <x v="3"/>
    <x v="7"/>
    <s v="UN"/>
    <x v="12"/>
    <s v="Pendelton Acclim Pond"/>
    <s v="ODFW"/>
    <d v="2016-04-13T00:00:00"/>
    <x v="116"/>
    <x v="1"/>
    <d v="2016-04-13T00:00:00"/>
    <x v="1"/>
  </r>
  <r>
    <x v="3"/>
    <x v="4"/>
    <s v="SP"/>
    <x v="4"/>
    <s v="Carson Hatchery"/>
    <s v="USFW"/>
    <d v="2016-04-12T00:00:00"/>
    <x v="117"/>
    <x v="2"/>
    <d v="2016-04-12T00:00:00"/>
    <x v="1"/>
  </r>
  <r>
    <x v="3"/>
    <x v="4"/>
    <s v="SP"/>
    <x v="4"/>
    <s v="Walla Walla River"/>
    <s v="USFW"/>
    <d v="2016-03-29T00:00:00"/>
    <x v="118"/>
    <x v="9"/>
    <d v="2016-03-29T00:00:00"/>
    <x v="1"/>
  </r>
  <r>
    <x v="3"/>
    <x v="6"/>
    <s v="FA"/>
    <x v="17"/>
    <s v="Spring Creek Hatchery"/>
    <s v="USFW"/>
    <d v="2016-04-11T00:00:00"/>
    <x v="119"/>
    <x v="10"/>
    <d v="2016-04-11T00:00:00"/>
    <x v="1"/>
  </r>
  <r>
    <x v="3"/>
    <x v="6"/>
    <s v="FA"/>
    <x v="17"/>
    <s v="Spring Creek Hatchery"/>
    <s v="USFW"/>
    <d v="2016-05-09T00:00:00"/>
    <x v="120"/>
    <x v="10"/>
    <d v="2016-05-09T00:00:00"/>
    <x v="1"/>
  </r>
  <r>
    <x v="3"/>
    <x v="8"/>
    <s v="WI"/>
    <x v="8"/>
    <s v="E Fk Irrig Dist Sand Trap"/>
    <s v="ODFW"/>
    <d v="2016-05-02T00:00:00"/>
    <x v="121"/>
    <x v="5"/>
    <d v="2016-05-04T00:00:00"/>
    <x v="1"/>
  </r>
  <r>
    <x v="3"/>
    <x v="4"/>
    <s v="SP"/>
    <x v="0"/>
    <s v="W Fk Hood River"/>
    <s v="ODFW"/>
    <d v="2016-04-18T00:00:00"/>
    <x v="122"/>
    <x v="5"/>
    <d v="2016-04-20T00:00:00"/>
    <x v="1"/>
  </r>
  <r>
    <x v="3"/>
    <x v="4"/>
    <s v="SP"/>
    <x v="23"/>
    <s v="W Fk Hood River"/>
    <s v="WSTR"/>
    <d v="2016-04-18T00:00:00"/>
    <x v="123"/>
    <x v="5"/>
    <d v="2016-04-20T00:00:00"/>
    <x v="1"/>
  </r>
  <r>
    <x v="3"/>
    <x v="4"/>
    <s v="SP"/>
    <x v="0"/>
    <s v="Deschutes River"/>
    <s v="ODFW"/>
    <d v="2016-04-04T00:00:00"/>
    <x v="124"/>
    <x v="0"/>
    <d v="2016-05-31T00:00:00"/>
    <x v="1"/>
  </r>
  <r>
    <x v="3"/>
    <x v="1"/>
    <s v="SU"/>
    <x v="0"/>
    <s v="Deschutes River"/>
    <s v="ODFW"/>
    <d v="2016-03-30T00:00:00"/>
    <x v="125"/>
    <x v="0"/>
    <d v="2016-04-01T00:00:00"/>
    <x v="1"/>
  </r>
  <r>
    <x v="3"/>
    <x v="1"/>
    <s v="SU"/>
    <x v="13"/>
    <s v="Crooked River (OR)"/>
    <s v="ODFW"/>
    <d v="2016-04-15T00:00:00"/>
    <x v="63"/>
    <x v="0"/>
    <d v="2016-04-15T00:00:00"/>
    <x v="1"/>
  </r>
  <r>
    <x v="3"/>
    <x v="1"/>
    <s v="SU"/>
    <x v="13"/>
    <s v="Crooked River (OR)"/>
    <s v="ODFW"/>
    <d v="2016-04-15T00:00:00"/>
    <x v="126"/>
    <x v="0"/>
    <d v="2016-04-15T00:00:00"/>
    <x v="1"/>
  </r>
  <r>
    <x v="3"/>
    <x v="4"/>
    <s v="SP"/>
    <x v="9"/>
    <s v="Metolius River"/>
    <s v="ODFW"/>
    <d v="2016-03-17T00:00:00"/>
    <x v="127"/>
    <x v="0"/>
    <d v="2016-03-17T00:00:00"/>
    <x v="1"/>
  </r>
  <r>
    <x v="3"/>
    <x v="4"/>
    <s v="SP"/>
    <x v="9"/>
    <s v="Crooked River (OR)"/>
    <s v="ODFW"/>
    <d v="2016-03-17T00:00:00"/>
    <x v="128"/>
    <x v="0"/>
    <d v="2016-03-17T00:00:00"/>
    <x v="1"/>
  </r>
  <r>
    <x v="3"/>
    <x v="4"/>
    <s v="SP"/>
    <x v="9"/>
    <s v="Wychus Creek"/>
    <s v="ODFW"/>
    <d v="2016-03-17T00:00:00"/>
    <x v="129"/>
    <x v="0"/>
    <d v="2016-03-17T00:00:00"/>
    <x v="1"/>
  </r>
  <r>
    <x v="3"/>
    <x v="4"/>
    <s v="SP"/>
    <x v="9"/>
    <s v="Metolius River"/>
    <s v="ODFW"/>
    <d v="2016-04-05T00:00:00"/>
    <x v="130"/>
    <x v="0"/>
    <d v="2016-04-05T00:00:00"/>
    <x v="1"/>
  </r>
  <r>
    <x v="3"/>
    <x v="4"/>
    <s v="SP"/>
    <x v="9"/>
    <s v="Crooked River (OR)"/>
    <s v="ODFW"/>
    <d v="2016-04-04T00:00:00"/>
    <x v="131"/>
    <x v="0"/>
    <d v="2016-04-04T00:00:00"/>
    <x v="1"/>
  </r>
  <r>
    <x v="3"/>
    <x v="4"/>
    <s v="SP"/>
    <x v="9"/>
    <s v="Wychus Creek"/>
    <s v="ODFW"/>
    <d v="2016-04-05T00:00:00"/>
    <x v="132"/>
    <x v="0"/>
    <d v="2016-04-05T00:00:00"/>
    <x v="1"/>
  </r>
  <r>
    <x v="3"/>
    <x v="1"/>
    <s v="SU"/>
    <x v="9"/>
    <s v="Crooked River (OR)"/>
    <s v="ODFW"/>
    <d v="2016-04-27T00:00:00"/>
    <x v="133"/>
    <x v="0"/>
    <d v="2016-04-27T00:00:00"/>
    <x v="1"/>
  </r>
  <r>
    <x v="3"/>
    <x v="1"/>
    <s v="SU"/>
    <x v="9"/>
    <s v="Wychus Creek"/>
    <s v="ODFW"/>
    <d v="2016-04-27T00:00:00"/>
    <x v="134"/>
    <x v="0"/>
    <d v="2016-04-27T00:00:00"/>
    <x v="1"/>
  </r>
  <r>
    <x v="3"/>
    <x v="1"/>
    <s v="SU"/>
    <x v="9"/>
    <s v="Crooked River (OR)"/>
    <s v="ODFW"/>
    <d v="2016-05-05T00:00:00"/>
    <x v="135"/>
    <x v="0"/>
    <d v="2016-05-06T00:00:00"/>
    <x v="1"/>
  </r>
  <r>
    <x v="3"/>
    <x v="1"/>
    <s v="SU"/>
    <x v="9"/>
    <s v="Wychus Creek"/>
    <s v="ODFW"/>
    <d v="2016-05-05T00:00:00"/>
    <x v="136"/>
    <x v="0"/>
    <d v="2016-05-06T00:00:00"/>
    <x v="1"/>
  </r>
  <r>
    <x v="3"/>
    <x v="4"/>
    <s v="SP"/>
    <x v="16"/>
    <s v="Little White Salmon Hatchery"/>
    <s v="USFW"/>
    <d v="2016-04-21T00:00:00"/>
    <x v="137"/>
    <x v="3"/>
    <d v="2016-04-21T00:00:00"/>
    <x v="1"/>
  </r>
  <r>
    <x v="3"/>
    <x v="6"/>
    <s v="FA"/>
    <x v="16"/>
    <s v="Little White Salmon Hatchery"/>
    <s v="USFW"/>
    <d v="2016-07-11T00:00:00"/>
    <x v="138"/>
    <x v="3"/>
    <d v="2016-07-11T00:00:00"/>
    <x v="1"/>
  </r>
  <r>
    <x v="3"/>
    <x v="7"/>
    <s v="UN"/>
    <x v="6"/>
    <s v="Easton Pond"/>
    <s v="USFW"/>
    <d v="2016-04-15T00:00:00"/>
    <x v="139"/>
    <x v="4"/>
    <d v="2016-06-01T00:00:00"/>
    <x v="1"/>
  </r>
  <r>
    <x v="3"/>
    <x v="7"/>
    <s v="UN"/>
    <x v="6"/>
    <s v="Holmes Pond"/>
    <s v="USFW"/>
    <d v="2016-04-15T00:00:00"/>
    <x v="140"/>
    <x v="4"/>
    <d v="2016-06-01T00:00:00"/>
    <x v="1"/>
  </r>
  <r>
    <x v="3"/>
    <x v="7"/>
    <s v="UN"/>
    <x v="6"/>
    <s v="Stiles Pond"/>
    <s v="USFW"/>
    <d v="2016-04-15T00:00:00"/>
    <x v="141"/>
    <x v="4"/>
    <d v="2016-06-01T00:00:00"/>
    <x v="1"/>
  </r>
  <r>
    <x v="3"/>
    <x v="7"/>
    <s v="UN"/>
    <x v="7"/>
    <s v="Prosser Acclim Pond"/>
    <s v="YATR"/>
    <d v="2016-04-15T00:00:00"/>
    <x v="142"/>
    <x v="4"/>
    <d v="2016-06-01T00:00:00"/>
    <x v="1"/>
  </r>
  <r>
    <x v="3"/>
    <x v="7"/>
    <s v="UN"/>
    <x v="7"/>
    <s v="Stiles Pond"/>
    <s v="YATR"/>
    <d v="2016-04-15T00:00:00"/>
    <x v="143"/>
    <x v="4"/>
    <d v="2016-06-01T00:00:00"/>
    <x v="1"/>
  </r>
  <r>
    <x v="3"/>
    <x v="7"/>
    <s v="UN"/>
    <x v="7"/>
    <s v="Lost Creek Acclim Pond"/>
    <s v="YATR"/>
    <d v="2016-04-15T00:00:00"/>
    <x v="144"/>
    <x v="4"/>
    <d v="2016-06-01T00:00:00"/>
    <x v="1"/>
  </r>
  <r>
    <x v="3"/>
    <x v="7"/>
    <s v="UN"/>
    <x v="7"/>
    <s v="Prosser Acclim Pond"/>
    <s v="YATR"/>
    <d v="2016-04-15T00:00:00"/>
    <x v="145"/>
    <x v="4"/>
    <d v="2016-06-01T00:00:00"/>
    <x v="1"/>
  </r>
  <r>
    <x v="3"/>
    <x v="9"/>
    <s v="NO"/>
    <x v="21"/>
    <s v="Klickitat River"/>
    <s v="WDFW"/>
    <d v="2016-03-28T00:00:00"/>
    <x v="146"/>
    <x v="8"/>
    <d v="2016-03-31T00:00:00"/>
    <x v="1"/>
  </r>
  <r>
    <x v="3"/>
    <x v="1"/>
    <s v="SU"/>
    <x v="20"/>
    <s v="Klickitat River"/>
    <s v="WDFW"/>
    <d v="2016-04-11T00:00:00"/>
    <x v="147"/>
    <x v="8"/>
    <d v="2016-04-11T00:00:00"/>
    <x v="1"/>
  </r>
  <r>
    <x v="3"/>
    <x v="8"/>
    <s v="WI"/>
    <x v="20"/>
    <s v="Rock Cr (Stevenson)"/>
    <s v="WDFW"/>
    <d v="2016-04-15T00:00:00"/>
    <x v="148"/>
    <x v="10"/>
    <d v="2016-05-15T00:00:00"/>
    <x v="1"/>
  </r>
  <r>
    <x v="3"/>
    <x v="1"/>
    <s v="SU"/>
    <x v="10"/>
    <s v="Dayton Acclim Pond"/>
    <s v="WDFW"/>
    <d v="2016-04-13T00:00:00"/>
    <x v="149"/>
    <x v="6"/>
    <d v="2016-04-18T00:00:00"/>
    <x v="1"/>
  </r>
  <r>
    <x v="3"/>
    <x v="1"/>
    <s v="SU"/>
    <x v="10"/>
    <s v="Walla Walla River"/>
    <s v="WDFW"/>
    <d v="2016-04-11T00:00:00"/>
    <x v="150"/>
    <x v="9"/>
    <d v="2016-04-13T00:00:00"/>
    <x v="1"/>
  </r>
  <r>
    <x v="3"/>
    <x v="1"/>
    <s v="SU"/>
    <x v="10"/>
    <s v="Baileysburg Bridge"/>
    <s v="WDFW"/>
    <d v="2016-04-15T00:00:00"/>
    <x v="1"/>
    <x v="6"/>
    <d v="2016-04-20T00:00:00"/>
    <x v="1"/>
  </r>
  <r>
    <x v="3"/>
    <x v="6"/>
    <s v="FA"/>
    <x v="11"/>
    <s v="Above McNary Dam"/>
    <s v="WDFW"/>
    <d v="2016-05-01T00:00:00"/>
    <x v="151"/>
    <x v="7"/>
    <d v="2016-05-31T00:00:00"/>
    <x v="2"/>
  </r>
  <r>
    <x v="3"/>
    <x v="6"/>
    <s v="FA"/>
    <x v="19"/>
    <s v="Ringold Springs Hatchery"/>
    <s v="WDFW"/>
    <d v="2016-06-21T00:00:00"/>
    <x v="152"/>
    <x v="7"/>
    <d v="2016-07-04T00:00:00"/>
    <x v="1"/>
  </r>
  <r>
    <x v="3"/>
    <x v="1"/>
    <s v="SU"/>
    <x v="19"/>
    <s v="Ringold Springs Hatchery"/>
    <s v="WDFW"/>
    <d v="2016-04-09T00:00:00"/>
    <x v="153"/>
    <x v="7"/>
    <d v="2016-04-19T00:00:00"/>
    <x v="1"/>
  </r>
  <r>
    <x v="3"/>
    <x v="6"/>
    <s v="FA"/>
    <x v="18"/>
    <s v="Priest Rapids Hatchery"/>
    <s v="WDFW"/>
    <d v="2016-06-16T00:00:00"/>
    <x v="154"/>
    <x v="7"/>
    <d v="2016-06-23T00:00:00"/>
    <x v="1"/>
  </r>
  <r>
    <x v="3"/>
    <x v="6"/>
    <s v="FA"/>
    <x v="11"/>
    <s v="Above McNary Dam"/>
    <s v="WDFW"/>
    <d v="2016-05-24T00:00:00"/>
    <x v="155"/>
    <x v="7"/>
    <d v="2016-06-09T00:00:00"/>
    <x v="0"/>
  </r>
  <r>
    <x v="3"/>
    <x v="6"/>
    <s v="FA"/>
    <x v="11"/>
    <s v="Yakama River"/>
    <s v="WDFW"/>
    <d v="2016-03-16T00:00:00"/>
    <x v="156"/>
    <x v="4"/>
    <d v="2016-06-17T00:00:00"/>
    <x v="0"/>
  </r>
  <r>
    <x v="3"/>
    <x v="6"/>
    <s v="FA"/>
    <x v="11"/>
    <s v="Above McNary Dam"/>
    <s v="WDFW"/>
    <d v="2016-03-10T00:00:00"/>
    <x v="157"/>
    <x v="7"/>
    <d v="2016-06-04T00:00:00"/>
    <x v="0"/>
  </r>
  <r>
    <x v="3"/>
    <x v="4"/>
    <s v="SP"/>
    <x v="15"/>
    <s v="Klickitat Hatchery"/>
    <s v="WDFW"/>
    <d v="2016-03-22T00:00:00"/>
    <x v="158"/>
    <x v="8"/>
    <d v="2016-03-24T00:00:00"/>
    <x v="1"/>
  </r>
  <r>
    <x v="3"/>
    <x v="6"/>
    <s v="FA"/>
    <x v="15"/>
    <s v="Klickitat Hatchery"/>
    <s v="WDFW"/>
    <d v="2016-06-20T00:00:00"/>
    <x v="159"/>
    <x v="8"/>
    <d v="2016-06-22T00:00:00"/>
    <x v="1"/>
  </r>
  <r>
    <x v="3"/>
    <x v="9"/>
    <s v="NO"/>
    <x v="15"/>
    <s v="Klickitat Hatchery"/>
    <s v="WDFW"/>
    <d v="2016-04-20T00:00:00"/>
    <x v="160"/>
    <x v="8"/>
    <d v="2016-04-22T00:00:00"/>
    <x v="1"/>
  </r>
  <r>
    <x v="3"/>
    <x v="4"/>
    <s v="SP"/>
    <x v="14"/>
    <s v="Jack Creek Acclim Pond"/>
    <s v="YATR"/>
    <d v="2016-03-15T00:00:00"/>
    <x v="161"/>
    <x v="4"/>
    <d v="2016-05-12T00:00:00"/>
    <x v="1"/>
  </r>
  <r>
    <x v="3"/>
    <x v="4"/>
    <s v="SP"/>
    <x v="14"/>
    <s v="Easton Pond"/>
    <s v="YATR"/>
    <d v="2016-03-15T00:00:00"/>
    <x v="162"/>
    <x v="4"/>
    <d v="2016-05-12T00:00:00"/>
    <x v="1"/>
  </r>
  <r>
    <x v="3"/>
    <x v="4"/>
    <s v="SP"/>
    <x v="14"/>
    <s v="Clark Flat Acclim Pond"/>
    <s v="YATR"/>
    <d v="2016-03-15T00:00:00"/>
    <x v="163"/>
    <x v="4"/>
    <d v="2016-05-12T00:00:00"/>
    <x v="1"/>
  </r>
  <r>
    <x v="3"/>
    <x v="6"/>
    <s v="FA"/>
    <x v="7"/>
    <s v="Prosser Acclim Pond"/>
    <s v="YATR"/>
    <d v="2016-05-04T00:00:00"/>
    <x v="164"/>
    <x v="4"/>
    <d v="2016-05-04T00:00:00"/>
    <x v="1"/>
  </r>
  <r>
    <x v="3"/>
    <x v="6"/>
    <s v="FA"/>
    <x v="7"/>
    <s v="Prosser Acclim Pond"/>
    <s v="YATR"/>
    <d v="2016-03-15T00:00:00"/>
    <x v="165"/>
    <x v="4"/>
    <d v="2016-03-15T00:00:00"/>
    <x v="1"/>
  </r>
  <r>
    <x v="3"/>
    <x v="6"/>
    <s v="FA"/>
    <x v="7"/>
    <s v="Prosser Acclim Pond"/>
    <s v="YATR"/>
    <d v="2016-05-06T00:00:00"/>
    <x v="22"/>
    <x v="4"/>
    <d v="2016-05-06T00:00:00"/>
    <x v="1"/>
  </r>
  <r>
    <x v="3"/>
    <x v="6"/>
    <s v="FA"/>
    <x v="7"/>
    <s v="Yakama River"/>
    <s v="YATR"/>
    <d v="2016-05-06T00:00:00"/>
    <x v="126"/>
    <x v="4"/>
    <d v="2016-05-06T00:00:00"/>
    <x v="1"/>
  </r>
  <r>
    <x v="3"/>
    <x v="6"/>
    <s v="FA"/>
    <x v="24"/>
    <s v="Roza Acclim Pond"/>
    <s v="YATR"/>
    <d v="2016-05-06T00:00:00"/>
    <x v="166"/>
    <x v="4"/>
    <d v="2016-05-06T00:00:00"/>
    <x v="1"/>
  </r>
  <r>
    <x v="3"/>
    <x v="7"/>
    <s v="UN"/>
    <x v="7"/>
    <s v="Yakama River"/>
    <s v="YATR"/>
    <d v="2016-04-15T00:00:00"/>
    <x v="167"/>
    <x v="4"/>
    <d v="2016-06-01T00:00:00"/>
    <x v="1"/>
  </r>
  <r>
    <x v="3"/>
    <x v="1"/>
    <s v="SU"/>
    <x v="10"/>
    <s v="Dayton Acclim Pond"/>
    <s v="WDFW"/>
    <d v="2016-04-13T00:00:00"/>
    <x v="168"/>
    <x v="6"/>
    <d v="2016-04-18T00:00:00"/>
    <x v="1"/>
  </r>
  <r>
    <x v="3"/>
    <x v="8"/>
    <s v="WI"/>
    <x v="20"/>
    <s v="Rock Cr (Stevenson)"/>
    <s v="WDFW"/>
    <d v="2016-04-05T00:00:00"/>
    <x v="169"/>
    <x v="10"/>
    <d v="2016-04-05T00:00:00"/>
    <x v="1"/>
  </r>
  <r>
    <x v="4"/>
    <x v="0"/>
    <s v="SP"/>
    <x v="0"/>
    <s v="Deschutes River"/>
    <s v="ODFW"/>
    <d v="2013-03-08T00:00:00"/>
    <x v="170"/>
    <x v="0"/>
    <d v="2013-03-19T00:00:00"/>
    <x v="0"/>
  </r>
  <r>
    <x v="4"/>
    <x v="0"/>
    <s v="SP"/>
    <x v="0"/>
    <s v="Metolius River"/>
    <s v="ODFW"/>
    <d v="2014-03-18T00:00:00"/>
    <x v="171"/>
    <x v="0"/>
    <d v="2014-03-19T00:00:00"/>
    <x v="0"/>
  </r>
  <r>
    <x v="4"/>
    <x v="0"/>
    <s v="SP"/>
    <x v="0"/>
    <s v="Wychus Creek"/>
    <s v="ODFW"/>
    <d v="2014-02-15T00:00:00"/>
    <x v="1"/>
    <x v="0"/>
    <d v="2014-02-15T00:00:00"/>
    <x v="0"/>
  </r>
  <r>
    <x v="4"/>
    <x v="0"/>
    <s v="SP"/>
    <x v="0"/>
    <s v="Crooked River (OR)"/>
    <s v="ODFW"/>
    <d v="2014-03-20T00:00:00"/>
    <x v="172"/>
    <x v="0"/>
    <d v="2014-03-20T00:00:00"/>
    <x v="0"/>
  </r>
  <r>
    <x v="4"/>
    <x v="1"/>
    <s v="SU"/>
    <x v="0"/>
    <s v="Wychus Creek"/>
    <s v="ODFW"/>
    <d v="2014-06-03T00:00:00"/>
    <x v="173"/>
    <x v="0"/>
    <d v="2014-06-04T00:00:00"/>
    <x v="0"/>
  </r>
  <r>
    <x v="4"/>
    <x v="1"/>
    <s v="SU"/>
    <x v="0"/>
    <s v="Crooked River (OR)"/>
    <s v="ODFW"/>
    <d v="2014-05-19T00:00:00"/>
    <x v="99"/>
    <x v="0"/>
    <d v="2014-05-21T00:00:00"/>
    <x v="0"/>
  </r>
  <r>
    <x v="4"/>
    <x v="0"/>
    <s v="SP"/>
    <x v="0"/>
    <s v="Deschutes River"/>
    <s v="ODFW"/>
    <d v="2014-03-20T00:00:00"/>
    <x v="174"/>
    <x v="0"/>
    <d v="2014-03-20T00:00:00"/>
    <x v="0"/>
  </r>
  <r>
    <x v="4"/>
    <x v="1"/>
    <s v="SU"/>
    <x v="0"/>
    <s v="Deschutes River"/>
    <s v="ODFW"/>
    <d v="2014-05-19T00:00:00"/>
    <x v="175"/>
    <x v="0"/>
    <d v="2014-05-19T00:00:00"/>
    <x v="0"/>
  </r>
  <r>
    <x v="4"/>
    <x v="1"/>
    <s v="SU"/>
    <x v="0"/>
    <s v="Ochoco Creek"/>
    <s v="ODFW"/>
    <d v="2014-05-20T00:00:00"/>
    <x v="176"/>
    <x v="0"/>
    <d v="2014-05-20T00:00:00"/>
    <x v="0"/>
  </r>
  <r>
    <x v="4"/>
    <x v="1"/>
    <s v="SU"/>
    <x v="0"/>
    <s v="McKay Creek (Crooked R)"/>
    <s v="ODFW"/>
    <d v="2014-05-21T00:00:00"/>
    <x v="177"/>
    <x v="0"/>
    <d v="2014-05-21T00:00:00"/>
    <x v="0"/>
  </r>
  <r>
    <x v="4"/>
    <x v="2"/>
    <s v="FA"/>
    <x v="2"/>
    <s v="Pendelton Acclim Pond"/>
    <s v="ODFW"/>
    <d v="2015-02-27T00:00:00"/>
    <x v="178"/>
    <x v="1"/>
    <d v="2015-02-27T00:00:00"/>
    <x v="1"/>
  </r>
  <r>
    <x v="4"/>
    <x v="7"/>
    <s v="UN"/>
    <x v="12"/>
    <s v="Pendelton Acclim Pond"/>
    <s v="ODFW"/>
    <d v="2015-03-20T00:00:00"/>
    <x v="179"/>
    <x v="1"/>
    <d v="2015-03-20T00:00:00"/>
    <x v="1"/>
  </r>
  <r>
    <x v="4"/>
    <x v="8"/>
    <s v="WI"/>
    <x v="8"/>
    <s v="Hood River"/>
    <s v="ODFW"/>
    <d v="2015-05-04T00:00:00"/>
    <x v="180"/>
    <x v="5"/>
    <d v="2015-05-07T00:00:00"/>
    <x v="1"/>
  </r>
  <r>
    <x v="4"/>
    <x v="8"/>
    <s v="WI"/>
    <x v="8"/>
    <s v="E Fk Hood River"/>
    <s v="ODFW"/>
    <d v="2015-05-04T00:00:00"/>
    <x v="181"/>
    <x v="5"/>
    <d v="2015-05-06T00:00:00"/>
    <x v="1"/>
  </r>
  <r>
    <x v="4"/>
    <x v="4"/>
    <s v="SP"/>
    <x v="0"/>
    <s v="W Fk Hood River"/>
    <s v="ODFW"/>
    <d v="2015-04-20T00:00:00"/>
    <x v="182"/>
    <x v="5"/>
    <d v="2015-04-22T00:00:00"/>
    <x v="1"/>
  </r>
  <r>
    <x v="4"/>
    <x v="4"/>
    <s v="SP"/>
    <x v="0"/>
    <s v="Deschutes River"/>
    <s v="ODFW"/>
    <d v="2015-04-06T00:00:00"/>
    <x v="183"/>
    <x v="0"/>
    <d v="2015-05-31T00:00:00"/>
    <x v="1"/>
  </r>
  <r>
    <x v="4"/>
    <x v="1"/>
    <s v="SU"/>
    <x v="0"/>
    <s v="Wychus Creek"/>
    <s v="ODFW"/>
    <d v="2015-04-08T00:00:00"/>
    <x v="184"/>
    <x v="0"/>
    <d v="2015-04-08T00:00:00"/>
    <x v="1"/>
  </r>
  <r>
    <x v="4"/>
    <x v="1"/>
    <s v="SU"/>
    <x v="13"/>
    <s v="Crooked River (OR)"/>
    <s v="ODFW"/>
    <d v="2015-04-15T00:00:00"/>
    <x v="185"/>
    <x v="0"/>
    <d v="2015-04-15T00:00:00"/>
    <x v="1"/>
  </r>
  <r>
    <x v="4"/>
    <x v="1"/>
    <s v="SU"/>
    <x v="13"/>
    <s v="Crooked River (OR)"/>
    <s v="ODFW"/>
    <d v="2015-04-15T00:00:00"/>
    <x v="186"/>
    <x v="0"/>
    <d v="2015-04-15T00:00:00"/>
    <x v="1"/>
  </r>
  <r>
    <x v="4"/>
    <x v="4"/>
    <s v="SP"/>
    <x v="9"/>
    <s v="Metolius River"/>
    <s v="ODFW"/>
    <d v="2015-03-09T00:00:00"/>
    <x v="187"/>
    <x v="0"/>
    <d v="2015-03-09T00:00:00"/>
    <x v="1"/>
  </r>
  <r>
    <x v="4"/>
    <x v="4"/>
    <s v="SP"/>
    <x v="9"/>
    <s v="Crooked River (OR)"/>
    <s v="ODFW"/>
    <d v="2015-03-10T00:00:00"/>
    <x v="188"/>
    <x v="0"/>
    <d v="2015-03-10T00:00:00"/>
    <x v="1"/>
  </r>
  <r>
    <x v="4"/>
    <x v="4"/>
    <s v="SP"/>
    <x v="9"/>
    <s v="Wychus Creek"/>
    <s v="ODFW"/>
    <d v="2015-03-09T00:00:00"/>
    <x v="189"/>
    <x v="0"/>
    <d v="2015-03-09T00:00:00"/>
    <x v="1"/>
  </r>
  <r>
    <x v="4"/>
    <x v="6"/>
    <s v="FA"/>
    <x v="1"/>
    <s v="Reith Bridge"/>
    <s v="ODFW"/>
    <d v="2015-05-07T00:00:00"/>
    <x v="190"/>
    <x v="1"/>
    <d v="2015-05-07T00:00:00"/>
    <x v="1"/>
  </r>
  <r>
    <x v="4"/>
    <x v="4"/>
    <s v="SP"/>
    <x v="1"/>
    <s v="Imeques Acclim Pond"/>
    <s v="ODFW"/>
    <d v="2015-04-09T00:00:00"/>
    <x v="191"/>
    <x v="1"/>
    <d v="2015-04-09T00:00:00"/>
    <x v="1"/>
  </r>
  <r>
    <x v="4"/>
    <x v="4"/>
    <s v="SP"/>
    <x v="1"/>
    <s v="Thornhollow Acclim Pond"/>
    <s v="ODFW"/>
    <d v="2015-04-08T00:00:00"/>
    <x v="192"/>
    <x v="1"/>
    <d v="2015-04-08T00:00:00"/>
    <x v="1"/>
  </r>
  <r>
    <x v="4"/>
    <x v="4"/>
    <s v="SP"/>
    <x v="1"/>
    <s v="Corporation Guard Station"/>
    <s v="ODFW"/>
    <d v="2015-04-08T00:00:00"/>
    <x v="193"/>
    <x v="1"/>
    <d v="2015-04-08T00:00:00"/>
    <x v="1"/>
  </r>
  <r>
    <x v="4"/>
    <x v="1"/>
    <s v="SU"/>
    <x v="1"/>
    <s v="Thornhollow Acclim Pond"/>
    <s v="ODFW"/>
    <d v="2015-04-29T00:00:00"/>
    <x v="194"/>
    <x v="1"/>
    <d v="2015-04-29T00:00:00"/>
    <x v="1"/>
  </r>
  <r>
    <x v="4"/>
    <x v="1"/>
    <s v="SU"/>
    <x v="1"/>
    <s v="Minthorn Acclimation Pond"/>
    <s v="ODFW"/>
    <d v="2015-04-22T00:00:00"/>
    <x v="195"/>
    <x v="1"/>
    <d v="2015-04-22T00:00:00"/>
    <x v="1"/>
  </r>
  <r>
    <x v="4"/>
    <x v="1"/>
    <s v="SU"/>
    <x v="1"/>
    <s v="Pendelton Acclim Pond"/>
    <s v="ODFW"/>
    <d v="2015-04-20T00:00:00"/>
    <x v="196"/>
    <x v="1"/>
    <d v="2015-04-20T00:00:00"/>
    <x v="1"/>
  </r>
  <r>
    <x v="4"/>
    <x v="4"/>
    <s v="SP"/>
    <x v="14"/>
    <s v="Clark Flat Acclim Pond"/>
    <s v="YATR"/>
    <d v="2015-03-15T00:00:00"/>
    <x v="197"/>
    <x v="4"/>
    <d v="2015-05-15T00:00:00"/>
    <x v="1"/>
  </r>
  <r>
    <x v="4"/>
    <x v="4"/>
    <s v="SP"/>
    <x v="14"/>
    <s v="Easton Pond"/>
    <s v="YATR"/>
    <d v="2015-03-15T00:00:00"/>
    <x v="198"/>
    <x v="4"/>
    <d v="2015-05-15T00:00:00"/>
    <x v="1"/>
  </r>
  <r>
    <x v="4"/>
    <x v="4"/>
    <s v="SP"/>
    <x v="14"/>
    <s v="Jack Creek Acclim Pond"/>
    <s v="YATR"/>
    <d v="2015-03-15T00:00:00"/>
    <x v="199"/>
    <x v="4"/>
    <d v="2015-05-15T00:00:00"/>
    <x v="1"/>
  </r>
  <r>
    <x v="4"/>
    <x v="2"/>
    <s v="FA"/>
    <x v="2"/>
    <s v="Pendelton Acclim Pond"/>
    <s v="ODFW"/>
    <d v="2015-02-27T00:00:00"/>
    <x v="200"/>
    <x v="1"/>
    <d v="2015-02-27T00:00:00"/>
    <x v="1"/>
  </r>
  <r>
    <x v="4"/>
    <x v="7"/>
    <s v="UN"/>
    <x v="12"/>
    <s v="Pendelton Acclim Pond"/>
    <s v="ODFW"/>
    <d v="2015-04-15T00:00:00"/>
    <x v="201"/>
    <x v="1"/>
    <d v="2015-04-15T00:00:00"/>
    <x v="1"/>
  </r>
  <r>
    <x v="4"/>
    <x v="6"/>
    <s v="FA"/>
    <x v="17"/>
    <s v="Spring Creek Hatchery"/>
    <s v="USFW"/>
    <d v="2015-04-13T00:00:00"/>
    <x v="202"/>
    <x v="10"/>
    <d v="2015-04-13T00:00:00"/>
    <x v="1"/>
  </r>
  <r>
    <x v="4"/>
    <x v="6"/>
    <s v="FA"/>
    <x v="17"/>
    <s v="Spring Creek Hatchery"/>
    <s v="USFW"/>
    <d v="2015-04-27T00:00:00"/>
    <x v="203"/>
    <x v="10"/>
    <d v="2015-04-27T00:00:00"/>
    <x v="1"/>
  </r>
  <r>
    <x v="4"/>
    <x v="4"/>
    <s v="SP"/>
    <x v="15"/>
    <s v="Klickitat River"/>
    <s v="WDFW"/>
    <d v="2015-03-16T00:00:00"/>
    <x v="204"/>
    <x v="8"/>
    <d v="2015-03-20T00:00:00"/>
    <x v="1"/>
  </r>
  <r>
    <x v="4"/>
    <x v="6"/>
    <s v="FA"/>
    <x v="15"/>
    <s v="Klickitat River"/>
    <s v="WDFW"/>
    <d v="2015-06-22T00:00:00"/>
    <x v="205"/>
    <x v="8"/>
    <d v="2015-06-26T00:00:00"/>
    <x v="1"/>
  </r>
  <r>
    <x v="4"/>
    <x v="9"/>
    <s v="NO"/>
    <x v="15"/>
    <s v="Klickitat Hatchery"/>
    <s v="WDFW"/>
    <d v="2015-05-11T00:00:00"/>
    <x v="206"/>
    <x v="8"/>
    <d v="2015-05-14T00:00:00"/>
    <x v="1"/>
  </r>
  <r>
    <x v="4"/>
    <x v="4"/>
    <s v="SP"/>
    <x v="22"/>
    <s v="Warm Springs Hatchery"/>
    <s v="USFW"/>
    <d v="2015-03-30T00:00:00"/>
    <x v="207"/>
    <x v="0"/>
    <d v="2015-03-31T00:00:00"/>
    <x v="1"/>
  </r>
  <r>
    <x v="4"/>
    <x v="4"/>
    <s v="SP"/>
    <x v="16"/>
    <s v="Little White Salmon Hatchery"/>
    <s v="USFW"/>
    <d v="2015-04-16T00:00:00"/>
    <x v="208"/>
    <x v="3"/>
    <d v="2015-04-16T00:00:00"/>
    <x v="1"/>
  </r>
  <r>
    <x v="4"/>
    <x v="6"/>
    <s v="FA"/>
    <x v="16"/>
    <s v="Little White Salmon Hatchery"/>
    <s v="USFW"/>
    <d v="2015-07-02T00:00:00"/>
    <x v="209"/>
    <x v="3"/>
    <d v="2015-07-02T00:00:00"/>
    <x v="1"/>
  </r>
  <r>
    <x v="4"/>
    <x v="9"/>
    <s v="NO"/>
    <x v="21"/>
    <s v="Klickitat River"/>
    <s v="WDFW"/>
    <d v="2015-03-23T00:00:00"/>
    <x v="210"/>
    <x v="8"/>
    <d v="2015-03-27T00:00:00"/>
    <x v="1"/>
  </r>
  <r>
    <x v="4"/>
    <x v="1"/>
    <s v="SU"/>
    <x v="20"/>
    <s v="Klickitat River"/>
    <s v="WDFW"/>
    <d v="2015-04-20T00:00:00"/>
    <x v="211"/>
    <x v="8"/>
    <d v="2015-04-22T00:00:00"/>
    <x v="1"/>
  </r>
  <r>
    <x v="4"/>
    <x v="1"/>
    <s v="SU"/>
    <x v="10"/>
    <s v="Dayton Acclim Pond"/>
    <s v="WDFW"/>
    <d v="2015-03-27T00:00:00"/>
    <x v="212"/>
    <x v="6"/>
    <d v="2015-04-14T00:00:00"/>
    <x v="1"/>
  </r>
  <r>
    <x v="4"/>
    <x v="1"/>
    <s v="SU"/>
    <x v="10"/>
    <s v="Walla Walla River"/>
    <s v="WDFW"/>
    <d v="2015-04-08T00:00:00"/>
    <x v="213"/>
    <x v="9"/>
    <d v="2015-04-10T00:00:00"/>
    <x v="1"/>
  </r>
  <r>
    <x v="4"/>
    <x v="1"/>
    <s v="SU"/>
    <x v="10"/>
    <s v="Baileysburg Bridge"/>
    <s v="WDFW"/>
    <d v="2015-04-15T00:00:00"/>
    <x v="214"/>
    <x v="6"/>
    <d v="2015-04-17T00:00:00"/>
    <x v="1"/>
  </r>
  <r>
    <x v="4"/>
    <x v="6"/>
    <s v="FA"/>
    <x v="11"/>
    <s v="Above McNary Dam"/>
    <s v="WDFW"/>
    <d v="2015-03-26T00:00:00"/>
    <x v="215"/>
    <x v="7"/>
    <d v="2015-06-15T00:00:00"/>
    <x v="1"/>
  </r>
  <r>
    <x v="4"/>
    <x v="6"/>
    <s v="FA"/>
    <x v="19"/>
    <s v="Ringold Springs Hatchery"/>
    <s v="WDFW"/>
    <d v="2015-06-22T00:00:00"/>
    <x v="216"/>
    <x v="7"/>
    <d v="2015-07-03T00:00:00"/>
    <x v="1"/>
  </r>
  <r>
    <x v="4"/>
    <x v="1"/>
    <s v="SU"/>
    <x v="19"/>
    <s v="Ringold Springs Hatchery"/>
    <s v="WDFW"/>
    <d v="2015-04-09T00:00:00"/>
    <x v="217"/>
    <x v="7"/>
    <d v="2015-04-20T00:00:00"/>
    <x v="1"/>
  </r>
  <r>
    <x v="4"/>
    <x v="6"/>
    <s v="FA"/>
    <x v="18"/>
    <s v="Priest Rapids Hatchery"/>
    <s v="WDFW"/>
    <d v="2015-06-12T00:00:00"/>
    <x v="218"/>
    <x v="7"/>
    <d v="2015-06-25T00:00:00"/>
    <x v="1"/>
  </r>
  <r>
    <x v="4"/>
    <x v="6"/>
    <s v="FA"/>
    <x v="11"/>
    <s v="Yakama River"/>
    <s v="WDFW"/>
    <d v="2015-05-15T00:00:00"/>
    <x v="219"/>
    <x v="4"/>
    <d v="2015-05-31T00:00:00"/>
    <x v="1"/>
  </r>
  <r>
    <x v="4"/>
    <x v="6"/>
    <s v="FA"/>
    <x v="11"/>
    <s v="Above McNary Dam"/>
    <s v="WDFW"/>
    <d v="2015-05-15T00:00:00"/>
    <x v="220"/>
    <x v="7"/>
    <d v="2015-05-31T00:00:00"/>
    <x v="1"/>
  </r>
  <r>
    <x v="4"/>
    <x v="7"/>
    <s v="UN"/>
    <x v="6"/>
    <s v="Stiles Pond"/>
    <s v="USFW"/>
    <d v="2015-04-15T00:00:00"/>
    <x v="221"/>
    <x v="4"/>
    <d v="2015-06-01T00:00:00"/>
    <x v="1"/>
  </r>
  <r>
    <x v="4"/>
    <x v="7"/>
    <s v="UN"/>
    <x v="6"/>
    <s v="Holmes Pond"/>
    <s v="USFW"/>
    <d v="2015-04-15T00:00:00"/>
    <x v="222"/>
    <x v="4"/>
    <d v="2015-06-01T00:00:00"/>
    <x v="1"/>
  </r>
  <r>
    <x v="4"/>
    <x v="7"/>
    <s v="UN"/>
    <x v="6"/>
    <s v="Easton Pond"/>
    <s v="USFW"/>
    <d v="2015-04-15T00:00:00"/>
    <x v="223"/>
    <x v="4"/>
    <d v="2015-06-01T00:00:00"/>
    <x v="1"/>
  </r>
  <r>
    <x v="4"/>
    <x v="7"/>
    <s v="UN"/>
    <x v="7"/>
    <s v="Prosser Acclim Pond"/>
    <s v="YATR"/>
    <d v="2015-04-15T00:00:00"/>
    <x v="80"/>
    <x v="4"/>
    <d v="2015-06-01T00:00:00"/>
    <x v="1"/>
  </r>
  <r>
    <x v="4"/>
    <x v="7"/>
    <s v="UN"/>
    <x v="7"/>
    <s v="Prosser Acclim Pond"/>
    <s v="YATR"/>
    <d v="2015-04-15T00:00:00"/>
    <x v="224"/>
    <x v="4"/>
    <d v="2015-06-01T00:00:00"/>
    <x v="1"/>
  </r>
  <r>
    <x v="4"/>
    <x v="7"/>
    <s v="UN"/>
    <x v="7"/>
    <s v="Yakama River"/>
    <s v="YATR"/>
    <d v="2015-04-15T00:00:00"/>
    <x v="225"/>
    <x v="4"/>
    <d v="2015-06-01T00:00:00"/>
    <x v="1"/>
  </r>
  <r>
    <x v="4"/>
    <x v="7"/>
    <s v="UN"/>
    <x v="7"/>
    <s v="Stiles Pond"/>
    <s v="YATR"/>
    <d v="2015-04-15T00:00:00"/>
    <x v="226"/>
    <x v="4"/>
    <d v="2015-06-01T00:00:00"/>
    <x v="1"/>
  </r>
  <r>
    <x v="4"/>
    <x v="7"/>
    <s v="UN"/>
    <x v="7"/>
    <s v="Lost Creek Acclim Pond"/>
    <s v="YATR"/>
    <d v="2015-04-15T00:00:00"/>
    <x v="227"/>
    <x v="4"/>
    <d v="2015-06-01T00:00:00"/>
    <x v="1"/>
  </r>
  <r>
    <x v="4"/>
    <x v="6"/>
    <s v="FA"/>
    <x v="7"/>
    <s v="Prosser Acclim Pond"/>
    <s v="YATR"/>
    <d v="2015-05-06T00:00:00"/>
    <x v="228"/>
    <x v="4"/>
    <d v="2015-05-06T00:00:00"/>
    <x v="1"/>
  </r>
  <r>
    <x v="4"/>
    <x v="6"/>
    <s v="FA"/>
    <x v="7"/>
    <s v="Prosser Acclim Pond"/>
    <s v="YATR"/>
    <d v="2015-05-04T00:00:00"/>
    <x v="229"/>
    <x v="4"/>
    <d v="2015-05-04T00:00:00"/>
    <x v="1"/>
  </r>
  <r>
    <x v="4"/>
    <x v="6"/>
    <s v="FA"/>
    <x v="7"/>
    <s v="Prosser Acclim Pond"/>
    <s v="YATR"/>
    <d v="2015-05-06T00:00:00"/>
    <x v="230"/>
    <x v="4"/>
    <d v="2015-05-06T00:00:00"/>
    <x v="1"/>
  </r>
  <r>
    <x v="4"/>
    <x v="6"/>
    <s v="FA"/>
    <x v="24"/>
    <s v="Roza Acclim Pond"/>
    <s v="YATR"/>
    <d v="2015-04-29T00:00:00"/>
    <x v="231"/>
    <x v="4"/>
    <d v="2015-04-29T00:00:00"/>
    <x v="1"/>
  </r>
  <r>
    <x v="4"/>
    <x v="6"/>
    <s v="FA"/>
    <x v="24"/>
    <s v="Roza Acclim Pond"/>
    <s v="YATR"/>
    <d v="2015-05-16T00:00:00"/>
    <x v="232"/>
    <x v="4"/>
    <d v="2015-05-16T00:00:00"/>
    <x v="1"/>
  </r>
  <r>
    <x v="4"/>
    <x v="6"/>
    <s v="FA"/>
    <x v="24"/>
    <s v="Nelson Springs"/>
    <s v="YATR"/>
    <d v="2015-05-13T00:00:00"/>
    <x v="233"/>
    <x v="4"/>
    <d v="2015-05-13T00:00:00"/>
    <x v="1"/>
  </r>
  <r>
    <x v="4"/>
    <x v="4"/>
    <s v="SP"/>
    <x v="4"/>
    <s v="Carson Hatchery"/>
    <s v="USFW"/>
    <d v="2015-04-15T00:00:00"/>
    <x v="234"/>
    <x v="2"/>
    <d v="2015-04-15T00:00:00"/>
    <x v="1"/>
  </r>
  <r>
    <x v="4"/>
    <x v="4"/>
    <s v="SP"/>
    <x v="4"/>
    <s v="Walla Walla River"/>
    <s v="USFW"/>
    <d v="2015-03-30T00:00:00"/>
    <x v="235"/>
    <x v="9"/>
    <d v="2015-03-31T00:00:00"/>
    <x v="1"/>
  </r>
  <r>
    <x v="4"/>
    <x v="6"/>
    <s v="FA"/>
    <x v="5"/>
    <s v="Willard Hatchery"/>
    <s v="USFW"/>
    <d v="2015-07-01T00:00:00"/>
    <x v="236"/>
    <x v="3"/>
    <d v="2015-07-01T00:00:00"/>
    <x v="1"/>
  </r>
  <r>
    <x v="4"/>
    <x v="1"/>
    <s v="SU"/>
    <x v="0"/>
    <s v="Deschutes River"/>
    <s v="ODFW"/>
    <d v="2015-03-06T00:00:00"/>
    <x v="237"/>
    <x v="0"/>
    <d v="2015-03-06T00:00:00"/>
    <x v="1"/>
  </r>
  <r>
    <x v="4"/>
    <x v="1"/>
    <s v="SU"/>
    <x v="0"/>
    <s v="Crooked River (OR)"/>
    <s v="ODFW"/>
    <d v="2015-03-16T00:00:00"/>
    <x v="238"/>
    <x v="0"/>
    <d v="2015-03-16T00:00:00"/>
    <x v="1"/>
  </r>
  <r>
    <x v="4"/>
    <x v="1"/>
    <s v="SU"/>
    <x v="0"/>
    <s v="Deschutes River"/>
    <s v="ODFW"/>
    <d v="2015-04-01T00:00:00"/>
    <x v="239"/>
    <x v="0"/>
    <d v="2015-04-04T00:00:00"/>
    <x v="1"/>
  </r>
  <r>
    <x v="4"/>
    <x v="4"/>
    <s v="SP"/>
    <x v="23"/>
    <s v="W Fk Hood River"/>
    <s v="WSTR"/>
    <d v="2015-04-20T00:00:00"/>
    <x v="240"/>
    <x v="5"/>
    <d v="2015-04-22T00:00:00"/>
    <x v="1"/>
  </r>
  <r>
    <x v="4"/>
    <x v="4"/>
    <s v="SP"/>
    <x v="23"/>
    <s v="W Fk Hood River"/>
    <s v="WSTR"/>
    <d v="2015-04-20T00:00:00"/>
    <x v="241"/>
    <x v="5"/>
    <d v="2015-04-22T00:00:00"/>
    <x v="1"/>
  </r>
  <r>
    <x v="4"/>
    <x v="6"/>
    <s v="FA"/>
    <x v="24"/>
    <s v="Prosser Acclim Pond"/>
    <s v="YATR"/>
    <d v="2015-05-06T00:00:00"/>
    <x v="242"/>
    <x v="4"/>
    <d v="2015-05-06T00:00:00"/>
    <x v="1"/>
  </r>
  <r>
    <x v="5"/>
    <x v="10"/>
    <s v="NO"/>
    <x v="11"/>
    <s v="Rock Cr (Stevenson)"/>
    <s v="WDFW"/>
    <d v="2013-05-31T00:00:00"/>
    <x v="243"/>
    <x v="10"/>
    <d v="2013-05-31T00:00:00"/>
    <x v="0"/>
  </r>
  <r>
    <x v="5"/>
    <x v="0"/>
    <s v="SP"/>
    <x v="0"/>
    <s v="Metolius River"/>
    <s v="ODFW"/>
    <d v="2013-03-05T00:00:00"/>
    <x v="244"/>
    <x v="0"/>
    <d v="2013-03-19T00:00:00"/>
    <x v="0"/>
  </r>
  <r>
    <x v="5"/>
    <x v="0"/>
    <s v="SP"/>
    <x v="0"/>
    <s v="Wychus Creek"/>
    <s v="ODFW"/>
    <d v="2013-03-07T00:00:00"/>
    <x v="245"/>
    <x v="0"/>
    <d v="2013-03-19T00:00:00"/>
    <x v="0"/>
  </r>
  <r>
    <x v="5"/>
    <x v="0"/>
    <s v="SP"/>
    <x v="0"/>
    <s v="Crooked River (OR)"/>
    <s v="ODFW"/>
    <d v="2013-03-06T00:00:00"/>
    <x v="246"/>
    <x v="0"/>
    <d v="2013-03-08T00:00:00"/>
    <x v="0"/>
  </r>
  <r>
    <x v="5"/>
    <x v="1"/>
    <s v="SU"/>
    <x v="0"/>
    <s v="McKay Creek (Crooked R)"/>
    <s v="ODFW"/>
    <s v="12/30/1899"/>
    <x v="247"/>
    <x v="0"/>
    <s v="12/30/1899"/>
    <x v="0"/>
  </r>
  <r>
    <x v="5"/>
    <x v="0"/>
    <s v="SP"/>
    <x v="0"/>
    <s v="Ochoco Creek"/>
    <s v="ODFW"/>
    <d v="2013-03-06T00:00:00"/>
    <x v="248"/>
    <x v="0"/>
    <d v="2013-03-06T00:00:00"/>
    <x v="0"/>
  </r>
  <r>
    <x v="5"/>
    <x v="1"/>
    <s v="SU"/>
    <x v="0"/>
    <s v="Ochoco Creek"/>
    <s v="ODFW"/>
    <s v="12/30/1899"/>
    <x v="249"/>
    <x v="0"/>
    <s v="12/30/1899"/>
    <x v="0"/>
  </r>
  <r>
    <x v="5"/>
    <x v="1"/>
    <s v="SU"/>
    <x v="0"/>
    <s v="Wychus Creek"/>
    <s v="ODFW"/>
    <d v="2013-06-19T00:00:00"/>
    <x v="250"/>
    <x v="0"/>
    <d v="2013-06-20T00:00:00"/>
    <x v="0"/>
  </r>
  <r>
    <x v="5"/>
    <x v="1"/>
    <s v="SU"/>
    <x v="0"/>
    <s v="Deschutes River"/>
    <s v="ODFW"/>
    <d v="2013-06-20T00:00:00"/>
    <x v="251"/>
    <x v="0"/>
    <d v="2013-06-20T00:00:00"/>
    <x v="0"/>
  </r>
  <r>
    <x v="5"/>
    <x v="1"/>
    <s v="SU"/>
    <x v="1"/>
    <s v="Umatilla River"/>
    <s v="ODFW"/>
    <d v="2013-10-24T00:00:00"/>
    <x v="252"/>
    <x v="1"/>
    <d v="2013-10-24T00:00:00"/>
    <x v="1"/>
  </r>
  <r>
    <x v="5"/>
    <x v="0"/>
    <s v="SP"/>
    <x v="1"/>
    <s v="Imeques Acclim Pond"/>
    <s v="ODFW"/>
    <d v="2013-12-07T00:00:00"/>
    <x v="253"/>
    <x v="1"/>
    <d v="2013-12-07T00:00:00"/>
    <x v="2"/>
  </r>
  <r>
    <x v="5"/>
    <x v="0"/>
    <s v="SP"/>
    <x v="1"/>
    <s v="Thornhollow Acclim Pond"/>
    <s v="ODFW"/>
    <d v="2013-12-08T00:00:00"/>
    <x v="254"/>
    <x v="1"/>
    <d v="2013-12-08T00:00:00"/>
    <x v="2"/>
  </r>
  <r>
    <x v="5"/>
    <x v="2"/>
    <s v="FA"/>
    <x v="2"/>
    <s v="Pendelton Acclim Pond"/>
    <s v="ODFW"/>
    <d v="2014-03-03T00:00:00"/>
    <x v="255"/>
    <x v="1"/>
    <d v="2014-03-03T00:00:00"/>
    <x v="1"/>
  </r>
  <r>
    <x v="5"/>
    <x v="6"/>
    <s v="FA"/>
    <x v="2"/>
    <s v="Reith Bridge"/>
    <s v="ODFW"/>
    <d v="2014-05-13T00:00:00"/>
    <x v="256"/>
    <x v="1"/>
    <d v="2014-05-13T00:00:00"/>
    <x v="1"/>
  </r>
  <r>
    <x v="5"/>
    <x v="4"/>
    <s v="SP"/>
    <x v="1"/>
    <s v="Imeques Acclim Pond"/>
    <s v="ODFW"/>
    <d v="2014-04-09T00:00:00"/>
    <x v="257"/>
    <x v="1"/>
    <d v="2014-04-09T00:00:00"/>
    <x v="1"/>
  </r>
  <r>
    <x v="5"/>
    <x v="4"/>
    <s v="SP"/>
    <x v="1"/>
    <s v="Imeques Acclim Pond"/>
    <s v="ODFW"/>
    <d v="2014-04-09T00:00:00"/>
    <x v="258"/>
    <x v="1"/>
    <d v="2014-04-09T00:00:00"/>
    <x v="1"/>
  </r>
  <r>
    <x v="5"/>
    <x v="1"/>
    <s v="SU"/>
    <x v="1"/>
    <s v="Thornhollow Acclim Pond"/>
    <s v="ODFW"/>
    <d v="2014-05-02T00:00:00"/>
    <x v="259"/>
    <x v="1"/>
    <d v="2014-05-02T00:00:00"/>
    <x v="1"/>
  </r>
  <r>
    <x v="5"/>
    <x v="1"/>
    <s v="SU"/>
    <x v="1"/>
    <s v="Pendelton Acclim Pond"/>
    <s v="ODFW"/>
    <d v="2014-04-21T00:00:00"/>
    <x v="260"/>
    <x v="1"/>
    <d v="2014-04-21T00:00:00"/>
    <x v="1"/>
  </r>
  <r>
    <x v="5"/>
    <x v="1"/>
    <s v="SU"/>
    <x v="1"/>
    <s v="Minthorn Acclimation Pond"/>
    <s v="ODFW"/>
    <d v="2014-04-23T00:00:00"/>
    <x v="261"/>
    <x v="1"/>
    <d v="2014-04-23T00:00:00"/>
    <x v="1"/>
  </r>
  <r>
    <x v="5"/>
    <x v="7"/>
    <s v="UN"/>
    <x v="12"/>
    <s v="Pendelton Acclim Pond"/>
    <s v="ODFW"/>
    <d v="2014-04-16T00:00:00"/>
    <x v="262"/>
    <x v="1"/>
    <d v="2014-04-16T00:00:00"/>
    <x v="1"/>
  </r>
  <r>
    <x v="5"/>
    <x v="7"/>
    <s v="UN"/>
    <x v="12"/>
    <s v="Pendelton Acclim Pond"/>
    <s v="ODFW"/>
    <d v="2014-03-21T00:00:00"/>
    <x v="263"/>
    <x v="1"/>
    <d v="2014-03-21T00:00:00"/>
    <x v="1"/>
  </r>
  <r>
    <x v="5"/>
    <x v="7"/>
    <s v="UN"/>
    <x v="6"/>
    <s v="Easton Pond"/>
    <s v="USFW"/>
    <d v="2014-04-15T00:00:00"/>
    <x v="264"/>
    <x v="4"/>
    <d v="2014-06-15T00:00:00"/>
    <x v="1"/>
  </r>
  <r>
    <x v="5"/>
    <x v="7"/>
    <s v="UN"/>
    <x v="6"/>
    <s v="Easton Pond"/>
    <s v="USFW"/>
    <d v="2014-04-15T00:00:00"/>
    <x v="265"/>
    <x v="4"/>
    <d v="2014-06-15T00:00:00"/>
    <x v="1"/>
  </r>
  <r>
    <x v="5"/>
    <x v="7"/>
    <s v="UN"/>
    <x v="6"/>
    <s v="Lost Creek Acclim Pond"/>
    <s v="USFW"/>
    <d v="2014-04-15T00:00:00"/>
    <x v="266"/>
    <x v="4"/>
    <d v="2014-06-15T00:00:00"/>
    <x v="1"/>
  </r>
  <r>
    <x v="5"/>
    <x v="7"/>
    <s v="UN"/>
    <x v="6"/>
    <s v="Stiles Pond"/>
    <s v="USFW"/>
    <d v="2014-04-15T00:00:00"/>
    <x v="267"/>
    <x v="4"/>
    <d v="2014-06-15T00:00:00"/>
    <x v="1"/>
  </r>
  <r>
    <x v="5"/>
    <x v="7"/>
    <s v="UN"/>
    <x v="6"/>
    <s v="Holmes Pond"/>
    <s v="USFW"/>
    <d v="2014-04-15T00:00:00"/>
    <x v="268"/>
    <x v="4"/>
    <d v="2014-06-15T00:00:00"/>
    <x v="1"/>
  </r>
  <r>
    <x v="5"/>
    <x v="7"/>
    <s v="UN"/>
    <x v="7"/>
    <s v="Prosser Acclim Pond"/>
    <s v="YATR"/>
    <d v="2014-04-15T00:00:00"/>
    <x v="269"/>
    <x v="4"/>
    <d v="2014-06-15T00:00:00"/>
    <x v="1"/>
  </r>
  <r>
    <x v="5"/>
    <x v="7"/>
    <s v="UN"/>
    <x v="7"/>
    <s v="Yakama River"/>
    <s v="YATR"/>
    <d v="2014-04-15T00:00:00"/>
    <x v="270"/>
    <x v="4"/>
    <d v="2014-06-15T00:00:00"/>
    <x v="1"/>
  </r>
  <r>
    <x v="5"/>
    <x v="7"/>
    <s v="UN"/>
    <x v="7"/>
    <s v="Stiles Pond"/>
    <s v="YATR"/>
    <d v="2014-04-15T00:00:00"/>
    <x v="271"/>
    <x v="4"/>
    <d v="2014-06-15T00:00:00"/>
    <x v="1"/>
  </r>
  <r>
    <x v="5"/>
    <x v="6"/>
    <s v="FA"/>
    <x v="7"/>
    <s v="Prosser Acclim Pond"/>
    <s v="YATR"/>
    <d v="2014-04-25T00:00:00"/>
    <x v="272"/>
    <x v="4"/>
    <d v="2014-04-25T00:00:00"/>
    <x v="1"/>
  </r>
  <r>
    <x v="5"/>
    <x v="6"/>
    <s v="FA"/>
    <x v="7"/>
    <s v="Prosser Acclim Pond"/>
    <s v="YATR"/>
    <d v="2014-04-30T00:00:00"/>
    <x v="273"/>
    <x v="4"/>
    <d v="2014-04-30T00:00:00"/>
    <x v="1"/>
  </r>
  <r>
    <x v="5"/>
    <x v="6"/>
    <s v="FA"/>
    <x v="7"/>
    <s v="Prosser Acclim Pond"/>
    <s v="YATR"/>
    <d v="2014-05-01T00:00:00"/>
    <x v="274"/>
    <x v="4"/>
    <d v="2014-05-01T00:00:00"/>
    <x v="1"/>
  </r>
  <r>
    <x v="5"/>
    <x v="6"/>
    <s v="FA"/>
    <x v="24"/>
    <s v="Nelson Springs"/>
    <s v="YATR"/>
    <d v="2014-05-12T00:00:00"/>
    <x v="275"/>
    <x v="4"/>
    <d v="2014-05-12T00:00:00"/>
    <x v="1"/>
  </r>
  <r>
    <x v="5"/>
    <x v="6"/>
    <s v="FA"/>
    <x v="24"/>
    <s v="Nelson Springs"/>
    <s v="YATR"/>
    <d v="2014-06-02T00:00:00"/>
    <x v="276"/>
    <x v="4"/>
    <d v="2014-06-02T00:00:00"/>
    <x v="1"/>
  </r>
  <r>
    <x v="5"/>
    <x v="6"/>
    <s v="FA"/>
    <x v="24"/>
    <s v="Roza Acclim Pond"/>
    <s v="YATR"/>
    <d v="2014-06-05T00:00:00"/>
    <x v="277"/>
    <x v="4"/>
    <d v="2014-06-05T00:00:00"/>
    <x v="1"/>
  </r>
  <r>
    <x v="5"/>
    <x v="4"/>
    <s v="SP"/>
    <x v="14"/>
    <s v="Clark Flat Acclim Pond"/>
    <s v="YATR"/>
    <d v="2014-03-15T00:00:00"/>
    <x v="278"/>
    <x v="4"/>
    <d v="2014-05-15T00:00:00"/>
    <x v="1"/>
  </r>
  <r>
    <x v="5"/>
    <x v="4"/>
    <s v="SP"/>
    <x v="14"/>
    <s v="Easton Pond"/>
    <s v="YATR"/>
    <d v="2014-03-15T00:00:00"/>
    <x v="279"/>
    <x v="4"/>
    <d v="2014-05-15T00:00:00"/>
    <x v="1"/>
  </r>
  <r>
    <x v="5"/>
    <x v="4"/>
    <s v="SP"/>
    <x v="14"/>
    <s v="Jack Creek Acclim Pond"/>
    <s v="YATR"/>
    <d v="2014-03-15T00:00:00"/>
    <x v="280"/>
    <x v="4"/>
    <d v="2014-05-15T00:00:00"/>
    <x v="1"/>
  </r>
  <r>
    <x v="5"/>
    <x v="4"/>
    <s v="SP"/>
    <x v="22"/>
    <s v="Warm Springs Hatchery"/>
    <s v="USFW"/>
    <d v="2014-03-31T00:00:00"/>
    <x v="281"/>
    <x v="0"/>
    <d v="2014-04-04T00:00:00"/>
    <x v="1"/>
  </r>
  <r>
    <x v="5"/>
    <x v="4"/>
    <s v="SP"/>
    <x v="16"/>
    <s v="Little White Salmon Hatchery"/>
    <s v="USFW"/>
    <d v="2014-04-17T00:00:00"/>
    <x v="282"/>
    <x v="3"/>
    <d v="2014-04-17T00:00:00"/>
    <x v="1"/>
  </r>
  <r>
    <x v="5"/>
    <x v="6"/>
    <s v="FA"/>
    <x v="16"/>
    <s v="Little White Salmon Hatchery"/>
    <s v="USFW"/>
    <d v="2014-07-02T00:00:00"/>
    <x v="283"/>
    <x v="3"/>
    <d v="2014-07-02T00:00:00"/>
    <x v="1"/>
  </r>
  <r>
    <x v="5"/>
    <x v="6"/>
    <s v="FA"/>
    <x v="16"/>
    <s v="Little White Salmon Hatchery"/>
    <s v="USFW"/>
    <d v="2014-07-01T00:00:00"/>
    <x v="284"/>
    <x v="3"/>
    <d v="2014-07-01T00:00:00"/>
    <x v="1"/>
  </r>
  <r>
    <x v="5"/>
    <x v="6"/>
    <s v="FA"/>
    <x v="5"/>
    <s v="Willard Hatchery"/>
    <s v="USFW"/>
    <d v="2014-07-28T00:00:00"/>
    <x v="285"/>
    <x v="3"/>
    <d v="2014-07-28T00:00:00"/>
    <x v="1"/>
  </r>
  <r>
    <x v="5"/>
    <x v="4"/>
    <s v="SP"/>
    <x v="5"/>
    <s v="Willard Hatchery"/>
    <s v="USFW"/>
    <d v="2014-04-17T00:00:00"/>
    <x v="286"/>
    <x v="3"/>
    <d v="2014-04-17T00:00:00"/>
    <x v="1"/>
  </r>
  <r>
    <x v="5"/>
    <x v="4"/>
    <s v="SP"/>
    <x v="4"/>
    <s v="Carson Hatchery"/>
    <s v="USFW"/>
    <d v="2014-04-16T00:00:00"/>
    <x v="287"/>
    <x v="2"/>
    <d v="2014-04-16T00:00:00"/>
    <x v="1"/>
  </r>
  <r>
    <x v="5"/>
    <x v="4"/>
    <s v="SP"/>
    <x v="4"/>
    <s v="Walla Walla River"/>
    <s v="USFW"/>
    <d v="2014-03-31T00:00:00"/>
    <x v="288"/>
    <x v="9"/>
    <d v="2014-04-01T00:00:00"/>
    <x v="1"/>
  </r>
  <r>
    <x v="5"/>
    <x v="6"/>
    <s v="FA"/>
    <x v="17"/>
    <s v="Spring Creek Hatchery"/>
    <s v="USFW"/>
    <d v="2014-04-11T00:00:00"/>
    <x v="289"/>
    <x v="10"/>
    <d v="2014-04-11T00:00:00"/>
    <x v="1"/>
  </r>
  <r>
    <x v="5"/>
    <x v="6"/>
    <s v="FA"/>
    <x v="17"/>
    <s v="Spring Creek Hatchery"/>
    <s v="USFW"/>
    <d v="2014-05-06T00:00:00"/>
    <x v="290"/>
    <x v="10"/>
    <d v="2014-05-06T00:00:00"/>
    <x v="1"/>
  </r>
  <r>
    <x v="5"/>
    <x v="8"/>
    <s v="WI"/>
    <x v="23"/>
    <s v="E Fk Irrig Dist Sand Trap"/>
    <s v="WSTR"/>
    <d v="2014-05-05T00:00:00"/>
    <x v="291"/>
    <x v="5"/>
    <d v="2014-05-07T00:00:00"/>
    <x v="1"/>
  </r>
  <r>
    <x v="5"/>
    <x v="4"/>
    <s v="SP"/>
    <x v="0"/>
    <s v="W Fk Hood River"/>
    <s v="ODFW"/>
    <d v="2014-04-21T00:00:00"/>
    <x v="292"/>
    <x v="5"/>
    <d v="2014-04-22T00:00:00"/>
    <x v="1"/>
  </r>
  <r>
    <x v="5"/>
    <x v="4"/>
    <s v="SP"/>
    <x v="0"/>
    <s v="Deschutes River"/>
    <s v="ODFW"/>
    <d v="2014-04-01T00:00:00"/>
    <x v="293"/>
    <x v="0"/>
    <d v="2014-06-15T00:00:00"/>
    <x v="1"/>
  </r>
  <r>
    <x v="5"/>
    <x v="1"/>
    <s v="SU"/>
    <x v="0"/>
    <s v="Deschutes River"/>
    <s v="ODFW"/>
    <d v="2014-04-01T00:00:00"/>
    <x v="294"/>
    <x v="0"/>
    <d v="2014-04-04T00:00:00"/>
    <x v="1"/>
  </r>
  <r>
    <x v="5"/>
    <x v="1"/>
    <s v="SU"/>
    <x v="13"/>
    <s v="Crooked River (OR)"/>
    <s v="ODFW"/>
    <d v="2014-04-10T00:00:00"/>
    <x v="295"/>
    <x v="0"/>
    <d v="2014-04-10T00:00:00"/>
    <x v="1"/>
  </r>
  <r>
    <x v="5"/>
    <x v="1"/>
    <s v="SU"/>
    <x v="13"/>
    <s v="Wychus Creek"/>
    <s v="ODFW"/>
    <d v="2014-04-11T00:00:00"/>
    <x v="296"/>
    <x v="0"/>
    <d v="2014-04-11T00:00:00"/>
    <x v="1"/>
  </r>
  <r>
    <x v="5"/>
    <x v="4"/>
    <s v="SP"/>
    <x v="9"/>
    <s v="Metolius River"/>
    <s v="ODFW"/>
    <d v="2014-03-10T00:00:00"/>
    <x v="297"/>
    <x v="0"/>
    <d v="2014-03-10T00:00:00"/>
    <x v="1"/>
  </r>
  <r>
    <x v="5"/>
    <x v="4"/>
    <s v="SP"/>
    <x v="9"/>
    <s v="Crooked River (OR)"/>
    <s v="ODFW"/>
    <d v="2014-03-07T00:00:00"/>
    <x v="298"/>
    <x v="0"/>
    <d v="2014-03-07T00:00:00"/>
    <x v="1"/>
  </r>
  <r>
    <x v="5"/>
    <x v="4"/>
    <s v="SP"/>
    <x v="9"/>
    <s v="Wychus Creek"/>
    <s v="ODFW"/>
    <d v="2014-03-04T00:00:00"/>
    <x v="299"/>
    <x v="0"/>
    <d v="2014-03-04T00:00:00"/>
    <x v="1"/>
  </r>
  <r>
    <x v="5"/>
    <x v="4"/>
    <s v="SP"/>
    <x v="1"/>
    <s v="Umatilla River"/>
    <s v="ODFW"/>
    <d v="2014-04-01T00:00:00"/>
    <x v="34"/>
    <x v="1"/>
    <d v="2014-04-01T00:00:00"/>
    <x v="1"/>
  </r>
  <r>
    <x v="5"/>
    <x v="9"/>
    <s v="NO"/>
    <x v="21"/>
    <s v="Klickitat River"/>
    <s v="WDFW"/>
    <d v="2014-03-24T00:00:00"/>
    <x v="300"/>
    <x v="8"/>
    <d v="2014-03-27T00:00:00"/>
    <x v="1"/>
  </r>
  <r>
    <x v="5"/>
    <x v="1"/>
    <s v="SU"/>
    <x v="20"/>
    <s v="Klickitat River"/>
    <s v="WDFW"/>
    <d v="2014-04-28T00:00:00"/>
    <x v="301"/>
    <x v="8"/>
    <d v="2014-05-01T00:00:00"/>
    <x v="1"/>
  </r>
  <r>
    <x v="5"/>
    <x v="1"/>
    <s v="SU"/>
    <x v="10"/>
    <s v="Dayton Acclim Pond"/>
    <s v="WDFW"/>
    <d v="2014-04-22T00:00:00"/>
    <x v="224"/>
    <x v="6"/>
    <d v="2014-05-28T00:00:00"/>
    <x v="1"/>
  </r>
  <r>
    <x v="5"/>
    <x v="1"/>
    <s v="SU"/>
    <x v="10"/>
    <s v="Walla Walla River"/>
    <s v="WDFW"/>
    <d v="2014-04-15T00:00:00"/>
    <x v="302"/>
    <x v="9"/>
    <d v="2014-04-18T00:00:00"/>
    <x v="1"/>
  </r>
  <r>
    <x v="5"/>
    <x v="1"/>
    <s v="SU"/>
    <x v="10"/>
    <s v="Baileysburg Bridge"/>
    <s v="WDFW"/>
    <d v="2014-04-23T00:00:00"/>
    <x v="303"/>
    <x v="6"/>
    <d v="2014-04-24T00:00:00"/>
    <x v="1"/>
  </r>
  <r>
    <x v="5"/>
    <x v="6"/>
    <s v="FA"/>
    <x v="11"/>
    <s v="Above McNary Dam"/>
    <s v="WDFW"/>
    <d v="2014-05-20T00:00:00"/>
    <x v="304"/>
    <x v="7"/>
    <d v="2014-05-20T00:00:00"/>
    <x v="1"/>
  </r>
  <r>
    <x v="5"/>
    <x v="6"/>
    <s v="FA"/>
    <x v="19"/>
    <s v="Ringold Springs Hatchery"/>
    <s v="WDFW"/>
    <d v="2014-06-13T00:00:00"/>
    <x v="305"/>
    <x v="7"/>
    <d v="2014-06-22T00:00:00"/>
    <x v="1"/>
  </r>
  <r>
    <x v="5"/>
    <x v="1"/>
    <s v="SU"/>
    <x v="19"/>
    <s v="Ringold Springs Hatchery"/>
    <s v="WDFW"/>
    <d v="2014-04-10T00:00:00"/>
    <x v="306"/>
    <x v="7"/>
    <d v="2014-04-19T00:00:00"/>
    <x v="1"/>
  </r>
  <r>
    <x v="5"/>
    <x v="6"/>
    <s v="FA"/>
    <x v="18"/>
    <s v="Priest Rapids Hatchery"/>
    <s v="WDFW"/>
    <d v="2014-06-12T00:00:00"/>
    <x v="307"/>
    <x v="7"/>
    <d v="2014-06-27T00:00:00"/>
    <x v="1"/>
  </r>
  <r>
    <x v="5"/>
    <x v="6"/>
    <s v="FA"/>
    <x v="11"/>
    <s v="Yakama River"/>
    <s v="WDFW"/>
    <d v="2014-05-15T00:00:00"/>
    <x v="308"/>
    <x v="4"/>
    <d v="2014-05-15T00:00:00"/>
    <x v="1"/>
  </r>
  <r>
    <x v="5"/>
    <x v="4"/>
    <s v="SP"/>
    <x v="15"/>
    <s v="Klickitat Hatchery"/>
    <s v="WDFW"/>
    <d v="2014-03-03T00:00:00"/>
    <x v="309"/>
    <x v="8"/>
    <d v="2014-03-06T00:00:00"/>
    <x v="1"/>
  </r>
  <r>
    <x v="5"/>
    <x v="6"/>
    <s v="FA"/>
    <x v="15"/>
    <s v="Klickitat Hatchery"/>
    <s v="WDFW"/>
    <d v="2014-06-23T00:00:00"/>
    <x v="310"/>
    <x v="8"/>
    <d v="2014-06-27T00:00:00"/>
    <x v="1"/>
  </r>
  <r>
    <x v="5"/>
    <x v="9"/>
    <s v="NO"/>
    <x v="15"/>
    <s v="Klickitat Hatchery"/>
    <s v="WDFW"/>
    <d v="2014-05-12T00:00:00"/>
    <x v="311"/>
    <x v="8"/>
    <d v="2014-05-14T00:00:00"/>
    <x v="1"/>
  </r>
  <r>
    <x v="5"/>
    <x v="4"/>
    <s v="SP"/>
    <x v="23"/>
    <s v="Parkdale Acclim Pond"/>
    <s v="WSTR"/>
    <d v="2014-04-22T00:00:00"/>
    <x v="312"/>
    <x v="5"/>
    <d v="2014-04-23T00:00:00"/>
    <x v="1"/>
  </r>
  <r>
    <x v="5"/>
    <x v="4"/>
    <s v="SP"/>
    <x v="23"/>
    <s v="Parkdale Acclim Pond"/>
    <s v="WSTR"/>
    <d v="2014-04-21T00:00:00"/>
    <x v="313"/>
    <x v="5"/>
    <d v="2014-04-22T00:00:00"/>
    <x v="1"/>
  </r>
  <r>
    <x v="5"/>
    <x v="1"/>
    <s v="SU"/>
    <x v="20"/>
    <s v="Drano Lake"/>
    <s v="WDFW"/>
    <d v="2014-05-07T00:00:00"/>
    <x v="314"/>
    <x v="3"/>
    <d v="2014-05-07T00:00:00"/>
    <x v="1"/>
  </r>
  <r>
    <x v="5"/>
    <x v="4"/>
    <s v="SP"/>
    <x v="9"/>
    <s v="Lake Billy Chinook"/>
    <s v="ODFW"/>
    <d v="2014-03-06T00:00:00"/>
    <x v="315"/>
    <x v="0"/>
    <d v="2014-03-06T00:00:00"/>
    <x v="1"/>
  </r>
  <r>
    <x v="6"/>
    <x v="0"/>
    <s v="SP"/>
    <x v="0"/>
    <s v="Metolius River"/>
    <s v="ODFW"/>
    <d v="2012-03-06T00:00:00"/>
    <x v="316"/>
    <x v="0"/>
    <d v="2012-03-06T00:00:00"/>
    <x v="0"/>
  </r>
  <r>
    <x v="6"/>
    <x v="0"/>
    <s v="SP"/>
    <x v="0"/>
    <s v="Wychus Creek"/>
    <s v="ODFW"/>
    <d v="2012-03-07T00:00:00"/>
    <x v="317"/>
    <x v="0"/>
    <d v="2012-03-07T00:00:00"/>
    <x v="0"/>
  </r>
  <r>
    <x v="6"/>
    <x v="0"/>
    <s v="SP"/>
    <x v="0"/>
    <s v="Crooked River (OR)"/>
    <s v="ODFW"/>
    <d v="2012-03-08T00:00:00"/>
    <x v="318"/>
    <x v="0"/>
    <d v="2012-03-08T00:00:00"/>
    <x v="0"/>
  </r>
  <r>
    <x v="6"/>
    <x v="1"/>
    <s v="SU"/>
    <x v="0"/>
    <s v="Wychus Creek"/>
    <s v="ODFW"/>
    <d v="2012-05-01T00:00:00"/>
    <x v="319"/>
    <x v="0"/>
    <d v="2012-05-18T00:00:00"/>
    <x v="0"/>
  </r>
  <r>
    <x v="6"/>
    <x v="1"/>
    <s v="SU"/>
    <x v="0"/>
    <s v="Crooked River (OR)"/>
    <s v="ODFW"/>
    <d v="2012-05-02T00:00:00"/>
    <x v="320"/>
    <x v="0"/>
    <d v="2012-05-14T00:00:00"/>
    <x v="0"/>
  </r>
  <r>
    <x v="6"/>
    <x v="0"/>
    <s v="SP"/>
    <x v="0"/>
    <s v="Deschutes River"/>
    <s v="ODFW"/>
    <d v="2012-03-08T00:00:00"/>
    <x v="321"/>
    <x v="0"/>
    <d v="2012-03-08T00:00:00"/>
    <x v="0"/>
  </r>
  <r>
    <x v="6"/>
    <x v="0"/>
    <s v="SP"/>
    <x v="0"/>
    <s v="Ochoco Creek"/>
    <s v="ODFW"/>
    <d v="2012-03-08T00:00:00"/>
    <x v="322"/>
    <x v="0"/>
    <d v="2012-03-08T00:00:00"/>
    <x v="0"/>
  </r>
  <r>
    <x v="6"/>
    <x v="1"/>
    <s v="SU"/>
    <x v="0"/>
    <s v="Ochoco Creek"/>
    <s v="ODFW"/>
    <d v="2012-05-02T00:00:00"/>
    <x v="323"/>
    <x v="0"/>
    <d v="2012-05-02T00:00:00"/>
    <x v="0"/>
  </r>
  <r>
    <x v="6"/>
    <x v="1"/>
    <s v="SU"/>
    <x v="0"/>
    <s v="McKay Creek (Crooked R)"/>
    <s v="ODFW"/>
    <d v="2012-05-03T00:00:00"/>
    <x v="324"/>
    <x v="0"/>
    <d v="2012-05-03T00:00:00"/>
    <x v="0"/>
  </r>
  <r>
    <x v="6"/>
    <x v="1"/>
    <s v="SU"/>
    <x v="0"/>
    <s v="Deschutes River"/>
    <s v="ODFW"/>
    <d v="2012-05-04T00:00:00"/>
    <x v="325"/>
    <x v="0"/>
    <d v="2012-05-04T00:00:00"/>
    <x v="0"/>
  </r>
  <r>
    <x v="6"/>
    <x v="11"/>
    <s v="UN"/>
    <x v="0"/>
    <s v="Lake Billy Chinook"/>
    <s v="ODFW"/>
    <d v="2012-06-15T00:00:00"/>
    <x v="326"/>
    <x v="0"/>
    <d v="2012-06-15T00:00:00"/>
    <x v="1"/>
  </r>
  <r>
    <x v="6"/>
    <x v="0"/>
    <s v="SP"/>
    <x v="22"/>
    <s v="Deschutes River"/>
    <s v="USFW"/>
    <d v="2012-05-09T00:00:00"/>
    <x v="327"/>
    <x v="0"/>
    <d v="2012-05-11T00:00:00"/>
    <x v="2"/>
  </r>
  <r>
    <x v="6"/>
    <x v="2"/>
    <s v="FA"/>
    <x v="2"/>
    <s v="Pendelton Acclim Pond"/>
    <s v="ODFW"/>
    <d v="2013-03-06T00:00:00"/>
    <x v="328"/>
    <x v="1"/>
    <d v="2013-03-06T00:00:00"/>
    <x v="1"/>
  </r>
  <r>
    <x v="6"/>
    <x v="6"/>
    <s v="FA"/>
    <x v="1"/>
    <s v="Umatilla River"/>
    <s v="ODFW"/>
    <d v="2013-05-13T00:00:00"/>
    <x v="329"/>
    <x v="1"/>
    <d v="2013-05-13T00:00:00"/>
    <x v="1"/>
  </r>
  <r>
    <x v="6"/>
    <x v="4"/>
    <s v="SP"/>
    <x v="1"/>
    <s v="Thornhollow Acclim Pond"/>
    <s v="ODFW"/>
    <d v="2013-04-15T00:00:00"/>
    <x v="330"/>
    <x v="1"/>
    <d v="2013-04-15T00:00:00"/>
    <x v="1"/>
  </r>
  <r>
    <x v="6"/>
    <x v="4"/>
    <s v="SP"/>
    <x v="1"/>
    <s v="Imeques Acclim Pond"/>
    <s v="ODFW"/>
    <d v="2013-01-02T00:00:00"/>
    <x v="331"/>
    <x v="1"/>
    <d v="2013-01-02T00:00:00"/>
    <x v="1"/>
  </r>
  <r>
    <x v="6"/>
    <x v="4"/>
    <s v="SP"/>
    <x v="1"/>
    <s v="Imeques Acclim Pond"/>
    <s v="ODFW"/>
    <d v="2013-04-16T00:00:00"/>
    <x v="332"/>
    <x v="1"/>
    <d v="2013-04-16T00:00:00"/>
    <x v="1"/>
  </r>
  <r>
    <x v="6"/>
    <x v="4"/>
    <s v="SP"/>
    <x v="1"/>
    <s v="Imeques Acclim Pond"/>
    <s v="ODFW"/>
    <d v="2013-04-16T00:00:00"/>
    <x v="333"/>
    <x v="1"/>
    <d v="2013-04-16T00:00:00"/>
    <x v="1"/>
  </r>
  <r>
    <x v="6"/>
    <x v="1"/>
    <s v="SU"/>
    <x v="1"/>
    <s v="Meacham Creek"/>
    <s v="ODFW"/>
    <d v="2013-04-24T00:00:00"/>
    <x v="334"/>
    <x v="1"/>
    <d v="2013-04-24T00:00:00"/>
    <x v="1"/>
  </r>
  <r>
    <x v="6"/>
    <x v="1"/>
    <s v="SU"/>
    <x v="1"/>
    <s v="Minthorn Acclimation Pond"/>
    <s v="ODFW"/>
    <d v="2013-04-20T00:00:00"/>
    <x v="335"/>
    <x v="1"/>
    <d v="2013-04-24T00:00:00"/>
    <x v="1"/>
  </r>
  <r>
    <x v="6"/>
    <x v="1"/>
    <s v="SU"/>
    <x v="1"/>
    <s v="Pendelton Acclim Pond"/>
    <s v="ODFW"/>
    <d v="2013-04-20T00:00:00"/>
    <x v="336"/>
    <x v="1"/>
    <d v="2013-04-23T00:00:00"/>
    <x v="1"/>
  </r>
  <r>
    <x v="6"/>
    <x v="7"/>
    <s v="UN"/>
    <x v="12"/>
    <s v="Pendelton Acclim Pond"/>
    <s v="ODFW"/>
    <d v="2013-03-27T00:00:00"/>
    <x v="337"/>
    <x v="1"/>
    <d v="2013-03-27T00:00:00"/>
    <x v="1"/>
  </r>
  <r>
    <x v="6"/>
    <x v="4"/>
    <s v="SP"/>
    <x v="14"/>
    <s v="Clark Flat Acclim Pond"/>
    <s v="YATR"/>
    <d v="2013-03-15T00:00:00"/>
    <x v="338"/>
    <x v="4"/>
    <d v="2013-05-15T00:00:00"/>
    <x v="1"/>
  </r>
  <r>
    <x v="6"/>
    <x v="4"/>
    <s v="SP"/>
    <x v="14"/>
    <s v="Easton Pond"/>
    <s v="YATR"/>
    <d v="2013-03-15T00:00:00"/>
    <x v="339"/>
    <x v="4"/>
    <d v="2013-05-15T00:00:00"/>
    <x v="1"/>
  </r>
  <r>
    <x v="6"/>
    <x v="4"/>
    <s v="SP"/>
    <x v="14"/>
    <s v="Jack Creek Acclim Pond"/>
    <s v="YATR"/>
    <d v="2013-03-15T00:00:00"/>
    <x v="340"/>
    <x v="4"/>
    <d v="2013-05-15T00:00:00"/>
    <x v="1"/>
  </r>
  <r>
    <x v="6"/>
    <x v="4"/>
    <s v="SP"/>
    <x v="16"/>
    <s v="Little White Salmon Hatchery"/>
    <s v="USFW"/>
    <d v="2013-04-18T00:00:00"/>
    <x v="341"/>
    <x v="3"/>
    <d v="2013-04-18T00:00:00"/>
    <x v="1"/>
  </r>
  <r>
    <x v="6"/>
    <x v="6"/>
    <s v="FA"/>
    <x v="16"/>
    <s v="Little White Salmon Hatchery"/>
    <s v="USFW"/>
    <d v="2013-07-02T00:00:00"/>
    <x v="342"/>
    <x v="3"/>
    <d v="2013-07-02T00:00:00"/>
    <x v="1"/>
  </r>
  <r>
    <x v="6"/>
    <x v="6"/>
    <s v="FA"/>
    <x v="16"/>
    <s v="Little White Salmon Hatchery"/>
    <s v="USFW"/>
    <d v="2013-07-02T00:00:00"/>
    <x v="343"/>
    <x v="3"/>
    <d v="2013-07-02T00:00:00"/>
    <x v="1"/>
  </r>
  <r>
    <x v="6"/>
    <x v="6"/>
    <s v="FA"/>
    <x v="16"/>
    <s v="Little White Salmon Hatchery"/>
    <s v="USFW"/>
    <d v="2013-04-11T00:00:00"/>
    <x v="344"/>
    <x v="3"/>
    <d v="2013-04-11T00:00:00"/>
    <x v="1"/>
  </r>
  <r>
    <x v="6"/>
    <x v="4"/>
    <s v="SP"/>
    <x v="5"/>
    <s v="Willard Hatchery"/>
    <s v="USFW"/>
    <d v="2013-04-18T00:00:00"/>
    <x v="345"/>
    <x v="3"/>
    <d v="2013-04-18T00:00:00"/>
    <x v="1"/>
  </r>
  <r>
    <x v="6"/>
    <x v="4"/>
    <s v="SP"/>
    <x v="4"/>
    <s v="Carson Hatchery"/>
    <s v="USFW"/>
    <d v="2013-04-17T00:00:00"/>
    <x v="346"/>
    <x v="2"/>
    <d v="2013-04-17T00:00:00"/>
    <x v="1"/>
  </r>
  <r>
    <x v="6"/>
    <x v="4"/>
    <s v="SP"/>
    <x v="4"/>
    <s v="Walla Walla River"/>
    <s v="USFW"/>
    <d v="2013-04-01T00:00:00"/>
    <x v="347"/>
    <x v="9"/>
    <d v="2013-04-03T00:00:00"/>
    <x v="1"/>
  </r>
  <r>
    <x v="6"/>
    <x v="6"/>
    <s v="FA"/>
    <x v="17"/>
    <s v="Spring Creek Hatchery"/>
    <s v="USFW"/>
    <d v="2013-04-11T00:00:00"/>
    <x v="348"/>
    <x v="10"/>
    <d v="2013-04-11T00:00:00"/>
    <x v="1"/>
  </r>
  <r>
    <x v="6"/>
    <x v="6"/>
    <s v="FA"/>
    <x v="17"/>
    <s v="Spring Creek Hatchery"/>
    <s v="USFW"/>
    <d v="2013-05-02T00:00:00"/>
    <x v="349"/>
    <x v="10"/>
    <d v="2013-05-02T00:00:00"/>
    <x v="1"/>
  </r>
  <r>
    <x v="6"/>
    <x v="7"/>
    <s v="UN"/>
    <x v="6"/>
    <s v="Stiles Pond"/>
    <s v="USFW"/>
    <d v="2013-04-15T00:00:00"/>
    <x v="350"/>
    <x v="4"/>
    <d v="2013-07-01T00:00:00"/>
    <x v="1"/>
  </r>
  <r>
    <x v="6"/>
    <x v="7"/>
    <s v="UN"/>
    <x v="6"/>
    <s v="Holmes Pond"/>
    <s v="USFW"/>
    <d v="2013-04-15T00:00:00"/>
    <x v="351"/>
    <x v="4"/>
    <d v="2013-07-01T00:00:00"/>
    <x v="1"/>
  </r>
  <r>
    <x v="6"/>
    <x v="7"/>
    <s v="UN"/>
    <x v="6"/>
    <s v="Easton Pond"/>
    <s v="USFW"/>
    <d v="2013-04-15T00:00:00"/>
    <x v="352"/>
    <x v="4"/>
    <d v="2013-07-01T00:00:00"/>
    <x v="1"/>
  </r>
  <r>
    <x v="6"/>
    <x v="7"/>
    <s v="UN"/>
    <x v="7"/>
    <s v="Prosser Acclim Pond"/>
    <s v="YATR"/>
    <d v="2013-04-01T00:00:00"/>
    <x v="353"/>
    <x v="4"/>
    <d v="2013-07-01T00:00:00"/>
    <x v="1"/>
  </r>
  <r>
    <x v="6"/>
    <x v="7"/>
    <s v="UN"/>
    <x v="7"/>
    <s v="Lost Creek Acclim Pond"/>
    <s v="YATR"/>
    <d v="2013-04-15T00:00:00"/>
    <x v="354"/>
    <x v="4"/>
    <d v="2013-07-01T00:00:00"/>
    <x v="1"/>
  </r>
  <r>
    <x v="6"/>
    <x v="7"/>
    <s v="UN"/>
    <x v="7"/>
    <s v="Stiles Pond"/>
    <s v="YATR"/>
    <d v="2013-04-15T00:00:00"/>
    <x v="355"/>
    <x v="4"/>
    <d v="2013-07-01T00:00:00"/>
    <x v="1"/>
  </r>
  <r>
    <x v="6"/>
    <x v="4"/>
    <s v="SP"/>
    <x v="22"/>
    <s v="Warm Springs Hatchery"/>
    <s v="USFW"/>
    <d v="2013-04-02T00:00:00"/>
    <x v="356"/>
    <x v="0"/>
    <d v="2013-04-10T00:00:00"/>
    <x v="1"/>
  </r>
  <r>
    <x v="6"/>
    <x v="9"/>
    <s v="NO"/>
    <x v="21"/>
    <s v="Klickitat River"/>
    <s v="WDFW"/>
    <d v="2013-03-25T00:00:00"/>
    <x v="357"/>
    <x v="8"/>
    <d v="2013-03-29T00:00:00"/>
    <x v="1"/>
  </r>
  <r>
    <x v="6"/>
    <x v="1"/>
    <s v="SU"/>
    <x v="20"/>
    <s v="Klickitat River"/>
    <s v="WDFW"/>
    <d v="2013-05-06T00:00:00"/>
    <x v="358"/>
    <x v="8"/>
    <d v="2013-05-08T00:00:00"/>
    <x v="1"/>
  </r>
  <r>
    <x v="6"/>
    <x v="1"/>
    <s v="SU"/>
    <x v="10"/>
    <s v="Dayton Acclim Pond"/>
    <s v="WDFW"/>
    <d v="2013-04-08T00:00:00"/>
    <x v="359"/>
    <x v="6"/>
    <d v="2013-04-26T00:00:00"/>
    <x v="1"/>
  </r>
  <r>
    <x v="6"/>
    <x v="1"/>
    <s v="SU"/>
    <x v="10"/>
    <s v="Walla Walla River"/>
    <s v="WDFW"/>
    <d v="2013-04-15T00:00:00"/>
    <x v="360"/>
    <x v="9"/>
    <d v="2013-04-17T00:00:00"/>
    <x v="1"/>
  </r>
  <r>
    <x v="6"/>
    <x v="1"/>
    <s v="SU"/>
    <x v="10"/>
    <s v="Baileysburg Bridge"/>
    <s v="WDFW"/>
    <d v="2013-04-22T00:00:00"/>
    <x v="361"/>
    <x v="6"/>
    <d v="2013-04-23T00:00:00"/>
    <x v="1"/>
  </r>
  <r>
    <x v="6"/>
    <x v="6"/>
    <s v="FA"/>
    <x v="19"/>
    <s v="Ringold Springs Hatchery"/>
    <s v="WDFW"/>
    <d v="2013-06-19T00:00:00"/>
    <x v="362"/>
    <x v="7"/>
    <d v="2013-06-26T00:00:00"/>
    <x v="1"/>
  </r>
  <r>
    <x v="6"/>
    <x v="1"/>
    <s v="SU"/>
    <x v="19"/>
    <s v="Ringold Springs Hatchery"/>
    <s v="WDFW"/>
    <d v="2013-04-12T00:00:00"/>
    <x v="363"/>
    <x v="7"/>
    <d v="2013-04-22T00:00:00"/>
    <x v="1"/>
  </r>
  <r>
    <x v="6"/>
    <x v="6"/>
    <s v="FA"/>
    <x v="18"/>
    <s v="Priest Rapids Hatchery"/>
    <s v="WDFW"/>
    <d v="2013-06-12T00:00:00"/>
    <x v="364"/>
    <x v="7"/>
    <d v="2013-06-16T00:00:00"/>
    <x v="1"/>
  </r>
  <r>
    <x v="6"/>
    <x v="6"/>
    <s v="FA"/>
    <x v="11"/>
    <s v="Yakama River"/>
    <s v="WDFW"/>
    <d v="2013-05-15T00:00:00"/>
    <x v="365"/>
    <x v="4"/>
    <d v="2013-05-15T00:00:00"/>
    <x v="1"/>
  </r>
  <r>
    <x v="6"/>
    <x v="4"/>
    <s v="SP"/>
    <x v="15"/>
    <s v="Klickitat Hatchery"/>
    <s v="WDFW"/>
    <d v="2013-03-05T00:00:00"/>
    <x v="366"/>
    <x v="8"/>
    <d v="2013-03-07T00:00:00"/>
    <x v="1"/>
  </r>
  <r>
    <x v="6"/>
    <x v="6"/>
    <s v="FA"/>
    <x v="15"/>
    <s v="Klickitat Hatchery"/>
    <s v="WDFW"/>
    <d v="2013-06-06T00:00:00"/>
    <x v="367"/>
    <x v="8"/>
    <d v="2013-06-20T00:00:00"/>
    <x v="1"/>
  </r>
  <r>
    <x v="6"/>
    <x v="9"/>
    <s v="NO"/>
    <x v="15"/>
    <s v="Klickitat Hatchery"/>
    <s v="WDFW"/>
    <d v="2013-05-13T00:00:00"/>
    <x v="368"/>
    <x v="8"/>
    <d v="2013-05-15T00:00:00"/>
    <x v="1"/>
  </r>
  <r>
    <x v="6"/>
    <x v="8"/>
    <s v="WI"/>
    <x v="23"/>
    <s v="Parkdale Acclim Pond"/>
    <s v="WSTR"/>
    <d v="2013-05-13T00:00:00"/>
    <x v="369"/>
    <x v="5"/>
    <d v="2013-05-15T00:00:00"/>
    <x v="1"/>
  </r>
  <r>
    <x v="6"/>
    <x v="8"/>
    <s v="WI"/>
    <x v="23"/>
    <s v="Parkdale Acclim Pond"/>
    <s v="WSTR"/>
    <d v="2013-05-15T00:00:00"/>
    <x v="370"/>
    <x v="5"/>
    <d v="2013-05-16T00:00:00"/>
    <x v="1"/>
  </r>
  <r>
    <x v="6"/>
    <x v="8"/>
    <s v="WI"/>
    <x v="8"/>
    <s v="Parkdale Acclim Pond"/>
    <s v="ODFW"/>
    <d v="2013-05-15T00:00:00"/>
    <x v="371"/>
    <x v="5"/>
    <d v="2013-05-16T00:00:00"/>
    <x v="1"/>
  </r>
  <r>
    <x v="6"/>
    <x v="4"/>
    <s v="SP"/>
    <x v="0"/>
    <s v="W Fk Hood River"/>
    <s v="ODFW"/>
    <d v="2013-04-22T00:00:00"/>
    <x v="372"/>
    <x v="5"/>
    <d v="2013-04-22T00:00:00"/>
    <x v="1"/>
  </r>
  <r>
    <x v="6"/>
    <x v="4"/>
    <s v="SP"/>
    <x v="0"/>
    <s v="Deschutes River"/>
    <s v="ODFW"/>
    <d v="2013-04-15T00:00:00"/>
    <x v="373"/>
    <x v="0"/>
    <d v="2013-06-01T00:00:00"/>
    <x v="1"/>
  </r>
  <r>
    <x v="6"/>
    <x v="1"/>
    <s v="SU"/>
    <x v="0"/>
    <s v="Deschutes River"/>
    <s v="ODFW"/>
    <d v="2013-04-01T00:00:00"/>
    <x v="374"/>
    <x v="0"/>
    <d v="2013-04-04T00:00:00"/>
    <x v="1"/>
  </r>
  <r>
    <x v="6"/>
    <x v="1"/>
    <s v="SU"/>
    <x v="0"/>
    <s v="Crooked River (OR)"/>
    <s v="ODFW"/>
    <d v="2013-05-13T00:00:00"/>
    <x v="375"/>
    <x v="0"/>
    <d v="2013-05-13T00:00:00"/>
    <x v="0"/>
  </r>
  <r>
    <x v="6"/>
    <x v="1"/>
    <s v="SU"/>
    <x v="13"/>
    <s v="Crooked River (OR)"/>
    <s v="ODFW"/>
    <d v="2013-04-15T00:00:00"/>
    <x v="185"/>
    <x v="0"/>
    <d v="2013-04-15T00:00:00"/>
    <x v="1"/>
  </r>
  <r>
    <x v="6"/>
    <x v="1"/>
    <s v="SU"/>
    <x v="13"/>
    <s v="Wychus Creek"/>
    <s v="ODFW"/>
    <d v="2013-04-15T00:00:00"/>
    <x v="186"/>
    <x v="0"/>
    <d v="2013-04-15T00:00:00"/>
    <x v="1"/>
  </r>
  <r>
    <x v="6"/>
    <x v="4"/>
    <s v="SP"/>
    <x v="9"/>
    <s v="Metolius River"/>
    <s v="ODFW"/>
    <d v="2013-03-15T00:00:00"/>
    <x v="376"/>
    <x v="0"/>
    <d v="2013-03-15T00:00:00"/>
    <x v="1"/>
  </r>
  <r>
    <x v="6"/>
    <x v="4"/>
    <s v="SP"/>
    <x v="9"/>
    <s v="Crooked River (OR)"/>
    <s v="ODFW"/>
    <d v="2013-03-15T00:00:00"/>
    <x v="377"/>
    <x v="0"/>
    <d v="2013-03-15T00:00:00"/>
    <x v="1"/>
  </r>
  <r>
    <x v="6"/>
    <x v="4"/>
    <s v="SP"/>
    <x v="9"/>
    <s v="Wychus Creek"/>
    <s v="ODFW"/>
    <d v="2013-03-14T00:00:00"/>
    <x v="378"/>
    <x v="0"/>
    <d v="2013-03-14T00:00:00"/>
    <x v="1"/>
  </r>
  <r>
    <x v="6"/>
    <x v="6"/>
    <s v="FA"/>
    <x v="7"/>
    <s v="Prosser Acclim Pond"/>
    <s v="YATR"/>
    <d v="2013-04-26T00:00:00"/>
    <x v="379"/>
    <x v="4"/>
    <d v="2013-04-26T00:00:00"/>
    <x v="1"/>
  </r>
  <r>
    <x v="6"/>
    <x v="6"/>
    <s v="FA"/>
    <x v="7"/>
    <s v="Prosser Acclim Pond"/>
    <s v="YATR"/>
    <d v="2013-04-29T00:00:00"/>
    <x v="380"/>
    <x v="4"/>
    <d v="2013-04-29T00:00:00"/>
    <x v="1"/>
  </r>
  <r>
    <x v="6"/>
    <x v="6"/>
    <s v="FA"/>
    <x v="7"/>
    <s v="Prosser Acclim Pond"/>
    <s v="YATR"/>
    <d v="2013-05-14T00:00:00"/>
    <x v="381"/>
    <x v="4"/>
    <d v="2013-05-14T00:00:00"/>
    <x v="1"/>
  </r>
  <r>
    <x v="6"/>
    <x v="6"/>
    <s v="FA"/>
    <x v="24"/>
    <s v="Nelson Springs"/>
    <s v="YATR"/>
    <d v="2013-05-15T00:00:00"/>
    <x v="382"/>
    <x v="4"/>
    <d v="2013-05-15T00:00:00"/>
    <x v="1"/>
  </r>
  <r>
    <x v="6"/>
    <x v="6"/>
    <s v="FA"/>
    <x v="24"/>
    <s v="Nelson Springs"/>
    <s v="YATR"/>
    <d v="2013-06-01T00:00:00"/>
    <x v="383"/>
    <x v="4"/>
    <d v="2013-06-01T00:00:00"/>
    <x v="1"/>
  </r>
  <r>
    <x v="6"/>
    <x v="6"/>
    <s v="FA"/>
    <x v="25"/>
    <s v="Roza Acclim Pond"/>
    <s v="WDFW"/>
    <d v="2013-05-29T00:00:00"/>
    <x v="384"/>
    <x v="4"/>
    <d v="2013-05-29T00:00:00"/>
    <x v="1"/>
  </r>
  <r>
    <x v="6"/>
    <x v="7"/>
    <s v="UN"/>
    <x v="12"/>
    <s v="Pendelton Acclim Pond"/>
    <s v="ODFW"/>
    <d v="2013-04-20T00:00:00"/>
    <x v="385"/>
    <x v="1"/>
    <d v="2013-04-24T00:00:00"/>
    <x v="1"/>
  </r>
  <r>
    <x v="6"/>
    <x v="4"/>
    <s v="SP"/>
    <x v="4"/>
    <s v="W Fk Hood River"/>
    <s v="USFW"/>
    <d v="2013-04-22T00:00:00"/>
    <x v="386"/>
    <x v="5"/>
    <d v="2013-04-22T00:00:00"/>
    <x v="1"/>
  </r>
  <r>
    <x v="6"/>
    <x v="4"/>
    <s v="SP"/>
    <x v="23"/>
    <s v="Parkdale Acclim Pond"/>
    <s v="WSTR"/>
    <d v="2013-04-23T00:00:00"/>
    <x v="387"/>
    <x v="5"/>
    <d v="2013-04-24T00:00:00"/>
    <x v="1"/>
  </r>
  <r>
    <x v="6"/>
    <x v="1"/>
    <s v="SU"/>
    <x v="0"/>
    <s v="Deschutes River"/>
    <s v="ODFW"/>
    <d v="2013-05-14T00:00:00"/>
    <x v="388"/>
    <x v="0"/>
    <d v="2013-05-14T00:00:00"/>
    <x v="0"/>
  </r>
  <r>
    <x v="6"/>
    <x v="6"/>
    <s v="FA"/>
    <x v="11"/>
    <s v="Above McNary Dam"/>
    <s v="WDFW"/>
    <d v="2013-05-02T00:00:00"/>
    <x v="389"/>
    <x v="7"/>
    <d v="2013-05-31T00:00:00"/>
    <x v="1"/>
  </r>
  <r>
    <x v="6"/>
    <x v="2"/>
    <s v="FA"/>
    <x v="7"/>
    <s v="Prosser Acclim Pond"/>
    <s v="YATR"/>
    <d v="2013-03-25T00:00:00"/>
    <x v="390"/>
    <x v="4"/>
    <d v="2013-03-25T00:00:00"/>
    <x v="1"/>
  </r>
  <r>
    <x v="6"/>
    <x v="6"/>
    <s v="FA"/>
    <x v="24"/>
    <s v="Yakama River"/>
    <s v="YATR"/>
    <d v="2013-05-20T00:00:00"/>
    <x v="391"/>
    <x v="4"/>
    <d v="2013-05-20T00:00:00"/>
    <x v="1"/>
  </r>
  <r>
    <x v="7"/>
    <x v="0"/>
    <s v="SP"/>
    <x v="0"/>
    <s v="Metolius River"/>
    <s v="ODFW"/>
    <d v="2011-03-08T00:00:00"/>
    <x v="392"/>
    <x v="0"/>
    <d v="2011-03-08T00:00:00"/>
    <x v="0"/>
  </r>
  <r>
    <x v="7"/>
    <x v="0"/>
    <s v="SP"/>
    <x v="0"/>
    <s v="Wychus Creek"/>
    <s v="ODFW"/>
    <d v="2011-03-09T00:00:00"/>
    <x v="393"/>
    <x v="0"/>
    <d v="2011-03-09T00:00:00"/>
    <x v="0"/>
  </r>
  <r>
    <x v="7"/>
    <x v="0"/>
    <s v="SP"/>
    <x v="0"/>
    <s v="Crooked River (OR)"/>
    <s v="ODFW"/>
    <d v="2011-03-10T00:00:00"/>
    <x v="394"/>
    <x v="0"/>
    <d v="2011-03-10T00:00:00"/>
    <x v="0"/>
  </r>
  <r>
    <x v="7"/>
    <x v="1"/>
    <s v="SU"/>
    <x v="0"/>
    <s v="Wychus Creek"/>
    <s v="ODFW"/>
    <d v="2011-05-10T00:00:00"/>
    <x v="395"/>
    <x v="0"/>
    <d v="2011-05-10T00:00:00"/>
    <x v="0"/>
  </r>
  <r>
    <x v="7"/>
    <x v="1"/>
    <s v="SU"/>
    <x v="0"/>
    <s v="Crooked River (OR)"/>
    <s v="ODFW"/>
    <d v="2011-05-11T00:00:00"/>
    <x v="396"/>
    <x v="0"/>
    <d v="2011-05-13T00:00:00"/>
    <x v="0"/>
  </r>
  <r>
    <x v="7"/>
    <x v="0"/>
    <s v="SP"/>
    <x v="0"/>
    <s v="Deschutes River"/>
    <s v="ODFW"/>
    <d v="2011-03-10T00:00:00"/>
    <x v="397"/>
    <x v="0"/>
    <d v="2011-03-10T00:00:00"/>
    <x v="0"/>
  </r>
  <r>
    <x v="7"/>
    <x v="1"/>
    <s v="SU"/>
    <x v="0"/>
    <s v="Deschutes River"/>
    <s v="ODFW"/>
    <d v="2011-05-12T00:00:00"/>
    <x v="398"/>
    <x v="0"/>
    <d v="2011-05-12T00:00:00"/>
    <x v="0"/>
  </r>
  <r>
    <x v="7"/>
    <x v="1"/>
    <s v="SU"/>
    <x v="1"/>
    <s v="Umatilla River"/>
    <s v="ODFW"/>
    <d v="2011-10-11T00:00:00"/>
    <x v="399"/>
    <x v="1"/>
    <d v="2011-10-11T00:00:00"/>
    <x v="2"/>
  </r>
  <r>
    <x v="7"/>
    <x v="0"/>
    <s v="SP"/>
    <x v="0"/>
    <s v="Ochoco Creek"/>
    <s v="ODFW"/>
    <d v="2011-03-10T00:00:00"/>
    <x v="400"/>
    <x v="0"/>
    <d v="2011-03-10T00:00:00"/>
    <x v="0"/>
  </r>
  <r>
    <x v="7"/>
    <x v="1"/>
    <s v="SU"/>
    <x v="0"/>
    <s v="McKay Creek (Crooked R)"/>
    <s v="ODFW"/>
    <d v="2011-05-12T00:00:00"/>
    <x v="401"/>
    <x v="0"/>
    <d v="2011-05-12T00:00:00"/>
    <x v="0"/>
  </r>
  <r>
    <x v="7"/>
    <x v="7"/>
    <s v="UN"/>
    <x v="6"/>
    <s v="Easton Pond"/>
    <s v="USFW"/>
    <d v="2012-04-16T00:00:00"/>
    <x v="402"/>
    <x v="4"/>
    <d v="2012-07-01T00:00:00"/>
    <x v="1"/>
  </r>
  <r>
    <x v="7"/>
    <x v="7"/>
    <s v="UN"/>
    <x v="6"/>
    <s v="Stiles Pond"/>
    <s v="USFW"/>
    <d v="2012-04-16T00:00:00"/>
    <x v="403"/>
    <x v="4"/>
    <d v="2012-07-01T00:00:00"/>
    <x v="1"/>
  </r>
  <r>
    <x v="7"/>
    <x v="7"/>
    <s v="UN"/>
    <x v="6"/>
    <s v="Easton Pond"/>
    <s v="USFW"/>
    <d v="2012-04-16T00:00:00"/>
    <x v="404"/>
    <x v="4"/>
    <d v="2012-07-01T00:00:00"/>
    <x v="1"/>
  </r>
  <r>
    <x v="7"/>
    <x v="7"/>
    <s v="UN"/>
    <x v="6"/>
    <s v="Stiles Pond"/>
    <s v="USFW"/>
    <d v="2012-04-16T00:00:00"/>
    <x v="405"/>
    <x v="4"/>
    <d v="2012-07-01T00:00:00"/>
    <x v="1"/>
  </r>
  <r>
    <x v="7"/>
    <x v="7"/>
    <s v="UN"/>
    <x v="6"/>
    <s v="Holmes Pond"/>
    <s v="USFW"/>
    <d v="2012-04-16T00:00:00"/>
    <x v="406"/>
    <x v="4"/>
    <d v="2012-07-01T00:00:00"/>
    <x v="1"/>
  </r>
  <r>
    <x v="7"/>
    <x v="7"/>
    <s v="UN"/>
    <x v="7"/>
    <s v="Prosser Acclim Pond"/>
    <s v="YATR"/>
    <d v="2012-03-08T00:00:00"/>
    <x v="407"/>
    <x v="4"/>
    <d v="2012-03-08T00:00:00"/>
    <x v="1"/>
  </r>
  <r>
    <x v="7"/>
    <x v="7"/>
    <s v="UN"/>
    <x v="7"/>
    <s v="Easton Pond"/>
    <s v="YATR"/>
    <d v="2012-04-20T00:00:00"/>
    <x v="408"/>
    <x v="4"/>
    <d v="2012-07-01T00:00:00"/>
    <x v="1"/>
  </r>
  <r>
    <x v="7"/>
    <x v="7"/>
    <s v="UN"/>
    <x v="7"/>
    <s v="Holmes Pond"/>
    <s v="YATR"/>
    <d v="2012-04-20T00:00:00"/>
    <x v="409"/>
    <x v="4"/>
    <d v="2012-07-01T00:00:00"/>
    <x v="1"/>
  </r>
  <r>
    <x v="7"/>
    <x v="7"/>
    <s v="UN"/>
    <x v="7"/>
    <s v="Prosser Acclim Pond"/>
    <s v="YATR"/>
    <d v="2012-03-02T00:00:00"/>
    <x v="16"/>
    <x v="4"/>
    <d v="2012-07-01T00:00:00"/>
    <x v="1"/>
  </r>
  <r>
    <x v="7"/>
    <x v="4"/>
    <s v="SP"/>
    <x v="16"/>
    <s v="Little White Salmon Hatchery"/>
    <s v="USFW"/>
    <d v="2012-04-19T00:00:00"/>
    <x v="410"/>
    <x v="3"/>
    <d v="2012-04-19T00:00:00"/>
    <x v="1"/>
  </r>
  <r>
    <x v="7"/>
    <x v="6"/>
    <s v="FA"/>
    <x v="16"/>
    <s v="Little White Salmon Hatchery"/>
    <s v="USFW"/>
    <d v="2012-07-03T00:00:00"/>
    <x v="411"/>
    <x v="3"/>
    <d v="2012-07-03T00:00:00"/>
    <x v="1"/>
  </r>
  <r>
    <x v="7"/>
    <x v="6"/>
    <s v="FA"/>
    <x v="16"/>
    <s v="Little White Salmon Hatchery"/>
    <s v="USFW"/>
    <d v="2012-06-26T00:00:00"/>
    <x v="412"/>
    <x v="3"/>
    <d v="2012-06-26T00:00:00"/>
    <x v="1"/>
  </r>
  <r>
    <x v="7"/>
    <x v="6"/>
    <s v="FA"/>
    <x v="16"/>
    <s v="Little White Salmon Hatchery"/>
    <s v="USFW"/>
    <d v="2012-04-13T00:00:00"/>
    <x v="413"/>
    <x v="3"/>
    <d v="2012-04-13T00:00:00"/>
    <x v="1"/>
  </r>
  <r>
    <x v="7"/>
    <x v="4"/>
    <s v="SP"/>
    <x v="5"/>
    <s v="Willard Hatchery"/>
    <s v="USFW"/>
    <d v="2012-04-19T00:00:00"/>
    <x v="414"/>
    <x v="3"/>
    <d v="2012-04-19T00:00:00"/>
    <x v="1"/>
  </r>
  <r>
    <x v="7"/>
    <x v="4"/>
    <s v="SP"/>
    <x v="4"/>
    <s v="Carson Hatchery"/>
    <s v="USFW"/>
    <d v="2012-04-16T00:00:00"/>
    <x v="415"/>
    <x v="2"/>
    <d v="2012-04-16T00:00:00"/>
    <x v="1"/>
  </r>
  <r>
    <x v="7"/>
    <x v="4"/>
    <s v="SP"/>
    <x v="4"/>
    <s v="Walla Walla River"/>
    <s v="USFW"/>
    <d v="2012-04-02T00:00:00"/>
    <x v="416"/>
    <x v="9"/>
    <d v="2012-04-03T00:00:00"/>
    <x v="1"/>
  </r>
  <r>
    <x v="7"/>
    <x v="6"/>
    <s v="FA"/>
    <x v="17"/>
    <s v="Spring Creek Hatchery"/>
    <s v="USFW"/>
    <d v="2012-04-11T00:00:00"/>
    <x v="417"/>
    <x v="10"/>
    <d v="2012-04-11T00:00:00"/>
    <x v="1"/>
  </r>
  <r>
    <x v="7"/>
    <x v="6"/>
    <s v="FA"/>
    <x v="17"/>
    <s v="Spring Creek Hatchery"/>
    <s v="USFW"/>
    <d v="2012-04-30T00:00:00"/>
    <x v="418"/>
    <x v="10"/>
    <d v="2012-04-30T00:00:00"/>
    <x v="1"/>
  </r>
  <r>
    <x v="7"/>
    <x v="4"/>
    <s v="SP"/>
    <x v="22"/>
    <s v="Warm Springs Hatchery"/>
    <s v="USFW"/>
    <d v="2012-04-03T00:00:00"/>
    <x v="419"/>
    <x v="0"/>
    <d v="2012-04-26T00:00:00"/>
    <x v="1"/>
  </r>
  <r>
    <x v="7"/>
    <x v="9"/>
    <s v="NO"/>
    <x v="21"/>
    <s v="Klickitat River"/>
    <s v="WDFW"/>
    <d v="2012-04-02T00:00:00"/>
    <x v="420"/>
    <x v="8"/>
    <d v="2012-04-06T00:00:00"/>
    <x v="1"/>
  </r>
  <r>
    <x v="7"/>
    <x v="1"/>
    <s v="SU"/>
    <x v="20"/>
    <s v="Klickitat River"/>
    <s v="WDFW"/>
    <d v="2012-04-30T00:00:00"/>
    <x v="421"/>
    <x v="8"/>
    <d v="2012-05-02T00:00:00"/>
    <x v="1"/>
  </r>
  <r>
    <x v="7"/>
    <x v="8"/>
    <s v="SU"/>
    <x v="10"/>
    <s v="Dayton Acclim Pond"/>
    <s v="WDFW"/>
    <d v="2012-04-10T00:00:00"/>
    <x v="422"/>
    <x v="6"/>
    <d v="2012-04-23T00:00:00"/>
    <x v="1"/>
  </r>
  <r>
    <x v="7"/>
    <x v="1"/>
    <s v="SU"/>
    <x v="10"/>
    <s v="Walla Walla River"/>
    <s v="WDFW"/>
    <d v="2012-05-16T00:00:00"/>
    <x v="423"/>
    <x v="9"/>
    <d v="2012-05-18T00:00:00"/>
    <x v="1"/>
  </r>
  <r>
    <x v="7"/>
    <x v="1"/>
    <s v="SU"/>
    <x v="10"/>
    <s v="Baileysburg Bridge"/>
    <s v="WDFW"/>
    <d v="2012-05-23T00:00:00"/>
    <x v="424"/>
    <x v="6"/>
    <d v="2012-05-25T00:00:00"/>
    <x v="1"/>
  </r>
  <r>
    <x v="7"/>
    <x v="6"/>
    <s v="FA"/>
    <x v="19"/>
    <s v="Ringold Springs Hatchery"/>
    <s v="WDFW"/>
    <d v="2012-06-27T00:00:00"/>
    <x v="425"/>
    <x v="7"/>
    <d v="2012-07-11T00:00:00"/>
    <x v="1"/>
  </r>
  <r>
    <x v="7"/>
    <x v="1"/>
    <s v="SU"/>
    <x v="19"/>
    <s v="Ringold Springs Hatchery"/>
    <s v="WDFW"/>
    <d v="2012-04-12T00:00:00"/>
    <x v="426"/>
    <x v="7"/>
    <d v="2012-04-19T00:00:00"/>
    <x v="1"/>
  </r>
  <r>
    <x v="7"/>
    <x v="6"/>
    <s v="FA"/>
    <x v="18"/>
    <s v="Priest Rapids Hatchery"/>
    <s v="WDFW"/>
    <d v="2012-06-12T00:00:00"/>
    <x v="427"/>
    <x v="7"/>
    <d v="2012-06-20T00:00:00"/>
    <x v="1"/>
  </r>
  <r>
    <x v="7"/>
    <x v="2"/>
    <s v="FA"/>
    <x v="2"/>
    <s v="Pendelton Acclim Pond"/>
    <s v="ODFW"/>
    <d v="2012-03-08T00:00:00"/>
    <x v="428"/>
    <x v="1"/>
    <d v="2012-03-08T00:00:00"/>
    <x v="1"/>
  </r>
  <r>
    <x v="7"/>
    <x v="7"/>
    <s v="UN"/>
    <x v="12"/>
    <s v="Pendelton Acclim Pond"/>
    <s v="ODFW"/>
    <d v="2012-03-28T00:00:00"/>
    <x v="429"/>
    <x v="1"/>
    <d v="2012-04-26T00:00:00"/>
    <x v="1"/>
  </r>
  <r>
    <x v="7"/>
    <x v="8"/>
    <s v="WI"/>
    <x v="8"/>
    <s v="Parkdale Acclim Pond"/>
    <s v="ODFW"/>
    <d v="2012-05-09T00:00:00"/>
    <x v="430"/>
    <x v="5"/>
    <d v="2012-05-16T00:00:00"/>
    <x v="1"/>
  </r>
  <r>
    <x v="7"/>
    <x v="8"/>
    <s v="WI"/>
    <x v="8"/>
    <s v="E Fk Irrig Dist Sand Trap"/>
    <s v="ODFW"/>
    <d v="2012-05-09T00:00:00"/>
    <x v="431"/>
    <x v="5"/>
    <d v="2012-05-14T00:00:00"/>
    <x v="1"/>
  </r>
  <r>
    <x v="7"/>
    <x v="4"/>
    <s v="SP"/>
    <x v="0"/>
    <s v="W Fk Hood River"/>
    <s v="ODFW"/>
    <d v="2012-04-19T00:00:00"/>
    <x v="432"/>
    <x v="5"/>
    <d v="2012-04-19T00:00:00"/>
    <x v="1"/>
  </r>
  <r>
    <x v="7"/>
    <x v="4"/>
    <s v="SP"/>
    <x v="0"/>
    <s v="Deschutes River"/>
    <s v="ODFW"/>
    <d v="2012-04-17T00:00:00"/>
    <x v="433"/>
    <x v="0"/>
    <d v="2012-06-01T00:00:00"/>
    <x v="1"/>
  </r>
  <r>
    <x v="7"/>
    <x v="1"/>
    <s v="SU"/>
    <x v="0"/>
    <s v="Deschutes River"/>
    <s v="ODFW"/>
    <d v="2012-04-10T00:00:00"/>
    <x v="434"/>
    <x v="0"/>
    <d v="2012-04-11T00:00:00"/>
    <x v="1"/>
  </r>
  <r>
    <x v="7"/>
    <x v="1"/>
    <s v="SU"/>
    <x v="13"/>
    <s v="Crooked River (OR)"/>
    <s v="ODFW"/>
    <d v="2012-04-14T00:00:00"/>
    <x v="185"/>
    <x v="0"/>
    <d v="2012-04-14T00:00:00"/>
    <x v="1"/>
  </r>
  <r>
    <x v="7"/>
    <x v="1"/>
    <s v="SU"/>
    <x v="13"/>
    <s v="Wychus Creek"/>
    <s v="ODFW"/>
    <d v="2012-04-14T00:00:00"/>
    <x v="186"/>
    <x v="0"/>
    <d v="2012-04-14T00:00:00"/>
    <x v="1"/>
  </r>
  <r>
    <x v="7"/>
    <x v="4"/>
    <s v="SP"/>
    <x v="9"/>
    <s v="Metolius River"/>
    <s v="ODFW"/>
    <d v="2012-04-13T00:00:00"/>
    <x v="435"/>
    <x v="0"/>
    <d v="2012-04-19T00:00:00"/>
    <x v="1"/>
  </r>
  <r>
    <x v="7"/>
    <x v="4"/>
    <s v="SP"/>
    <x v="9"/>
    <s v="Crooked River (OR)"/>
    <s v="ODFW"/>
    <d v="2012-04-18T00:00:00"/>
    <x v="436"/>
    <x v="0"/>
    <d v="2012-04-18T00:00:00"/>
    <x v="1"/>
  </r>
  <r>
    <x v="7"/>
    <x v="6"/>
    <s v="FA"/>
    <x v="1"/>
    <s v="Umatilla River"/>
    <s v="ODFW"/>
    <d v="2012-05-22T00:00:00"/>
    <x v="437"/>
    <x v="1"/>
    <d v="2012-05-23T00:00:00"/>
    <x v="1"/>
  </r>
  <r>
    <x v="7"/>
    <x v="4"/>
    <s v="SP"/>
    <x v="1"/>
    <s v="Imeques Acclim Pond"/>
    <s v="ODFW"/>
    <d v="2012-04-10T00:00:00"/>
    <x v="438"/>
    <x v="1"/>
    <d v="2012-04-10T00:00:00"/>
    <x v="1"/>
  </r>
  <r>
    <x v="7"/>
    <x v="4"/>
    <s v="SP"/>
    <x v="1"/>
    <s v="Thornhollow Acclim Pond"/>
    <s v="ODFW"/>
    <d v="2012-04-11T00:00:00"/>
    <x v="439"/>
    <x v="1"/>
    <d v="2012-04-11T00:00:00"/>
    <x v="1"/>
  </r>
  <r>
    <x v="7"/>
    <x v="4"/>
    <s v="SP"/>
    <x v="1"/>
    <s v="Corporation Guard Station"/>
    <s v="ODFW"/>
    <d v="2012-04-11T00:00:00"/>
    <x v="440"/>
    <x v="1"/>
    <d v="2012-04-11T00:00:00"/>
    <x v="1"/>
  </r>
  <r>
    <x v="7"/>
    <x v="1"/>
    <s v="SU"/>
    <x v="1"/>
    <s v="Meacham Creek"/>
    <s v="ODFW"/>
    <d v="2012-04-24T00:00:00"/>
    <x v="441"/>
    <x v="1"/>
    <d v="2012-04-24T00:00:00"/>
    <x v="1"/>
  </r>
  <r>
    <x v="7"/>
    <x v="1"/>
    <s v="SU"/>
    <x v="1"/>
    <s v="Minthorn Acclimation Pond"/>
    <s v="ODFW"/>
    <d v="2012-04-24T00:00:00"/>
    <x v="442"/>
    <x v="1"/>
    <d v="2012-04-24T00:00:00"/>
    <x v="1"/>
  </r>
  <r>
    <x v="7"/>
    <x v="1"/>
    <s v="SU"/>
    <x v="1"/>
    <s v="Pendelton Acclim Pond"/>
    <s v="ODFW"/>
    <d v="2012-04-26T00:00:00"/>
    <x v="443"/>
    <x v="1"/>
    <d v="2012-04-26T00:00:00"/>
    <x v="1"/>
  </r>
  <r>
    <x v="7"/>
    <x v="4"/>
    <s v="SP"/>
    <x v="14"/>
    <s v="Jack Creek Acclim Pond"/>
    <s v="YATR"/>
    <d v="2012-03-15T00:00:00"/>
    <x v="444"/>
    <x v="4"/>
    <d v="2012-05-15T00:00:00"/>
    <x v="1"/>
  </r>
  <r>
    <x v="7"/>
    <x v="4"/>
    <s v="SP"/>
    <x v="14"/>
    <s v="Clark Flat Acclim Pond"/>
    <s v="YATR"/>
    <d v="2012-03-15T00:00:00"/>
    <x v="445"/>
    <x v="4"/>
    <d v="2012-05-15T00:00:00"/>
    <x v="1"/>
  </r>
  <r>
    <x v="7"/>
    <x v="4"/>
    <s v="SP"/>
    <x v="14"/>
    <s v="Easton Pond"/>
    <s v="YATR"/>
    <d v="2012-03-15T00:00:00"/>
    <x v="446"/>
    <x v="4"/>
    <d v="2012-05-15T00:00:00"/>
    <x v="1"/>
  </r>
  <r>
    <x v="7"/>
    <x v="2"/>
    <s v="FA"/>
    <x v="7"/>
    <s v="Prosser Acclim Pond"/>
    <s v="YATR"/>
    <d v="2012-04-12T00:00:00"/>
    <x v="447"/>
    <x v="4"/>
    <d v="2012-04-12T00:00:00"/>
    <x v="1"/>
  </r>
  <r>
    <x v="7"/>
    <x v="6"/>
    <s v="FA"/>
    <x v="16"/>
    <s v="Prosser Acclim Pond"/>
    <s v="USFW"/>
    <d v="2012-05-04T00:00:00"/>
    <x v="448"/>
    <x v="4"/>
    <d v="2012-05-04T00:00:00"/>
    <x v="1"/>
  </r>
  <r>
    <x v="7"/>
    <x v="6"/>
    <s v="FA"/>
    <x v="18"/>
    <s v="Prosser Acclim Pond"/>
    <s v="WDFW"/>
    <d v="2012-04-19T00:00:00"/>
    <x v="449"/>
    <x v="4"/>
    <d v="2012-04-19T00:00:00"/>
    <x v="1"/>
  </r>
  <r>
    <x v="7"/>
    <x v="6"/>
    <s v="FA"/>
    <x v="7"/>
    <s v="Prosser Acclim Pond"/>
    <s v="YATR"/>
    <d v="2012-04-26T00:00:00"/>
    <x v="450"/>
    <x v="4"/>
    <d v="2012-04-26T00:00:00"/>
    <x v="1"/>
  </r>
  <r>
    <x v="7"/>
    <x v="6"/>
    <s v="FA"/>
    <x v="7"/>
    <s v="Prosser Acclim Pond"/>
    <s v="YATR"/>
    <d v="2012-04-27T00:00:00"/>
    <x v="451"/>
    <x v="4"/>
    <d v="2012-04-27T00:00:00"/>
    <x v="1"/>
  </r>
  <r>
    <x v="7"/>
    <x v="2"/>
    <s v="FA"/>
    <x v="24"/>
    <s v="Prosser Acclim Pond"/>
    <s v="YATR"/>
    <d v="2012-05-14T00:00:00"/>
    <x v="452"/>
    <x v="4"/>
    <d v="2012-05-14T00:00:00"/>
    <x v="1"/>
  </r>
  <r>
    <x v="7"/>
    <x v="4"/>
    <s v="SP"/>
    <x v="15"/>
    <s v="Klickitat Hatchery"/>
    <s v="WDFW"/>
    <d v="2012-03-13T00:00:00"/>
    <x v="453"/>
    <x v="8"/>
    <d v="2012-03-16T00:00:00"/>
    <x v="1"/>
  </r>
  <r>
    <x v="7"/>
    <x v="6"/>
    <s v="FA"/>
    <x v="15"/>
    <s v="Klickitat Hatchery"/>
    <s v="WDFW"/>
    <d v="2012-06-18T00:00:00"/>
    <x v="454"/>
    <x v="8"/>
    <d v="2012-06-21T00:00:00"/>
    <x v="1"/>
  </r>
  <r>
    <x v="7"/>
    <x v="9"/>
    <s v="NO"/>
    <x v="15"/>
    <s v="Klickitat Hatchery"/>
    <s v="WDFW"/>
    <d v="2012-05-25T00:00:00"/>
    <x v="455"/>
    <x v="8"/>
    <d v="2012-05-29T00:00:00"/>
    <x v="1"/>
  </r>
  <r>
    <x v="7"/>
    <x v="6"/>
    <s v="FA"/>
    <x v="17"/>
    <s v="Spring Creek Hatchery"/>
    <s v="USFW"/>
    <d v="2012-04-13T00:00:00"/>
    <x v="456"/>
    <x v="10"/>
    <d v="2012-04-13T00:00:00"/>
    <x v="1"/>
  </r>
  <r>
    <x v="7"/>
    <x v="4"/>
    <s v="SP"/>
    <x v="4"/>
    <s v="W Fk Hood River"/>
    <s v="USFW"/>
    <d v="2012-04-19T00:00:00"/>
    <x v="457"/>
    <x v="5"/>
    <d v="2012-04-19T00:00:00"/>
    <x v="1"/>
  </r>
  <r>
    <x v="7"/>
    <x v="4"/>
    <s v="SP"/>
    <x v="23"/>
    <s v="Parkdale Acclim Pond"/>
    <s v="WSTR"/>
    <d v="2012-04-20T00:00:00"/>
    <x v="458"/>
    <x v="5"/>
    <d v="2012-04-20T00:00:00"/>
    <x v="1"/>
  </r>
  <r>
    <x v="7"/>
    <x v="1"/>
    <s v="SU"/>
    <x v="26"/>
    <s v="Drano Lake"/>
    <s v="WDFW"/>
    <d v="2012-05-09T00:00:00"/>
    <x v="459"/>
    <x v="3"/>
    <d v="2012-05-09T00:00:00"/>
    <x v="1"/>
  </r>
  <r>
    <x v="7"/>
    <x v="6"/>
    <s v="FA"/>
    <x v="24"/>
    <s v="Nelson Springs"/>
    <s v="YATR"/>
    <d v="2012-05-18T00:00:00"/>
    <x v="460"/>
    <x v="4"/>
    <d v="2012-05-18T00:00:00"/>
    <x v="1"/>
  </r>
  <r>
    <x v="7"/>
    <x v="6"/>
    <s v="FA"/>
    <x v="24"/>
    <s v="Marion Drain"/>
    <s v="YATR"/>
    <d v="2012-05-24T00:00:00"/>
    <x v="461"/>
    <x v="4"/>
    <d v="2012-05-24T00:00:00"/>
    <x v="1"/>
  </r>
  <r>
    <x v="7"/>
    <x v="4"/>
    <s v="SP"/>
    <x v="9"/>
    <s v="Wychus Creek"/>
    <s v="ODFW"/>
    <d v="2012-04-19T00:00:00"/>
    <x v="462"/>
    <x v="0"/>
    <d v="2012-04-19T00:00:00"/>
    <x v="1"/>
  </r>
  <r>
    <x v="8"/>
    <x v="0"/>
    <s v="SP"/>
    <x v="1"/>
    <s v="Meacham Creek"/>
    <s v="ODFW"/>
    <d v="2009-11-03T00:00:00"/>
    <x v="463"/>
    <x v="1"/>
    <d v="2009-11-03T00:00:00"/>
    <x v="3"/>
  </r>
  <r>
    <x v="8"/>
    <x v="0"/>
    <s v="SP"/>
    <x v="0"/>
    <s v="Metolius River"/>
    <s v="ODFW"/>
    <d v="2010-03-02T00:00:00"/>
    <x v="464"/>
    <x v="0"/>
    <d v="2010-03-05T00:00:00"/>
    <x v="0"/>
  </r>
  <r>
    <x v="8"/>
    <x v="0"/>
    <s v="SP"/>
    <x v="0"/>
    <s v="Wychus Creek"/>
    <s v="ODFW"/>
    <d v="2010-03-03T00:00:00"/>
    <x v="465"/>
    <x v="0"/>
    <d v="2010-03-03T00:00:00"/>
    <x v="0"/>
  </r>
  <r>
    <x v="8"/>
    <x v="0"/>
    <s v="SP"/>
    <x v="0"/>
    <s v="Crooked River (OR)"/>
    <s v="ODFW"/>
    <d v="2010-03-04T00:00:00"/>
    <x v="466"/>
    <x v="0"/>
    <d v="2010-03-05T00:00:00"/>
    <x v="0"/>
  </r>
  <r>
    <x v="8"/>
    <x v="1"/>
    <s v="SU"/>
    <x v="0"/>
    <s v="Deschutes River"/>
    <s v="ODFW"/>
    <d v="2010-05-20T00:00:00"/>
    <x v="467"/>
    <x v="0"/>
    <d v="2010-05-20T00:00:00"/>
    <x v="0"/>
  </r>
  <r>
    <x v="8"/>
    <x v="0"/>
    <s v="SP"/>
    <x v="0"/>
    <s v="Deschutes River"/>
    <s v="ODFW"/>
    <d v="2010-03-05T00:00:00"/>
    <x v="468"/>
    <x v="0"/>
    <d v="2010-03-05T00:00:00"/>
    <x v="0"/>
  </r>
  <r>
    <x v="8"/>
    <x v="0"/>
    <s v="SP"/>
    <x v="0"/>
    <s v="Ochoco Creek"/>
    <s v="ODFW"/>
    <d v="2010-03-04T00:00:00"/>
    <x v="469"/>
    <x v="0"/>
    <d v="2010-03-04T00:00:00"/>
    <x v="0"/>
  </r>
  <r>
    <x v="8"/>
    <x v="1"/>
    <s v="SU"/>
    <x v="0"/>
    <s v="Wychus Creek"/>
    <s v="ODFW"/>
    <d v="2010-05-11T00:00:00"/>
    <x v="470"/>
    <x v="0"/>
    <d v="2010-05-21T00:00:00"/>
    <x v="0"/>
  </r>
  <r>
    <x v="8"/>
    <x v="1"/>
    <s v="SU"/>
    <x v="0"/>
    <s v="Crooked River (OR)"/>
    <s v="ODFW"/>
    <d v="2010-05-19T00:00:00"/>
    <x v="471"/>
    <x v="0"/>
    <d v="2010-05-20T00:00:00"/>
    <x v="0"/>
  </r>
  <r>
    <x v="8"/>
    <x v="6"/>
    <s v="FA"/>
    <x v="17"/>
    <s v="Spring Creek Hatchery"/>
    <s v="USFW"/>
    <d v="2011-04-12T00:00:00"/>
    <x v="472"/>
    <x v="10"/>
    <d v="2011-04-12T00:00:00"/>
    <x v="1"/>
  </r>
  <r>
    <x v="8"/>
    <x v="6"/>
    <s v="FA"/>
    <x v="17"/>
    <s v="Spring Creek Hatchery"/>
    <s v="USFW"/>
    <d v="2011-05-04T00:00:00"/>
    <x v="473"/>
    <x v="10"/>
    <d v="2011-05-04T00:00:00"/>
    <x v="1"/>
  </r>
  <r>
    <x v="8"/>
    <x v="4"/>
    <s v="SP"/>
    <x v="4"/>
    <s v="Carson Hatchery"/>
    <s v="USFW"/>
    <d v="2011-04-14T00:00:00"/>
    <x v="474"/>
    <x v="2"/>
    <d v="2011-04-14T00:00:00"/>
    <x v="1"/>
  </r>
  <r>
    <x v="8"/>
    <x v="4"/>
    <s v="SP"/>
    <x v="4"/>
    <s v="Walla Walla River"/>
    <s v="USFW"/>
    <d v="2011-04-11T00:00:00"/>
    <x v="475"/>
    <x v="9"/>
    <d v="2011-04-12T00:00:00"/>
    <x v="1"/>
  </r>
  <r>
    <x v="8"/>
    <x v="4"/>
    <s v="SP"/>
    <x v="4"/>
    <s v="Blackberry Acclim Pond"/>
    <s v="USFW"/>
    <d v="2011-04-22T00:00:00"/>
    <x v="476"/>
    <x v="5"/>
    <d v="2011-04-22T00:00:00"/>
    <x v="1"/>
  </r>
  <r>
    <x v="8"/>
    <x v="4"/>
    <s v="SP"/>
    <x v="16"/>
    <s v="Little White Salmon Hatchery"/>
    <s v="USFW"/>
    <d v="2011-04-14T00:00:00"/>
    <x v="477"/>
    <x v="3"/>
    <d v="2011-04-14T00:00:00"/>
    <x v="1"/>
  </r>
  <r>
    <x v="8"/>
    <x v="6"/>
    <s v="FA"/>
    <x v="16"/>
    <s v="Little White Salmon Hatchery"/>
    <s v="USFW"/>
    <d v="2011-06-23T00:00:00"/>
    <x v="478"/>
    <x v="3"/>
    <d v="2011-06-23T00:00:00"/>
    <x v="1"/>
  </r>
  <r>
    <x v="8"/>
    <x v="6"/>
    <s v="FA"/>
    <x v="16"/>
    <s v="Little White Salmon Hatchery"/>
    <s v="USFW"/>
    <d v="2011-06-23T00:00:00"/>
    <x v="479"/>
    <x v="3"/>
    <d v="2011-06-23T00:00:00"/>
    <x v="1"/>
  </r>
  <r>
    <x v="8"/>
    <x v="6"/>
    <s v="FA"/>
    <x v="16"/>
    <s v="Little White Salmon Hatchery"/>
    <s v="USFW"/>
    <d v="2011-04-14T00:00:00"/>
    <x v="480"/>
    <x v="3"/>
    <d v="2011-04-14T00:00:00"/>
    <x v="1"/>
  </r>
  <r>
    <x v="8"/>
    <x v="4"/>
    <s v="SP"/>
    <x v="5"/>
    <s v="Willard Hatchery"/>
    <s v="USFW"/>
    <d v="2011-04-14T00:00:00"/>
    <x v="481"/>
    <x v="3"/>
    <d v="2011-04-14T00:00:00"/>
    <x v="1"/>
  </r>
  <r>
    <x v="8"/>
    <x v="2"/>
    <s v="FA"/>
    <x v="7"/>
    <s v="Prosser Acclim Pond"/>
    <s v="YATR"/>
    <d v="2011-05-02T00:00:00"/>
    <x v="482"/>
    <x v="4"/>
    <d v="2011-05-02T00:00:00"/>
    <x v="1"/>
  </r>
  <r>
    <x v="8"/>
    <x v="6"/>
    <s v="FA"/>
    <x v="16"/>
    <s v="Prosser Acclim Pond"/>
    <s v="USFW"/>
    <d v="2011-05-04T00:00:00"/>
    <x v="483"/>
    <x v="4"/>
    <d v="2011-05-04T00:00:00"/>
    <x v="1"/>
  </r>
  <r>
    <x v="8"/>
    <x v="6"/>
    <s v="FA"/>
    <x v="18"/>
    <s v="Prosser Acclim Pond"/>
    <s v="WDFW"/>
    <d v="2011-05-04T00:00:00"/>
    <x v="484"/>
    <x v="4"/>
    <d v="2011-05-04T00:00:00"/>
    <x v="1"/>
  </r>
  <r>
    <x v="8"/>
    <x v="6"/>
    <s v="FA"/>
    <x v="7"/>
    <s v="Prosser Acclim Pond"/>
    <s v="YATR"/>
    <d v="2011-05-02T00:00:00"/>
    <x v="485"/>
    <x v="4"/>
    <d v="2011-05-02T00:00:00"/>
    <x v="1"/>
  </r>
  <r>
    <x v="8"/>
    <x v="6"/>
    <s v="FA"/>
    <x v="7"/>
    <s v="Prosser Acclim Pond"/>
    <s v="YATR"/>
    <d v="2011-05-04T00:00:00"/>
    <x v="486"/>
    <x v="4"/>
    <d v="2011-05-04T00:00:00"/>
    <x v="1"/>
  </r>
  <r>
    <x v="8"/>
    <x v="12"/>
    <s v="SU"/>
    <x v="27"/>
    <s v="Stiles Pond"/>
    <s v="WDFW"/>
    <d v="2011-05-16T00:00:00"/>
    <x v="487"/>
    <x v="4"/>
    <d v="2011-05-16T00:00:00"/>
    <x v="1"/>
  </r>
  <r>
    <x v="8"/>
    <x v="12"/>
    <s v="SU"/>
    <x v="27"/>
    <s v="Stiles Pond"/>
    <s v="WDFW"/>
    <d v="2011-05-16T00:00:00"/>
    <x v="488"/>
    <x v="4"/>
    <d v="2011-05-16T00:00:00"/>
    <x v="1"/>
  </r>
  <r>
    <x v="8"/>
    <x v="2"/>
    <s v="FA"/>
    <x v="2"/>
    <s v="Pendelton Acclim Pond"/>
    <s v="ODFW"/>
    <d v="2011-03-03T00:00:00"/>
    <x v="489"/>
    <x v="1"/>
    <d v="2011-03-10T00:00:00"/>
    <x v="1"/>
  </r>
  <r>
    <x v="8"/>
    <x v="7"/>
    <s v="UN"/>
    <x v="12"/>
    <s v="Pendelton Acclim Pond"/>
    <s v="ODFW"/>
    <d v="2011-04-11T00:00:00"/>
    <x v="490"/>
    <x v="1"/>
    <d v="2011-04-26T00:00:00"/>
    <x v="1"/>
  </r>
  <r>
    <x v="8"/>
    <x v="8"/>
    <s v="WI"/>
    <x v="8"/>
    <s v="Parkdale Acclim Pond"/>
    <s v="ODFW"/>
    <d v="2011-05-12T00:00:00"/>
    <x v="491"/>
    <x v="5"/>
    <d v="2011-05-31T00:00:00"/>
    <x v="1"/>
  </r>
  <r>
    <x v="8"/>
    <x v="8"/>
    <s v="WI"/>
    <x v="8"/>
    <s v="E Fk Irrig Dist Sand Trap"/>
    <s v="ODFW"/>
    <d v="2011-05-10T00:00:00"/>
    <x v="492"/>
    <x v="5"/>
    <d v="2011-05-12T00:00:00"/>
    <x v="1"/>
  </r>
  <r>
    <x v="8"/>
    <x v="4"/>
    <s v="SP"/>
    <x v="0"/>
    <s v="Parkdale Acclim Pond"/>
    <s v="ODFW"/>
    <d v="2011-04-21T00:00:00"/>
    <x v="493"/>
    <x v="5"/>
    <d v="2011-04-21T00:00:00"/>
    <x v="1"/>
  </r>
  <r>
    <x v="8"/>
    <x v="4"/>
    <s v="SP"/>
    <x v="0"/>
    <s v="Parkdale Acclim Pond"/>
    <s v="ODFW"/>
    <d v="2011-04-21T00:00:00"/>
    <x v="494"/>
    <x v="5"/>
    <d v="2011-04-21T00:00:00"/>
    <x v="1"/>
  </r>
  <r>
    <x v="8"/>
    <x v="4"/>
    <s v="SP"/>
    <x v="0"/>
    <s v="Deschutes River"/>
    <s v="ODFW"/>
    <d v="2011-04-04T00:00:00"/>
    <x v="495"/>
    <x v="0"/>
    <d v="2011-06-10T00:00:00"/>
    <x v="1"/>
  </r>
  <r>
    <x v="8"/>
    <x v="1"/>
    <s v="SU"/>
    <x v="0"/>
    <s v="Deschutes River"/>
    <s v="ODFW"/>
    <d v="2011-03-30T00:00:00"/>
    <x v="496"/>
    <x v="0"/>
    <d v="2011-03-31T00:00:00"/>
    <x v="1"/>
  </r>
  <r>
    <x v="8"/>
    <x v="4"/>
    <s v="SP"/>
    <x v="9"/>
    <s v="Wizard Falls Hatchery"/>
    <s v="ODFW"/>
    <d v="2011-04-19T00:00:00"/>
    <x v="497"/>
    <x v="0"/>
    <d v="2011-04-19T00:00:00"/>
    <x v="1"/>
  </r>
  <r>
    <x v="8"/>
    <x v="4"/>
    <s v="SP"/>
    <x v="9"/>
    <s v="Crooked River (OR)"/>
    <s v="ODFW"/>
    <d v="2011-04-19T00:00:00"/>
    <x v="498"/>
    <x v="0"/>
    <d v="2011-04-19T00:00:00"/>
    <x v="1"/>
  </r>
  <r>
    <x v="8"/>
    <x v="6"/>
    <s v="FA"/>
    <x v="1"/>
    <s v="Umatilla River"/>
    <s v="ODFW"/>
    <d v="2011-05-24T00:00:00"/>
    <x v="499"/>
    <x v="1"/>
    <d v="2011-05-25T00:00:00"/>
    <x v="1"/>
  </r>
  <r>
    <x v="8"/>
    <x v="0"/>
    <s v="SP"/>
    <x v="1"/>
    <s v="Imeques Acclim Pond"/>
    <s v="ODFW"/>
    <d v="2010-11-23T00:00:00"/>
    <x v="500"/>
    <x v="1"/>
    <d v="2010-11-23T00:00:00"/>
    <x v="2"/>
  </r>
  <r>
    <x v="8"/>
    <x v="4"/>
    <s v="SP"/>
    <x v="1"/>
    <s v="Thornhollow Acclim Pond"/>
    <s v="ODFW"/>
    <d v="2011-04-26T00:00:00"/>
    <x v="501"/>
    <x v="1"/>
    <d v="2011-04-26T00:00:00"/>
    <x v="1"/>
  </r>
  <r>
    <x v="8"/>
    <x v="1"/>
    <s v="SU"/>
    <x v="1"/>
    <s v="Meacham Creek"/>
    <s v="ODFW"/>
    <d v="2011-04-26T00:00:00"/>
    <x v="502"/>
    <x v="1"/>
    <d v="2011-04-26T00:00:00"/>
    <x v="1"/>
  </r>
  <r>
    <x v="8"/>
    <x v="1"/>
    <s v="SU"/>
    <x v="1"/>
    <s v="Minthorn Acclimation Pond"/>
    <s v="ODFW"/>
    <d v="2011-04-28T00:00:00"/>
    <x v="503"/>
    <x v="1"/>
    <d v="2011-04-29T00:00:00"/>
    <x v="1"/>
  </r>
  <r>
    <x v="8"/>
    <x v="1"/>
    <s v="SU"/>
    <x v="1"/>
    <s v="Pendelton Acclim Pond"/>
    <s v="ODFW"/>
    <d v="2011-04-28T00:00:00"/>
    <x v="504"/>
    <x v="1"/>
    <d v="2011-04-28T00:00:00"/>
    <x v="1"/>
  </r>
  <r>
    <x v="8"/>
    <x v="9"/>
    <s v="NO"/>
    <x v="21"/>
    <s v="Klickitat River"/>
    <s v="WDFW"/>
    <d v="2011-04-01T00:00:00"/>
    <x v="505"/>
    <x v="8"/>
    <d v="2011-04-05T00:00:00"/>
    <x v="1"/>
  </r>
  <r>
    <x v="8"/>
    <x v="1"/>
    <s v="SU"/>
    <x v="20"/>
    <s v="Klickitat Hatchery"/>
    <s v="WDFW"/>
    <d v="2011-04-15T00:00:00"/>
    <x v="506"/>
    <x v="8"/>
    <d v="2011-05-15T00:00:00"/>
    <x v="1"/>
  </r>
  <r>
    <x v="8"/>
    <x v="1"/>
    <s v="SU"/>
    <x v="20"/>
    <s v="White Salmon River"/>
    <s v="WDFW"/>
    <d v="2011-05-10T00:00:00"/>
    <x v="126"/>
    <x v="11"/>
    <d v="2011-05-20T00:00:00"/>
    <x v="1"/>
  </r>
  <r>
    <x v="8"/>
    <x v="1"/>
    <s v="SU"/>
    <x v="10"/>
    <s v="Dayton Acclim Pond"/>
    <s v="WDFW"/>
    <d v="2011-04-11T00:00:00"/>
    <x v="507"/>
    <x v="6"/>
    <d v="2011-04-29T00:00:00"/>
    <x v="1"/>
  </r>
  <r>
    <x v="8"/>
    <x v="1"/>
    <s v="SU"/>
    <x v="10"/>
    <s v="Walla Walla River"/>
    <s v="WDFW"/>
    <d v="2011-04-15T00:00:00"/>
    <x v="508"/>
    <x v="9"/>
    <d v="2011-04-19T00:00:00"/>
    <x v="1"/>
  </r>
  <r>
    <x v="8"/>
    <x v="1"/>
    <s v="SU"/>
    <x v="10"/>
    <s v="Baileysburg Bridge"/>
    <s v="WDFW"/>
    <d v="2011-04-25T00:00:00"/>
    <x v="509"/>
    <x v="6"/>
    <d v="2011-04-27T00:00:00"/>
    <x v="1"/>
  </r>
  <r>
    <x v="8"/>
    <x v="1"/>
    <s v="SU"/>
    <x v="10"/>
    <s v="Baileysburg Bridge"/>
    <s v="WDFW"/>
    <d v="2011-04-25T00:00:00"/>
    <x v="510"/>
    <x v="6"/>
    <d v="2011-04-27T00:00:00"/>
    <x v="1"/>
  </r>
  <r>
    <x v="8"/>
    <x v="1"/>
    <s v="SU"/>
    <x v="10"/>
    <s v="Baileysburg Bridge"/>
    <s v="WDFW"/>
    <d v="2011-04-25T00:00:00"/>
    <x v="511"/>
    <x v="6"/>
    <d v="2011-04-27T00:00:00"/>
    <x v="1"/>
  </r>
  <r>
    <x v="8"/>
    <x v="6"/>
    <s v="FA"/>
    <x v="19"/>
    <s v="Ringold Springs Hatchery"/>
    <s v="WDFW"/>
    <d v="2011-06-23T00:00:00"/>
    <x v="512"/>
    <x v="7"/>
    <d v="2011-07-28T00:00:00"/>
    <x v="1"/>
  </r>
  <r>
    <x v="8"/>
    <x v="1"/>
    <s v="SU"/>
    <x v="19"/>
    <s v="Ringold Springs Hatchery"/>
    <s v="WDFW"/>
    <d v="2011-04-14T00:00:00"/>
    <x v="513"/>
    <x v="7"/>
    <d v="2011-04-21T00:00:00"/>
    <x v="1"/>
  </r>
  <r>
    <x v="8"/>
    <x v="6"/>
    <s v="FA"/>
    <x v="18"/>
    <s v="Priest Rapids Hatchery"/>
    <s v="WDFW"/>
    <d v="2011-06-15T00:00:00"/>
    <x v="514"/>
    <x v="7"/>
    <d v="2011-06-23T00:00:00"/>
    <x v="1"/>
  </r>
  <r>
    <x v="8"/>
    <x v="7"/>
    <s v="UN"/>
    <x v="6"/>
    <s v="Stiles Pond"/>
    <s v="USFW"/>
    <d v="2011-04-20T00:00:00"/>
    <x v="515"/>
    <x v="4"/>
    <d v="2011-07-01T00:00:00"/>
    <x v="1"/>
  </r>
  <r>
    <x v="8"/>
    <x v="7"/>
    <s v="UN"/>
    <x v="6"/>
    <s v="Holmes Pond"/>
    <s v="USFW"/>
    <d v="2011-04-15T00:00:00"/>
    <x v="516"/>
    <x v="4"/>
    <d v="2011-07-01T00:00:00"/>
    <x v="1"/>
  </r>
  <r>
    <x v="8"/>
    <x v="7"/>
    <s v="UN"/>
    <x v="6"/>
    <s v="Lost Creek Acclim Pond"/>
    <s v="USFW"/>
    <d v="2011-04-20T00:00:00"/>
    <x v="517"/>
    <x v="4"/>
    <d v="2011-07-01T00:00:00"/>
    <x v="1"/>
  </r>
  <r>
    <x v="8"/>
    <x v="7"/>
    <s v="UN"/>
    <x v="6"/>
    <s v="Easton Pond"/>
    <s v="USFW"/>
    <d v="2011-04-20T00:00:00"/>
    <x v="518"/>
    <x v="4"/>
    <d v="2011-07-01T00:00:00"/>
    <x v="1"/>
  </r>
  <r>
    <x v="8"/>
    <x v="7"/>
    <s v="UN"/>
    <x v="6"/>
    <s v="Boone Pond"/>
    <s v="USFW"/>
    <d v="2011-04-20T00:00:00"/>
    <x v="166"/>
    <x v="4"/>
    <d v="2011-07-01T00:00:00"/>
    <x v="1"/>
  </r>
  <r>
    <x v="8"/>
    <x v="7"/>
    <s v="UN"/>
    <x v="7"/>
    <s v="Stiles Pond"/>
    <s v="YATR"/>
    <d v="2011-04-20T00:00:00"/>
    <x v="24"/>
    <x v="4"/>
    <d v="2011-07-01T00:00:00"/>
    <x v="1"/>
  </r>
  <r>
    <x v="8"/>
    <x v="7"/>
    <s v="UN"/>
    <x v="7"/>
    <s v="Holmes Pond"/>
    <s v="YATR"/>
    <d v="2011-04-15T00:00:00"/>
    <x v="519"/>
    <x v="4"/>
    <d v="2011-07-01T00:00:00"/>
    <x v="1"/>
  </r>
  <r>
    <x v="8"/>
    <x v="7"/>
    <s v="UN"/>
    <x v="7"/>
    <s v="Lost Creek Acclim Pond"/>
    <s v="YATR"/>
    <d v="2011-04-20T00:00:00"/>
    <x v="520"/>
    <x v="4"/>
    <d v="2011-07-01T00:00:00"/>
    <x v="1"/>
  </r>
  <r>
    <x v="8"/>
    <x v="7"/>
    <s v="UN"/>
    <x v="7"/>
    <s v="Easton Pond"/>
    <s v="YATR"/>
    <d v="2011-04-20T00:00:00"/>
    <x v="16"/>
    <x v="4"/>
    <d v="2011-07-01T00:00:00"/>
    <x v="1"/>
  </r>
  <r>
    <x v="8"/>
    <x v="7"/>
    <s v="UN"/>
    <x v="7"/>
    <s v="Prosser Acclim Pond"/>
    <s v="YATR"/>
    <d v="2011-04-15T00:00:00"/>
    <x v="521"/>
    <x v="4"/>
    <d v="2011-07-01T00:00:00"/>
    <x v="1"/>
  </r>
  <r>
    <x v="8"/>
    <x v="4"/>
    <s v="SP"/>
    <x v="15"/>
    <s v="Klickitat Hatchery"/>
    <s v="WDFW"/>
    <d v="2011-03-15T00:00:00"/>
    <x v="522"/>
    <x v="8"/>
    <d v="2011-03-22T00:00:00"/>
    <x v="1"/>
  </r>
  <r>
    <x v="8"/>
    <x v="6"/>
    <s v="FA"/>
    <x v="15"/>
    <s v="Klickitat Hatchery"/>
    <s v="WDFW"/>
    <d v="2011-06-01T00:00:00"/>
    <x v="523"/>
    <x v="8"/>
    <d v="2011-06-09T00:00:00"/>
    <x v="1"/>
  </r>
  <r>
    <x v="8"/>
    <x v="9"/>
    <s v="NO"/>
    <x v="15"/>
    <s v="Klickitat Hatchery"/>
    <s v="WDFW"/>
    <d v="2011-05-11T00:00:00"/>
    <x v="524"/>
    <x v="8"/>
    <d v="2011-05-15T00:00:00"/>
    <x v="1"/>
  </r>
  <r>
    <x v="8"/>
    <x v="4"/>
    <s v="SP"/>
    <x v="14"/>
    <s v="Jack Creek Acclim Pond"/>
    <s v="YATR"/>
    <d v="2011-03-15T00:00:00"/>
    <x v="525"/>
    <x v="4"/>
    <d v="2011-03-31T00:00:00"/>
    <x v="1"/>
  </r>
  <r>
    <x v="8"/>
    <x v="4"/>
    <s v="SP"/>
    <x v="14"/>
    <s v="Clark Flat Acclim Pond"/>
    <s v="YATR"/>
    <d v="2011-03-15T00:00:00"/>
    <x v="526"/>
    <x v="4"/>
    <d v="2011-05-16T00:00:00"/>
    <x v="1"/>
  </r>
  <r>
    <x v="8"/>
    <x v="4"/>
    <s v="SP"/>
    <x v="14"/>
    <s v="Easton Pond"/>
    <s v="YATR"/>
    <d v="2011-03-15T00:00:00"/>
    <x v="527"/>
    <x v="4"/>
    <d v="2011-05-16T00:00:00"/>
    <x v="1"/>
  </r>
  <r>
    <x v="8"/>
    <x v="4"/>
    <s v="SP"/>
    <x v="1"/>
    <s v="Corporation Guard Station"/>
    <s v="ODFW"/>
    <d v="2011-04-11T00:00:00"/>
    <x v="528"/>
    <x v="1"/>
    <d v="2011-04-11T00:00:00"/>
    <x v="1"/>
  </r>
  <r>
    <x v="8"/>
    <x v="4"/>
    <s v="SP"/>
    <x v="22"/>
    <s v="Warm Springs Hatchery"/>
    <s v="USFW"/>
    <d v="2011-04-13T00:00:00"/>
    <x v="529"/>
    <x v="0"/>
    <d v="2011-04-27T00:00:00"/>
    <x v="1"/>
  </r>
  <r>
    <x v="8"/>
    <x v="4"/>
    <s v="SP"/>
    <x v="0"/>
    <s v="Blackberry Acclim Pond"/>
    <s v="ODFW"/>
    <d v="2011-04-22T00:00:00"/>
    <x v="530"/>
    <x v="5"/>
    <d v="2011-04-22T00:00:00"/>
    <x v="1"/>
  </r>
  <r>
    <x v="8"/>
    <x v="4"/>
    <s v="SP"/>
    <x v="9"/>
    <s v="Wychus Creek"/>
    <s v="ODFW"/>
    <d v="2011-04-15T00:00:00"/>
    <x v="531"/>
    <x v="0"/>
    <d v="2011-04-15T00:00:00"/>
    <x v="1"/>
  </r>
  <r>
    <x v="8"/>
    <x v="4"/>
    <s v="SP"/>
    <x v="9"/>
    <s v="Metolius River"/>
    <s v="ODFW"/>
    <d v="2011-04-14T00:00:00"/>
    <x v="532"/>
    <x v="0"/>
    <d v="2011-04-14T00:00:00"/>
    <x v="1"/>
  </r>
  <r>
    <x v="8"/>
    <x v="4"/>
    <s v="SP"/>
    <x v="9"/>
    <s v="Lake Billy Chinook"/>
    <s v="ODFW"/>
    <d v="2011-04-14T00:00:00"/>
    <x v="533"/>
    <x v="0"/>
    <d v="2011-04-15T00:00:00"/>
    <x v="1"/>
  </r>
  <r>
    <x v="8"/>
    <x v="1"/>
    <s v="SU"/>
    <x v="0"/>
    <s v="Ochoco Creek"/>
    <s v="ODFW"/>
    <d v="2011-05-12T00:00:00"/>
    <x v="534"/>
    <x v="0"/>
    <d v="2011-05-12T00:00:00"/>
    <x v="0"/>
  </r>
  <r>
    <x v="8"/>
    <x v="1"/>
    <s v="SU"/>
    <x v="13"/>
    <s v="Deschutes River"/>
    <s v="ODFW"/>
    <d v="2011-04-07T00:00:00"/>
    <x v="535"/>
    <x v="0"/>
    <d v="2011-04-07T00:00:00"/>
    <x v="1"/>
  </r>
  <r>
    <x v="8"/>
    <x v="1"/>
    <s v="SU"/>
    <x v="13"/>
    <s v="Crooked River (OR)"/>
    <s v="ODFW"/>
    <d v="2011-04-11T00:00:00"/>
    <x v="536"/>
    <x v="0"/>
    <d v="2011-04-30T00:00:00"/>
    <x v="1"/>
  </r>
  <r>
    <x v="8"/>
    <x v="1"/>
    <s v="SU"/>
    <x v="13"/>
    <s v="Wychus Creek"/>
    <s v="ODFW"/>
    <d v="2011-04-12T00:00:00"/>
    <x v="537"/>
    <x v="0"/>
    <d v="2011-04-12T00:00:00"/>
    <x v="1"/>
  </r>
  <r>
    <x v="8"/>
    <x v="7"/>
    <s v="UN"/>
    <x v="7"/>
    <s v="Cowiche Creek"/>
    <s v="YATR"/>
    <d v="2011-03-30T00:00:00"/>
    <x v="538"/>
    <x v="4"/>
    <d v="2011-03-30T00:00:00"/>
    <x v="1"/>
  </r>
  <r>
    <x v="8"/>
    <x v="12"/>
    <s v="SU"/>
    <x v="24"/>
    <s v="Nelson Springs"/>
    <s v="YATR"/>
    <d v="2011-04-29T00:00:00"/>
    <x v="539"/>
    <x v="4"/>
    <d v="2011-04-29T00:00:00"/>
    <x v="2"/>
  </r>
  <r>
    <x v="8"/>
    <x v="4"/>
    <s v="SP"/>
    <x v="22"/>
    <s v="Warm Springs Hatchery"/>
    <s v="USFW"/>
    <d v="2011-04-05T00:00:00"/>
    <x v="540"/>
    <x v="0"/>
    <d v="2011-04-11T00:00:00"/>
    <x v="1"/>
  </r>
  <r>
    <x v="9"/>
    <x v="0"/>
    <s v="SP"/>
    <x v="0"/>
    <s v="Deschutes River"/>
    <s v="ODFW"/>
    <d v="2009-03-05T00:00:00"/>
    <x v="541"/>
    <x v="0"/>
    <d v="2009-03-05T00:00:00"/>
    <x v="0"/>
  </r>
  <r>
    <x v="9"/>
    <x v="0"/>
    <s v="SP"/>
    <x v="0"/>
    <s v="Crooked River (OR)"/>
    <s v="ODFW"/>
    <d v="2009-03-12T00:00:00"/>
    <x v="542"/>
    <x v="0"/>
    <d v="2009-03-20T00:00:00"/>
    <x v="0"/>
  </r>
  <r>
    <x v="9"/>
    <x v="1"/>
    <s v="SU"/>
    <x v="0"/>
    <s v="Wychus Creek"/>
    <s v="ODFW"/>
    <d v="2009-05-11T00:00:00"/>
    <x v="543"/>
    <x v="0"/>
    <d v="2009-05-13T00:00:00"/>
    <x v="0"/>
  </r>
  <r>
    <x v="9"/>
    <x v="1"/>
    <s v="SU"/>
    <x v="0"/>
    <s v="Crooked River (OR)"/>
    <s v="ODFW"/>
    <d v="2009-05-18T00:00:00"/>
    <x v="544"/>
    <x v="0"/>
    <d v="2009-05-21T00:00:00"/>
    <x v="0"/>
  </r>
  <r>
    <x v="9"/>
    <x v="0"/>
    <s v="SP"/>
    <x v="1"/>
    <s v="Imeques Acclim Pond"/>
    <s v="ODFW"/>
    <d v="2009-12-07T00:00:00"/>
    <x v="545"/>
    <x v="1"/>
    <d v="2009-12-07T00:00:00"/>
    <x v="2"/>
  </r>
  <r>
    <x v="9"/>
    <x v="0"/>
    <s v="SP"/>
    <x v="0"/>
    <s v="Deschutes River"/>
    <s v="ODFW"/>
    <d v="2009-03-05T00:00:00"/>
    <x v="546"/>
    <x v="0"/>
    <d v="2009-03-05T00:00:00"/>
    <x v="0"/>
  </r>
  <r>
    <x v="9"/>
    <x v="1"/>
    <s v="SU"/>
    <x v="0"/>
    <s v="Deschutes River"/>
    <s v="ODFW"/>
    <d v="2009-05-12T00:00:00"/>
    <x v="547"/>
    <x v="0"/>
    <d v="2009-05-12T00:00:00"/>
    <x v="0"/>
  </r>
  <r>
    <x v="9"/>
    <x v="1"/>
    <s v="SU"/>
    <x v="10"/>
    <s v="Baileysburg Bridge"/>
    <s v="WDFW"/>
    <d v="2009-06-03T00:00:00"/>
    <x v="548"/>
    <x v="6"/>
    <d v="2009-06-03T00:00:00"/>
    <x v="0"/>
  </r>
  <r>
    <x v="9"/>
    <x v="1"/>
    <s v="SU"/>
    <x v="1"/>
    <s v="Umatilla River"/>
    <s v="ODFW"/>
    <d v="2009-10-06T00:00:00"/>
    <x v="549"/>
    <x v="1"/>
    <d v="2009-10-06T00:00:00"/>
    <x v="1"/>
  </r>
  <r>
    <x v="9"/>
    <x v="1"/>
    <s v="SU"/>
    <x v="0"/>
    <s v="Ochoco Creek"/>
    <s v="ODFW"/>
    <d v="2009-05-19T00:00:00"/>
    <x v="550"/>
    <x v="0"/>
    <d v="2009-05-19T00:00:00"/>
    <x v="0"/>
  </r>
  <r>
    <x v="9"/>
    <x v="2"/>
    <s v="FA"/>
    <x v="2"/>
    <s v="Pendelton Acclim Pond"/>
    <s v="ODFW"/>
    <d v="2010-03-03T00:00:00"/>
    <x v="551"/>
    <x v="1"/>
    <d v="2010-03-10T00:00:00"/>
    <x v="1"/>
  </r>
  <r>
    <x v="9"/>
    <x v="2"/>
    <s v="FA"/>
    <x v="2"/>
    <s v="Thornhollow Acclim Pond"/>
    <s v="ODFW"/>
    <d v="2010-03-11T00:00:00"/>
    <x v="552"/>
    <x v="1"/>
    <d v="2010-03-17T00:00:00"/>
    <x v="1"/>
  </r>
  <r>
    <x v="9"/>
    <x v="7"/>
    <s v="UN"/>
    <x v="12"/>
    <s v="Pendelton Acclim Pond"/>
    <s v="ODFW"/>
    <d v="2010-03-29T00:00:00"/>
    <x v="553"/>
    <x v="1"/>
    <d v="2010-04-20T00:00:00"/>
    <x v="1"/>
  </r>
  <r>
    <x v="9"/>
    <x v="1"/>
    <s v="SU"/>
    <x v="8"/>
    <s v="Deschutes River"/>
    <s v="ODFW"/>
    <d v="2010-04-01T00:00:00"/>
    <x v="554"/>
    <x v="0"/>
    <d v="2010-04-01T00:00:00"/>
    <x v="1"/>
  </r>
  <r>
    <x v="9"/>
    <x v="8"/>
    <s v="WI"/>
    <x v="8"/>
    <s v="Parkdale Acclim Pond"/>
    <s v="ODFW"/>
    <d v="2010-05-12T00:00:00"/>
    <x v="555"/>
    <x v="5"/>
    <d v="2010-06-03T00:00:00"/>
    <x v="1"/>
  </r>
  <r>
    <x v="9"/>
    <x v="8"/>
    <s v="WI"/>
    <x v="8"/>
    <s v="E Fk Irrig Dist Sand Trap"/>
    <s v="ODFW"/>
    <d v="2010-05-10T00:00:00"/>
    <x v="556"/>
    <x v="5"/>
    <d v="2010-05-19T00:00:00"/>
    <x v="1"/>
  </r>
  <r>
    <x v="9"/>
    <x v="4"/>
    <s v="SP"/>
    <x v="0"/>
    <s v="Blackberry Acclim Pond"/>
    <s v="ODFW"/>
    <d v="2010-04-23T00:00:00"/>
    <x v="557"/>
    <x v="5"/>
    <d v="2010-04-23T00:00:00"/>
    <x v="1"/>
  </r>
  <r>
    <x v="9"/>
    <x v="4"/>
    <s v="SP"/>
    <x v="0"/>
    <s v="Parkdale Acclim Pond"/>
    <s v="ODFW"/>
    <d v="2010-04-26T00:00:00"/>
    <x v="558"/>
    <x v="5"/>
    <d v="2010-04-26T00:00:00"/>
    <x v="1"/>
  </r>
  <r>
    <x v="9"/>
    <x v="4"/>
    <s v="SP"/>
    <x v="4"/>
    <s v="Blackberry Acclim Pond"/>
    <s v="USFW"/>
    <d v="2010-04-23T00:00:00"/>
    <x v="559"/>
    <x v="5"/>
    <d v="2010-04-23T00:00:00"/>
    <x v="1"/>
  </r>
  <r>
    <x v="9"/>
    <x v="4"/>
    <s v="SP"/>
    <x v="23"/>
    <s v="Parkdale Acclim Pond"/>
    <s v="WSTR"/>
    <d v="2010-04-26T00:00:00"/>
    <x v="560"/>
    <x v="5"/>
    <d v="2010-04-26T00:00:00"/>
    <x v="1"/>
  </r>
  <r>
    <x v="9"/>
    <x v="4"/>
    <s v="SP"/>
    <x v="0"/>
    <s v="Deschutes River"/>
    <s v="ODFW"/>
    <d v="2010-04-13T00:00:00"/>
    <x v="561"/>
    <x v="0"/>
    <d v="2010-06-01T00:00:00"/>
    <x v="1"/>
  </r>
  <r>
    <x v="9"/>
    <x v="1"/>
    <s v="SU"/>
    <x v="0"/>
    <s v="Deschutes River"/>
    <s v="ODFW"/>
    <d v="2010-03-31T00:00:00"/>
    <x v="562"/>
    <x v="0"/>
    <d v="2010-04-01T00:00:00"/>
    <x v="1"/>
  </r>
  <r>
    <x v="9"/>
    <x v="1"/>
    <s v="SU"/>
    <x v="0"/>
    <s v="Deschutes River"/>
    <s v="ODFW"/>
    <d v="2010-04-15T00:00:00"/>
    <x v="563"/>
    <x v="0"/>
    <d v="2010-04-15T00:00:00"/>
    <x v="1"/>
  </r>
  <r>
    <x v="9"/>
    <x v="4"/>
    <s v="SP"/>
    <x v="9"/>
    <s v="Deschutes River"/>
    <s v="ODFW"/>
    <d v="2010-04-15T00:00:00"/>
    <x v="564"/>
    <x v="0"/>
    <d v="2010-04-15T00:00:00"/>
    <x v="1"/>
  </r>
  <r>
    <x v="9"/>
    <x v="6"/>
    <s v="FA"/>
    <x v="1"/>
    <s v="Umatilla River"/>
    <s v="ODFW"/>
    <d v="2010-05-18T00:00:00"/>
    <x v="565"/>
    <x v="1"/>
    <d v="2010-05-18T00:00:00"/>
    <x v="1"/>
  </r>
  <r>
    <x v="9"/>
    <x v="4"/>
    <s v="SP"/>
    <x v="1"/>
    <s v="Imeques Acclim Pond"/>
    <s v="ODFW"/>
    <d v="2010-03-02T00:00:00"/>
    <x v="566"/>
    <x v="1"/>
    <d v="2010-04-08T00:00:00"/>
    <x v="1"/>
  </r>
  <r>
    <x v="9"/>
    <x v="1"/>
    <s v="SU"/>
    <x v="1"/>
    <s v="Meacham Creek"/>
    <s v="ODFW"/>
    <d v="2010-04-26T00:00:00"/>
    <x v="567"/>
    <x v="1"/>
    <d v="2010-04-26T00:00:00"/>
    <x v="1"/>
  </r>
  <r>
    <x v="9"/>
    <x v="1"/>
    <s v="SU"/>
    <x v="1"/>
    <s v="Minthorn Acclimation Pond"/>
    <s v="ODFW"/>
    <d v="2010-04-20T00:00:00"/>
    <x v="568"/>
    <x v="1"/>
    <d v="2010-04-28T00:00:00"/>
    <x v="1"/>
  </r>
  <r>
    <x v="9"/>
    <x v="1"/>
    <s v="SU"/>
    <x v="1"/>
    <s v="Pendelton Acclim Pond"/>
    <s v="ODFW"/>
    <d v="2010-04-20T00:00:00"/>
    <x v="569"/>
    <x v="1"/>
    <d v="2010-04-27T00:00:00"/>
    <x v="1"/>
  </r>
  <r>
    <x v="9"/>
    <x v="6"/>
    <s v="FA"/>
    <x v="17"/>
    <s v="Spring Creek Hatchery"/>
    <s v="USFW"/>
    <d v="2010-04-12T00:00:00"/>
    <x v="570"/>
    <x v="10"/>
    <d v="2010-04-12T00:00:00"/>
    <x v="1"/>
  </r>
  <r>
    <x v="9"/>
    <x v="6"/>
    <s v="FA"/>
    <x v="17"/>
    <s v="Spring Creek Hatchery"/>
    <s v="USFW"/>
    <d v="2010-05-10T00:00:00"/>
    <x v="571"/>
    <x v="10"/>
    <d v="2010-05-10T00:00:00"/>
    <x v="1"/>
  </r>
  <r>
    <x v="9"/>
    <x v="4"/>
    <s v="SP"/>
    <x v="16"/>
    <s v="Little White Salmon Hatchery"/>
    <s v="USFW"/>
    <d v="2010-04-15T00:00:00"/>
    <x v="572"/>
    <x v="3"/>
    <d v="2010-04-15T00:00:00"/>
    <x v="1"/>
  </r>
  <r>
    <x v="9"/>
    <x v="6"/>
    <s v="FA"/>
    <x v="16"/>
    <s v="Little White Salmon Hatchery"/>
    <s v="USFW"/>
    <d v="2010-06-24T00:00:00"/>
    <x v="573"/>
    <x v="3"/>
    <d v="2010-06-24T00:00:00"/>
    <x v="1"/>
  </r>
  <r>
    <x v="9"/>
    <x v="6"/>
    <s v="FA"/>
    <x v="16"/>
    <s v="Little White Salmon Hatchery"/>
    <s v="USFW"/>
    <d v="2010-06-17T00:00:00"/>
    <x v="574"/>
    <x v="3"/>
    <d v="2010-06-17T00:00:00"/>
    <x v="1"/>
  </r>
  <r>
    <x v="9"/>
    <x v="6"/>
    <s v="FA"/>
    <x v="16"/>
    <s v="Little White Salmon Hatchery"/>
    <s v="USFW"/>
    <d v="2010-04-13T00:00:00"/>
    <x v="575"/>
    <x v="3"/>
    <d v="2010-04-13T00:00:00"/>
    <x v="1"/>
  </r>
  <r>
    <x v="9"/>
    <x v="9"/>
    <s v="NO"/>
    <x v="21"/>
    <s v="Klickitat River"/>
    <s v="WDFW"/>
    <d v="2010-04-01T00:00:00"/>
    <x v="576"/>
    <x v="8"/>
    <d v="2010-04-05T00:00:00"/>
    <x v="1"/>
  </r>
  <r>
    <x v="9"/>
    <x v="1"/>
    <s v="SU"/>
    <x v="20"/>
    <s v="Klickitat River"/>
    <s v="WDFW"/>
    <d v="2010-05-10T00:00:00"/>
    <x v="577"/>
    <x v="8"/>
    <d v="2010-05-12T00:00:00"/>
    <x v="1"/>
  </r>
  <r>
    <x v="9"/>
    <x v="1"/>
    <s v="SU"/>
    <x v="20"/>
    <s v="White Salmon River"/>
    <s v="WDFW"/>
    <d v="2010-05-17T00:00:00"/>
    <x v="578"/>
    <x v="11"/>
    <d v="2010-05-18T00:00:00"/>
    <x v="1"/>
  </r>
  <r>
    <x v="9"/>
    <x v="8"/>
    <s v="WI"/>
    <x v="20"/>
    <s v="White Salmon River"/>
    <s v="WDFW"/>
    <d v="2010-05-17T00:00:00"/>
    <x v="126"/>
    <x v="11"/>
    <d v="2010-05-18T00:00:00"/>
    <x v="1"/>
  </r>
  <r>
    <x v="9"/>
    <x v="1"/>
    <s v="SU"/>
    <x v="10"/>
    <s v="Dayton Acclim Pond"/>
    <s v="WDFW"/>
    <d v="2010-04-05T00:00:00"/>
    <x v="579"/>
    <x v="6"/>
    <d v="2010-04-12T00:00:00"/>
    <x v="1"/>
  </r>
  <r>
    <x v="9"/>
    <x v="1"/>
    <s v="SU"/>
    <x v="10"/>
    <s v="Walla Walla River"/>
    <s v="WDFW"/>
    <d v="2010-04-19T00:00:00"/>
    <x v="580"/>
    <x v="9"/>
    <d v="2010-04-21T00:00:00"/>
    <x v="1"/>
  </r>
  <r>
    <x v="9"/>
    <x v="1"/>
    <s v="SU"/>
    <x v="10"/>
    <s v="Baileysburg Bridge"/>
    <s v="WDFW"/>
    <d v="2010-04-12T00:00:00"/>
    <x v="581"/>
    <x v="6"/>
    <d v="2010-05-13T00:00:00"/>
    <x v="1"/>
  </r>
  <r>
    <x v="9"/>
    <x v="1"/>
    <s v="SU"/>
    <x v="10"/>
    <s v="Baileysburg Bridge"/>
    <s v="WDFW"/>
    <d v="2010-04-12T00:00:00"/>
    <x v="582"/>
    <x v="6"/>
    <d v="2010-04-12T00:00:00"/>
    <x v="1"/>
  </r>
  <r>
    <x v="9"/>
    <x v="6"/>
    <s v="FA"/>
    <x v="19"/>
    <s v="Ringold Springs Hatchery"/>
    <s v="WDFW"/>
    <d v="2010-06-14T00:00:00"/>
    <x v="583"/>
    <x v="7"/>
    <d v="2010-06-30T00:00:00"/>
    <x v="1"/>
  </r>
  <r>
    <x v="9"/>
    <x v="1"/>
    <s v="SU"/>
    <x v="19"/>
    <s v="Ringold Springs Hatchery"/>
    <s v="WDFW"/>
    <d v="2010-04-07T00:00:00"/>
    <x v="584"/>
    <x v="7"/>
    <d v="2010-04-15T00:00:00"/>
    <x v="1"/>
  </r>
  <r>
    <x v="9"/>
    <x v="6"/>
    <s v="FA"/>
    <x v="18"/>
    <s v="Priest Rapids Hatchery"/>
    <s v="WDFW"/>
    <d v="2010-06-09T00:00:00"/>
    <x v="585"/>
    <x v="7"/>
    <d v="2010-06-17T00:00:00"/>
    <x v="1"/>
  </r>
  <r>
    <x v="9"/>
    <x v="4"/>
    <s v="SP"/>
    <x v="4"/>
    <s v="Carson Hatchery"/>
    <s v="USFW"/>
    <d v="2010-04-13T00:00:00"/>
    <x v="586"/>
    <x v="2"/>
    <d v="2010-04-13T00:00:00"/>
    <x v="1"/>
  </r>
  <r>
    <x v="9"/>
    <x v="4"/>
    <s v="SP"/>
    <x v="4"/>
    <s v="Walla Walla River"/>
    <s v="USFW"/>
    <d v="2010-03-30T00:00:00"/>
    <x v="587"/>
    <x v="9"/>
    <d v="2010-03-30T00:00:00"/>
    <x v="1"/>
  </r>
  <r>
    <x v="9"/>
    <x v="4"/>
    <s v="SP"/>
    <x v="14"/>
    <s v="Jack Creek Acclim Pond"/>
    <s v="YATR"/>
    <d v="2010-03-15T00:00:00"/>
    <x v="588"/>
    <x v="4"/>
    <d v="2010-05-14T00:00:00"/>
    <x v="1"/>
  </r>
  <r>
    <x v="9"/>
    <x v="4"/>
    <s v="SP"/>
    <x v="14"/>
    <s v="Easton Pond"/>
    <s v="YATR"/>
    <d v="2010-03-15T00:00:00"/>
    <x v="589"/>
    <x v="4"/>
    <d v="2010-05-14T00:00:00"/>
    <x v="1"/>
  </r>
  <r>
    <x v="9"/>
    <x v="4"/>
    <s v="SP"/>
    <x v="14"/>
    <s v="Clark Flat Acclim Pond"/>
    <s v="YATR"/>
    <d v="2010-03-15T00:00:00"/>
    <x v="590"/>
    <x v="4"/>
    <d v="2010-05-14T00:00:00"/>
    <x v="1"/>
  </r>
  <r>
    <x v="9"/>
    <x v="2"/>
    <s v="FA"/>
    <x v="7"/>
    <s v="Prosser Acclim Pond"/>
    <s v="YATR"/>
    <d v="2010-04-29T00:00:00"/>
    <x v="591"/>
    <x v="4"/>
    <d v="2010-04-29T00:00:00"/>
    <x v="1"/>
  </r>
  <r>
    <x v="9"/>
    <x v="6"/>
    <s v="FA"/>
    <x v="16"/>
    <s v="Prosser Acclim Pond"/>
    <s v="USFW"/>
    <d v="2010-04-23T00:00:00"/>
    <x v="592"/>
    <x v="4"/>
    <d v="2010-04-23T00:00:00"/>
    <x v="1"/>
  </r>
  <r>
    <x v="9"/>
    <x v="6"/>
    <s v="FA"/>
    <x v="16"/>
    <s v="Prosser Acclim Pond"/>
    <s v="USFW"/>
    <d v="2010-04-16T00:00:00"/>
    <x v="593"/>
    <x v="4"/>
    <d v="2010-04-16T00:00:00"/>
    <x v="1"/>
  </r>
  <r>
    <x v="9"/>
    <x v="6"/>
    <s v="FA"/>
    <x v="7"/>
    <s v="Prosser Acclim Pond"/>
    <s v="YATR"/>
    <d v="2010-04-29T00:00:00"/>
    <x v="594"/>
    <x v="4"/>
    <d v="2010-04-29T00:00:00"/>
    <x v="1"/>
  </r>
  <r>
    <x v="9"/>
    <x v="6"/>
    <s v="FA"/>
    <x v="7"/>
    <s v="Prosser Acclim Pond"/>
    <s v="YATR"/>
    <d v="2010-04-16T00:00:00"/>
    <x v="595"/>
    <x v="4"/>
    <d v="2010-04-16T00:00:00"/>
    <x v="1"/>
  </r>
  <r>
    <x v="9"/>
    <x v="12"/>
    <s v="SU"/>
    <x v="25"/>
    <s v="Stiles Pond"/>
    <s v="WDFW"/>
    <d v="2010-05-14T00:00:00"/>
    <x v="596"/>
    <x v="4"/>
    <d v="2010-05-14T00:00:00"/>
    <x v="1"/>
  </r>
  <r>
    <x v="9"/>
    <x v="6"/>
    <s v="FA"/>
    <x v="24"/>
    <s v="Marion Drain"/>
    <s v="YATR"/>
    <d v="2010-04-15T00:00:00"/>
    <x v="597"/>
    <x v="4"/>
    <d v="2010-04-15T00:00:00"/>
    <x v="1"/>
  </r>
  <r>
    <x v="9"/>
    <x v="7"/>
    <s v="UN"/>
    <x v="6"/>
    <s v="Stiles Pond"/>
    <s v="USFW"/>
    <d v="2010-04-12T00:00:00"/>
    <x v="598"/>
    <x v="4"/>
    <d v="2010-06-01T00:00:00"/>
    <x v="1"/>
  </r>
  <r>
    <x v="9"/>
    <x v="7"/>
    <s v="UN"/>
    <x v="6"/>
    <s v="Holmes Pond"/>
    <s v="USFW"/>
    <d v="2010-04-07T00:00:00"/>
    <x v="599"/>
    <x v="4"/>
    <d v="2010-06-01T00:00:00"/>
    <x v="1"/>
  </r>
  <r>
    <x v="9"/>
    <x v="7"/>
    <s v="UN"/>
    <x v="6"/>
    <s v="Lost Creek Acclim Pond"/>
    <s v="USFW"/>
    <d v="2010-04-12T00:00:00"/>
    <x v="600"/>
    <x v="4"/>
    <d v="2010-06-01T00:00:00"/>
    <x v="1"/>
  </r>
  <r>
    <x v="9"/>
    <x v="7"/>
    <s v="UN"/>
    <x v="6"/>
    <s v="Easton Pond"/>
    <s v="USFW"/>
    <d v="2010-04-12T00:00:00"/>
    <x v="601"/>
    <x v="4"/>
    <d v="2010-06-01T00:00:00"/>
    <x v="1"/>
  </r>
  <r>
    <x v="9"/>
    <x v="7"/>
    <s v="UN"/>
    <x v="6"/>
    <s v="Boone Pond"/>
    <s v="USFW"/>
    <d v="2010-04-12T00:00:00"/>
    <x v="602"/>
    <x v="4"/>
    <d v="2010-06-01T00:00:00"/>
    <x v="1"/>
  </r>
  <r>
    <x v="9"/>
    <x v="7"/>
    <s v="UN"/>
    <x v="6"/>
    <s v="Prosser Acclim Pond"/>
    <s v="USFW"/>
    <d v="2010-04-12T00:00:00"/>
    <x v="603"/>
    <x v="4"/>
    <d v="2010-06-01T00:00:00"/>
    <x v="1"/>
  </r>
  <r>
    <x v="9"/>
    <x v="7"/>
    <s v="UN"/>
    <x v="7"/>
    <s v="Stiles Pond"/>
    <s v="YATR"/>
    <d v="2010-04-12T00:00:00"/>
    <x v="604"/>
    <x v="4"/>
    <d v="2010-06-01T00:00:00"/>
    <x v="1"/>
  </r>
  <r>
    <x v="9"/>
    <x v="7"/>
    <s v="UN"/>
    <x v="7"/>
    <s v="Holmes Pond"/>
    <s v="YATR"/>
    <d v="2010-04-07T00:00:00"/>
    <x v="605"/>
    <x v="4"/>
    <d v="2010-06-01T00:00:00"/>
    <x v="1"/>
  </r>
  <r>
    <x v="9"/>
    <x v="7"/>
    <s v="UN"/>
    <x v="7"/>
    <s v="Lost Creek Acclim Pond"/>
    <s v="YATR"/>
    <d v="2010-04-12T00:00:00"/>
    <x v="606"/>
    <x v="4"/>
    <d v="2010-06-01T00:00:00"/>
    <x v="1"/>
  </r>
  <r>
    <x v="9"/>
    <x v="7"/>
    <s v="UN"/>
    <x v="7"/>
    <s v="Prosser Acclim Pond"/>
    <s v="YATR"/>
    <d v="2010-04-12T00:00:00"/>
    <x v="607"/>
    <x v="4"/>
    <d v="2010-06-01T00:00:00"/>
    <x v="1"/>
  </r>
  <r>
    <x v="9"/>
    <x v="4"/>
    <s v="SP"/>
    <x v="15"/>
    <s v="Klickitat Hatchery"/>
    <s v="WDFW"/>
    <d v="2010-03-09T00:00:00"/>
    <x v="608"/>
    <x v="8"/>
    <d v="2010-03-11T00:00:00"/>
    <x v="1"/>
  </r>
  <r>
    <x v="9"/>
    <x v="6"/>
    <s v="FA"/>
    <x v="15"/>
    <s v="Klickitat Hatchery"/>
    <s v="WDFW"/>
    <d v="2010-07-07T00:00:00"/>
    <x v="609"/>
    <x v="8"/>
    <d v="2010-07-10T00:00:00"/>
    <x v="1"/>
  </r>
  <r>
    <x v="9"/>
    <x v="9"/>
    <s v="NO"/>
    <x v="21"/>
    <s v="Klickitat River"/>
    <s v="WDFW"/>
    <d v="2010-03-30T00:00:00"/>
    <x v="610"/>
    <x v="8"/>
    <d v="2010-03-31T00:00:00"/>
    <x v="1"/>
  </r>
  <r>
    <x v="9"/>
    <x v="7"/>
    <s v="UN"/>
    <x v="15"/>
    <s v="Klickitat Hatchery"/>
    <s v="WDFW"/>
    <d v="2010-04-11T00:00:00"/>
    <x v="611"/>
    <x v="8"/>
    <d v="2010-04-15T00:00:00"/>
    <x v="1"/>
  </r>
  <r>
    <x v="9"/>
    <x v="4"/>
    <s v="SP"/>
    <x v="22"/>
    <s v="Warm Springs Hatchery"/>
    <s v="USFW"/>
    <d v="2010-03-24T00:00:00"/>
    <x v="612"/>
    <x v="0"/>
    <d v="2010-04-21T00:00:00"/>
    <x v="1"/>
  </r>
  <r>
    <x v="9"/>
    <x v="8"/>
    <s v="WI"/>
    <x v="8"/>
    <s v="E Fk Hood River"/>
    <s v="ODFW"/>
    <d v="2010-05-10T00:00:00"/>
    <x v="613"/>
    <x v="5"/>
    <d v="2010-05-11T00:00:00"/>
    <x v="1"/>
  </r>
  <r>
    <x v="9"/>
    <x v="4"/>
    <s v="SP"/>
    <x v="5"/>
    <s v="Little White Salmon River"/>
    <s v="USFW"/>
    <d v="2010-04-15T00:00:00"/>
    <x v="614"/>
    <x v="3"/>
    <d v="2010-04-15T00:00:00"/>
    <x v="1"/>
  </r>
  <r>
    <x v="9"/>
    <x v="6"/>
    <s v="FA"/>
    <x v="15"/>
    <s v="Klickitat Hatchery"/>
    <s v="WDFW"/>
    <d v="2010-06-28T00:00:00"/>
    <x v="615"/>
    <x v="8"/>
    <d v="2010-07-02T00:00:00"/>
    <x v="1"/>
  </r>
  <r>
    <x v="9"/>
    <x v="1"/>
    <s v="SU"/>
    <x v="0"/>
    <s v="McKay Creek (Crooked R)"/>
    <s v="ODFW"/>
    <d v="2010-05-19T00:00:00"/>
    <x v="616"/>
    <x v="0"/>
    <d v="2010-05-19T00:00:00"/>
    <x v="0"/>
  </r>
  <r>
    <x v="9"/>
    <x v="1"/>
    <s v="SU"/>
    <x v="0"/>
    <s v="Ochoco Creek"/>
    <s v="ODFW"/>
    <d v="2010-05-19T00:00:00"/>
    <x v="617"/>
    <x v="0"/>
    <d v="2010-05-19T00:00:00"/>
    <x v="0"/>
  </r>
  <r>
    <x v="10"/>
    <x v="0"/>
    <s v="SP"/>
    <x v="0"/>
    <s v="Metolius River"/>
    <s v="ODFW"/>
    <d v="2008-02-25T00:00:00"/>
    <x v="618"/>
    <x v="0"/>
    <d v="2008-02-25T00:00:00"/>
    <x v="0"/>
  </r>
  <r>
    <x v="10"/>
    <x v="0"/>
    <s v="SP"/>
    <x v="0"/>
    <s v="Metolius River"/>
    <s v="ODFW"/>
    <d v="2008-02-25T00:00:00"/>
    <x v="619"/>
    <x v="0"/>
    <d v="2008-02-25T00:00:00"/>
    <x v="0"/>
  </r>
  <r>
    <x v="10"/>
    <x v="1"/>
    <s v="SU"/>
    <x v="0"/>
    <s v="Wychus Creek"/>
    <s v="ODFW"/>
    <d v="2008-06-27T00:00:00"/>
    <x v="620"/>
    <x v="0"/>
    <d v="2008-06-27T00:00:00"/>
    <x v="0"/>
  </r>
  <r>
    <x v="10"/>
    <x v="0"/>
    <s v="SP"/>
    <x v="1"/>
    <s v="Imeques Acclim Pond"/>
    <s v="ODFW"/>
    <d v="2008-12-15T00:00:00"/>
    <x v="621"/>
    <x v="1"/>
    <d v="2008-12-15T00:00:00"/>
    <x v="2"/>
  </r>
  <r>
    <x v="10"/>
    <x v="0"/>
    <s v="SP"/>
    <x v="1"/>
    <s v="Imeques Acclim Pond"/>
    <s v="ODFW"/>
    <d v="2008-12-09T00:00:00"/>
    <x v="622"/>
    <x v="1"/>
    <d v="2008-12-15T00:00:00"/>
    <x v="2"/>
  </r>
  <r>
    <x v="10"/>
    <x v="6"/>
    <s v="FA"/>
    <x v="17"/>
    <s v="Spring Creek Hatchery"/>
    <s v="USFW"/>
    <d v="2009-04-13T00:00:00"/>
    <x v="623"/>
    <x v="10"/>
    <d v="2009-04-13T00:00:00"/>
    <x v="1"/>
  </r>
  <r>
    <x v="10"/>
    <x v="6"/>
    <s v="FA"/>
    <x v="17"/>
    <s v="Spring Creek Hatchery"/>
    <s v="USFW"/>
    <d v="2009-05-01T00:00:00"/>
    <x v="624"/>
    <x v="10"/>
    <d v="2009-05-01T00:00:00"/>
    <x v="1"/>
  </r>
  <r>
    <x v="10"/>
    <x v="7"/>
    <s v="UN"/>
    <x v="6"/>
    <s v="Stiles Pond"/>
    <s v="USFW"/>
    <d v="2009-04-06T00:00:00"/>
    <x v="625"/>
    <x v="4"/>
    <d v="2009-05-15T00:00:00"/>
    <x v="1"/>
  </r>
  <r>
    <x v="10"/>
    <x v="7"/>
    <s v="UN"/>
    <x v="6"/>
    <s v="Holmes Pond"/>
    <s v="USFW"/>
    <d v="2009-04-06T00:00:00"/>
    <x v="626"/>
    <x v="4"/>
    <d v="2009-05-15T00:00:00"/>
    <x v="1"/>
  </r>
  <r>
    <x v="10"/>
    <x v="7"/>
    <s v="UN"/>
    <x v="6"/>
    <s v="Lost Creek Acclim Pond"/>
    <s v="USFW"/>
    <d v="2009-04-06T00:00:00"/>
    <x v="627"/>
    <x v="4"/>
    <d v="2009-05-15T00:00:00"/>
    <x v="1"/>
  </r>
  <r>
    <x v="10"/>
    <x v="7"/>
    <s v="UN"/>
    <x v="6"/>
    <s v="Easton Pond"/>
    <s v="USFW"/>
    <d v="2009-04-06T00:00:00"/>
    <x v="628"/>
    <x v="4"/>
    <d v="2009-05-15T00:00:00"/>
    <x v="1"/>
  </r>
  <r>
    <x v="10"/>
    <x v="7"/>
    <s v="UN"/>
    <x v="21"/>
    <s v="Prosser Acclim Pond"/>
    <s v="WDFW"/>
    <d v="2009-04-06T00:00:00"/>
    <x v="629"/>
    <x v="4"/>
    <d v="2009-05-15T00:00:00"/>
    <x v="1"/>
  </r>
  <r>
    <x v="10"/>
    <x v="7"/>
    <s v="UN"/>
    <x v="7"/>
    <s v="Stiles Pond"/>
    <s v="YATR"/>
    <d v="2009-04-06T00:00:00"/>
    <x v="98"/>
    <x v="4"/>
    <d v="2009-05-15T00:00:00"/>
    <x v="1"/>
  </r>
  <r>
    <x v="10"/>
    <x v="7"/>
    <s v="UN"/>
    <x v="7"/>
    <s v="Holmes Pond"/>
    <s v="YATR"/>
    <d v="2009-04-06T00:00:00"/>
    <x v="630"/>
    <x v="4"/>
    <d v="2009-05-15T00:00:00"/>
    <x v="1"/>
  </r>
  <r>
    <x v="10"/>
    <x v="7"/>
    <s v="UN"/>
    <x v="7"/>
    <s v="Lost Creek Acclim Pond"/>
    <s v="YATR"/>
    <d v="2009-04-06T00:00:00"/>
    <x v="631"/>
    <x v="4"/>
    <d v="2009-05-15T00:00:00"/>
    <x v="1"/>
  </r>
  <r>
    <x v="10"/>
    <x v="7"/>
    <s v="UN"/>
    <x v="7"/>
    <s v="Prosser Acclim Pond"/>
    <s v="YATR"/>
    <d v="2009-04-06T00:00:00"/>
    <x v="629"/>
    <x v="4"/>
    <d v="2009-05-15T00:00:00"/>
    <x v="1"/>
  </r>
  <r>
    <x v="10"/>
    <x v="4"/>
    <s v="SP"/>
    <x v="16"/>
    <s v="Little White Salmon Hatchery"/>
    <s v="USFW"/>
    <d v="2009-04-16T00:00:00"/>
    <x v="632"/>
    <x v="3"/>
    <d v="2009-04-16T00:00:00"/>
    <x v="1"/>
  </r>
  <r>
    <x v="10"/>
    <x v="6"/>
    <s v="FA"/>
    <x v="16"/>
    <s v="Little White Salmon Hatchery"/>
    <s v="USFW"/>
    <d v="2009-06-18T00:00:00"/>
    <x v="633"/>
    <x v="3"/>
    <d v="2009-06-18T00:00:00"/>
    <x v="1"/>
  </r>
  <r>
    <x v="10"/>
    <x v="6"/>
    <s v="FA"/>
    <x v="16"/>
    <s v="Little White Salmon Hatchery"/>
    <s v="USFW"/>
    <d v="2009-04-13T00:00:00"/>
    <x v="634"/>
    <x v="3"/>
    <d v="2009-04-13T00:00:00"/>
    <x v="1"/>
  </r>
  <r>
    <x v="10"/>
    <x v="4"/>
    <s v="SP"/>
    <x v="5"/>
    <s v="Little White Salmon Hatchery"/>
    <s v="USFW"/>
    <d v="2009-04-16T00:00:00"/>
    <x v="635"/>
    <x v="3"/>
    <d v="2009-04-16T00:00:00"/>
    <x v="1"/>
  </r>
  <r>
    <x v="10"/>
    <x v="4"/>
    <s v="SP"/>
    <x v="22"/>
    <s v="Warm Springs Hatchery"/>
    <s v="USFW"/>
    <d v="2009-03-26T00:00:00"/>
    <x v="636"/>
    <x v="0"/>
    <d v="2009-04-20T00:00:00"/>
    <x v="1"/>
  </r>
  <r>
    <x v="10"/>
    <x v="1"/>
    <s v="SU"/>
    <x v="8"/>
    <s v="Blackberry Acclim Pond"/>
    <s v="ODFW"/>
    <d v="2009-04-22T00:00:00"/>
    <x v="637"/>
    <x v="5"/>
    <d v="2009-05-18T00:00:00"/>
    <x v="1"/>
  </r>
  <r>
    <x v="10"/>
    <x v="1"/>
    <s v="SU"/>
    <x v="8"/>
    <s v="Deschutes River"/>
    <s v="ODFW"/>
    <d v="2009-04-01T00:00:00"/>
    <x v="554"/>
    <x v="0"/>
    <d v="2009-04-01T00:00:00"/>
    <x v="1"/>
  </r>
  <r>
    <x v="10"/>
    <x v="8"/>
    <s v="WI"/>
    <x v="8"/>
    <s v="Parkdale Acclim Pond"/>
    <s v="ODFW"/>
    <d v="2009-05-12T00:00:00"/>
    <x v="638"/>
    <x v="5"/>
    <d v="2009-06-03T00:00:00"/>
    <x v="1"/>
  </r>
  <r>
    <x v="10"/>
    <x v="8"/>
    <s v="WI"/>
    <x v="8"/>
    <s v="E Fk Irrig Dist Sand Trap"/>
    <s v="ODFW"/>
    <d v="2009-05-12T00:00:00"/>
    <x v="639"/>
    <x v="5"/>
    <d v="2009-05-22T00:00:00"/>
    <x v="1"/>
  </r>
  <r>
    <x v="10"/>
    <x v="4"/>
    <s v="SP"/>
    <x v="0"/>
    <s v="Blackberry Acclim Pond"/>
    <s v="ODFW"/>
    <d v="2009-04-06T00:00:00"/>
    <x v="640"/>
    <x v="5"/>
    <d v="2009-04-06T00:00:00"/>
    <x v="1"/>
  </r>
  <r>
    <x v="10"/>
    <x v="4"/>
    <s v="SP"/>
    <x v="0"/>
    <s v="Parkdale Acclim Pond"/>
    <s v="ODFW"/>
    <d v="2009-04-06T00:00:00"/>
    <x v="641"/>
    <x v="5"/>
    <d v="2009-04-20T00:00:00"/>
    <x v="1"/>
  </r>
  <r>
    <x v="10"/>
    <x v="4"/>
    <s v="SP"/>
    <x v="0"/>
    <s v="Deschutes River"/>
    <s v="ODFW"/>
    <d v="2009-04-15T00:00:00"/>
    <x v="642"/>
    <x v="0"/>
    <d v="2009-04-16T00:00:00"/>
    <x v="1"/>
  </r>
  <r>
    <x v="10"/>
    <x v="0"/>
    <s v="SP"/>
    <x v="0"/>
    <s v="Metolius River"/>
    <s v="ODFW"/>
    <d v="2009-03-03T00:00:00"/>
    <x v="643"/>
    <x v="0"/>
    <d v="2009-03-18T00:00:00"/>
    <x v="0"/>
  </r>
  <r>
    <x v="10"/>
    <x v="1"/>
    <s v="SU"/>
    <x v="0"/>
    <s v="Deschutes River"/>
    <s v="ODFW"/>
    <d v="2009-04-01T00:00:00"/>
    <x v="644"/>
    <x v="0"/>
    <d v="2009-04-02T00:00:00"/>
    <x v="1"/>
  </r>
  <r>
    <x v="10"/>
    <x v="2"/>
    <s v="FA"/>
    <x v="2"/>
    <s v="Thornhollow Acclim Pond"/>
    <s v="ODFW"/>
    <d v="2009-03-04T00:00:00"/>
    <x v="645"/>
    <x v="1"/>
    <d v="2009-03-11T00:00:00"/>
    <x v="1"/>
  </r>
  <r>
    <x v="10"/>
    <x v="2"/>
    <s v="FA"/>
    <x v="2"/>
    <s v="Pendelton Acclim Pond"/>
    <s v="ODFW"/>
    <d v="2009-03-04T00:00:00"/>
    <x v="646"/>
    <x v="1"/>
    <d v="2009-03-10T00:00:00"/>
    <x v="1"/>
  </r>
  <r>
    <x v="10"/>
    <x v="7"/>
    <s v="UN"/>
    <x v="12"/>
    <s v="Pendelton Acclim Pond"/>
    <s v="ODFW"/>
    <d v="2009-03-26T00:00:00"/>
    <x v="647"/>
    <x v="1"/>
    <d v="2009-03-26T00:00:00"/>
    <x v="1"/>
  </r>
  <r>
    <x v="10"/>
    <x v="6"/>
    <s v="FA"/>
    <x v="1"/>
    <s v="Umatilla River"/>
    <s v="ODFW"/>
    <d v="2009-05-19T00:00:00"/>
    <x v="648"/>
    <x v="1"/>
    <d v="2009-05-19T00:00:00"/>
    <x v="1"/>
  </r>
  <r>
    <x v="10"/>
    <x v="4"/>
    <s v="SP"/>
    <x v="1"/>
    <s v="Imeques Acclim Pond"/>
    <s v="ODFW"/>
    <d v="2009-03-02T00:00:00"/>
    <x v="649"/>
    <x v="1"/>
    <d v="2009-04-16T00:00:00"/>
    <x v="1"/>
  </r>
  <r>
    <x v="10"/>
    <x v="1"/>
    <s v="SU"/>
    <x v="1"/>
    <s v="Umatilla River"/>
    <s v="ODFW"/>
    <d v="2009-04-28T00:00:00"/>
    <x v="650"/>
    <x v="1"/>
    <d v="2009-04-28T00:00:00"/>
    <x v="1"/>
  </r>
  <r>
    <x v="10"/>
    <x v="1"/>
    <s v="SU"/>
    <x v="1"/>
    <s v="Minthorn Acclimation Pond"/>
    <s v="ODFW"/>
    <d v="2009-04-17T00:00:00"/>
    <x v="651"/>
    <x v="1"/>
    <d v="2009-04-28T00:00:00"/>
    <x v="1"/>
  </r>
  <r>
    <x v="10"/>
    <x v="1"/>
    <s v="SU"/>
    <x v="1"/>
    <s v="Pendelton Acclim Pond"/>
    <s v="ODFW"/>
    <d v="2009-04-16T00:00:00"/>
    <x v="652"/>
    <x v="1"/>
    <d v="2009-04-27T00:00:00"/>
    <x v="1"/>
  </r>
  <r>
    <x v="10"/>
    <x v="4"/>
    <s v="SP"/>
    <x v="4"/>
    <s v="Carson Hatchery"/>
    <s v="USFW"/>
    <d v="2009-04-13T00:00:00"/>
    <x v="653"/>
    <x v="2"/>
    <d v="2009-04-13T00:00:00"/>
    <x v="1"/>
  </r>
  <r>
    <x v="10"/>
    <x v="4"/>
    <s v="SP"/>
    <x v="4"/>
    <s v="Walla Walla River"/>
    <s v="USFW"/>
    <d v="2009-03-31T00:00:00"/>
    <x v="654"/>
    <x v="9"/>
    <d v="2009-03-31T00:00:00"/>
    <x v="1"/>
  </r>
  <r>
    <x v="10"/>
    <x v="9"/>
    <s v="NO"/>
    <x v="21"/>
    <s v="Klickitat River"/>
    <s v="WDFW"/>
    <d v="2009-04-01T00:00:00"/>
    <x v="655"/>
    <x v="8"/>
    <d v="2009-04-02T00:00:00"/>
    <x v="1"/>
  </r>
  <r>
    <x v="10"/>
    <x v="1"/>
    <s v="SU"/>
    <x v="20"/>
    <s v="Klickitat River"/>
    <s v="WDFW"/>
    <d v="2009-05-04T00:00:00"/>
    <x v="656"/>
    <x v="8"/>
    <d v="2009-05-06T00:00:00"/>
    <x v="1"/>
  </r>
  <r>
    <x v="10"/>
    <x v="1"/>
    <s v="SU"/>
    <x v="20"/>
    <s v="White Salmon River"/>
    <s v="WDFW"/>
    <d v="2009-04-29T00:00:00"/>
    <x v="657"/>
    <x v="11"/>
    <d v="2009-04-29T00:00:00"/>
    <x v="1"/>
  </r>
  <r>
    <x v="10"/>
    <x v="8"/>
    <s v="WI"/>
    <x v="20"/>
    <s v="White Salmon River"/>
    <s v="WDFW"/>
    <d v="2009-04-28T00:00:00"/>
    <x v="658"/>
    <x v="11"/>
    <d v="2009-04-28T00:00:00"/>
    <x v="1"/>
  </r>
  <r>
    <x v="10"/>
    <x v="1"/>
    <s v="SU"/>
    <x v="10"/>
    <s v="Dayton Acclim Pond"/>
    <s v="WDFW"/>
    <d v="2009-04-16T00:00:00"/>
    <x v="659"/>
    <x v="6"/>
    <d v="2009-04-27T00:00:00"/>
    <x v="1"/>
  </r>
  <r>
    <x v="10"/>
    <x v="1"/>
    <s v="SU"/>
    <x v="10"/>
    <s v="Walla Walla River"/>
    <s v="WDFW"/>
    <d v="2009-04-20T00:00:00"/>
    <x v="660"/>
    <x v="9"/>
    <d v="2009-04-22T00:00:00"/>
    <x v="1"/>
  </r>
  <r>
    <x v="10"/>
    <x v="1"/>
    <s v="SU"/>
    <x v="10"/>
    <s v="Baileysburg Bridge"/>
    <s v="WDFW"/>
    <d v="2009-04-27T00:00:00"/>
    <x v="661"/>
    <x v="6"/>
    <d v="2009-04-28T00:00:00"/>
    <x v="1"/>
  </r>
  <r>
    <x v="10"/>
    <x v="6"/>
    <s v="FA"/>
    <x v="19"/>
    <s v="Ringold Springs Hatchery"/>
    <s v="WDFW"/>
    <d v="2009-06-08T00:00:00"/>
    <x v="662"/>
    <x v="7"/>
    <d v="2009-06-23T00:00:00"/>
    <x v="1"/>
  </r>
  <r>
    <x v="10"/>
    <x v="1"/>
    <s v="SU"/>
    <x v="19"/>
    <s v="Ringold Springs Hatchery"/>
    <s v="WDFW"/>
    <d v="2009-04-14T00:00:00"/>
    <x v="663"/>
    <x v="7"/>
    <d v="2009-04-23T00:00:00"/>
    <x v="1"/>
  </r>
  <r>
    <x v="10"/>
    <x v="6"/>
    <s v="FA"/>
    <x v="18"/>
    <s v="Priest Rapids Hatchery"/>
    <s v="WDFW"/>
    <d v="2009-06-13T00:00:00"/>
    <x v="664"/>
    <x v="7"/>
    <d v="2009-06-19T00:00:00"/>
    <x v="1"/>
  </r>
  <r>
    <x v="10"/>
    <x v="4"/>
    <s v="SP"/>
    <x v="15"/>
    <s v="Klickitat Hatchery"/>
    <s v="WDFW"/>
    <d v="2009-02-25T00:00:00"/>
    <x v="665"/>
    <x v="8"/>
    <d v="2009-02-28T00:00:00"/>
    <x v="1"/>
  </r>
  <r>
    <x v="10"/>
    <x v="6"/>
    <s v="FA"/>
    <x v="15"/>
    <s v="Klickitat Hatchery"/>
    <s v="WDFW"/>
    <d v="2009-06-09T00:00:00"/>
    <x v="666"/>
    <x v="8"/>
    <d v="2009-06-14T00:00:00"/>
    <x v="1"/>
  </r>
  <r>
    <x v="10"/>
    <x v="9"/>
    <s v="NO"/>
    <x v="15"/>
    <s v="Klickitat Hatchery"/>
    <s v="WDFW"/>
    <d v="2009-05-11T00:00:00"/>
    <x v="667"/>
    <x v="8"/>
    <d v="2009-05-15T00:00:00"/>
    <x v="1"/>
  </r>
  <r>
    <x v="10"/>
    <x v="7"/>
    <s v="UN"/>
    <x v="7"/>
    <s v="Easton Pond"/>
    <s v="YATR"/>
    <d v="2009-04-06T00:00:00"/>
    <x v="668"/>
    <x v="4"/>
    <d v="2009-05-15T00:00:00"/>
    <x v="1"/>
  </r>
  <r>
    <x v="10"/>
    <x v="2"/>
    <s v="FA"/>
    <x v="7"/>
    <s v="Prosser Acclim Pond"/>
    <s v="YATR"/>
    <d v="2009-04-10T00:00:00"/>
    <x v="669"/>
    <x v="4"/>
    <d v="2009-04-10T00:00:00"/>
    <x v="1"/>
  </r>
  <r>
    <x v="10"/>
    <x v="6"/>
    <s v="FA"/>
    <x v="7"/>
    <s v="Prosser Acclim Pond"/>
    <s v="YATR"/>
    <d v="2009-04-30T00:00:00"/>
    <x v="670"/>
    <x v="4"/>
    <d v="2009-04-30T00:00:00"/>
    <x v="1"/>
  </r>
  <r>
    <x v="10"/>
    <x v="6"/>
    <s v="FA"/>
    <x v="7"/>
    <s v="Prosser Acclim Pond"/>
    <s v="YATR"/>
    <d v="2009-04-24T00:00:00"/>
    <x v="671"/>
    <x v="4"/>
    <d v="2009-04-24T00:00:00"/>
    <x v="1"/>
  </r>
  <r>
    <x v="10"/>
    <x v="6"/>
    <s v="FA"/>
    <x v="7"/>
    <s v="Prosser Acclim Pond"/>
    <s v="YATR"/>
    <d v="2009-04-10T00:00:00"/>
    <x v="672"/>
    <x v="4"/>
    <d v="2009-04-10T00:00:00"/>
    <x v="1"/>
  </r>
  <r>
    <x v="10"/>
    <x v="12"/>
    <s v="SU"/>
    <x v="7"/>
    <s v="Stiles Pond"/>
    <s v="YATR"/>
    <d v="2009-06-12T00:00:00"/>
    <x v="673"/>
    <x v="4"/>
    <d v="2009-06-12T00:00:00"/>
    <x v="1"/>
  </r>
  <r>
    <x v="10"/>
    <x v="6"/>
    <s v="FA"/>
    <x v="24"/>
    <s v="Marion Drain"/>
    <s v="YATR"/>
    <d v="2009-04-17T00:00:00"/>
    <x v="674"/>
    <x v="4"/>
    <d v="2009-04-17T00:00:00"/>
    <x v="1"/>
  </r>
  <r>
    <x v="10"/>
    <x v="4"/>
    <s v="SP"/>
    <x v="14"/>
    <s v="Clark Flat Acclim Pond"/>
    <s v="YATR"/>
    <d v="2009-03-16T00:00:00"/>
    <x v="675"/>
    <x v="4"/>
    <d v="2009-05-14T00:00:00"/>
    <x v="1"/>
  </r>
  <r>
    <x v="10"/>
    <x v="4"/>
    <s v="SP"/>
    <x v="14"/>
    <s v="Easton Pond"/>
    <s v="YATR"/>
    <d v="2009-03-16T00:00:00"/>
    <x v="676"/>
    <x v="4"/>
    <d v="2009-05-14T00:00:00"/>
    <x v="1"/>
  </r>
  <r>
    <x v="10"/>
    <x v="4"/>
    <s v="SP"/>
    <x v="14"/>
    <s v="Jack Creek Acclim Pond"/>
    <s v="YATR"/>
    <d v="2009-03-16T00:00:00"/>
    <x v="677"/>
    <x v="4"/>
    <d v="2009-05-14T00:00:00"/>
    <x v="1"/>
  </r>
  <r>
    <x v="10"/>
    <x v="7"/>
    <s v="UN"/>
    <x v="12"/>
    <s v="Pendelton Acclim Pond"/>
    <s v="ODFW"/>
    <d v="2009-03-04T00:00:00"/>
    <x v="678"/>
    <x v="1"/>
    <d v="2009-03-10T00:00:00"/>
    <x v="1"/>
  </r>
  <r>
    <x v="10"/>
    <x v="6"/>
    <s v="FA"/>
    <x v="1"/>
    <s v="Umatilla River"/>
    <s v="ODFW"/>
    <d v="2009-03-24T00:00:00"/>
    <x v="679"/>
    <x v="1"/>
    <d v="2009-03-24T00:00:00"/>
    <x v="0"/>
  </r>
  <r>
    <x v="10"/>
    <x v="4"/>
    <s v="SP"/>
    <x v="22"/>
    <s v="Warm Springs Hatchery"/>
    <s v="USFW"/>
    <d v="2009-01-02T00:00:00"/>
    <x v="680"/>
    <x v="0"/>
    <d v="2009-01-02T00:00:00"/>
    <x v="1"/>
  </r>
  <r>
    <x v="10"/>
    <x v="8"/>
    <s v="WI"/>
    <x v="8"/>
    <s v="Hood River"/>
    <s v="ODFW"/>
    <d v="2009-06-04T00:00:00"/>
    <x v="681"/>
    <x v="5"/>
    <d v="2009-06-04T00:00:00"/>
    <x v="1"/>
  </r>
  <r>
    <x v="10"/>
    <x v="1"/>
    <s v="SU"/>
    <x v="8"/>
    <s v="Hood River"/>
    <s v="ODFW"/>
    <d v="2009-05-18T00:00:00"/>
    <x v="682"/>
    <x v="5"/>
    <d v="2009-05-18T00:00:00"/>
    <x v="1"/>
  </r>
  <r>
    <x v="10"/>
    <x v="7"/>
    <s v="UN"/>
    <x v="12"/>
    <s v="Pendelton Acclim Pond"/>
    <s v="ODFW"/>
    <d v="2009-04-27T00:00:00"/>
    <x v="683"/>
    <x v="1"/>
    <d v="2009-04-27T00:00:00"/>
    <x v="1"/>
  </r>
  <r>
    <x v="10"/>
    <x v="4"/>
    <s v="SP"/>
    <x v="0"/>
    <s v="Blackberry Acclim Pond"/>
    <s v="ODFW"/>
    <d v="2009-04-22T00:00:00"/>
    <x v="684"/>
    <x v="5"/>
    <d v="2009-04-22T00:00:00"/>
    <x v="1"/>
  </r>
  <r>
    <x v="10"/>
    <x v="4"/>
    <s v="SP"/>
    <x v="0"/>
    <s v="Deschutes River"/>
    <s v="ODFW"/>
    <d v="2009-06-08T00:00:00"/>
    <x v="685"/>
    <x v="0"/>
    <d v="2009-06-08T00:00:00"/>
    <x v="1"/>
  </r>
  <r>
    <x v="10"/>
    <x v="6"/>
    <s v="FA"/>
    <x v="16"/>
    <s v="Little White Salmon Hatchery"/>
    <s v="USFW"/>
    <d v="2009-06-25T00:00:00"/>
    <x v="686"/>
    <x v="3"/>
    <d v="2009-06-25T00:00:00"/>
    <x v="1"/>
  </r>
  <r>
    <x v="10"/>
    <x v="6"/>
    <s v="FA"/>
    <x v="1"/>
    <s v="Umatilla River"/>
    <s v="ODFW"/>
    <d v="2009-03-24T00:00:00"/>
    <x v="687"/>
    <x v="1"/>
    <d v="2009-03-24T00:00:00"/>
    <x v="0"/>
  </r>
  <r>
    <x v="10"/>
    <x v="0"/>
    <s v="SP"/>
    <x v="0"/>
    <s v="Ochoco Creek"/>
    <s v="ODFW"/>
    <d v="2009-03-12T00:00:00"/>
    <x v="688"/>
    <x v="0"/>
    <d v="2009-03-12T00:00:00"/>
    <x v="0"/>
  </r>
  <r>
    <x v="10"/>
    <x v="1"/>
    <s v="SU"/>
    <x v="0"/>
    <s v="McKay Creek (Crooked R)"/>
    <s v="ODFW"/>
    <d v="2009-05-20T00:00:00"/>
    <x v="689"/>
    <x v="0"/>
    <d v="2009-05-20T00:00:00"/>
    <x v="0"/>
  </r>
  <r>
    <x v="11"/>
    <x v="0"/>
    <s v="SP"/>
    <x v="1"/>
    <s v="Imeques Acclim Pond"/>
    <s v="ODFW"/>
    <d v="2007-12-11T00:00:00"/>
    <x v="690"/>
    <x v="1"/>
    <d v="2007-12-18T00:00:00"/>
    <x v="2"/>
  </r>
  <r>
    <x v="11"/>
    <x v="4"/>
    <s v="SP"/>
    <x v="4"/>
    <s v="Carson Hatchery"/>
    <s v="USFW"/>
    <d v="2008-04-11T00:00:00"/>
    <x v="691"/>
    <x v="2"/>
    <d v="2008-04-11T00:00:00"/>
    <x v="1"/>
  </r>
  <r>
    <x v="11"/>
    <x v="1"/>
    <s v="SU"/>
    <x v="20"/>
    <s v="Klickitat River"/>
    <s v="WDFW"/>
    <d v="2008-05-05T00:00:00"/>
    <x v="692"/>
    <x v="8"/>
    <d v="2008-05-07T00:00:00"/>
    <x v="1"/>
  </r>
  <r>
    <x v="11"/>
    <x v="1"/>
    <s v="SU"/>
    <x v="20"/>
    <s v="White Salmon River"/>
    <s v="WDFW"/>
    <d v="2008-04-30T00:00:00"/>
    <x v="693"/>
    <x v="11"/>
    <d v="2008-04-30T00:00:00"/>
    <x v="1"/>
  </r>
  <r>
    <x v="11"/>
    <x v="8"/>
    <s v="WI"/>
    <x v="20"/>
    <s v="White Salmon River"/>
    <s v="WDFW"/>
    <d v="2008-04-29T00:00:00"/>
    <x v="694"/>
    <x v="11"/>
    <d v="2008-04-29T00:00:00"/>
    <x v="1"/>
  </r>
  <r>
    <x v="11"/>
    <x v="1"/>
    <s v="SU"/>
    <x v="10"/>
    <s v="Dayton Acclim Pond"/>
    <s v="WDFW"/>
    <d v="2008-04-10T00:00:00"/>
    <x v="695"/>
    <x v="6"/>
    <d v="2008-04-27T00:00:00"/>
    <x v="1"/>
  </r>
  <r>
    <x v="11"/>
    <x v="1"/>
    <s v="SU"/>
    <x v="10"/>
    <s v="Walla Walla River"/>
    <s v="WDFW"/>
    <d v="2008-04-15T00:00:00"/>
    <x v="696"/>
    <x v="9"/>
    <d v="2008-04-16T00:00:00"/>
    <x v="1"/>
  </r>
  <r>
    <x v="11"/>
    <x v="1"/>
    <s v="SU"/>
    <x v="10"/>
    <s v="Baileysburg Bridge"/>
    <s v="WDFW"/>
    <d v="2008-04-22T00:00:00"/>
    <x v="697"/>
    <x v="6"/>
    <d v="2008-05-15T00:00:00"/>
    <x v="1"/>
  </r>
  <r>
    <x v="11"/>
    <x v="6"/>
    <s v="FA"/>
    <x v="19"/>
    <s v="Ringold Springs Hatchery"/>
    <s v="WDFW"/>
    <d v="2008-06-11T00:00:00"/>
    <x v="698"/>
    <x v="7"/>
    <d v="2008-06-27T00:00:00"/>
    <x v="1"/>
  </r>
  <r>
    <x v="11"/>
    <x v="1"/>
    <s v="SU"/>
    <x v="19"/>
    <s v="Ringold Springs Hatchery"/>
    <s v="WDFW"/>
    <d v="2008-04-14T00:00:00"/>
    <x v="699"/>
    <x v="7"/>
    <d v="2008-04-28T00:00:00"/>
    <x v="1"/>
  </r>
  <r>
    <x v="11"/>
    <x v="4"/>
    <s v="SP"/>
    <x v="19"/>
    <s v="Ringold Springs Hatchery"/>
    <s v="WDFW"/>
    <d v="2008-04-01T00:00:00"/>
    <x v="700"/>
    <x v="7"/>
    <d v="2008-04-08T00:00:00"/>
    <x v="1"/>
  </r>
  <r>
    <x v="11"/>
    <x v="6"/>
    <s v="FA"/>
    <x v="17"/>
    <s v="Spring Creek Hatchery"/>
    <s v="USFW"/>
    <d v="2008-03-05T00:00:00"/>
    <x v="701"/>
    <x v="10"/>
    <d v="2008-03-05T00:00:00"/>
    <x v="1"/>
  </r>
  <r>
    <x v="11"/>
    <x v="6"/>
    <s v="FA"/>
    <x v="17"/>
    <s v="Spring Creek Hatchery"/>
    <s v="USFW"/>
    <d v="2008-04-10T00:00:00"/>
    <x v="702"/>
    <x v="10"/>
    <d v="2008-04-10T00:00:00"/>
    <x v="1"/>
  </r>
  <r>
    <x v="11"/>
    <x v="6"/>
    <s v="FA"/>
    <x v="17"/>
    <s v="Spring Creek Hatchery"/>
    <s v="USFW"/>
    <d v="2008-05-02T00:00:00"/>
    <x v="703"/>
    <x v="10"/>
    <d v="2008-05-02T00:00:00"/>
    <x v="1"/>
  </r>
  <r>
    <x v="11"/>
    <x v="4"/>
    <s v="SP"/>
    <x v="16"/>
    <s v="Little White Salmon River"/>
    <s v="USFW"/>
    <d v="2008-04-17T00:00:00"/>
    <x v="704"/>
    <x v="3"/>
    <d v="2008-04-17T00:00:00"/>
    <x v="1"/>
  </r>
  <r>
    <x v="11"/>
    <x v="6"/>
    <s v="FA"/>
    <x v="16"/>
    <s v="Little White Salmon River"/>
    <s v="USFW"/>
    <d v="2008-07-03T00:00:00"/>
    <x v="705"/>
    <x v="3"/>
    <d v="2008-07-03T00:00:00"/>
    <x v="1"/>
  </r>
  <r>
    <x v="11"/>
    <x v="6"/>
    <s v="FA"/>
    <x v="18"/>
    <s v="Priest Rapids Hatchery"/>
    <s v="WDFW"/>
    <d v="2008-06-12T00:00:00"/>
    <x v="706"/>
    <x v="7"/>
    <d v="2008-06-21T00:00:00"/>
    <x v="1"/>
  </r>
  <r>
    <x v="11"/>
    <x v="4"/>
    <s v="SP"/>
    <x v="1"/>
    <s v="Imeques Acclim Pond"/>
    <s v="ODFW"/>
    <d v="2008-01-22T00:00:00"/>
    <x v="707"/>
    <x v="1"/>
    <d v="2008-01-22T00:00:00"/>
    <x v="1"/>
  </r>
  <r>
    <x v="11"/>
    <x v="4"/>
    <s v="SP"/>
    <x v="1"/>
    <s v="Imeques Acclim Pond"/>
    <s v="ODFW"/>
    <d v="2008-03-04T00:00:00"/>
    <x v="708"/>
    <x v="1"/>
    <d v="2008-04-10T00:00:00"/>
    <x v="1"/>
  </r>
  <r>
    <x v="11"/>
    <x v="2"/>
    <s v="FA"/>
    <x v="2"/>
    <s v="Thornhollow Acclim Pond"/>
    <s v="ODFW"/>
    <d v="2008-03-04T00:00:00"/>
    <x v="709"/>
    <x v="1"/>
    <d v="2008-03-12T00:00:00"/>
    <x v="1"/>
  </r>
  <r>
    <x v="11"/>
    <x v="2"/>
    <s v="FA"/>
    <x v="2"/>
    <s v="Pendelton Acclim Pond"/>
    <s v="ODFW"/>
    <d v="2008-03-04T00:00:00"/>
    <x v="710"/>
    <x v="1"/>
    <d v="2008-03-11T00:00:00"/>
    <x v="1"/>
  </r>
  <r>
    <x v="11"/>
    <x v="1"/>
    <s v="SU"/>
    <x v="1"/>
    <s v="Meacham Creek"/>
    <s v="ODFW"/>
    <d v="2008-04-22T00:00:00"/>
    <x v="711"/>
    <x v="1"/>
    <d v="2008-04-24T00:00:00"/>
    <x v="1"/>
  </r>
  <r>
    <x v="11"/>
    <x v="1"/>
    <s v="SU"/>
    <x v="1"/>
    <s v="Minthorn Acclimation Pond"/>
    <s v="ODFW"/>
    <d v="2008-04-24T00:00:00"/>
    <x v="712"/>
    <x v="1"/>
    <d v="2008-04-24T00:00:00"/>
    <x v="1"/>
  </r>
  <r>
    <x v="11"/>
    <x v="1"/>
    <s v="SU"/>
    <x v="1"/>
    <s v="Pendelton Acclim Pond"/>
    <s v="ODFW"/>
    <d v="2008-04-24T00:00:00"/>
    <x v="713"/>
    <x v="1"/>
    <d v="2008-04-24T00:00:00"/>
    <x v="1"/>
  </r>
  <r>
    <x v="11"/>
    <x v="7"/>
    <s v="UN"/>
    <x v="12"/>
    <s v="Pendelton Acclim Pond"/>
    <s v="ODFW"/>
    <d v="2008-04-17T00:00:00"/>
    <x v="714"/>
    <x v="1"/>
    <d v="2008-04-17T00:00:00"/>
    <x v="1"/>
  </r>
  <r>
    <x v="11"/>
    <x v="7"/>
    <s v="UN"/>
    <x v="28"/>
    <s v="Pendelton Acclim Pond"/>
    <s v="ODFW"/>
    <d v="2008-03-04T00:00:00"/>
    <x v="715"/>
    <x v="1"/>
    <d v="2008-03-11T00:00:00"/>
    <x v="1"/>
  </r>
  <r>
    <x v="11"/>
    <x v="6"/>
    <s v="FA"/>
    <x v="1"/>
    <s v="Thornhollow Acclim Pond"/>
    <s v="ODFW"/>
    <d v="2008-05-30T00:00:00"/>
    <x v="716"/>
    <x v="1"/>
    <d v="2008-05-30T00:00:00"/>
    <x v="1"/>
  </r>
  <r>
    <x v="11"/>
    <x v="6"/>
    <s v="FA"/>
    <x v="1"/>
    <s v="Umatilla River"/>
    <s v="ODFW"/>
    <d v="2008-05-27T00:00:00"/>
    <x v="717"/>
    <x v="1"/>
    <d v="2008-05-27T00:00:00"/>
    <x v="1"/>
  </r>
  <r>
    <x v="11"/>
    <x v="6"/>
    <s v="FA"/>
    <x v="7"/>
    <s v="Prosser Acclim Pond"/>
    <s v="YATR"/>
    <d v="2008-04-09T00:00:00"/>
    <x v="718"/>
    <x v="4"/>
    <d v="2008-04-15T00:00:00"/>
    <x v="1"/>
  </r>
  <r>
    <x v="11"/>
    <x v="6"/>
    <s v="FA"/>
    <x v="7"/>
    <s v="Prosser Acclim Pond"/>
    <s v="YATR"/>
    <d v="2008-05-22T00:00:00"/>
    <x v="719"/>
    <x v="4"/>
    <d v="2008-05-27T00:00:00"/>
    <x v="1"/>
  </r>
  <r>
    <x v="11"/>
    <x v="6"/>
    <s v="FA"/>
    <x v="7"/>
    <s v="Prosser Acclim Pond"/>
    <s v="YATR"/>
    <d v="2008-04-25T00:00:00"/>
    <x v="14"/>
    <x v="4"/>
    <d v="2008-04-29T00:00:00"/>
    <x v="1"/>
  </r>
  <r>
    <x v="11"/>
    <x v="6"/>
    <s v="FA"/>
    <x v="7"/>
    <s v="Billys Acclim Pond"/>
    <s v="YATR"/>
    <d v="2008-05-11T00:00:00"/>
    <x v="720"/>
    <x v="4"/>
    <d v="2008-05-11T00:00:00"/>
    <x v="1"/>
  </r>
  <r>
    <x v="11"/>
    <x v="6"/>
    <s v="FA"/>
    <x v="7"/>
    <s v="Stiles Pond"/>
    <s v="YATR"/>
    <d v="2008-05-15T00:00:00"/>
    <x v="721"/>
    <x v="4"/>
    <d v="2008-05-15T00:00:00"/>
    <x v="1"/>
  </r>
  <r>
    <x v="11"/>
    <x v="6"/>
    <s v="FA"/>
    <x v="24"/>
    <s v="Marion Drain"/>
    <s v="YATR"/>
    <d v="2008-04-09T00:00:00"/>
    <x v="722"/>
    <x v="4"/>
    <d v="2008-04-09T00:00:00"/>
    <x v="1"/>
  </r>
  <r>
    <x v="11"/>
    <x v="7"/>
    <s v="UN"/>
    <x v="6"/>
    <s v="Stiles Pond"/>
    <s v="USFW"/>
    <d v="2008-04-21T00:00:00"/>
    <x v="16"/>
    <x v="4"/>
    <d v="2008-05-01T00:00:00"/>
    <x v="1"/>
  </r>
  <r>
    <x v="11"/>
    <x v="7"/>
    <s v="UN"/>
    <x v="6"/>
    <s v="Holmes Pond"/>
    <s v="USFW"/>
    <d v="2008-04-21T00:00:00"/>
    <x v="34"/>
    <x v="4"/>
    <d v="2008-05-01T00:00:00"/>
    <x v="1"/>
  </r>
  <r>
    <x v="11"/>
    <x v="7"/>
    <s v="UN"/>
    <x v="6"/>
    <s v="Lost Creek Acclim Pond"/>
    <s v="USFW"/>
    <d v="2008-04-21T00:00:00"/>
    <x v="16"/>
    <x v="4"/>
    <d v="2008-05-01T00:00:00"/>
    <x v="1"/>
  </r>
  <r>
    <x v="11"/>
    <x v="7"/>
    <s v="UN"/>
    <x v="6"/>
    <s v="Easton Pond"/>
    <s v="USFW"/>
    <d v="2008-04-21T00:00:00"/>
    <x v="16"/>
    <x v="4"/>
    <d v="2008-05-01T00:00:00"/>
    <x v="1"/>
  </r>
  <r>
    <x v="11"/>
    <x v="9"/>
    <s v="NO"/>
    <x v="21"/>
    <s v="Yakama River"/>
    <s v="WDFW"/>
    <d v="2008-04-21T00:00:00"/>
    <x v="723"/>
    <x v="4"/>
    <d v="2008-05-01T00:00:00"/>
    <x v="1"/>
  </r>
  <r>
    <x v="11"/>
    <x v="9"/>
    <s v="NO"/>
    <x v="6"/>
    <s v="Boone Pond"/>
    <s v="USFW"/>
    <d v="2008-04-21T00:00:00"/>
    <x v="724"/>
    <x v="4"/>
    <d v="2008-05-01T00:00:00"/>
    <x v="1"/>
  </r>
  <r>
    <x v="11"/>
    <x v="7"/>
    <s v="UN"/>
    <x v="7"/>
    <s v="Stiles Pond"/>
    <s v="YATR"/>
    <d v="2008-04-21T00:00:00"/>
    <x v="725"/>
    <x v="4"/>
    <d v="2008-05-01T00:00:00"/>
    <x v="1"/>
  </r>
  <r>
    <x v="11"/>
    <x v="7"/>
    <s v="UN"/>
    <x v="7"/>
    <s v="Holmes Pond"/>
    <s v="YATR"/>
    <d v="2008-04-21T00:00:00"/>
    <x v="726"/>
    <x v="4"/>
    <d v="2008-05-01T00:00:00"/>
    <x v="1"/>
  </r>
  <r>
    <x v="11"/>
    <x v="7"/>
    <s v="UN"/>
    <x v="7"/>
    <s v="Lost Creek Acclim Pond"/>
    <s v="YATR"/>
    <d v="2008-04-21T00:00:00"/>
    <x v="727"/>
    <x v="4"/>
    <d v="2008-05-01T00:00:00"/>
    <x v="1"/>
  </r>
  <r>
    <x v="11"/>
    <x v="7"/>
    <s v="UN"/>
    <x v="7"/>
    <s v="Prosser Acclim Pond"/>
    <s v="YATR"/>
    <d v="2008-04-21T00:00:00"/>
    <x v="728"/>
    <x v="4"/>
    <d v="2008-05-01T00:00:00"/>
    <x v="1"/>
  </r>
  <r>
    <x v="11"/>
    <x v="4"/>
    <s v="SP"/>
    <x v="14"/>
    <s v="Clark Flat Acclim Pond"/>
    <s v="YATR"/>
    <d v="2008-03-15T00:00:00"/>
    <x v="729"/>
    <x v="4"/>
    <d v="2008-05-14T00:00:00"/>
    <x v="1"/>
  </r>
  <r>
    <x v="11"/>
    <x v="4"/>
    <s v="SP"/>
    <x v="14"/>
    <s v="Easton Pond"/>
    <s v="YATR"/>
    <d v="2008-03-15T00:00:00"/>
    <x v="730"/>
    <x v="4"/>
    <d v="2008-05-14T00:00:00"/>
    <x v="1"/>
  </r>
  <r>
    <x v="11"/>
    <x v="4"/>
    <s v="SP"/>
    <x v="14"/>
    <s v="Jack Creek Acclim Pond"/>
    <s v="YATR"/>
    <d v="2008-03-15T00:00:00"/>
    <x v="731"/>
    <x v="4"/>
    <d v="2008-05-14T00:00:00"/>
    <x v="1"/>
  </r>
  <r>
    <x v="11"/>
    <x v="9"/>
    <s v="NO"/>
    <x v="21"/>
    <s v="Klickitat River"/>
    <s v="WDFW"/>
    <d v="2008-04-01T00:00:00"/>
    <x v="732"/>
    <x v="8"/>
    <d v="2008-04-04T00:00:00"/>
    <x v="1"/>
  </r>
  <r>
    <x v="11"/>
    <x v="4"/>
    <s v="SP"/>
    <x v="5"/>
    <s v="Walla Walla River"/>
    <s v="USFW"/>
    <d v="2008-04-01T00:00:00"/>
    <x v="733"/>
    <x v="9"/>
    <d v="2008-04-01T00:00:00"/>
    <x v="1"/>
  </r>
  <r>
    <x v="11"/>
    <x v="1"/>
    <s v="SU"/>
    <x v="8"/>
    <s v="Wychus Creek"/>
    <s v="ODFW"/>
    <d v="2008-03-18T00:00:00"/>
    <x v="734"/>
    <x v="0"/>
    <d v="2008-03-18T00:00:00"/>
    <x v="1"/>
  </r>
  <r>
    <x v="11"/>
    <x v="4"/>
    <s v="SP"/>
    <x v="0"/>
    <s v="Deschutes River"/>
    <s v="ODFW"/>
    <d v="2008-04-14T00:00:00"/>
    <x v="735"/>
    <x v="0"/>
    <d v="2008-04-21T00:00:00"/>
    <x v="1"/>
  </r>
  <r>
    <x v="11"/>
    <x v="1"/>
    <s v="SU"/>
    <x v="0"/>
    <s v="Deschutes River"/>
    <s v="ODFW"/>
    <d v="2008-04-01T00:00:00"/>
    <x v="736"/>
    <x v="0"/>
    <d v="2008-04-02T00:00:00"/>
    <x v="1"/>
  </r>
  <r>
    <x v="11"/>
    <x v="4"/>
    <s v="SP"/>
    <x v="15"/>
    <s v="Klickitat Hatchery"/>
    <s v="WDFW"/>
    <d v="2008-03-03T00:00:00"/>
    <x v="737"/>
    <x v="8"/>
    <d v="2008-03-08T00:00:00"/>
    <x v="1"/>
  </r>
  <r>
    <x v="11"/>
    <x v="9"/>
    <s v="NO"/>
    <x v="15"/>
    <s v="Klickitat Hatchery"/>
    <s v="WDFW"/>
    <d v="2008-05-12T00:00:00"/>
    <x v="738"/>
    <x v="8"/>
    <d v="2008-05-16T00:00:00"/>
    <x v="1"/>
  </r>
  <r>
    <x v="11"/>
    <x v="6"/>
    <s v="FA"/>
    <x v="15"/>
    <s v="Klickitat Hatchery"/>
    <s v="WDFW"/>
    <d v="2008-06-16T00:00:00"/>
    <x v="739"/>
    <x v="8"/>
    <d v="2008-06-20T00:00:00"/>
    <x v="1"/>
  </r>
  <r>
    <x v="11"/>
    <x v="6"/>
    <s v="FA"/>
    <x v="15"/>
    <s v="Klickitat Hatchery"/>
    <s v="WDFW"/>
    <d v="2008-06-30T00:00:00"/>
    <x v="740"/>
    <x v="8"/>
    <d v="2008-07-04T00:00:00"/>
    <x v="1"/>
  </r>
  <r>
    <x v="11"/>
    <x v="8"/>
    <s v="WI"/>
    <x v="8"/>
    <s v="Parkdale Acclim Pond"/>
    <s v="ODFW"/>
    <d v="2008-04-24T00:00:00"/>
    <x v="741"/>
    <x v="5"/>
    <d v="2008-05-16T00:00:00"/>
    <x v="1"/>
  </r>
  <r>
    <x v="11"/>
    <x v="8"/>
    <s v="WI"/>
    <x v="8"/>
    <s v="E Fk Hood River"/>
    <s v="ODFW"/>
    <d v="2008-04-25T00:00:00"/>
    <x v="742"/>
    <x v="5"/>
    <d v="2008-05-15T00:00:00"/>
    <x v="1"/>
  </r>
  <r>
    <x v="11"/>
    <x v="4"/>
    <s v="SP"/>
    <x v="0"/>
    <s v="Blackberry Acclim Pond"/>
    <s v="ODFW"/>
    <d v="2008-04-23T00:00:00"/>
    <x v="743"/>
    <x v="5"/>
    <d v="2008-05-09T00:00:00"/>
    <x v="1"/>
  </r>
  <r>
    <x v="11"/>
    <x v="1"/>
    <s v="SU"/>
    <x v="8"/>
    <s v="Blackberry Acclim Pond"/>
    <s v="ODFW"/>
    <d v="2008-04-01T00:00:00"/>
    <x v="744"/>
    <x v="5"/>
    <d v="2008-04-15T00:00:00"/>
    <x v="1"/>
  </r>
  <r>
    <x v="11"/>
    <x v="4"/>
    <s v="SP"/>
    <x v="22"/>
    <s v="Warm Springs Hatchery"/>
    <s v="USFW"/>
    <d v="2008-03-23T00:00:00"/>
    <x v="745"/>
    <x v="0"/>
    <d v="2008-04-23T00:00:00"/>
    <x v="1"/>
  </r>
  <r>
    <x v="11"/>
    <x v="6"/>
    <s v="FA"/>
    <x v="17"/>
    <s v="Spring Creek Hatchery"/>
    <s v="USFW"/>
    <d v="2008-03-06T00:00:00"/>
    <x v="746"/>
    <x v="10"/>
    <d v="2008-03-06T00:00:00"/>
    <x v="1"/>
  </r>
  <r>
    <x v="11"/>
    <x v="1"/>
    <s v="SU"/>
    <x v="8"/>
    <s v="Wychus Creek"/>
    <s v="ODFW"/>
    <d v="2008-04-01T00:00:00"/>
    <x v="747"/>
    <x v="0"/>
    <d v="2008-04-01T00:00:00"/>
    <x v="1"/>
  </r>
  <r>
    <x v="11"/>
    <x v="1"/>
    <s v="SU"/>
    <x v="8"/>
    <s v="Wychus Creek"/>
    <s v="ODFW"/>
    <d v="2008-04-15T00:00:00"/>
    <x v="734"/>
    <x v="0"/>
    <d v="2008-04-15T00:00:00"/>
    <x v="1"/>
  </r>
  <r>
    <x v="11"/>
    <x v="7"/>
    <s v="UN"/>
    <x v="7"/>
    <s v="Marion Drain"/>
    <s v="YATR"/>
    <d v="2008-03-18T00:00:00"/>
    <x v="748"/>
    <x v="4"/>
    <d v="2008-03-18T00:00:00"/>
    <x v="1"/>
  </r>
  <r>
    <x v="11"/>
    <x v="7"/>
    <s v="UN"/>
    <x v="7"/>
    <s v="Cle Elum Lake"/>
    <s v="YATR"/>
    <d v="2008-04-28T00:00:00"/>
    <x v="749"/>
    <x v="4"/>
    <d v="2008-06-30T00:00:00"/>
    <x v="1"/>
  </r>
  <r>
    <x v="11"/>
    <x v="7"/>
    <s v="UN"/>
    <x v="12"/>
    <s v="Pendelton Acclim Pond"/>
    <s v="ODFW"/>
    <d v="2008-04-03T00:00:00"/>
    <x v="750"/>
    <x v="1"/>
    <d v="2008-04-03T00:00:00"/>
    <x v="1"/>
  </r>
  <r>
    <x v="11"/>
    <x v="1"/>
    <s v="SU"/>
    <x v="8"/>
    <s v="Hood River"/>
    <s v="ODFW"/>
    <d v="2008-04-15T00:00:00"/>
    <x v="751"/>
    <x v="5"/>
    <d v="2008-04-15T00:00:00"/>
    <x v="1"/>
  </r>
  <r>
    <x v="11"/>
    <x v="8"/>
    <s v="WI"/>
    <x v="8"/>
    <s v="E Fk Hood River"/>
    <s v="ODFW"/>
    <d v="2008-04-25T00:00:00"/>
    <x v="752"/>
    <x v="5"/>
    <d v="2008-04-25T00:00:00"/>
    <x v="1"/>
  </r>
  <r>
    <x v="11"/>
    <x v="1"/>
    <s v="SU"/>
    <x v="8"/>
    <s v="Hood River"/>
    <s v="ODFW"/>
    <d v="2008-05-15T00:00:00"/>
    <x v="753"/>
    <x v="5"/>
    <d v="2008-05-15T00:00:00"/>
    <x v="1"/>
  </r>
  <r>
    <x v="11"/>
    <x v="8"/>
    <s v="WI"/>
    <x v="8"/>
    <s v="Hood River"/>
    <s v="ODFW"/>
    <d v="2008-05-16T00:00:00"/>
    <x v="754"/>
    <x v="5"/>
    <d v="2008-05-16T00:00:00"/>
    <x v="1"/>
  </r>
  <r>
    <x v="11"/>
    <x v="6"/>
    <s v="FA"/>
    <x v="15"/>
    <s v="Klickitat Hatchery"/>
    <s v="WDFW"/>
    <d v="2008-06-30T00:00:00"/>
    <x v="755"/>
    <x v="8"/>
    <d v="2008-07-04T00:00:00"/>
    <x v="1"/>
  </r>
  <r>
    <x v="11"/>
    <x v="7"/>
    <s v="UN"/>
    <x v="7"/>
    <s v="Boone Pond"/>
    <s v="YATR"/>
    <d v="2008-04-21T00:00:00"/>
    <x v="756"/>
    <x v="4"/>
    <d v="2008-05-01T00:00:00"/>
    <x v="1"/>
  </r>
  <r>
    <x v="11"/>
    <x v="7"/>
    <s v="UN"/>
    <x v="7"/>
    <s v="Prosser Acclim Pond"/>
    <s v="YATR"/>
    <d v="2008-04-21T00:00:00"/>
    <x v="757"/>
    <x v="4"/>
    <d v="2008-05-01T00:00:00"/>
    <x v="1"/>
  </r>
  <r>
    <x v="11"/>
    <x v="6"/>
    <s v="FA"/>
    <x v="7"/>
    <s v="Yakama River"/>
    <s v="YATR"/>
    <d v="2008-05-16T00:00:00"/>
    <x v="758"/>
    <x v="4"/>
    <d v="2008-05-16T00:00:00"/>
    <x v="1"/>
  </r>
  <r>
    <x v="12"/>
    <x v="1"/>
    <s v="SU"/>
    <x v="10"/>
    <s v="Baileysburg Bridge"/>
    <s v="WDFW"/>
    <d v="2006-05-10T00:00:00"/>
    <x v="759"/>
    <x v="6"/>
    <d v="2006-05-31T00:00:00"/>
    <x v="0"/>
  </r>
  <r>
    <x v="12"/>
    <x v="1"/>
    <s v="SU"/>
    <x v="1"/>
    <s v="Umatilla River"/>
    <s v="ODFW"/>
    <d v="2006-10-24T00:00:00"/>
    <x v="760"/>
    <x v="1"/>
    <d v="2006-10-24T00:00:00"/>
    <x v="1"/>
  </r>
  <r>
    <x v="12"/>
    <x v="0"/>
    <s v="SP"/>
    <x v="15"/>
    <s v="Klickitat Hatchery"/>
    <s v="WDFW"/>
    <d v="2006-05-21T00:00:00"/>
    <x v="761"/>
    <x v="8"/>
    <d v="2006-05-21T00:00:00"/>
    <x v="4"/>
  </r>
  <r>
    <x v="12"/>
    <x v="0"/>
    <s v="SP"/>
    <x v="15"/>
    <s v="Klickitat Hatchery"/>
    <s v="WDFW"/>
    <d v="2006-06-12T00:00:00"/>
    <x v="63"/>
    <x v="8"/>
    <d v="2006-06-12T00:00:00"/>
    <x v="4"/>
  </r>
  <r>
    <x v="12"/>
    <x v="0"/>
    <s v="SP"/>
    <x v="15"/>
    <s v="Klickitat Hatchery"/>
    <s v="WDFW"/>
    <d v="2006-07-12T00:00:00"/>
    <x v="762"/>
    <x v="8"/>
    <d v="2006-07-12T00:00:00"/>
    <x v="2"/>
  </r>
  <r>
    <x v="12"/>
    <x v="4"/>
    <s v="SP"/>
    <x v="16"/>
    <s v="Little White Salmon River"/>
    <s v="USFW"/>
    <d v="2007-04-12T00:00:00"/>
    <x v="763"/>
    <x v="3"/>
    <d v="2007-04-12T00:00:00"/>
    <x v="1"/>
  </r>
  <r>
    <x v="12"/>
    <x v="6"/>
    <s v="FA"/>
    <x v="16"/>
    <s v="Little White Salmon River"/>
    <s v="USFW"/>
    <d v="2007-06-28T00:00:00"/>
    <x v="764"/>
    <x v="3"/>
    <d v="2007-06-28T00:00:00"/>
    <x v="1"/>
  </r>
  <r>
    <x v="12"/>
    <x v="6"/>
    <s v="FA"/>
    <x v="17"/>
    <s v="Spring Creek Hatchery"/>
    <s v="USFW"/>
    <d v="2007-03-05T00:00:00"/>
    <x v="765"/>
    <x v="10"/>
    <d v="2007-03-05T00:00:00"/>
    <x v="1"/>
  </r>
  <r>
    <x v="12"/>
    <x v="6"/>
    <s v="FA"/>
    <x v="17"/>
    <s v="Spring Creek Hatchery"/>
    <s v="USFW"/>
    <d v="2007-04-12T00:00:00"/>
    <x v="766"/>
    <x v="10"/>
    <d v="2007-04-12T00:00:00"/>
    <x v="1"/>
  </r>
  <r>
    <x v="12"/>
    <x v="6"/>
    <s v="FA"/>
    <x v="17"/>
    <s v="Spring Creek Hatchery"/>
    <s v="USFW"/>
    <d v="2007-05-01T00:00:00"/>
    <x v="767"/>
    <x v="10"/>
    <d v="2007-05-01T00:00:00"/>
    <x v="1"/>
  </r>
  <r>
    <x v="12"/>
    <x v="6"/>
    <s v="FA"/>
    <x v="7"/>
    <s v="Prosser Acclim Pond"/>
    <s v="YATR"/>
    <d v="2007-04-23T00:00:00"/>
    <x v="768"/>
    <x v="4"/>
    <d v="2007-04-23T00:00:00"/>
    <x v="1"/>
  </r>
  <r>
    <x v="12"/>
    <x v="6"/>
    <s v="FA"/>
    <x v="16"/>
    <s v="Prosser Acclim Pond"/>
    <s v="USFW"/>
    <d v="2007-04-20T00:00:00"/>
    <x v="448"/>
    <x v="4"/>
    <d v="2007-04-20T00:00:00"/>
    <x v="1"/>
  </r>
  <r>
    <x v="12"/>
    <x v="6"/>
    <s v="FA"/>
    <x v="7"/>
    <s v="Stiles Pond"/>
    <s v="YATR"/>
    <d v="2007-05-10T00:00:00"/>
    <x v="25"/>
    <x v="4"/>
    <d v="2007-05-10T00:00:00"/>
    <x v="1"/>
  </r>
  <r>
    <x v="12"/>
    <x v="6"/>
    <s v="FA"/>
    <x v="24"/>
    <s v="Marion Drain"/>
    <s v="YATR"/>
    <d v="2007-04-27T00:00:00"/>
    <x v="769"/>
    <x v="4"/>
    <d v="2007-04-27T00:00:00"/>
    <x v="1"/>
  </r>
  <r>
    <x v="12"/>
    <x v="7"/>
    <s v="UN"/>
    <x v="6"/>
    <s v="Stiles Pond"/>
    <s v="USFW"/>
    <d v="2007-04-06T00:00:00"/>
    <x v="34"/>
    <x v="4"/>
    <d v="2007-06-08T00:00:00"/>
    <x v="1"/>
  </r>
  <r>
    <x v="12"/>
    <x v="7"/>
    <s v="UN"/>
    <x v="6"/>
    <s v="Holmes Pond"/>
    <s v="USFW"/>
    <d v="2007-04-06T00:00:00"/>
    <x v="34"/>
    <x v="4"/>
    <d v="2007-04-18T00:00:00"/>
    <x v="1"/>
  </r>
  <r>
    <x v="12"/>
    <x v="7"/>
    <s v="UN"/>
    <x v="6"/>
    <s v="Lost Creek Acclim Pond"/>
    <s v="USFW"/>
    <d v="2007-04-06T00:00:00"/>
    <x v="34"/>
    <x v="4"/>
    <d v="2007-05-25T00:00:00"/>
    <x v="1"/>
  </r>
  <r>
    <x v="12"/>
    <x v="9"/>
    <s v="NO"/>
    <x v="21"/>
    <s v="Stiles Pond"/>
    <s v="WDFW"/>
    <d v="2007-04-11T00:00:00"/>
    <x v="770"/>
    <x v="4"/>
    <d v="2007-06-08T00:00:00"/>
    <x v="1"/>
  </r>
  <r>
    <x v="12"/>
    <x v="9"/>
    <s v="NO"/>
    <x v="21"/>
    <s v="Holmes Pond"/>
    <s v="WDFW"/>
    <d v="2007-04-08T00:00:00"/>
    <x v="771"/>
    <x v="4"/>
    <d v="2007-04-18T00:00:00"/>
    <x v="1"/>
  </r>
  <r>
    <x v="12"/>
    <x v="9"/>
    <s v="NO"/>
    <x v="21"/>
    <s v="Lost Creek Acclim Pond"/>
    <s v="WDFW"/>
    <d v="2007-04-09T00:00:00"/>
    <x v="772"/>
    <x v="4"/>
    <d v="2007-05-25T00:00:00"/>
    <x v="1"/>
  </r>
  <r>
    <x v="12"/>
    <x v="9"/>
    <s v="NO"/>
    <x v="21"/>
    <s v="Prosser Acclim Pond"/>
    <s v="WDFW"/>
    <d v="2007-04-10T00:00:00"/>
    <x v="773"/>
    <x v="4"/>
    <d v="2007-04-18T00:00:00"/>
    <x v="1"/>
  </r>
  <r>
    <x v="12"/>
    <x v="4"/>
    <s v="SP"/>
    <x v="15"/>
    <s v="Klickitat Hatchery"/>
    <s v="WDFW"/>
    <d v="2007-03-05T00:00:00"/>
    <x v="774"/>
    <x v="8"/>
    <d v="2007-03-06T00:00:00"/>
    <x v="1"/>
  </r>
  <r>
    <x v="12"/>
    <x v="6"/>
    <s v="FA"/>
    <x v="15"/>
    <s v="Klickitat Hatchery"/>
    <s v="WDFW"/>
    <d v="2007-06-11T00:00:00"/>
    <x v="775"/>
    <x v="8"/>
    <d v="2007-06-15T00:00:00"/>
    <x v="1"/>
  </r>
  <r>
    <x v="12"/>
    <x v="9"/>
    <s v="NO"/>
    <x v="15"/>
    <s v="Klickitat Hatchery"/>
    <s v="WDFW"/>
    <d v="2007-05-07T00:00:00"/>
    <x v="776"/>
    <x v="8"/>
    <d v="2007-05-10T00:00:00"/>
    <x v="1"/>
  </r>
  <r>
    <x v="12"/>
    <x v="4"/>
    <s v="SP"/>
    <x v="4"/>
    <s v="Carson Hatchery"/>
    <s v="USFW"/>
    <d v="2007-04-12T00:00:00"/>
    <x v="777"/>
    <x v="2"/>
    <d v="2007-04-12T00:00:00"/>
    <x v="1"/>
  </r>
  <r>
    <x v="12"/>
    <x v="7"/>
    <s v="UN"/>
    <x v="7"/>
    <s v="Stiles Pond"/>
    <s v="YATR"/>
    <d v="2007-04-07T00:00:00"/>
    <x v="778"/>
    <x v="4"/>
    <d v="2007-06-08T00:00:00"/>
    <x v="1"/>
  </r>
  <r>
    <x v="12"/>
    <x v="7"/>
    <s v="UN"/>
    <x v="7"/>
    <s v="Holmes Pond"/>
    <s v="YATR"/>
    <d v="2007-04-06T00:00:00"/>
    <x v="779"/>
    <x v="4"/>
    <d v="2007-04-18T00:00:00"/>
    <x v="1"/>
  </r>
  <r>
    <x v="12"/>
    <x v="7"/>
    <s v="UN"/>
    <x v="6"/>
    <s v="Lost Creek Acclim Pond"/>
    <s v="USFW"/>
    <d v="2007-04-12T00:00:00"/>
    <x v="780"/>
    <x v="4"/>
    <d v="2007-05-25T00:00:00"/>
    <x v="1"/>
  </r>
  <r>
    <x v="12"/>
    <x v="7"/>
    <s v="UN"/>
    <x v="6"/>
    <s v="Holmes Pond"/>
    <s v="USFW"/>
    <d v="2007-04-13T00:00:00"/>
    <x v="781"/>
    <x v="4"/>
    <d v="2007-04-18T00:00:00"/>
    <x v="1"/>
  </r>
  <r>
    <x v="12"/>
    <x v="7"/>
    <s v="UN"/>
    <x v="7"/>
    <s v="Stiles Pond"/>
    <s v="YATR"/>
    <d v="2007-04-14T00:00:00"/>
    <x v="175"/>
    <x v="4"/>
    <d v="2007-06-08T00:00:00"/>
    <x v="1"/>
  </r>
  <r>
    <x v="12"/>
    <x v="7"/>
    <s v="UN"/>
    <x v="6"/>
    <s v="Prosser Acclim Pond"/>
    <s v="USFW"/>
    <d v="2007-04-06T00:00:00"/>
    <x v="24"/>
    <x v="4"/>
    <d v="2007-04-18T00:00:00"/>
    <x v="1"/>
  </r>
  <r>
    <x v="12"/>
    <x v="4"/>
    <s v="SP"/>
    <x v="14"/>
    <s v="Clark Flat Acclim Pond"/>
    <s v="YATR"/>
    <d v="2007-03-15T00:00:00"/>
    <x v="782"/>
    <x v="4"/>
    <d v="2007-05-15T00:00:00"/>
    <x v="1"/>
  </r>
  <r>
    <x v="12"/>
    <x v="4"/>
    <s v="SP"/>
    <x v="14"/>
    <s v="Easton Pond"/>
    <s v="YATR"/>
    <d v="2007-03-15T00:00:00"/>
    <x v="783"/>
    <x v="4"/>
    <d v="2007-05-15T00:00:00"/>
    <x v="1"/>
  </r>
  <r>
    <x v="12"/>
    <x v="4"/>
    <s v="SP"/>
    <x v="14"/>
    <s v="Jack Creek Acclim Pond"/>
    <s v="YATR"/>
    <d v="2007-03-15T00:00:00"/>
    <x v="784"/>
    <x v="4"/>
    <d v="2007-05-15T00:00:00"/>
    <x v="1"/>
  </r>
  <r>
    <x v="12"/>
    <x v="2"/>
    <s v="FA"/>
    <x v="2"/>
    <s v="Thornhollow Acclim Pond"/>
    <s v="ODFW"/>
    <d v="2007-03-09T00:00:00"/>
    <x v="785"/>
    <x v="1"/>
    <d v="2007-03-14T00:00:00"/>
    <x v="1"/>
  </r>
  <r>
    <x v="12"/>
    <x v="2"/>
    <s v="FA"/>
    <x v="2"/>
    <s v="Thornhollow Acclim Pond"/>
    <s v="ODFW"/>
    <d v="2007-04-06T00:00:00"/>
    <x v="786"/>
    <x v="1"/>
    <d v="2007-04-06T00:00:00"/>
    <x v="1"/>
  </r>
  <r>
    <x v="12"/>
    <x v="7"/>
    <s v="UN"/>
    <x v="12"/>
    <s v="Pendelton Acclim Pond"/>
    <s v="ODFW"/>
    <d v="2007-03-08T00:00:00"/>
    <x v="787"/>
    <x v="1"/>
    <d v="2007-03-13T00:00:00"/>
    <x v="1"/>
  </r>
  <r>
    <x v="12"/>
    <x v="7"/>
    <s v="UN"/>
    <x v="12"/>
    <s v="Pendelton Acclim Pond"/>
    <s v="ODFW"/>
    <d v="2007-03-30T00:00:00"/>
    <x v="788"/>
    <x v="1"/>
    <d v="2007-04-26T00:00:00"/>
    <x v="1"/>
  </r>
  <r>
    <x v="12"/>
    <x v="7"/>
    <s v="UN"/>
    <x v="28"/>
    <s v="Pendelton Acclim Pond"/>
    <s v="ODFW"/>
    <d v="2007-03-08T00:00:00"/>
    <x v="789"/>
    <x v="1"/>
    <d v="2007-03-13T00:00:00"/>
    <x v="1"/>
  </r>
  <r>
    <x v="12"/>
    <x v="1"/>
    <s v="SU"/>
    <x v="8"/>
    <s v="Hood River"/>
    <s v="ODFW"/>
    <d v="2007-03-01T00:00:00"/>
    <x v="790"/>
    <x v="5"/>
    <d v="2007-03-02T00:00:00"/>
    <x v="1"/>
  </r>
  <r>
    <x v="12"/>
    <x v="1"/>
    <s v="SU"/>
    <x v="8"/>
    <s v="Hood River"/>
    <s v="ODFW"/>
    <d v="2007-03-14T00:00:00"/>
    <x v="791"/>
    <x v="5"/>
    <d v="2007-03-15T00:00:00"/>
    <x v="1"/>
  </r>
  <r>
    <x v="12"/>
    <x v="1"/>
    <s v="SU"/>
    <x v="8"/>
    <s v="Crooked River (OR)"/>
    <s v="ODFW"/>
    <d v="2007-04-10T00:00:00"/>
    <x v="792"/>
    <x v="0"/>
    <d v="2007-04-26T00:00:00"/>
    <x v="1"/>
  </r>
  <r>
    <x v="12"/>
    <x v="8"/>
    <s v="WI"/>
    <x v="8"/>
    <s v="Parkdale Acclim Pond"/>
    <s v="ODFW"/>
    <d v="2007-04-19T00:00:00"/>
    <x v="793"/>
    <x v="5"/>
    <d v="2007-04-25T00:00:00"/>
    <x v="1"/>
  </r>
  <r>
    <x v="12"/>
    <x v="8"/>
    <s v="WI"/>
    <x v="8"/>
    <s v="Parkdale Acclim Pond"/>
    <s v="ODFW"/>
    <d v="2007-05-03T00:00:00"/>
    <x v="794"/>
    <x v="5"/>
    <d v="2007-05-16T00:00:00"/>
    <x v="1"/>
  </r>
  <r>
    <x v="12"/>
    <x v="8"/>
    <s v="WI"/>
    <x v="8"/>
    <s v="E Fk Irrig Dist Sand Trap"/>
    <s v="ODFW"/>
    <d v="2007-04-20T00:00:00"/>
    <x v="795"/>
    <x v="5"/>
    <d v="2007-05-15T00:00:00"/>
    <x v="1"/>
  </r>
  <r>
    <x v="12"/>
    <x v="4"/>
    <s v="SP"/>
    <x v="0"/>
    <s v="Blackberry Acclim Pond"/>
    <s v="ODFW"/>
    <d v="2007-04-10T00:00:00"/>
    <x v="796"/>
    <x v="5"/>
    <d v="2007-04-16T00:00:00"/>
    <x v="1"/>
  </r>
  <r>
    <x v="12"/>
    <x v="4"/>
    <s v="SP"/>
    <x v="0"/>
    <s v="Blackberry Acclim Pond"/>
    <s v="ODFW"/>
    <d v="2007-04-24T00:00:00"/>
    <x v="797"/>
    <x v="5"/>
    <d v="2007-05-08T00:00:00"/>
    <x v="1"/>
  </r>
  <r>
    <x v="12"/>
    <x v="4"/>
    <s v="SP"/>
    <x v="0"/>
    <s v="Jones Creek Acclim Pond"/>
    <s v="ODFW"/>
    <d v="2007-04-10T00:00:00"/>
    <x v="798"/>
    <x v="5"/>
    <d v="2007-04-16T00:00:00"/>
    <x v="1"/>
  </r>
  <r>
    <x v="12"/>
    <x v="4"/>
    <s v="SP"/>
    <x v="0"/>
    <s v="Jones Creek Acclim Pond"/>
    <s v="ODFW"/>
    <d v="2007-04-24T00:00:00"/>
    <x v="799"/>
    <x v="5"/>
    <d v="2007-05-07T00:00:00"/>
    <x v="1"/>
  </r>
  <r>
    <x v="12"/>
    <x v="4"/>
    <s v="SP"/>
    <x v="0"/>
    <s v="Parkdale Acclim Pond"/>
    <s v="ODFW"/>
    <d v="2007-03-20T00:00:00"/>
    <x v="800"/>
    <x v="5"/>
    <d v="2007-05-04T00:00:00"/>
    <x v="1"/>
  </r>
  <r>
    <x v="12"/>
    <x v="4"/>
    <s v="SP"/>
    <x v="0"/>
    <s v="Deschutes River"/>
    <s v="ODFW"/>
    <d v="2007-04-12T00:00:00"/>
    <x v="801"/>
    <x v="0"/>
    <d v="2007-04-19T00:00:00"/>
    <x v="1"/>
  </r>
  <r>
    <x v="12"/>
    <x v="1"/>
    <s v="SU"/>
    <x v="0"/>
    <s v="Deschutes River"/>
    <s v="ODFW"/>
    <d v="2007-04-04T00:00:00"/>
    <x v="802"/>
    <x v="0"/>
    <d v="2007-04-05T00:00:00"/>
    <x v="1"/>
  </r>
  <r>
    <x v="12"/>
    <x v="1"/>
    <s v="SU"/>
    <x v="10"/>
    <s v="Dayton Acclim Pond"/>
    <s v="WDFW"/>
    <d v="2007-04-09T00:00:00"/>
    <x v="803"/>
    <x v="6"/>
    <d v="2007-04-25T00:00:00"/>
    <x v="1"/>
  </r>
  <r>
    <x v="12"/>
    <x v="1"/>
    <s v="SU"/>
    <x v="10"/>
    <s v="Walla Walla River"/>
    <s v="WDFW"/>
    <d v="2007-04-16T00:00:00"/>
    <x v="804"/>
    <x v="9"/>
    <d v="2007-04-18T00:00:00"/>
    <x v="1"/>
  </r>
  <r>
    <x v="12"/>
    <x v="1"/>
    <s v="SU"/>
    <x v="10"/>
    <s v="Baileysburg Bridge"/>
    <s v="WDFW"/>
    <d v="2007-04-19T00:00:00"/>
    <x v="805"/>
    <x v="6"/>
    <d v="2007-04-30T00:00:00"/>
    <x v="1"/>
  </r>
  <r>
    <x v="12"/>
    <x v="1"/>
    <s v="SU"/>
    <x v="19"/>
    <s v="Ringold Springs Hatchery"/>
    <s v="WDFW"/>
    <d v="2007-04-09T00:00:00"/>
    <x v="806"/>
    <x v="7"/>
    <d v="2007-04-30T00:00:00"/>
    <x v="1"/>
  </r>
  <r>
    <x v="12"/>
    <x v="6"/>
    <s v="FA"/>
    <x v="18"/>
    <s v="Priest Rapids Hatchery"/>
    <s v="WDFW"/>
    <d v="2007-06-13T00:00:00"/>
    <x v="807"/>
    <x v="7"/>
    <d v="2007-06-22T00:00:00"/>
    <x v="1"/>
  </r>
  <r>
    <x v="12"/>
    <x v="4"/>
    <s v="SP"/>
    <x v="5"/>
    <s v="Imeques Acclim Pond"/>
    <s v="USFW"/>
    <d v="2007-04-17T00:00:00"/>
    <x v="808"/>
    <x v="1"/>
    <d v="2007-04-17T00:00:00"/>
    <x v="1"/>
  </r>
  <r>
    <x v="12"/>
    <x v="9"/>
    <s v="NO"/>
    <x v="21"/>
    <s v="Klickitat River"/>
    <s v="WDFW"/>
    <d v="2007-04-02T00:00:00"/>
    <x v="809"/>
    <x v="8"/>
    <d v="2007-04-06T00:00:00"/>
    <x v="1"/>
  </r>
  <r>
    <x v="12"/>
    <x v="1"/>
    <s v="SU"/>
    <x v="20"/>
    <s v="Klickitat River"/>
    <s v="WDFW"/>
    <d v="2007-05-02T00:00:00"/>
    <x v="810"/>
    <x v="8"/>
    <d v="2007-05-09T00:00:00"/>
    <x v="1"/>
  </r>
  <r>
    <x v="12"/>
    <x v="1"/>
    <s v="SU"/>
    <x v="20"/>
    <s v="White Salmon River"/>
    <s v="WDFW"/>
    <d v="2007-05-01T00:00:00"/>
    <x v="811"/>
    <x v="11"/>
    <d v="2007-05-02T00:00:00"/>
    <x v="1"/>
  </r>
  <r>
    <x v="12"/>
    <x v="8"/>
    <s v="WI"/>
    <x v="20"/>
    <s v="White Salmon River"/>
    <s v="WDFW"/>
    <d v="2007-05-01T00:00:00"/>
    <x v="578"/>
    <x v="11"/>
    <d v="2007-05-01T00:00:00"/>
    <x v="1"/>
  </r>
  <r>
    <x v="12"/>
    <x v="6"/>
    <s v="FA"/>
    <x v="19"/>
    <s v="Ringold Springs Hatchery"/>
    <s v="WDFW"/>
    <d v="2007-06-15T00:00:00"/>
    <x v="812"/>
    <x v="7"/>
    <d v="2007-06-22T00:00:00"/>
    <x v="1"/>
  </r>
  <r>
    <x v="12"/>
    <x v="6"/>
    <s v="FA"/>
    <x v="1"/>
    <s v="Umatilla River"/>
    <s v="ODFW"/>
    <d v="2007-05-15T00:00:00"/>
    <x v="813"/>
    <x v="1"/>
    <d v="2007-05-15T00:00:00"/>
    <x v="1"/>
  </r>
  <r>
    <x v="12"/>
    <x v="6"/>
    <s v="FA"/>
    <x v="1"/>
    <s v="Thornhollow Acclim Pond"/>
    <s v="ODFW"/>
    <d v="2007-05-15T00:00:00"/>
    <x v="814"/>
    <x v="1"/>
    <d v="2007-05-15T00:00:00"/>
    <x v="1"/>
  </r>
  <r>
    <x v="12"/>
    <x v="4"/>
    <s v="SP"/>
    <x v="1"/>
    <s v="Imeques Acclim Pond"/>
    <s v="ODFW"/>
    <d v="2007-03-02T00:00:00"/>
    <x v="815"/>
    <x v="1"/>
    <d v="2007-03-07T00:00:00"/>
    <x v="1"/>
  </r>
  <r>
    <x v="12"/>
    <x v="4"/>
    <s v="SP"/>
    <x v="1"/>
    <s v="Imeques Acclim Pond"/>
    <s v="ODFW"/>
    <d v="2007-01-15T00:00:00"/>
    <x v="816"/>
    <x v="1"/>
    <d v="2007-01-15T00:00:00"/>
    <x v="1"/>
  </r>
  <r>
    <x v="12"/>
    <x v="1"/>
    <s v="SU"/>
    <x v="1"/>
    <s v="Meacham Creek"/>
    <s v="ODFW"/>
    <d v="2007-04-16T00:00:00"/>
    <x v="817"/>
    <x v="1"/>
    <d v="2007-04-16T00:00:00"/>
    <x v="1"/>
  </r>
  <r>
    <x v="12"/>
    <x v="1"/>
    <s v="SU"/>
    <x v="1"/>
    <s v="Minthorn Acclimation Pond"/>
    <s v="ODFW"/>
    <d v="2007-04-19T00:00:00"/>
    <x v="818"/>
    <x v="1"/>
    <d v="2007-04-26T00:00:00"/>
    <x v="1"/>
  </r>
  <r>
    <x v="12"/>
    <x v="1"/>
    <s v="SU"/>
    <x v="1"/>
    <s v="Pendelton Acclim Pond"/>
    <s v="ODFW"/>
    <d v="2007-04-19T00:00:00"/>
    <x v="819"/>
    <x v="1"/>
    <d v="2007-04-26T00:00:00"/>
    <x v="1"/>
  </r>
  <r>
    <x v="12"/>
    <x v="6"/>
    <s v="FA"/>
    <x v="17"/>
    <s v="Spring Creek Hatchery"/>
    <s v="USFW"/>
    <d v="2007-03-09T00:00:00"/>
    <x v="820"/>
    <x v="10"/>
    <d v="2007-03-09T00:00:00"/>
    <x v="1"/>
  </r>
  <r>
    <x v="12"/>
    <x v="4"/>
    <s v="SP"/>
    <x v="22"/>
    <s v="Warm Springs Hatchery"/>
    <s v="USFW"/>
    <d v="2007-03-21T00:00:00"/>
    <x v="821"/>
    <x v="0"/>
    <d v="2007-04-18T00:00:00"/>
    <x v="1"/>
  </r>
  <r>
    <x v="12"/>
    <x v="4"/>
    <s v="SP"/>
    <x v="5"/>
    <s v="Walla Walla River"/>
    <s v="USFW"/>
    <d v="2007-04-03T00:00:00"/>
    <x v="822"/>
    <x v="9"/>
    <d v="2007-04-03T00:00:00"/>
    <x v="1"/>
  </r>
  <r>
    <x v="12"/>
    <x v="8"/>
    <s v="WI"/>
    <x v="8"/>
    <s v="E Fk Hood River"/>
    <s v="ODFW"/>
    <d v="2007-04-16T00:00:00"/>
    <x v="823"/>
    <x v="5"/>
    <d v="2007-04-16T00:00:00"/>
    <x v="1"/>
  </r>
  <r>
    <x v="12"/>
    <x v="8"/>
    <s v="WI"/>
    <x v="8"/>
    <s v="Hood River"/>
    <s v="ODFW"/>
    <d v="2007-05-16T00:00:00"/>
    <x v="824"/>
    <x v="5"/>
    <d v="2007-05-16T00:00:00"/>
    <x v="1"/>
  </r>
  <r>
    <x v="12"/>
    <x v="8"/>
    <s v="WI"/>
    <x v="8"/>
    <s v="Hood River"/>
    <s v="ODFW"/>
    <d v="2007-05-15T00:00:00"/>
    <x v="825"/>
    <x v="5"/>
    <d v="2007-05-15T00:00:00"/>
    <x v="1"/>
  </r>
  <r>
    <x v="12"/>
    <x v="4"/>
    <s v="SP"/>
    <x v="0"/>
    <s v="Hood River"/>
    <s v="ODFW"/>
    <d v="2007-05-08T00:00:00"/>
    <x v="826"/>
    <x v="5"/>
    <d v="2007-05-08T00:00:00"/>
    <x v="1"/>
  </r>
  <r>
    <x v="12"/>
    <x v="4"/>
    <s v="SP"/>
    <x v="0"/>
    <s v="Hood River"/>
    <s v="ODFW"/>
    <d v="2007-05-07T00:00:00"/>
    <x v="827"/>
    <x v="5"/>
    <d v="2007-05-07T00:00:00"/>
    <x v="1"/>
  </r>
  <r>
    <x v="12"/>
    <x v="6"/>
    <s v="FA"/>
    <x v="15"/>
    <s v="Klickitat Hatchery"/>
    <s v="WDFW"/>
    <d v="2007-06-12T00:00:00"/>
    <x v="828"/>
    <x v="8"/>
    <d v="2007-06-29T00:00:00"/>
    <x v="1"/>
  </r>
  <r>
    <x v="12"/>
    <x v="4"/>
    <s v="SP"/>
    <x v="0"/>
    <s v="Deschutes River"/>
    <s v="ODFW"/>
    <d v="2007-06-02T00:00:00"/>
    <x v="829"/>
    <x v="0"/>
    <d v="2007-06-02T00:00:00"/>
    <x v="1"/>
  </r>
  <r>
    <x v="12"/>
    <x v="6"/>
    <s v="FA"/>
    <x v="7"/>
    <s v="Billys Acclim Pond"/>
    <s v="YATR"/>
    <d v="2007-05-10T00:00:00"/>
    <x v="830"/>
    <x v="4"/>
    <d v="2007-05-10T00:00:00"/>
    <x v="1"/>
  </r>
  <r>
    <x v="13"/>
    <x v="0"/>
    <s v="SP"/>
    <x v="15"/>
    <s v="Upper Klickitat River"/>
    <s v="WDFW"/>
    <d v="2005-05-17T00:00:00"/>
    <x v="831"/>
    <x v="8"/>
    <d v="2005-05-17T00:00:00"/>
    <x v="4"/>
  </r>
  <r>
    <x v="13"/>
    <x v="0"/>
    <s v="SP"/>
    <x v="22"/>
    <s v="Warm Springs Hatchery"/>
    <s v="USFW"/>
    <d v="2005-10-10T00:00:00"/>
    <x v="24"/>
    <x v="0"/>
    <d v="2005-11-16T00:00:00"/>
    <x v="2"/>
  </r>
  <r>
    <x v="13"/>
    <x v="4"/>
    <s v="SP"/>
    <x v="15"/>
    <s v="Klickitat Hatchery"/>
    <s v="WDFW"/>
    <d v="2006-03-06T00:00:00"/>
    <x v="832"/>
    <x v="8"/>
    <d v="2006-03-10T00:00:00"/>
    <x v="1"/>
  </r>
  <r>
    <x v="13"/>
    <x v="4"/>
    <s v="SP"/>
    <x v="15"/>
    <s v="Klickitat Hatchery"/>
    <s v="WDFW"/>
    <d v="2006-03-06T00:00:00"/>
    <x v="833"/>
    <x v="8"/>
    <d v="2006-03-10T00:00:00"/>
    <x v="1"/>
  </r>
  <r>
    <x v="13"/>
    <x v="4"/>
    <s v="SP"/>
    <x v="15"/>
    <s v="Klickitat Hatchery"/>
    <s v="WDFW"/>
    <d v="2006-03-06T00:00:00"/>
    <x v="834"/>
    <x v="8"/>
    <d v="2006-03-10T00:00:00"/>
    <x v="1"/>
  </r>
  <r>
    <x v="13"/>
    <x v="4"/>
    <s v="SP"/>
    <x v="15"/>
    <s v="Klickitat Hatchery"/>
    <s v="WDFW"/>
    <d v="2006-03-06T00:00:00"/>
    <x v="835"/>
    <x v="8"/>
    <d v="2006-03-10T00:00:00"/>
    <x v="1"/>
  </r>
  <r>
    <x v="13"/>
    <x v="6"/>
    <s v="FA"/>
    <x v="17"/>
    <s v="Spring Creek Hatchery"/>
    <s v="USFW"/>
    <d v="2006-03-02T00:00:00"/>
    <x v="836"/>
    <x v="10"/>
    <d v="2006-03-02T00:00:00"/>
    <x v="1"/>
  </r>
  <r>
    <x v="13"/>
    <x v="4"/>
    <s v="SP"/>
    <x v="14"/>
    <s v="Easton Pond"/>
    <s v="YATR"/>
    <d v="2006-03-15T00:00:00"/>
    <x v="837"/>
    <x v="4"/>
    <d v="2006-05-15T00:00:00"/>
    <x v="1"/>
  </r>
  <r>
    <x v="13"/>
    <x v="4"/>
    <s v="SP"/>
    <x v="14"/>
    <s v="Jack Creek Acclim Pond"/>
    <s v="YATR"/>
    <d v="2006-03-15T00:00:00"/>
    <x v="838"/>
    <x v="4"/>
    <d v="2006-05-15T00:00:00"/>
    <x v="1"/>
  </r>
  <r>
    <x v="13"/>
    <x v="4"/>
    <s v="SP"/>
    <x v="14"/>
    <s v="Clark Flat Acclim Pond"/>
    <s v="YATR"/>
    <d v="2006-03-15T00:00:00"/>
    <x v="839"/>
    <x v="4"/>
    <d v="2006-05-15T00:00:00"/>
    <x v="1"/>
  </r>
  <r>
    <x v="13"/>
    <x v="4"/>
    <s v="SP"/>
    <x v="16"/>
    <s v="Walla Walla River"/>
    <s v="USFW"/>
    <d v="2006-03-28T00:00:00"/>
    <x v="840"/>
    <x v="9"/>
    <d v="2006-03-29T00:00:00"/>
    <x v="1"/>
  </r>
  <r>
    <x v="13"/>
    <x v="2"/>
    <s v="FA"/>
    <x v="2"/>
    <s v="Thornhollow Acclim Pond"/>
    <s v="ODFW"/>
    <d v="2006-02-18T00:00:00"/>
    <x v="841"/>
    <x v="1"/>
    <d v="2006-02-18T00:00:00"/>
    <x v="1"/>
  </r>
  <r>
    <x v="13"/>
    <x v="4"/>
    <s v="SP"/>
    <x v="1"/>
    <s v="Imeques Acclim Pond"/>
    <s v="ODFW"/>
    <d v="2006-02-18T00:00:00"/>
    <x v="842"/>
    <x v="1"/>
    <d v="2006-02-18T00:00:00"/>
    <x v="1"/>
  </r>
  <r>
    <x v="13"/>
    <x v="7"/>
    <s v="UN"/>
    <x v="29"/>
    <s v="Pendelton Acclim Pond"/>
    <s v="ODFW"/>
    <d v="2006-02-19T00:00:00"/>
    <x v="843"/>
    <x v="1"/>
    <d v="2006-02-19T00:00:00"/>
    <x v="1"/>
  </r>
  <r>
    <x v="13"/>
    <x v="9"/>
    <s v="NO"/>
    <x v="21"/>
    <s v="Klickitat River"/>
    <s v="WDFW"/>
    <d v="2006-03-20T00:00:00"/>
    <x v="844"/>
    <x v="8"/>
    <d v="2006-03-29T00:00:00"/>
    <x v="1"/>
  </r>
  <r>
    <x v="13"/>
    <x v="4"/>
    <s v="SP"/>
    <x v="19"/>
    <s v="Ringold Springs Hatchery"/>
    <s v="WDFW"/>
    <d v="2006-04-10T00:00:00"/>
    <x v="845"/>
    <x v="7"/>
    <d v="2006-04-19T00:00:00"/>
    <x v="1"/>
  </r>
  <r>
    <x v="13"/>
    <x v="1"/>
    <s v="SU"/>
    <x v="19"/>
    <s v="Ringold Springs Hatchery"/>
    <s v="WDFW"/>
    <d v="2006-04-17T00:00:00"/>
    <x v="846"/>
    <x v="7"/>
    <d v="2006-04-24T00:00:00"/>
    <x v="1"/>
  </r>
  <r>
    <x v="13"/>
    <x v="1"/>
    <s v="SU"/>
    <x v="10"/>
    <s v="Walla Walla River"/>
    <s v="WDFW"/>
    <d v="2006-04-17T00:00:00"/>
    <x v="847"/>
    <x v="9"/>
    <d v="2006-04-20T00:00:00"/>
    <x v="1"/>
  </r>
  <r>
    <x v="13"/>
    <x v="1"/>
    <s v="SU"/>
    <x v="10"/>
    <s v="Dayton Acclim Pond"/>
    <s v="WDFW"/>
    <d v="2006-04-17T00:00:00"/>
    <x v="848"/>
    <x v="6"/>
    <d v="2006-04-24T00:00:00"/>
    <x v="1"/>
  </r>
  <r>
    <x v="13"/>
    <x v="1"/>
    <s v="SU"/>
    <x v="10"/>
    <s v="Baileysburg Bridge"/>
    <s v="WDFW"/>
    <d v="2006-04-13T00:00:00"/>
    <x v="849"/>
    <x v="6"/>
    <d v="2006-04-13T00:00:00"/>
    <x v="1"/>
  </r>
  <r>
    <x v="13"/>
    <x v="6"/>
    <s v="FA"/>
    <x v="17"/>
    <s v="Spring Creek Hatchery"/>
    <s v="USFW"/>
    <d v="2006-04-17T00:00:00"/>
    <x v="850"/>
    <x v="10"/>
    <d v="2006-04-17T00:00:00"/>
    <x v="1"/>
  </r>
  <r>
    <x v="13"/>
    <x v="6"/>
    <s v="FA"/>
    <x v="17"/>
    <s v="Spring Creek Hatchery"/>
    <s v="USFW"/>
    <d v="2006-05-05T00:00:00"/>
    <x v="851"/>
    <x v="10"/>
    <d v="2006-05-05T00:00:00"/>
    <x v="1"/>
  </r>
  <r>
    <x v="13"/>
    <x v="4"/>
    <s v="SP"/>
    <x v="22"/>
    <s v="Warm Springs Hatchery"/>
    <s v="USFW"/>
    <d v="2006-03-30T00:00:00"/>
    <x v="852"/>
    <x v="0"/>
    <d v="2006-04-26T00:00:00"/>
    <x v="1"/>
  </r>
  <r>
    <x v="13"/>
    <x v="7"/>
    <s v="UN"/>
    <x v="12"/>
    <s v="Umatilla River"/>
    <s v="ODFW"/>
    <d v="2006-02-19T00:00:00"/>
    <x v="853"/>
    <x v="1"/>
    <d v="2006-02-19T00:00:00"/>
    <x v="1"/>
  </r>
  <r>
    <x v="13"/>
    <x v="4"/>
    <s v="SP"/>
    <x v="1"/>
    <s v="Imeques Acclim Pond"/>
    <s v="ODFW"/>
    <d v="2006-02-18T00:00:00"/>
    <x v="854"/>
    <x v="1"/>
    <d v="2006-02-18T00:00:00"/>
    <x v="1"/>
  </r>
  <r>
    <x v="13"/>
    <x v="4"/>
    <s v="SP"/>
    <x v="16"/>
    <s v="Imeques Acclim Pond"/>
    <s v="USFW"/>
    <d v="2006-04-13T00:00:00"/>
    <x v="855"/>
    <x v="1"/>
    <d v="2006-04-20T00:00:00"/>
    <x v="1"/>
  </r>
  <r>
    <x v="13"/>
    <x v="2"/>
    <s v="FA"/>
    <x v="2"/>
    <s v="Thornhollow Acclim Pond"/>
    <s v="ODFW"/>
    <d v="2006-04-15T00:00:00"/>
    <x v="856"/>
    <x v="1"/>
    <d v="2006-04-30T00:00:00"/>
    <x v="1"/>
  </r>
  <r>
    <x v="13"/>
    <x v="1"/>
    <s v="SU"/>
    <x v="1"/>
    <s v="Minthorn Acclimation Pond"/>
    <s v="ODFW"/>
    <d v="2006-04-20T00:00:00"/>
    <x v="857"/>
    <x v="1"/>
    <d v="2006-04-25T00:00:00"/>
    <x v="1"/>
  </r>
  <r>
    <x v="13"/>
    <x v="1"/>
    <s v="SU"/>
    <x v="1"/>
    <s v="Pendelton Acclim Pond"/>
    <s v="ODFW"/>
    <d v="2006-04-20T00:00:00"/>
    <x v="858"/>
    <x v="1"/>
    <d v="2006-04-25T00:00:00"/>
    <x v="1"/>
  </r>
  <r>
    <x v="13"/>
    <x v="1"/>
    <s v="SU"/>
    <x v="1"/>
    <s v="Meacham Creek"/>
    <s v="ODFW"/>
    <d v="2006-04-23T00:00:00"/>
    <x v="859"/>
    <x v="1"/>
    <d v="2006-04-25T00:00:00"/>
    <x v="1"/>
  </r>
  <r>
    <x v="13"/>
    <x v="4"/>
    <s v="SP"/>
    <x v="16"/>
    <s v="Little White Salmon Hatchery"/>
    <s v="USFW"/>
    <d v="2006-04-13T00:00:00"/>
    <x v="860"/>
    <x v="3"/>
    <d v="2006-04-13T00:00:00"/>
    <x v="1"/>
  </r>
  <r>
    <x v="13"/>
    <x v="4"/>
    <s v="SP"/>
    <x v="16"/>
    <s v="Little White Salmon Hatchery"/>
    <s v="USFW"/>
    <d v="2006-04-20T00:00:00"/>
    <x v="861"/>
    <x v="3"/>
    <d v="2006-04-20T00:00:00"/>
    <x v="1"/>
  </r>
  <r>
    <x v="13"/>
    <x v="6"/>
    <s v="FA"/>
    <x v="16"/>
    <s v="Little White Salmon Hatchery"/>
    <s v="USFW"/>
    <d v="2006-06-22T00:00:00"/>
    <x v="862"/>
    <x v="3"/>
    <d v="2006-06-22T00:00:00"/>
    <x v="1"/>
  </r>
  <r>
    <x v="13"/>
    <x v="1"/>
    <s v="SU"/>
    <x v="8"/>
    <s v="Hood River"/>
    <s v="ODFW"/>
    <d v="2006-02-27T00:00:00"/>
    <x v="863"/>
    <x v="5"/>
    <d v="2006-02-27T00:00:00"/>
    <x v="1"/>
  </r>
  <r>
    <x v="13"/>
    <x v="1"/>
    <s v="SU"/>
    <x v="8"/>
    <s v="Hood River"/>
    <s v="ODFW"/>
    <d v="2006-02-27T00:00:00"/>
    <x v="864"/>
    <x v="5"/>
    <d v="2006-02-27T00:00:00"/>
    <x v="1"/>
  </r>
  <r>
    <x v="13"/>
    <x v="1"/>
    <s v="SU"/>
    <x v="8"/>
    <s v="Hood River"/>
    <s v="ODFW"/>
    <d v="2006-02-27T00:00:00"/>
    <x v="865"/>
    <x v="5"/>
    <d v="2006-02-27T00:00:00"/>
    <x v="1"/>
  </r>
  <r>
    <x v="13"/>
    <x v="6"/>
    <s v="FA"/>
    <x v="16"/>
    <s v="Prosser Acclim Pond"/>
    <s v="USFW"/>
    <d v="2006-04-27T00:00:00"/>
    <x v="866"/>
    <x v="4"/>
    <d v="2006-04-27T00:00:00"/>
    <x v="1"/>
  </r>
  <r>
    <x v="13"/>
    <x v="6"/>
    <s v="FA"/>
    <x v="7"/>
    <s v="Stiles Pond"/>
    <s v="YATR"/>
    <d v="2006-05-10T00:00:00"/>
    <x v="867"/>
    <x v="4"/>
    <d v="2006-05-10T00:00:00"/>
    <x v="1"/>
  </r>
  <r>
    <x v="13"/>
    <x v="7"/>
    <s v="UN"/>
    <x v="6"/>
    <s v="Prosser Acclim Pond"/>
    <s v="USFW"/>
    <d v="2006-04-06T00:00:00"/>
    <x v="868"/>
    <x v="4"/>
    <d v="2006-04-06T00:00:00"/>
    <x v="1"/>
  </r>
  <r>
    <x v="13"/>
    <x v="6"/>
    <s v="FA"/>
    <x v="24"/>
    <s v="Marion Drain"/>
    <s v="YATR"/>
    <d v="2006-04-28T00:00:00"/>
    <x v="869"/>
    <x v="4"/>
    <d v="2006-04-28T00:00:00"/>
    <x v="1"/>
  </r>
  <r>
    <x v="13"/>
    <x v="7"/>
    <s v="UN"/>
    <x v="6"/>
    <s v="Stiles Pond"/>
    <s v="USFW"/>
    <d v="2006-04-06T00:00:00"/>
    <x v="870"/>
    <x v="4"/>
    <d v="2006-04-06T00:00:00"/>
    <x v="1"/>
  </r>
  <r>
    <x v="13"/>
    <x v="7"/>
    <s v="UN"/>
    <x v="6"/>
    <s v="Holmes Pond"/>
    <s v="USFW"/>
    <d v="2006-04-06T00:00:00"/>
    <x v="871"/>
    <x v="4"/>
    <d v="2006-04-06T00:00:00"/>
    <x v="1"/>
  </r>
  <r>
    <x v="13"/>
    <x v="7"/>
    <s v="UN"/>
    <x v="6"/>
    <s v="Lost Creek Acclim Pond"/>
    <s v="USFW"/>
    <d v="2006-04-06T00:00:00"/>
    <x v="872"/>
    <x v="4"/>
    <d v="2006-04-06T00:00:00"/>
    <x v="1"/>
  </r>
  <r>
    <x v="13"/>
    <x v="7"/>
    <s v="UN"/>
    <x v="6"/>
    <s v="Boone Pond"/>
    <s v="USFW"/>
    <d v="2006-04-06T00:00:00"/>
    <x v="873"/>
    <x v="4"/>
    <d v="2006-04-06T00:00:00"/>
    <x v="1"/>
  </r>
  <r>
    <x v="13"/>
    <x v="9"/>
    <s v="NO"/>
    <x v="21"/>
    <s v="Stiles Pond"/>
    <s v="WDFW"/>
    <d v="2006-04-06T00:00:00"/>
    <x v="874"/>
    <x v="4"/>
    <d v="2006-04-06T00:00:00"/>
    <x v="1"/>
  </r>
  <r>
    <x v="13"/>
    <x v="9"/>
    <s v="NO"/>
    <x v="21"/>
    <s v="Holmes Pond"/>
    <s v="WDFW"/>
    <d v="2006-04-06T00:00:00"/>
    <x v="875"/>
    <x v="4"/>
    <d v="2006-04-06T00:00:00"/>
    <x v="1"/>
  </r>
  <r>
    <x v="13"/>
    <x v="9"/>
    <s v="NO"/>
    <x v="21"/>
    <s v="Lost Creek Acclim Pond"/>
    <s v="WDFW"/>
    <d v="2006-04-06T00:00:00"/>
    <x v="876"/>
    <x v="4"/>
    <d v="2006-04-06T00:00:00"/>
    <x v="1"/>
  </r>
  <r>
    <x v="13"/>
    <x v="9"/>
    <s v="NO"/>
    <x v="21"/>
    <s v="Boone Pond"/>
    <s v="WDFW"/>
    <d v="2006-04-06T00:00:00"/>
    <x v="877"/>
    <x v="4"/>
    <d v="2006-04-06T00:00:00"/>
    <x v="1"/>
  </r>
  <r>
    <x v="13"/>
    <x v="7"/>
    <s v="UN"/>
    <x v="7"/>
    <s v="Stiles Pond"/>
    <s v="YATR"/>
    <d v="2006-04-06T00:00:00"/>
    <x v="878"/>
    <x v="4"/>
    <d v="2006-04-06T00:00:00"/>
    <x v="1"/>
  </r>
  <r>
    <x v="13"/>
    <x v="7"/>
    <s v="UN"/>
    <x v="7"/>
    <s v="Holmes Pond"/>
    <s v="YATR"/>
    <d v="2006-04-06T00:00:00"/>
    <x v="879"/>
    <x v="4"/>
    <d v="2006-04-06T00:00:00"/>
    <x v="1"/>
  </r>
  <r>
    <x v="13"/>
    <x v="7"/>
    <s v="UN"/>
    <x v="7"/>
    <s v="Lost Creek Acclim Pond"/>
    <s v="YATR"/>
    <d v="2006-04-06T00:00:00"/>
    <x v="880"/>
    <x v="4"/>
    <d v="2006-04-06T00:00:00"/>
    <x v="1"/>
  </r>
  <r>
    <x v="13"/>
    <x v="7"/>
    <s v="UN"/>
    <x v="7"/>
    <s v="Boone Pond"/>
    <s v="YATR"/>
    <d v="2006-04-06T00:00:00"/>
    <x v="881"/>
    <x v="4"/>
    <d v="2006-04-06T00:00:00"/>
    <x v="1"/>
  </r>
  <r>
    <x v="13"/>
    <x v="8"/>
    <s v="WI"/>
    <x v="8"/>
    <s v="Parkdale Acclim Pond"/>
    <s v="ODFW"/>
    <d v="2006-03-22T00:00:00"/>
    <x v="882"/>
    <x v="5"/>
    <d v="2006-03-29T00:00:00"/>
    <x v="1"/>
  </r>
  <r>
    <x v="13"/>
    <x v="8"/>
    <s v="WI"/>
    <x v="8"/>
    <s v="Parkdale Acclim Pond"/>
    <s v="ODFW"/>
    <d v="2006-04-06T00:00:00"/>
    <x v="883"/>
    <x v="5"/>
    <d v="2006-05-12T00:00:00"/>
    <x v="1"/>
  </r>
  <r>
    <x v="13"/>
    <x v="4"/>
    <s v="SP"/>
    <x v="0"/>
    <s v="Parkdale Acclim Pond"/>
    <s v="ODFW"/>
    <d v="2006-03-21T00:00:00"/>
    <x v="884"/>
    <x v="5"/>
    <d v="2006-05-04T00:00:00"/>
    <x v="1"/>
  </r>
  <r>
    <x v="13"/>
    <x v="8"/>
    <s v="WI"/>
    <x v="8"/>
    <s v="E Fk Irrig Dist Sand Trap"/>
    <s v="ODFW"/>
    <d v="2006-03-27T00:00:00"/>
    <x v="885"/>
    <x v="5"/>
    <d v="2006-04-27T00:00:00"/>
    <x v="1"/>
  </r>
  <r>
    <x v="13"/>
    <x v="8"/>
    <s v="WI"/>
    <x v="8"/>
    <s v="Hood River"/>
    <s v="ODFW"/>
    <d v="2006-04-27T00:00:00"/>
    <x v="886"/>
    <x v="5"/>
    <d v="2006-04-27T00:00:00"/>
    <x v="1"/>
  </r>
  <r>
    <x v="13"/>
    <x v="1"/>
    <s v="SU"/>
    <x v="8"/>
    <s v="Blackberry Acclim Pond"/>
    <s v="ODFW"/>
    <d v="2006-04-13T00:00:00"/>
    <x v="887"/>
    <x v="5"/>
    <d v="2006-04-18T00:00:00"/>
    <x v="1"/>
  </r>
  <r>
    <x v="13"/>
    <x v="1"/>
    <s v="SU"/>
    <x v="8"/>
    <s v="Blackberry Acclim Pond"/>
    <s v="ODFW"/>
    <d v="2006-04-28T00:00:00"/>
    <x v="888"/>
    <x v="5"/>
    <d v="2006-05-10T00:00:00"/>
    <x v="1"/>
  </r>
  <r>
    <x v="13"/>
    <x v="1"/>
    <s v="SU"/>
    <x v="8"/>
    <s v="Hood River"/>
    <s v="ODFW"/>
    <d v="2006-05-09T00:00:00"/>
    <x v="889"/>
    <x v="5"/>
    <d v="2006-05-10T00:00:00"/>
    <x v="1"/>
  </r>
  <r>
    <x v="13"/>
    <x v="4"/>
    <s v="SP"/>
    <x v="0"/>
    <s v="Blackberry Acclim Pond"/>
    <s v="ODFW"/>
    <d v="2006-04-25T00:00:00"/>
    <x v="890"/>
    <x v="5"/>
    <d v="2006-05-08T00:00:00"/>
    <x v="1"/>
  </r>
  <r>
    <x v="13"/>
    <x v="4"/>
    <s v="SP"/>
    <x v="0"/>
    <s v="Blackberry Acclim Pond"/>
    <s v="ODFW"/>
    <d v="2006-04-11T00:00:00"/>
    <x v="891"/>
    <x v="5"/>
    <d v="2006-04-17T00:00:00"/>
    <x v="1"/>
  </r>
  <r>
    <x v="13"/>
    <x v="4"/>
    <s v="SP"/>
    <x v="0"/>
    <s v="Blackberry Acclim Pond"/>
    <s v="ODFW"/>
    <d v="2006-04-18T00:00:00"/>
    <x v="892"/>
    <x v="5"/>
    <d v="2006-04-18T00:00:00"/>
    <x v="1"/>
  </r>
  <r>
    <x v="13"/>
    <x v="4"/>
    <s v="SP"/>
    <x v="0"/>
    <s v="Blackberry Acclim Pond"/>
    <s v="ODFW"/>
    <d v="2006-04-11T00:00:00"/>
    <x v="893"/>
    <x v="5"/>
    <d v="2006-04-17T00:00:00"/>
    <x v="1"/>
  </r>
  <r>
    <x v="13"/>
    <x v="4"/>
    <s v="SP"/>
    <x v="0"/>
    <s v="Hood River"/>
    <s v="ODFW"/>
    <d v="2006-05-08T00:00:00"/>
    <x v="894"/>
    <x v="5"/>
    <d v="2006-05-08T00:00:00"/>
    <x v="1"/>
  </r>
  <r>
    <x v="13"/>
    <x v="4"/>
    <s v="SP"/>
    <x v="0"/>
    <s v="Hood River"/>
    <s v="ODFW"/>
    <d v="2006-05-08T00:00:00"/>
    <x v="895"/>
    <x v="5"/>
    <d v="2006-05-08T00:00:00"/>
    <x v="1"/>
  </r>
  <r>
    <x v="13"/>
    <x v="4"/>
    <s v="SP"/>
    <x v="4"/>
    <s v="Carson Hatchery"/>
    <s v="USFW"/>
    <d v="2006-04-10T00:00:00"/>
    <x v="896"/>
    <x v="2"/>
    <d v="2006-04-10T00:00:00"/>
    <x v="1"/>
  </r>
  <r>
    <x v="13"/>
    <x v="8"/>
    <s v="WI"/>
    <x v="8"/>
    <s v="E Fk Hood River"/>
    <s v="ODFW"/>
    <d v="2006-04-14T00:00:00"/>
    <x v="869"/>
    <x v="5"/>
    <d v="2006-04-14T00:00:00"/>
    <x v="1"/>
  </r>
  <r>
    <x v="13"/>
    <x v="1"/>
    <s v="SU"/>
    <x v="0"/>
    <s v="Deschutes River"/>
    <s v="ODFW"/>
    <d v="2006-04-03T00:00:00"/>
    <x v="897"/>
    <x v="0"/>
    <d v="2006-04-03T00:00:00"/>
    <x v="1"/>
  </r>
  <r>
    <x v="13"/>
    <x v="1"/>
    <s v="SU"/>
    <x v="0"/>
    <s v="Deschutes River"/>
    <s v="ODFW"/>
    <d v="2006-04-05T00:00:00"/>
    <x v="898"/>
    <x v="0"/>
    <d v="2006-04-05T00:00:00"/>
    <x v="1"/>
  </r>
  <r>
    <x v="13"/>
    <x v="1"/>
    <s v="SU"/>
    <x v="0"/>
    <s v="Deschutes River"/>
    <s v="ODFW"/>
    <d v="2006-04-05T00:00:00"/>
    <x v="899"/>
    <x v="0"/>
    <d v="2006-04-05T00:00:00"/>
    <x v="1"/>
  </r>
  <r>
    <x v="13"/>
    <x v="1"/>
    <s v="SU"/>
    <x v="0"/>
    <s v="Deschutes River"/>
    <s v="ODFW"/>
    <d v="2006-04-05T00:00:00"/>
    <x v="900"/>
    <x v="0"/>
    <d v="2006-04-05T00:00:00"/>
    <x v="1"/>
  </r>
  <r>
    <x v="13"/>
    <x v="1"/>
    <s v="SU"/>
    <x v="0"/>
    <s v="Deschutes River"/>
    <s v="ODFW"/>
    <d v="2006-04-06T00:00:00"/>
    <x v="901"/>
    <x v="0"/>
    <d v="2006-04-06T00:00:00"/>
    <x v="1"/>
  </r>
  <r>
    <x v="13"/>
    <x v="1"/>
    <s v="SU"/>
    <x v="0"/>
    <s v="Deschutes River"/>
    <s v="ODFW"/>
    <d v="2006-04-06T00:00:00"/>
    <x v="902"/>
    <x v="0"/>
    <d v="2006-04-06T00:00:00"/>
    <x v="1"/>
  </r>
  <r>
    <x v="13"/>
    <x v="1"/>
    <s v="SU"/>
    <x v="20"/>
    <s v="Klickitat River"/>
    <s v="WDFW"/>
    <d v="2006-04-20T00:00:00"/>
    <x v="903"/>
    <x v="8"/>
    <d v="2006-04-27T00:00:00"/>
    <x v="1"/>
  </r>
  <r>
    <x v="13"/>
    <x v="1"/>
    <s v="SU"/>
    <x v="20"/>
    <s v="Klickitat River"/>
    <s v="WDFW"/>
    <d v="2006-04-21T00:00:00"/>
    <x v="904"/>
    <x v="8"/>
    <d v="2006-04-21T00:00:00"/>
    <x v="1"/>
  </r>
  <r>
    <x v="13"/>
    <x v="1"/>
    <s v="SU"/>
    <x v="20"/>
    <s v="Klickitat River"/>
    <s v="WDFW"/>
    <d v="2006-04-24T00:00:00"/>
    <x v="905"/>
    <x v="8"/>
    <d v="2006-04-24T00:00:00"/>
    <x v="1"/>
  </r>
  <r>
    <x v="13"/>
    <x v="1"/>
    <s v="SU"/>
    <x v="20"/>
    <s v="Klickitat River"/>
    <s v="WDFW"/>
    <d v="2006-04-26T00:00:00"/>
    <x v="906"/>
    <x v="8"/>
    <d v="2006-04-26T00:00:00"/>
    <x v="1"/>
  </r>
  <r>
    <x v="13"/>
    <x v="1"/>
    <s v="SU"/>
    <x v="20"/>
    <s v="White Salmon River"/>
    <s v="WDFW"/>
    <d v="2006-04-27T00:00:00"/>
    <x v="907"/>
    <x v="11"/>
    <d v="2006-04-27T00:00:00"/>
    <x v="1"/>
  </r>
  <r>
    <x v="13"/>
    <x v="1"/>
    <s v="SU"/>
    <x v="20"/>
    <s v="Klickitat River"/>
    <s v="WDFW"/>
    <d v="2006-05-01T00:00:00"/>
    <x v="908"/>
    <x v="8"/>
    <d v="2006-05-01T00:00:00"/>
    <x v="1"/>
  </r>
  <r>
    <x v="13"/>
    <x v="8"/>
    <s v="WI"/>
    <x v="20"/>
    <s v="White Salmon River"/>
    <s v="WDFW"/>
    <d v="2006-05-02T00:00:00"/>
    <x v="909"/>
    <x v="11"/>
    <d v="2006-05-02T00:00:00"/>
    <x v="1"/>
  </r>
  <r>
    <x v="13"/>
    <x v="6"/>
    <s v="FA"/>
    <x v="18"/>
    <s v="Bel. Priest Rapids Dam"/>
    <s v="WDFW"/>
    <d v="2006-06-16T00:00:00"/>
    <x v="910"/>
    <x v="7"/>
    <d v="2006-06-17T00:00:00"/>
    <x v="1"/>
  </r>
  <r>
    <x v="13"/>
    <x v="6"/>
    <s v="FA"/>
    <x v="18"/>
    <s v="Bel. Priest Rapids Dam"/>
    <s v="WDFW"/>
    <d v="2006-06-18T00:00:00"/>
    <x v="911"/>
    <x v="7"/>
    <d v="2006-06-19T00:00:00"/>
    <x v="1"/>
  </r>
  <r>
    <x v="13"/>
    <x v="6"/>
    <s v="FA"/>
    <x v="18"/>
    <s v="Bel. Priest Rapids Dam"/>
    <s v="WDFW"/>
    <d v="2006-06-20T00:00:00"/>
    <x v="912"/>
    <x v="7"/>
    <d v="2006-06-21T00:00:00"/>
    <x v="1"/>
  </r>
  <r>
    <x v="13"/>
    <x v="6"/>
    <s v="FA"/>
    <x v="18"/>
    <s v="Bel. Priest Rapids Dam"/>
    <s v="WDFW"/>
    <d v="2006-06-14T00:00:00"/>
    <x v="913"/>
    <x v="7"/>
    <d v="2006-06-15T00:00:00"/>
    <x v="1"/>
  </r>
  <r>
    <x v="13"/>
    <x v="4"/>
    <s v="SP"/>
    <x v="0"/>
    <s v="Deschutes River"/>
    <s v="ODFW"/>
    <d v="2006-04-12T00:00:00"/>
    <x v="914"/>
    <x v="0"/>
    <d v="2006-04-19T00:00:00"/>
    <x v="1"/>
  </r>
  <r>
    <x v="13"/>
    <x v="4"/>
    <s v="SP"/>
    <x v="0"/>
    <s v="Deschutes River"/>
    <s v="ODFW"/>
    <d v="2006-04-12T00:00:00"/>
    <x v="915"/>
    <x v="0"/>
    <d v="2006-04-19T00:00:00"/>
    <x v="1"/>
  </r>
  <r>
    <x v="13"/>
    <x v="6"/>
    <s v="FA"/>
    <x v="1"/>
    <s v="Umatilla River"/>
    <s v="ODFW"/>
    <d v="2006-05-23T00:00:00"/>
    <x v="916"/>
    <x v="1"/>
    <d v="2006-05-23T00:00:00"/>
    <x v="1"/>
  </r>
  <r>
    <x v="13"/>
    <x v="7"/>
    <s v="UN"/>
    <x v="12"/>
    <s v="Pendelton Acclim Pond"/>
    <s v="ODFW"/>
    <d v="2006-04-11T00:00:00"/>
    <x v="917"/>
    <x v="1"/>
    <d v="2006-04-18T00:00:00"/>
    <x v="1"/>
  </r>
  <r>
    <x v="13"/>
    <x v="6"/>
    <s v="FA"/>
    <x v="1"/>
    <s v="Thornhollow Acclim Pond"/>
    <s v="ODFW"/>
    <d v="2006-05-17T00:00:00"/>
    <x v="918"/>
    <x v="1"/>
    <d v="2006-05-23T00:00:00"/>
    <x v="1"/>
  </r>
  <r>
    <x v="13"/>
    <x v="4"/>
    <s v="SP"/>
    <x v="0"/>
    <s v="Deschutes River"/>
    <s v="ODFW"/>
    <d v="2006-05-01T00:00:00"/>
    <x v="919"/>
    <x v="0"/>
    <d v="2006-05-01T00:00:00"/>
    <x v="1"/>
  </r>
  <r>
    <x v="13"/>
    <x v="4"/>
    <s v="SP"/>
    <x v="0"/>
    <s v="Deschutes River"/>
    <s v="ODFW"/>
    <d v="2006-05-01T00:00:00"/>
    <x v="920"/>
    <x v="0"/>
    <d v="2006-05-01T00:00:00"/>
    <x v="1"/>
  </r>
  <r>
    <x v="13"/>
    <x v="1"/>
    <s v="SU"/>
    <x v="10"/>
    <s v="Baileysburg Bridge"/>
    <s v="WDFW"/>
    <d v="2006-05-03T00:00:00"/>
    <x v="921"/>
    <x v="6"/>
    <d v="2006-05-03T00:00:00"/>
    <x v="1"/>
  </r>
  <r>
    <x v="13"/>
    <x v="9"/>
    <s v="NO"/>
    <x v="21"/>
    <s v="Klickitat River"/>
    <s v="WDFW"/>
    <d v="2006-03-20T00:00:00"/>
    <x v="922"/>
    <x v="8"/>
    <d v="2006-03-29T00:00:00"/>
    <x v="1"/>
  </r>
  <r>
    <x v="13"/>
    <x v="4"/>
    <s v="SP"/>
    <x v="0"/>
    <s v="Jones Creek Acclim Pond"/>
    <s v="ODFW"/>
    <d v="2006-04-11T00:00:00"/>
    <x v="923"/>
    <x v="5"/>
    <d v="2006-04-17T00:00:00"/>
    <x v="1"/>
  </r>
  <r>
    <x v="13"/>
    <x v="4"/>
    <s v="SP"/>
    <x v="0"/>
    <s v="Jones Creek Acclim Pond"/>
    <s v="ODFW"/>
    <d v="2006-04-25T00:00:00"/>
    <x v="924"/>
    <x v="5"/>
    <d v="2006-05-08T00:00:00"/>
    <x v="1"/>
  </r>
  <r>
    <x v="13"/>
    <x v="4"/>
    <s v="SP"/>
    <x v="0"/>
    <s v="Hood River"/>
    <s v="ODFW"/>
    <d v="2006-05-08T00:00:00"/>
    <x v="925"/>
    <x v="5"/>
    <d v="2006-05-08T00:00:00"/>
    <x v="1"/>
  </r>
  <r>
    <x v="13"/>
    <x v="6"/>
    <s v="FA"/>
    <x v="18"/>
    <s v="Bel. Priest Rapids Dam"/>
    <s v="WDFW"/>
    <d v="2006-06-12T00:00:00"/>
    <x v="926"/>
    <x v="7"/>
    <d v="2006-06-13T00:00:00"/>
    <x v="1"/>
  </r>
  <r>
    <x v="13"/>
    <x v="1"/>
    <s v="SU"/>
    <x v="18"/>
    <s v="Bel. Priest Rapids Dam"/>
    <s v="WDFW"/>
    <d v="2006-05-19T00:00:00"/>
    <x v="927"/>
    <x v="7"/>
    <d v="2006-05-19T00:00:00"/>
    <x v="1"/>
  </r>
  <r>
    <x v="13"/>
    <x v="6"/>
    <s v="FA"/>
    <x v="19"/>
    <s v="Ringold Springs Hatchery"/>
    <s v="WDFW"/>
    <d v="2006-06-01T00:00:00"/>
    <x v="928"/>
    <x v="7"/>
    <d v="2006-06-05T00:00:00"/>
    <x v="1"/>
  </r>
  <r>
    <x v="13"/>
    <x v="6"/>
    <s v="FA"/>
    <x v="19"/>
    <s v="Ringold Springs Hatchery"/>
    <s v="WDFW"/>
    <d v="2006-06-01T00:00:00"/>
    <x v="929"/>
    <x v="7"/>
    <d v="2006-06-05T00:00:00"/>
    <x v="1"/>
  </r>
  <r>
    <x v="13"/>
    <x v="12"/>
    <s v="SU"/>
    <x v="27"/>
    <s v="Bel. Priest Rapids Dam"/>
    <s v="WDFW"/>
    <d v="2006-04-28T00:00:00"/>
    <x v="930"/>
    <x v="7"/>
    <d v="2006-06-03T00:00:00"/>
    <x v="2"/>
  </r>
  <r>
    <x v="13"/>
    <x v="4"/>
    <s v="SP"/>
    <x v="0"/>
    <s v="Jones Creek Acclim Pond"/>
    <s v="ODFW"/>
    <d v="2006-04-11T00:00:00"/>
    <x v="931"/>
    <x v="5"/>
    <d v="2006-04-17T00:00:00"/>
    <x v="1"/>
  </r>
  <r>
    <x v="13"/>
    <x v="4"/>
    <s v="SP"/>
    <x v="0"/>
    <s v="Jones Creek Acclim Pond"/>
    <s v="ODFW"/>
    <d v="2006-04-25T00:00:00"/>
    <x v="932"/>
    <x v="5"/>
    <d v="2006-05-08T00:00:00"/>
    <x v="1"/>
  </r>
  <r>
    <x v="13"/>
    <x v="9"/>
    <s v="NO"/>
    <x v="15"/>
    <s v="Klickitat Hatchery"/>
    <s v="WDFW"/>
    <d v="2006-05-08T00:00:00"/>
    <x v="933"/>
    <x v="8"/>
    <d v="2006-05-12T00:00:00"/>
    <x v="1"/>
  </r>
  <r>
    <x v="13"/>
    <x v="6"/>
    <s v="FA"/>
    <x v="15"/>
    <s v="Klickitat Hatchery"/>
    <s v="WDFW"/>
    <d v="2006-06-12T00:00:00"/>
    <x v="934"/>
    <x v="8"/>
    <d v="2006-06-16T00:00:00"/>
    <x v="1"/>
  </r>
  <r>
    <x v="13"/>
    <x v="6"/>
    <s v="FA"/>
    <x v="15"/>
    <s v="Klickitat Hatchery"/>
    <s v="WDFW"/>
    <d v="2006-06-19T00:00:00"/>
    <x v="935"/>
    <x v="8"/>
    <d v="2006-06-22T00:00:00"/>
    <x v="1"/>
  </r>
  <r>
    <x v="13"/>
    <x v="6"/>
    <s v="FA"/>
    <x v="7"/>
    <s v="Prosser Acclim Pond"/>
    <s v="YATR"/>
    <d v="2006-04-24T00:00:00"/>
    <x v="936"/>
    <x v="4"/>
    <d v="2006-04-24T00:00:00"/>
    <x v="1"/>
  </r>
  <r>
    <x v="14"/>
    <x v="0"/>
    <s v="SP"/>
    <x v="15"/>
    <s v="Upper Klickitat River"/>
    <s v="WDFW"/>
    <d v="2004-05-05T00:00:00"/>
    <x v="937"/>
    <x v="8"/>
    <d v="2004-05-10T00:00:00"/>
    <x v="4"/>
  </r>
  <r>
    <x v="14"/>
    <x v="0"/>
    <s v="SP"/>
    <x v="22"/>
    <s v="Warm Springs Hatchery"/>
    <s v="USFW"/>
    <d v="2004-10-13T00:00:00"/>
    <x v="938"/>
    <x v="0"/>
    <d v="2004-11-17T00:00:00"/>
    <x v="2"/>
  </r>
  <r>
    <x v="14"/>
    <x v="0"/>
    <s v="SP"/>
    <x v="15"/>
    <s v="Upper Klickitat River"/>
    <s v="WDFW"/>
    <d v="2004-08-04T00:00:00"/>
    <x v="939"/>
    <x v="8"/>
    <d v="2004-08-04T00:00:00"/>
    <x v="4"/>
  </r>
  <r>
    <x v="14"/>
    <x v="8"/>
    <s v="SU"/>
    <x v="10"/>
    <s v="Walla Walla River"/>
    <s v="WDFW"/>
    <d v="2005-04-04T00:00:00"/>
    <x v="940"/>
    <x v="9"/>
    <d v="2005-04-07T00:00:00"/>
    <x v="1"/>
  </r>
  <r>
    <x v="14"/>
    <x v="8"/>
    <s v="SU"/>
    <x v="10"/>
    <s v="Dayton Acclim Pond"/>
    <s v="WDFW"/>
    <d v="2005-04-01T00:00:00"/>
    <x v="941"/>
    <x v="6"/>
    <d v="2005-04-10T00:00:00"/>
    <x v="1"/>
  </r>
  <r>
    <x v="14"/>
    <x v="8"/>
    <s v="SU"/>
    <x v="10"/>
    <s v="Baileysburg Bridge"/>
    <s v="WDFW"/>
    <d v="2005-03-29T00:00:00"/>
    <x v="942"/>
    <x v="6"/>
    <d v="2005-03-31T00:00:00"/>
    <x v="1"/>
  </r>
  <r>
    <x v="14"/>
    <x v="4"/>
    <s v="SP"/>
    <x v="0"/>
    <s v="Bel. Pelton Ladder"/>
    <s v="ODFW"/>
    <d v="2005-04-04T00:00:00"/>
    <x v="943"/>
    <x v="0"/>
    <d v="2005-05-31T00:00:00"/>
    <x v="1"/>
  </r>
  <r>
    <x v="14"/>
    <x v="8"/>
    <s v="SU"/>
    <x v="0"/>
    <s v="Bel. Pelton Ladder"/>
    <s v="ODFW"/>
    <d v="2005-04-04T00:00:00"/>
    <x v="944"/>
    <x v="0"/>
    <d v="2005-04-05T00:00:00"/>
    <x v="1"/>
  </r>
  <r>
    <x v="14"/>
    <x v="6"/>
    <s v="FA"/>
    <x v="16"/>
    <s v="Willard Hatchery"/>
    <s v="USFW"/>
    <d v="2005-06-29T00:00:00"/>
    <x v="945"/>
    <x v="3"/>
    <d v="2005-06-29T00:00:00"/>
    <x v="1"/>
  </r>
  <r>
    <x v="14"/>
    <x v="6"/>
    <s v="FA"/>
    <x v="17"/>
    <s v="Spring Creek Hatchery"/>
    <s v="USFW"/>
    <d v="2005-03-02T00:00:00"/>
    <x v="946"/>
    <x v="10"/>
    <d v="2005-03-02T00:00:00"/>
    <x v="1"/>
  </r>
  <r>
    <x v="14"/>
    <x v="6"/>
    <s v="FA"/>
    <x v="17"/>
    <s v="Spring Creek Hatchery"/>
    <s v="USFW"/>
    <d v="2005-04-15T00:00:00"/>
    <x v="947"/>
    <x v="10"/>
    <d v="2005-04-15T00:00:00"/>
    <x v="1"/>
  </r>
  <r>
    <x v="14"/>
    <x v="6"/>
    <s v="FA"/>
    <x v="17"/>
    <s v="Spring Creek Hatchery"/>
    <s v="USFW"/>
    <d v="2005-04-27T00:00:00"/>
    <x v="948"/>
    <x v="10"/>
    <d v="2005-05-04T00:00:00"/>
    <x v="1"/>
  </r>
  <r>
    <x v="14"/>
    <x v="4"/>
    <s v="SP"/>
    <x v="16"/>
    <s v="Little White Salmon Hatchery"/>
    <s v="USFW"/>
    <d v="2005-04-19T00:00:00"/>
    <x v="949"/>
    <x v="3"/>
    <d v="2005-04-19T00:00:00"/>
    <x v="1"/>
  </r>
  <r>
    <x v="14"/>
    <x v="6"/>
    <s v="FA"/>
    <x v="16"/>
    <s v="Little White Salmon Hatchery"/>
    <s v="USFW"/>
    <d v="2005-06-23T00:00:00"/>
    <x v="950"/>
    <x v="3"/>
    <d v="2005-06-23T00:00:00"/>
    <x v="1"/>
  </r>
  <r>
    <x v="14"/>
    <x v="4"/>
    <s v="SP"/>
    <x v="22"/>
    <s v="Warm Springs Hatchery"/>
    <s v="USFW"/>
    <d v="2005-03-16T00:00:00"/>
    <x v="951"/>
    <x v="0"/>
    <d v="2005-04-13T00:00:00"/>
    <x v="1"/>
  </r>
  <r>
    <x v="14"/>
    <x v="4"/>
    <s v="SP"/>
    <x v="4"/>
    <s v="Carson Hatchery"/>
    <s v="USFW"/>
    <d v="2005-04-15T00:00:00"/>
    <x v="952"/>
    <x v="2"/>
    <d v="2005-04-15T00:00:00"/>
    <x v="1"/>
  </r>
  <r>
    <x v="14"/>
    <x v="4"/>
    <s v="SP"/>
    <x v="14"/>
    <s v="Clark Flat Acclim Pond"/>
    <s v="YATR"/>
    <d v="2005-03-09T00:00:00"/>
    <x v="953"/>
    <x v="4"/>
    <d v="2005-04-27T00:00:00"/>
    <x v="1"/>
  </r>
  <r>
    <x v="14"/>
    <x v="4"/>
    <s v="SP"/>
    <x v="14"/>
    <s v="Easton Pond"/>
    <s v="YATR"/>
    <d v="2005-03-09T00:00:00"/>
    <x v="954"/>
    <x v="4"/>
    <d v="2005-04-27T00:00:00"/>
    <x v="1"/>
  </r>
  <r>
    <x v="14"/>
    <x v="4"/>
    <s v="SP"/>
    <x v="14"/>
    <s v="Jack Creek Acclim Pond"/>
    <s v="YATR"/>
    <d v="2005-03-09T00:00:00"/>
    <x v="955"/>
    <x v="4"/>
    <d v="2005-04-27T00:00:00"/>
    <x v="1"/>
  </r>
  <r>
    <x v="14"/>
    <x v="4"/>
    <s v="SP"/>
    <x v="15"/>
    <s v="Klickitat Hatchery"/>
    <s v="WDFW"/>
    <d v="2005-03-01T00:00:00"/>
    <x v="956"/>
    <x v="8"/>
    <d v="2005-03-07T00:00:00"/>
    <x v="1"/>
  </r>
  <r>
    <x v="14"/>
    <x v="9"/>
    <s v="NO"/>
    <x v="15"/>
    <s v="Klickitat Hatchery"/>
    <s v="WDFW"/>
    <d v="2005-05-09T00:00:00"/>
    <x v="957"/>
    <x v="8"/>
    <d v="2005-05-13T00:00:00"/>
    <x v="1"/>
  </r>
  <r>
    <x v="14"/>
    <x v="6"/>
    <s v="FA"/>
    <x v="15"/>
    <s v="Klickitat Hatchery"/>
    <s v="WDFW"/>
    <d v="2005-06-13T00:00:00"/>
    <x v="958"/>
    <x v="8"/>
    <d v="2005-06-20T00:00:00"/>
    <x v="1"/>
  </r>
  <r>
    <x v="14"/>
    <x v="6"/>
    <s v="FA"/>
    <x v="18"/>
    <s v="Priest Rapids Hatchery"/>
    <s v="WDFW"/>
    <d v="2005-06-09T00:00:00"/>
    <x v="959"/>
    <x v="7"/>
    <d v="2005-06-18T00:00:00"/>
    <x v="1"/>
  </r>
  <r>
    <x v="14"/>
    <x v="8"/>
    <s v="SU"/>
    <x v="20"/>
    <s v="Klickitat River"/>
    <s v="WDFW"/>
    <d v="2005-05-03T00:00:00"/>
    <x v="960"/>
    <x v="8"/>
    <d v="2005-05-11T00:00:00"/>
    <x v="1"/>
  </r>
  <r>
    <x v="14"/>
    <x v="8"/>
    <s v="WI"/>
    <x v="20"/>
    <s v="White Salmon River"/>
    <s v="WDFW"/>
    <d v="2005-04-26T00:00:00"/>
    <x v="961"/>
    <x v="11"/>
    <d v="2005-05-01T00:00:00"/>
    <x v="1"/>
  </r>
  <r>
    <x v="14"/>
    <x v="8"/>
    <s v="SU"/>
    <x v="20"/>
    <s v="White Salmon River"/>
    <s v="WDFW"/>
    <d v="2005-05-09T00:00:00"/>
    <x v="962"/>
    <x v="11"/>
    <d v="2005-05-10T00:00:00"/>
    <x v="1"/>
  </r>
  <r>
    <x v="14"/>
    <x v="8"/>
    <s v="SU"/>
    <x v="19"/>
    <s v="Ringold Springs Hatchery"/>
    <s v="WDFW"/>
    <d v="2005-04-11T00:00:00"/>
    <x v="963"/>
    <x v="7"/>
    <d v="2005-04-14T00:00:00"/>
    <x v="1"/>
  </r>
  <r>
    <x v="14"/>
    <x v="6"/>
    <s v="FA"/>
    <x v="19"/>
    <s v="Ringold Springs Hatchery"/>
    <s v="WDFW"/>
    <d v="2005-06-14T00:00:00"/>
    <x v="964"/>
    <x v="7"/>
    <d v="2005-06-16T00:00:00"/>
    <x v="1"/>
  </r>
  <r>
    <x v="14"/>
    <x v="4"/>
    <s v="SP"/>
    <x v="19"/>
    <s v="Ringold Springs Hatchery"/>
    <s v="WDFW"/>
    <d v="2005-03-07T00:00:00"/>
    <x v="965"/>
    <x v="7"/>
    <d v="2005-03-15T00:00:00"/>
    <x v="1"/>
  </r>
  <r>
    <x v="14"/>
    <x v="8"/>
    <s v="SU"/>
    <x v="8"/>
    <s v="Hood River"/>
    <s v="ODFW"/>
    <d v="2005-03-01T00:00:00"/>
    <x v="966"/>
    <x v="5"/>
    <d v="2005-03-02T00:00:00"/>
    <x v="1"/>
  </r>
  <r>
    <x v="14"/>
    <x v="2"/>
    <s v="FA"/>
    <x v="2"/>
    <s v="Umatilla River"/>
    <s v="ODFW"/>
    <d v="2005-02-14T00:00:00"/>
    <x v="967"/>
    <x v="1"/>
    <d v="2005-02-16T00:00:00"/>
    <x v="1"/>
  </r>
  <r>
    <x v="14"/>
    <x v="2"/>
    <s v="FA"/>
    <x v="2"/>
    <s v="Umatilla River"/>
    <s v="ODFW"/>
    <d v="2005-03-08T00:00:00"/>
    <x v="968"/>
    <x v="1"/>
    <d v="2005-03-11T00:00:00"/>
    <x v="1"/>
  </r>
  <r>
    <x v="14"/>
    <x v="6"/>
    <s v="FA"/>
    <x v="1"/>
    <s v="Umatilla River"/>
    <s v="ODFW"/>
    <d v="2005-05-12T00:00:00"/>
    <x v="969"/>
    <x v="1"/>
    <d v="2005-05-13T00:00:00"/>
    <x v="1"/>
  </r>
  <r>
    <x v="14"/>
    <x v="4"/>
    <s v="SP"/>
    <x v="1"/>
    <s v="Imeques Acclim Pond"/>
    <s v="ODFW"/>
    <d v="2005-03-02T00:00:00"/>
    <x v="970"/>
    <x v="1"/>
    <d v="2005-03-08T00:00:00"/>
    <x v="1"/>
  </r>
  <r>
    <x v="14"/>
    <x v="4"/>
    <s v="SP"/>
    <x v="16"/>
    <s v="Imeques Acclim Pond"/>
    <s v="USFW"/>
    <d v="2005-03-14T00:00:00"/>
    <x v="971"/>
    <x v="1"/>
    <d v="2005-03-15T00:00:00"/>
    <x v="1"/>
  </r>
  <r>
    <x v="14"/>
    <x v="7"/>
    <s v="UN"/>
    <x v="28"/>
    <s v="Pendelton Acclim Pond"/>
    <s v="ODFW"/>
    <d v="2005-02-14T00:00:00"/>
    <x v="972"/>
    <x v="1"/>
    <d v="2005-02-17T00:00:00"/>
    <x v="1"/>
  </r>
  <r>
    <x v="14"/>
    <x v="7"/>
    <s v="UN"/>
    <x v="12"/>
    <s v="Pendelton Acclim Pond"/>
    <s v="ODFW"/>
    <d v="2005-02-16T00:00:00"/>
    <x v="973"/>
    <x v="1"/>
    <d v="2005-02-17T00:00:00"/>
    <x v="1"/>
  </r>
  <r>
    <x v="14"/>
    <x v="7"/>
    <s v="UN"/>
    <x v="12"/>
    <s v="Pendelton Acclim Pond"/>
    <s v="ODFW"/>
    <d v="2005-03-14T00:00:00"/>
    <x v="974"/>
    <x v="1"/>
    <d v="2005-03-21T00:00:00"/>
    <x v="1"/>
  </r>
  <r>
    <x v="14"/>
    <x v="8"/>
    <s v="SU"/>
    <x v="1"/>
    <s v="Thornhollow Acclim Pond"/>
    <s v="ODFW"/>
    <d v="2005-04-22T00:00:00"/>
    <x v="975"/>
    <x v="1"/>
    <d v="2005-04-28T00:00:00"/>
    <x v="1"/>
  </r>
  <r>
    <x v="14"/>
    <x v="8"/>
    <s v="SU"/>
    <x v="1"/>
    <s v="Pendelton Acclim Pond"/>
    <s v="ODFW"/>
    <d v="2005-04-22T00:00:00"/>
    <x v="976"/>
    <x v="1"/>
    <d v="2005-04-28T00:00:00"/>
    <x v="1"/>
  </r>
  <r>
    <x v="14"/>
    <x v="4"/>
    <s v="SP"/>
    <x v="16"/>
    <s v="Walla Walla River"/>
    <s v="USFW"/>
    <d v="2005-04-04T00:00:00"/>
    <x v="977"/>
    <x v="9"/>
    <d v="2005-04-05T00:00:00"/>
    <x v="1"/>
  </r>
  <r>
    <x v="14"/>
    <x v="9"/>
    <s v="NO"/>
    <x v="21"/>
    <s v="Klickitat River"/>
    <s v="WDFW"/>
    <d v="2005-03-21T00:00:00"/>
    <x v="978"/>
    <x v="8"/>
    <d v="2005-03-25T00:00:00"/>
    <x v="1"/>
  </r>
  <r>
    <x v="14"/>
    <x v="6"/>
    <s v="FA"/>
    <x v="16"/>
    <s v="Prosser Acclim Pond"/>
    <s v="USFW"/>
    <d v="2005-05-10T00:00:00"/>
    <x v="979"/>
    <x v="4"/>
    <d v="2005-06-01T00:00:00"/>
    <x v="1"/>
  </r>
  <r>
    <x v="14"/>
    <x v="6"/>
    <s v="FA"/>
    <x v="30"/>
    <s v="Union Gap (Yakama R)"/>
    <s v="WDFW &amp; YATR"/>
    <d v="2005-03-15T00:00:00"/>
    <x v="980"/>
    <x v="4"/>
    <d v="2005-03-15T00:00:00"/>
    <x v="1"/>
  </r>
  <r>
    <x v="14"/>
    <x v="6"/>
    <s v="FA"/>
    <x v="7"/>
    <s v="Prosser Acclim Pond"/>
    <s v="YATR"/>
    <d v="2005-04-25T00:00:00"/>
    <x v="981"/>
    <x v="4"/>
    <d v="2005-05-09T00:00:00"/>
    <x v="1"/>
  </r>
  <r>
    <x v="14"/>
    <x v="6"/>
    <s v="FA"/>
    <x v="30"/>
    <s v="Stiles Pond"/>
    <s v="WDFW &amp; YATR"/>
    <d v="2005-03-25T00:00:00"/>
    <x v="166"/>
    <x v="4"/>
    <d v="2005-03-25T00:00:00"/>
    <x v="1"/>
  </r>
  <r>
    <x v="14"/>
    <x v="6"/>
    <s v="FA"/>
    <x v="30"/>
    <s v="Marion Drain"/>
    <s v="WDFW &amp; YATR"/>
    <d v="2005-04-28T00:00:00"/>
    <x v="982"/>
    <x v="4"/>
    <d v="2005-04-30T00:00:00"/>
    <x v="1"/>
  </r>
  <r>
    <x v="14"/>
    <x v="4"/>
    <s v="SP"/>
    <x v="0"/>
    <s v="Blackberry Acclim Pond"/>
    <s v="ODFW"/>
    <d v="2005-03-17T00:00:00"/>
    <x v="983"/>
    <x v="5"/>
    <d v="2005-05-03T00:00:00"/>
    <x v="1"/>
  </r>
  <r>
    <x v="14"/>
    <x v="4"/>
    <s v="SP"/>
    <x v="0"/>
    <s v="Jones Creek Acclim Pond"/>
    <s v="ODFW"/>
    <d v="2005-03-27T00:00:00"/>
    <x v="984"/>
    <x v="5"/>
    <d v="2005-05-03T00:00:00"/>
    <x v="1"/>
  </r>
  <r>
    <x v="14"/>
    <x v="4"/>
    <s v="SP"/>
    <x v="23"/>
    <s v="Parkdale Acclim Pond"/>
    <s v="WSTR"/>
    <d v="2005-04-22T00:00:00"/>
    <x v="985"/>
    <x v="5"/>
    <d v="2005-04-22T00:00:00"/>
    <x v="1"/>
  </r>
  <r>
    <x v="14"/>
    <x v="8"/>
    <s v="SU"/>
    <x v="8"/>
    <s v="Blackberry Acclim Pond"/>
    <s v="ODFW"/>
    <d v="2005-03-24T00:00:00"/>
    <x v="986"/>
    <x v="5"/>
    <d v="2005-05-06T00:00:00"/>
    <x v="1"/>
  </r>
  <r>
    <x v="14"/>
    <x v="8"/>
    <s v="WI"/>
    <x v="8"/>
    <s v="Parkdale Acclim Pond"/>
    <s v="ODFW"/>
    <d v="2005-04-07T00:00:00"/>
    <x v="987"/>
    <x v="5"/>
    <d v="2005-05-12T00:00:00"/>
    <x v="1"/>
  </r>
  <r>
    <x v="14"/>
    <x v="8"/>
    <s v="WI"/>
    <x v="8"/>
    <s v="E Fk Irrig Dist Sand Trap"/>
    <s v="ODFW"/>
    <d v="2005-04-08T00:00:00"/>
    <x v="988"/>
    <x v="5"/>
    <d v="2005-05-02T00:00:00"/>
    <x v="1"/>
  </r>
  <r>
    <x v="14"/>
    <x v="7"/>
    <s v="UN"/>
    <x v="6"/>
    <s v="Stiles Pond"/>
    <s v="USFW"/>
    <d v="2005-03-14T00:00:00"/>
    <x v="989"/>
    <x v="4"/>
    <d v="2005-03-22T00:00:00"/>
    <x v="1"/>
  </r>
  <r>
    <x v="14"/>
    <x v="7"/>
    <s v="UN"/>
    <x v="6"/>
    <s v="Holmes Pond"/>
    <s v="USFW"/>
    <d v="2005-03-14T00:00:00"/>
    <x v="990"/>
    <x v="4"/>
    <d v="2005-03-21T00:00:00"/>
    <x v="1"/>
  </r>
  <r>
    <x v="14"/>
    <x v="7"/>
    <s v="UN"/>
    <x v="12"/>
    <s v="Lost Creek Acclim Pond"/>
    <s v="ODFW"/>
    <d v="2005-03-15T00:00:00"/>
    <x v="991"/>
    <x v="4"/>
    <d v="2005-03-18T00:00:00"/>
    <x v="1"/>
  </r>
  <r>
    <x v="14"/>
    <x v="7"/>
    <s v="UN"/>
    <x v="12"/>
    <s v="Boone Pond"/>
    <s v="ODFW"/>
    <d v="2005-03-14T00:00:00"/>
    <x v="991"/>
    <x v="4"/>
    <d v="2005-03-14T00:00:00"/>
    <x v="1"/>
  </r>
  <r>
    <x v="14"/>
    <x v="8"/>
    <s v="WI"/>
    <x v="8"/>
    <s v="E Fk Hood River"/>
    <s v="ODFW"/>
    <d v="2005-03-29T00:00:00"/>
    <x v="992"/>
    <x v="5"/>
    <d v="2005-03-29T00:00:00"/>
    <x v="1"/>
  </r>
  <r>
    <x v="15"/>
    <x v="0"/>
    <s v="SP"/>
    <x v="15"/>
    <s v="Klickitat River"/>
    <s v="WDFW"/>
    <d v="2003-05-06T00:00:00"/>
    <x v="993"/>
    <x v="8"/>
    <d v="2003-05-06T00:00:00"/>
    <x v="4"/>
  </r>
  <r>
    <x v="15"/>
    <x v="0"/>
    <s v="SP"/>
    <x v="22"/>
    <s v="Warm Springs Hatchery"/>
    <s v="USFW"/>
    <d v="2003-10-08T00:00:00"/>
    <x v="994"/>
    <x v="0"/>
    <d v="2003-11-13T00:00:00"/>
    <x v="2"/>
  </r>
  <r>
    <x v="15"/>
    <x v="0"/>
    <s v="SP"/>
    <x v="15"/>
    <s v="Upper Klickitat River"/>
    <s v="WDFW"/>
    <d v="2003-08-06T00:00:00"/>
    <x v="995"/>
    <x v="8"/>
    <d v="2003-08-06T00:00:00"/>
    <x v="4"/>
  </r>
  <r>
    <x v="15"/>
    <x v="7"/>
    <s v="UN"/>
    <x v="5"/>
    <s v="Willard Hatchery"/>
    <s v="USFW"/>
    <d v="2004-01-13T00:00:00"/>
    <x v="996"/>
    <x v="3"/>
    <d v="2004-01-13T00:00:00"/>
    <x v="1"/>
  </r>
  <r>
    <x v="15"/>
    <x v="8"/>
    <s v="SU"/>
    <x v="10"/>
    <s v="Walla Walla River"/>
    <s v="WDFW"/>
    <d v="2004-04-20T00:00:00"/>
    <x v="997"/>
    <x v="9"/>
    <d v="2004-04-23T00:00:00"/>
    <x v="1"/>
  </r>
  <r>
    <x v="15"/>
    <x v="8"/>
    <s v="SU"/>
    <x v="10"/>
    <s v="Dayton Acclim Pond"/>
    <s v="WDFW"/>
    <d v="2004-04-01T00:00:00"/>
    <x v="998"/>
    <x v="6"/>
    <d v="2004-04-30T00:00:00"/>
    <x v="1"/>
  </r>
  <r>
    <x v="15"/>
    <x v="8"/>
    <s v="SU"/>
    <x v="10"/>
    <s v="Baileysburg Bridge"/>
    <s v="WDFW"/>
    <d v="2004-04-15T00:00:00"/>
    <x v="999"/>
    <x v="6"/>
    <d v="2004-05-07T00:00:00"/>
    <x v="1"/>
  </r>
  <r>
    <x v="15"/>
    <x v="8"/>
    <s v="WI"/>
    <x v="8"/>
    <s v="E Fk Irrig Dist Sand Trap"/>
    <s v="ODFW"/>
    <d v="2004-04-16T00:00:00"/>
    <x v="1000"/>
    <x v="5"/>
    <d v="2004-04-16T00:00:00"/>
    <x v="1"/>
  </r>
  <r>
    <x v="15"/>
    <x v="8"/>
    <s v="WI"/>
    <x v="8"/>
    <s v="Parkdale Acclim Pond"/>
    <s v="ODFW"/>
    <d v="2004-04-08T00:00:00"/>
    <x v="1001"/>
    <x v="5"/>
    <d v="2004-04-29T00:00:00"/>
    <x v="1"/>
  </r>
  <r>
    <x v="15"/>
    <x v="8"/>
    <s v="SU"/>
    <x v="8"/>
    <s v="Blackberry Acclim Pond"/>
    <s v="ODFW"/>
    <d v="2004-04-09T00:00:00"/>
    <x v="1002"/>
    <x v="5"/>
    <d v="2004-04-23T00:00:00"/>
    <x v="1"/>
  </r>
  <r>
    <x v="15"/>
    <x v="4"/>
    <s v="SP"/>
    <x v="0"/>
    <s v="Parkdale Acclim Pond"/>
    <s v="ODFW"/>
    <d v="2004-04-02T00:00:00"/>
    <x v="1003"/>
    <x v="5"/>
    <d v="2004-04-02T00:00:00"/>
    <x v="1"/>
  </r>
  <r>
    <x v="15"/>
    <x v="4"/>
    <s v="SP"/>
    <x v="0"/>
    <s v="Blackberry Acclim Pond"/>
    <s v="ODFW"/>
    <d v="2004-04-07T00:00:00"/>
    <x v="1004"/>
    <x v="5"/>
    <d v="2004-04-20T00:00:00"/>
    <x v="1"/>
  </r>
  <r>
    <x v="15"/>
    <x v="4"/>
    <s v="SP"/>
    <x v="0"/>
    <s v="Jones Creek Acclim Pond"/>
    <s v="ODFW"/>
    <d v="2004-04-07T00:00:00"/>
    <x v="1005"/>
    <x v="5"/>
    <d v="2004-04-20T00:00:00"/>
    <x v="1"/>
  </r>
  <r>
    <x v="15"/>
    <x v="8"/>
    <s v="SU"/>
    <x v="0"/>
    <s v="Bel. Pelton Ladder"/>
    <s v="ODFW"/>
    <d v="2004-04-05T00:00:00"/>
    <x v="1006"/>
    <x v="0"/>
    <d v="2004-04-06T00:00:00"/>
    <x v="1"/>
  </r>
  <r>
    <x v="15"/>
    <x v="4"/>
    <s v="SP"/>
    <x v="0"/>
    <s v="Bel. Pelton Ladder"/>
    <s v="ODFW"/>
    <d v="2004-03-30T00:00:00"/>
    <x v="1007"/>
    <x v="0"/>
    <d v="2004-06-08T00:00:00"/>
    <x v="1"/>
  </r>
  <r>
    <x v="15"/>
    <x v="4"/>
    <s v="SP"/>
    <x v="15"/>
    <s v="Klickitat Hatchery"/>
    <s v="WDFW"/>
    <d v="2004-03-01T00:00:00"/>
    <x v="1008"/>
    <x v="8"/>
    <d v="2004-03-05T00:00:00"/>
    <x v="1"/>
  </r>
  <r>
    <x v="15"/>
    <x v="7"/>
    <s v="UN"/>
    <x v="15"/>
    <s v="Klickitat Hatchery"/>
    <s v="WDFW"/>
    <d v="2004-05-05T00:00:00"/>
    <x v="1009"/>
    <x v="8"/>
    <d v="2004-05-17T00:00:00"/>
    <x v="1"/>
  </r>
  <r>
    <x v="15"/>
    <x v="6"/>
    <s v="FA"/>
    <x v="15"/>
    <s v="Klickitat Hatchery"/>
    <s v="WDFW"/>
    <d v="2004-06-15T00:00:00"/>
    <x v="1010"/>
    <x v="8"/>
    <d v="2004-07-09T00:00:00"/>
    <x v="1"/>
  </r>
  <r>
    <x v="15"/>
    <x v="4"/>
    <s v="SP"/>
    <x v="22"/>
    <s v="Warm Springs Hatchery"/>
    <s v="USFW"/>
    <d v="2004-03-24T00:00:00"/>
    <x v="1011"/>
    <x v="0"/>
    <d v="2004-04-21T00:00:00"/>
    <x v="1"/>
  </r>
  <r>
    <x v="15"/>
    <x v="6"/>
    <s v="FA"/>
    <x v="17"/>
    <s v="Spring Creek Hatchery"/>
    <s v="USFW"/>
    <d v="2004-03-01T00:00:00"/>
    <x v="1012"/>
    <x v="10"/>
    <d v="2004-03-01T00:00:00"/>
    <x v="1"/>
  </r>
  <r>
    <x v="15"/>
    <x v="6"/>
    <s v="FA"/>
    <x v="17"/>
    <s v="Spring Creek Hatchery"/>
    <s v="USFW"/>
    <d v="2004-04-14T00:00:00"/>
    <x v="1013"/>
    <x v="10"/>
    <d v="2004-04-14T00:00:00"/>
    <x v="1"/>
  </r>
  <r>
    <x v="15"/>
    <x v="6"/>
    <s v="FA"/>
    <x v="17"/>
    <s v="Spring Creek Hatchery"/>
    <s v="USFW"/>
    <d v="2004-05-06T00:00:00"/>
    <x v="1014"/>
    <x v="10"/>
    <d v="2004-05-06T00:00:00"/>
    <x v="1"/>
  </r>
  <r>
    <x v="15"/>
    <x v="4"/>
    <s v="SP"/>
    <x v="16"/>
    <s v="Little White Salmon Hatchery"/>
    <s v="USFW"/>
    <d v="2004-04-15T00:00:00"/>
    <x v="1015"/>
    <x v="3"/>
    <d v="2004-04-15T00:00:00"/>
    <x v="1"/>
  </r>
  <r>
    <x v="15"/>
    <x v="6"/>
    <s v="FA"/>
    <x v="16"/>
    <s v="Little White Salmon Hatchery"/>
    <s v="USFW"/>
    <d v="2004-06-17T00:00:00"/>
    <x v="1016"/>
    <x v="3"/>
    <d v="2004-06-17T00:00:00"/>
    <x v="1"/>
  </r>
  <r>
    <x v="15"/>
    <x v="6"/>
    <s v="FA"/>
    <x v="19"/>
    <s v="Ringold Springs Hatchery"/>
    <s v="WDFW"/>
    <d v="2004-06-14T00:00:00"/>
    <x v="1017"/>
    <x v="7"/>
    <d v="2004-06-20T00:00:00"/>
    <x v="1"/>
  </r>
  <r>
    <x v="15"/>
    <x v="8"/>
    <s v="SU"/>
    <x v="19"/>
    <s v="Ringold Springs Hatchery"/>
    <s v="WDFW"/>
    <d v="2004-04-12T00:00:00"/>
    <x v="1018"/>
    <x v="7"/>
    <d v="2004-04-18T00:00:00"/>
    <x v="1"/>
  </r>
  <r>
    <x v="15"/>
    <x v="6"/>
    <s v="FA"/>
    <x v="18"/>
    <s v="Priest Rapids Hatchery"/>
    <s v="WDFW"/>
    <d v="2004-06-14T00:00:00"/>
    <x v="1019"/>
    <x v="7"/>
    <d v="2004-06-23T00:00:00"/>
    <x v="1"/>
  </r>
  <r>
    <x v="15"/>
    <x v="9"/>
    <s v="NO"/>
    <x v="21"/>
    <s v="Klickitat River"/>
    <s v="WDFW"/>
    <d v="2004-03-29T00:00:00"/>
    <x v="1020"/>
    <x v="8"/>
    <d v="2004-04-06T00:00:00"/>
    <x v="1"/>
  </r>
  <r>
    <x v="15"/>
    <x v="2"/>
    <s v="FA"/>
    <x v="2"/>
    <s v="Thornhollow Acclim Pond"/>
    <s v="ODFW"/>
    <d v="2004-03-03T00:00:00"/>
    <x v="1021"/>
    <x v="1"/>
    <d v="2004-03-11T00:00:00"/>
    <x v="1"/>
  </r>
  <r>
    <x v="15"/>
    <x v="2"/>
    <s v="FA"/>
    <x v="2"/>
    <s v="Thornhollow Acclim Pond"/>
    <s v="ODFW"/>
    <d v="2004-04-08T00:00:00"/>
    <x v="1022"/>
    <x v="1"/>
    <d v="2004-04-15T00:00:00"/>
    <x v="1"/>
  </r>
  <r>
    <x v="15"/>
    <x v="4"/>
    <s v="SP"/>
    <x v="1"/>
    <s v="Imeques Acclim Pond"/>
    <s v="ODFW"/>
    <d v="2004-03-01T00:00:00"/>
    <x v="1023"/>
    <x v="1"/>
    <d v="2004-03-08T00:00:00"/>
    <x v="1"/>
  </r>
  <r>
    <x v="15"/>
    <x v="4"/>
    <s v="SP"/>
    <x v="16"/>
    <s v="Imeques Acclim Pond"/>
    <s v="USFW"/>
    <d v="2004-04-07T00:00:00"/>
    <x v="1024"/>
    <x v="1"/>
    <d v="2004-04-14T00:00:00"/>
    <x v="1"/>
  </r>
  <r>
    <x v="15"/>
    <x v="8"/>
    <s v="SU"/>
    <x v="1"/>
    <s v="Minthorn Acclimation Pond"/>
    <s v="ODFW"/>
    <d v="2004-04-21T00:00:00"/>
    <x v="1025"/>
    <x v="1"/>
    <d v="2004-04-28T00:00:00"/>
    <x v="1"/>
  </r>
  <r>
    <x v="15"/>
    <x v="8"/>
    <s v="SU"/>
    <x v="1"/>
    <s v="Pendelton Acclim Pond"/>
    <s v="ODFW"/>
    <d v="2004-04-21T00:00:00"/>
    <x v="1026"/>
    <x v="1"/>
    <d v="2004-04-29T00:00:00"/>
    <x v="1"/>
  </r>
  <r>
    <x v="15"/>
    <x v="8"/>
    <s v="SU"/>
    <x v="1"/>
    <s v="Meacham Creek"/>
    <s v="ODFW"/>
    <d v="2004-04-29T00:00:00"/>
    <x v="1027"/>
    <x v="1"/>
    <d v="2004-04-29T00:00:00"/>
    <x v="1"/>
  </r>
  <r>
    <x v="15"/>
    <x v="6"/>
    <s v="FA"/>
    <x v="1"/>
    <s v="Thornhollow Acclim Pond"/>
    <s v="ODFW"/>
    <d v="2004-05-20T00:00:00"/>
    <x v="1028"/>
    <x v="1"/>
    <d v="2004-06-01T00:00:00"/>
    <x v="1"/>
  </r>
  <r>
    <x v="15"/>
    <x v="6"/>
    <s v="FA"/>
    <x v="1"/>
    <s v="Umatilla River"/>
    <s v="ODFW"/>
    <d v="2004-06-01T00:00:00"/>
    <x v="1029"/>
    <x v="1"/>
    <d v="2004-06-01T00:00:00"/>
    <x v="1"/>
  </r>
  <r>
    <x v="15"/>
    <x v="7"/>
    <s v="UN"/>
    <x v="12"/>
    <s v="Pendelton Acclim Pond"/>
    <s v="ODFW"/>
    <d v="2004-03-30T00:00:00"/>
    <x v="1030"/>
    <x v="1"/>
    <d v="2004-04-20T00:00:00"/>
    <x v="1"/>
  </r>
  <r>
    <x v="15"/>
    <x v="7"/>
    <s v="UN"/>
    <x v="28"/>
    <s v="Pendelton Acclim Pond"/>
    <s v="ODFW"/>
    <d v="2004-03-04T00:00:00"/>
    <x v="1031"/>
    <x v="1"/>
    <d v="2004-03-10T00:00:00"/>
    <x v="1"/>
  </r>
  <r>
    <x v="15"/>
    <x v="4"/>
    <s v="SP"/>
    <x v="4"/>
    <s v="Carson Hatchery"/>
    <s v="USFW"/>
    <d v="2004-04-14T00:00:00"/>
    <x v="1032"/>
    <x v="2"/>
    <d v="2004-04-16T00:00:00"/>
    <x v="1"/>
  </r>
  <r>
    <x v="15"/>
    <x v="7"/>
    <s v="UN"/>
    <x v="12"/>
    <s v="Pendelton Acclim Pond"/>
    <s v="ODFW"/>
    <d v="2004-03-04T00:00:00"/>
    <x v="1033"/>
    <x v="1"/>
    <d v="2004-03-10T00:00:00"/>
    <x v="1"/>
  </r>
  <r>
    <x v="15"/>
    <x v="8"/>
    <s v="SU"/>
    <x v="20"/>
    <s v="Klickitat River"/>
    <s v="WDFW"/>
    <d v="2004-04-28T00:00:00"/>
    <x v="1034"/>
    <x v="8"/>
    <d v="2004-05-03T00:00:00"/>
    <x v="1"/>
  </r>
  <r>
    <x v="15"/>
    <x v="8"/>
    <s v="WI"/>
    <x v="20"/>
    <s v="White Salmon River"/>
    <s v="WDFW"/>
    <d v="2004-05-03T00:00:00"/>
    <x v="1035"/>
    <x v="11"/>
    <d v="2004-05-03T00:00:00"/>
    <x v="1"/>
  </r>
  <r>
    <x v="15"/>
    <x v="8"/>
    <s v="SU"/>
    <x v="20"/>
    <s v="White Salmon River"/>
    <s v="WDFW"/>
    <d v="2004-05-04T00:00:00"/>
    <x v="1036"/>
    <x v="11"/>
    <d v="2004-05-04T00:00:00"/>
    <x v="1"/>
  </r>
  <r>
    <x v="15"/>
    <x v="4"/>
    <s v="SP"/>
    <x v="14"/>
    <s v="Clark Flat Acclim Pond"/>
    <s v="YATR"/>
    <d v="2004-03-15T00:00:00"/>
    <x v="1037"/>
    <x v="4"/>
    <d v="2004-04-30T00:00:00"/>
    <x v="1"/>
  </r>
  <r>
    <x v="15"/>
    <x v="4"/>
    <s v="SP"/>
    <x v="14"/>
    <s v="Easton Pond"/>
    <s v="YATR"/>
    <d v="2004-03-15T00:00:00"/>
    <x v="1038"/>
    <x v="4"/>
    <d v="2004-04-30T00:00:00"/>
    <x v="1"/>
  </r>
  <r>
    <x v="15"/>
    <x v="4"/>
    <s v="SP"/>
    <x v="14"/>
    <s v="Jack Creek Acclim Pond"/>
    <s v="YATR"/>
    <d v="2004-03-15T00:00:00"/>
    <x v="1039"/>
    <x v="4"/>
    <d v="2004-04-30T00:00:00"/>
    <x v="1"/>
  </r>
  <r>
    <x v="15"/>
    <x v="6"/>
    <s v="FA"/>
    <x v="17"/>
    <s v="Spring Creek Hatchery"/>
    <s v="USFW"/>
    <d v="2004-03-10T00:00:00"/>
    <x v="1040"/>
    <x v="10"/>
    <d v="2004-03-10T00:00:00"/>
    <x v="1"/>
  </r>
  <r>
    <x v="15"/>
    <x v="6"/>
    <s v="FA"/>
    <x v="16"/>
    <s v="Prosser Acclim Pond"/>
    <s v="USFW"/>
    <d v="2004-05-17T00:00:00"/>
    <x v="1041"/>
    <x v="4"/>
    <d v="2004-05-26T00:00:00"/>
    <x v="1"/>
  </r>
  <r>
    <x v="15"/>
    <x v="7"/>
    <s v="UN"/>
    <x v="5"/>
    <s v="Lost Creek Acclim Pond"/>
    <s v="USFW"/>
    <d v="2004-04-12T00:00:00"/>
    <x v="1042"/>
    <x v="4"/>
    <d v="2004-04-27T00:00:00"/>
    <x v="1"/>
  </r>
  <r>
    <x v="15"/>
    <x v="7"/>
    <s v="UN"/>
    <x v="5"/>
    <s v="Stiles Pond"/>
    <s v="USFW"/>
    <d v="2004-04-12T00:00:00"/>
    <x v="1043"/>
    <x v="4"/>
    <d v="2004-04-27T00:00:00"/>
    <x v="1"/>
  </r>
  <r>
    <x v="15"/>
    <x v="7"/>
    <s v="UN"/>
    <x v="5"/>
    <s v="Holmes Pond"/>
    <s v="USFW"/>
    <d v="2004-04-12T00:00:00"/>
    <x v="1044"/>
    <x v="4"/>
    <d v="2004-04-26T00:00:00"/>
    <x v="1"/>
  </r>
  <r>
    <x v="15"/>
    <x v="7"/>
    <s v="UN"/>
    <x v="5"/>
    <s v="Boone Pond"/>
    <s v="USFW"/>
    <d v="2004-04-12T00:00:00"/>
    <x v="1045"/>
    <x v="4"/>
    <d v="2004-04-26T00:00:00"/>
    <x v="1"/>
  </r>
  <r>
    <x v="15"/>
    <x v="6"/>
    <s v="FA"/>
    <x v="7"/>
    <s v="Prosser Acclim Pond"/>
    <s v="YATR"/>
    <d v="2004-04-16T00:00:00"/>
    <x v="1046"/>
    <x v="4"/>
    <d v="2004-04-19T00:00:00"/>
    <x v="1"/>
  </r>
  <r>
    <x v="15"/>
    <x v="6"/>
    <s v="FA"/>
    <x v="7"/>
    <s v="Prosser Acclim Pond"/>
    <s v="YATR"/>
    <d v="2004-05-17T00:00:00"/>
    <x v="1047"/>
    <x v="4"/>
    <d v="2004-05-20T00:00:00"/>
    <x v="1"/>
  </r>
  <r>
    <x v="15"/>
    <x v="8"/>
    <s v="SU"/>
    <x v="8"/>
    <s v="Hood River"/>
    <s v="ODFW"/>
    <d v="2004-03-15T00:00:00"/>
    <x v="1048"/>
    <x v="5"/>
    <d v="2004-03-15T00:00:00"/>
    <x v="1"/>
  </r>
  <r>
    <x v="15"/>
    <x v="13"/>
    <s v="SO"/>
    <x v="21"/>
    <s v="Klickitat River"/>
    <s v="WDFW"/>
    <d v="2004-03-29T00:00:00"/>
    <x v="1049"/>
    <x v="8"/>
    <d v="2004-04-06T00:00:00"/>
    <x v="1"/>
  </r>
  <r>
    <x v="15"/>
    <x v="6"/>
    <s v="FA"/>
    <x v="7"/>
    <s v="Marion Drain"/>
    <s v="YATR"/>
    <d v="2004-04-16T00:00:00"/>
    <x v="1050"/>
    <x v="4"/>
    <d v="2004-04-19T00:00:00"/>
    <x v="1"/>
  </r>
  <r>
    <x v="16"/>
    <x v="0"/>
    <s v="SP"/>
    <x v="15"/>
    <s v="Upper Klickitat River"/>
    <s v="WDFW"/>
    <d v="2002-05-05T00:00:00"/>
    <x v="1051"/>
    <x v="8"/>
    <d v="2002-05-13T00:00:00"/>
    <x v="4"/>
  </r>
  <r>
    <x v="16"/>
    <x v="6"/>
    <s v="FA"/>
    <x v="17"/>
    <s v="Spring Creek Hatchery"/>
    <s v="USFW"/>
    <d v="2002-12-09T00:00:00"/>
    <x v="1052"/>
    <x v="10"/>
    <d v="2002-12-09T00:00:00"/>
    <x v="0"/>
  </r>
  <r>
    <x v="16"/>
    <x v="0"/>
    <s v="SP"/>
    <x v="22"/>
    <s v="Warm Springs Hatchery"/>
    <s v="USFW"/>
    <d v="2002-10-15T00:00:00"/>
    <x v="1053"/>
    <x v="0"/>
    <d v="2002-11-15T00:00:00"/>
    <x v="2"/>
  </r>
  <r>
    <x v="16"/>
    <x v="6"/>
    <s v="FA"/>
    <x v="17"/>
    <s v="Spring Creek Hatchery"/>
    <s v="USFW"/>
    <d v="2003-03-08T00:00:00"/>
    <x v="1054"/>
    <x v="10"/>
    <d v="2003-03-08T00:00:00"/>
    <x v="1"/>
  </r>
  <r>
    <x v="16"/>
    <x v="6"/>
    <s v="FA"/>
    <x v="17"/>
    <s v="Spring Creek Hatchery"/>
    <s v="USFW"/>
    <d v="2003-04-14T00:00:00"/>
    <x v="1055"/>
    <x v="10"/>
    <d v="2003-04-14T00:00:00"/>
    <x v="1"/>
  </r>
  <r>
    <x v="16"/>
    <x v="6"/>
    <s v="FA"/>
    <x v="17"/>
    <s v="Spring Creek Hatchery"/>
    <s v="USFW"/>
    <d v="2003-05-08T00:00:00"/>
    <x v="1056"/>
    <x v="10"/>
    <d v="2003-05-08T00:00:00"/>
    <x v="1"/>
  </r>
  <r>
    <x v="16"/>
    <x v="2"/>
    <s v="FA"/>
    <x v="2"/>
    <s v="Thornhollow Acclim Pond"/>
    <s v="ODFW"/>
    <d v="2003-03-01T00:00:00"/>
    <x v="1057"/>
    <x v="1"/>
    <d v="2003-03-07T00:00:00"/>
    <x v="1"/>
  </r>
  <r>
    <x v="16"/>
    <x v="2"/>
    <s v="FA"/>
    <x v="2"/>
    <s v="Thornhollow Acclim Pond"/>
    <s v="ODFW"/>
    <d v="2003-04-08T00:00:00"/>
    <x v="1058"/>
    <x v="1"/>
    <d v="2003-04-15T00:00:00"/>
    <x v="1"/>
  </r>
  <r>
    <x v="16"/>
    <x v="6"/>
    <s v="FA"/>
    <x v="1"/>
    <s v="Thornhollow Acclim Pond"/>
    <s v="ODFW"/>
    <d v="2003-05-16T00:00:00"/>
    <x v="1059"/>
    <x v="1"/>
    <d v="2003-05-22T00:00:00"/>
    <x v="1"/>
  </r>
  <r>
    <x v="16"/>
    <x v="6"/>
    <s v="FA"/>
    <x v="1"/>
    <s v="Umatilla River"/>
    <s v="ODFW"/>
    <d v="2003-05-22T00:00:00"/>
    <x v="1060"/>
    <x v="1"/>
    <d v="2003-05-22T00:00:00"/>
    <x v="1"/>
  </r>
  <r>
    <x v="16"/>
    <x v="4"/>
    <s v="SP"/>
    <x v="1"/>
    <s v="Imeques Acclim Pond"/>
    <s v="ODFW"/>
    <d v="2003-03-01T00:00:00"/>
    <x v="1061"/>
    <x v="1"/>
    <d v="2003-03-06T00:00:00"/>
    <x v="1"/>
  </r>
  <r>
    <x v="16"/>
    <x v="4"/>
    <s v="SP"/>
    <x v="16"/>
    <s v="Imeques Acclim Pond"/>
    <s v="USFW"/>
    <d v="2003-04-08T00:00:00"/>
    <x v="1062"/>
    <x v="1"/>
    <d v="2003-04-15T00:00:00"/>
    <x v="1"/>
  </r>
  <r>
    <x v="16"/>
    <x v="7"/>
    <s v="UN"/>
    <x v="12"/>
    <s v="Pendelton Acclim Pond"/>
    <s v="ODFW"/>
    <d v="2003-03-01T00:00:00"/>
    <x v="1063"/>
    <x v="1"/>
    <d v="2003-03-05T00:00:00"/>
    <x v="1"/>
  </r>
  <r>
    <x v="16"/>
    <x v="7"/>
    <s v="UN"/>
    <x v="28"/>
    <s v="Pendelton Acclim Pond"/>
    <s v="ODFW"/>
    <d v="2003-03-01T00:00:00"/>
    <x v="1064"/>
    <x v="1"/>
    <d v="2003-03-05T00:00:00"/>
    <x v="1"/>
  </r>
  <r>
    <x v="16"/>
    <x v="8"/>
    <s v="SU"/>
    <x v="1"/>
    <s v="Bonifer Acclim Pond"/>
    <s v="ODFW"/>
    <d v="2003-04-22T00:00:00"/>
    <x v="1065"/>
    <x v="1"/>
    <d v="2003-04-28T00:00:00"/>
    <x v="1"/>
  </r>
  <r>
    <x v="16"/>
    <x v="8"/>
    <s v="SU"/>
    <x v="1"/>
    <s v="Minthorn Acclimation Pond"/>
    <s v="ODFW"/>
    <d v="2003-04-22T00:00:00"/>
    <x v="1066"/>
    <x v="1"/>
    <d v="2003-04-29T00:00:00"/>
    <x v="1"/>
  </r>
  <r>
    <x v="16"/>
    <x v="8"/>
    <s v="SU"/>
    <x v="1"/>
    <s v="Pendelton Acclim Pond"/>
    <s v="ODFW"/>
    <d v="2003-04-22T00:00:00"/>
    <x v="1067"/>
    <x v="1"/>
    <d v="2003-04-30T00:00:00"/>
    <x v="1"/>
  </r>
  <r>
    <x v="16"/>
    <x v="8"/>
    <s v="WI"/>
    <x v="8"/>
    <s v="E Fk Irrig Dist Sand Trap"/>
    <s v="ODFW"/>
    <d v="2003-04-10T00:00:00"/>
    <x v="1068"/>
    <x v="5"/>
    <d v="2003-04-29T00:00:00"/>
    <x v="1"/>
  </r>
  <r>
    <x v="16"/>
    <x v="8"/>
    <s v="WI"/>
    <x v="8"/>
    <s v="Parkdale Acclim Pond"/>
    <s v="ODFW"/>
    <d v="2003-04-10T00:00:00"/>
    <x v="1069"/>
    <x v="5"/>
    <d v="2003-04-29T00:00:00"/>
    <x v="1"/>
  </r>
  <r>
    <x v="16"/>
    <x v="8"/>
    <s v="SU"/>
    <x v="8"/>
    <s v="Blackberry Acclim Pond"/>
    <s v="ODFW"/>
    <d v="2003-04-03T00:00:00"/>
    <x v="1070"/>
    <x v="5"/>
    <d v="2003-05-07T00:00:00"/>
    <x v="1"/>
  </r>
  <r>
    <x v="16"/>
    <x v="4"/>
    <s v="SP"/>
    <x v="0"/>
    <s v="Parkdale Acclim Pond"/>
    <s v="ODFW"/>
    <d v="2003-04-06T00:00:00"/>
    <x v="1071"/>
    <x v="5"/>
    <d v="2003-04-06T00:00:00"/>
    <x v="1"/>
  </r>
  <r>
    <x v="16"/>
    <x v="4"/>
    <s v="SP"/>
    <x v="0"/>
    <s v="Blackberry Acclim Pond"/>
    <s v="ODFW"/>
    <d v="2003-04-07T00:00:00"/>
    <x v="1072"/>
    <x v="5"/>
    <d v="2003-04-22T00:00:00"/>
    <x v="1"/>
  </r>
  <r>
    <x v="16"/>
    <x v="4"/>
    <s v="SP"/>
    <x v="0"/>
    <s v="Jones Creek Acclim Pond"/>
    <s v="ODFW"/>
    <d v="2003-04-07T00:00:00"/>
    <x v="1073"/>
    <x v="5"/>
    <d v="2003-04-22T00:00:00"/>
    <x v="1"/>
  </r>
  <r>
    <x v="16"/>
    <x v="4"/>
    <s v="SP"/>
    <x v="16"/>
    <s v="Little White Salmon Hatchery"/>
    <s v="USFW"/>
    <d v="2003-04-17T00:00:00"/>
    <x v="1074"/>
    <x v="3"/>
    <d v="2003-04-17T00:00:00"/>
    <x v="1"/>
  </r>
  <r>
    <x v="16"/>
    <x v="7"/>
    <s v="UN"/>
    <x v="5"/>
    <s v="Little White Salmon River"/>
    <s v="USFW"/>
    <d v="2003-04-17T00:00:00"/>
    <x v="1075"/>
    <x v="3"/>
    <d v="2003-04-17T00:00:00"/>
    <x v="1"/>
  </r>
  <r>
    <x v="16"/>
    <x v="6"/>
    <s v="FA"/>
    <x v="16"/>
    <s v="Little White Salmon Hatchery"/>
    <s v="USFW"/>
    <d v="2003-06-26T00:00:00"/>
    <x v="1076"/>
    <x v="3"/>
    <d v="2003-06-26T00:00:00"/>
    <x v="1"/>
  </r>
  <r>
    <x v="16"/>
    <x v="4"/>
    <s v="SP"/>
    <x v="22"/>
    <s v="Warm Springs Hatchery"/>
    <s v="USFW"/>
    <d v="2003-03-26T00:00:00"/>
    <x v="1077"/>
    <x v="0"/>
    <d v="2003-04-16T00:00:00"/>
    <x v="1"/>
  </r>
  <r>
    <x v="16"/>
    <x v="4"/>
    <s v="SP"/>
    <x v="4"/>
    <s v="Carson Hatchery"/>
    <s v="USFW"/>
    <d v="2003-04-16T00:00:00"/>
    <x v="1078"/>
    <x v="2"/>
    <d v="2003-04-17T00:00:00"/>
    <x v="1"/>
  </r>
  <r>
    <x v="16"/>
    <x v="4"/>
    <s v="SP"/>
    <x v="0"/>
    <s v="Bel. Pelton Ladder"/>
    <s v="ODFW"/>
    <d v="2003-04-11T00:00:00"/>
    <x v="1079"/>
    <x v="0"/>
    <d v="2003-04-16T00:00:00"/>
    <x v="1"/>
  </r>
  <r>
    <x v="16"/>
    <x v="8"/>
    <s v="SU"/>
    <x v="0"/>
    <s v="Bel. Pelton Ladder"/>
    <s v="ODFW"/>
    <d v="2003-04-03T00:00:00"/>
    <x v="1080"/>
    <x v="0"/>
    <d v="2003-04-03T00:00:00"/>
    <x v="1"/>
  </r>
  <r>
    <x v="16"/>
    <x v="9"/>
    <s v="NO"/>
    <x v="21"/>
    <s v="Klickitat River"/>
    <s v="WDFW"/>
    <d v="2003-03-31T00:00:00"/>
    <x v="1081"/>
    <x v="8"/>
    <d v="2003-04-09T00:00:00"/>
    <x v="1"/>
  </r>
  <r>
    <x v="16"/>
    <x v="4"/>
    <s v="SP"/>
    <x v="15"/>
    <s v="Klickitat Hatchery"/>
    <s v="WDFW"/>
    <d v="2003-03-05T00:00:00"/>
    <x v="1082"/>
    <x v="8"/>
    <d v="2003-03-09T00:00:00"/>
    <x v="1"/>
  </r>
  <r>
    <x v="16"/>
    <x v="9"/>
    <s v="NO"/>
    <x v="15"/>
    <s v="Klickitat Hatchery"/>
    <s v="WDFW"/>
    <d v="2003-05-19T00:00:00"/>
    <x v="1083"/>
    <x v="8"/>
    <d v="2003-05-26T00:00:00"/>
    <x v="1"/>
  </r>
  <r>
    <x v="16"/>
    <x v="6"/>
    <s v="FA"/>
    <x v="15"/>
    <s v="Klickitat Hatchery"/>
    <s v="WDFW"/>
    <d v="2003-06-03T00:00:00"/>
    <x v="1084"/>
    <x v="8"/>
    <d v="2003-06-19T00:00:00"/>
    <x v="1"/>
  </r>
  <r>
    <x v="16"/>
    <x v="8"/>
    <s v="SU"/>
    <x v="20"/>
    <s v="Klickitat River"/>
    <s v="WDFW"/>
    <d v="2003-05-01T00:00:00"/>
    <x v="1085"/>
    <x v="8"/>
    <d v="2003-05-08T00:00:00"/>
    <x v="1"/>
  </r>
  <r>
    <x v="16"/>
    <x v="8"/>
    <s v="WI"/>
    <x v="20"/>
    <s v="White Salmon River"/>
    <s v="WDFW"/>
    <d v="2003-05-01T00:00:00"/>
    <x v="1086"/>
    <x v="11"/>
    <d v="2003-05-12T00:00:00"/>
    <x v="1"/>
  </r>
  <r>
    <x v="16"/>
    <x v="8"/>
    <s v="SU"/>
    <x v="20"/>
    <s v="Drano Lake"/>
    <s v="WDFW"/>
    <d v="2003-05-05T00:00:00"/>
    <x v="1087"/>
    <x v="3"/>
    <d v="2003-05-07T00:00:00"/>
    <x v="1"/>
  </r>
  <r>
    <x v="16"/>
    <x v="8"/>
    <s v="SU"/>
    <x v="10"/>
    <s v="Walla Walla River"/>
    <s v="WDFW"/>
    <d v="2003-04-15T00:00:00"/>
    <x v="350"/>
    <x v="9"/>
    <d v="2003-04-17T00:00:00"/>
    <x v="1"/>
  </r>
  <r>
    <x v="16"/>
    <x v="8"/>
    <s v="SU"/>
    <x v="10"/>
    <s v="Dayton Acclim Pond"/>
    <s v="WDFW"/>
    <d v="2003-04-15T00:00:00"/>
    <x v="1088"/>
    <x v="6"/>
    <d v="2003-04-30T00:00:00"/>
    <x v="1"/>
  </r>
  <r>
    <x v="16"/>
    <x v="8"/>
    <s v="SU"/>
    <x v="10"/>
    <s v="Dayton Acclim Pond"/>
    <s v="WDFW"/>
    <d v="2003-04-21T00:00:00"/>
    <x v="1089"/>
    <x v="6"/>
    <d v="2003-04-21T00:00:00"/>
    <x v="1"/>
  </r>
  <r>
    <x v="16"/>
    <x v="6"/>
    <s v="FA"/>
    <x v="18"/>
    <s v="Priest Rapids Hatchery"/>
    <s v="WDFW"/>
    <d v="2003-06-12T00:00:00"/>
    <x v="1090"/>
    <x v="7"/>
    <d v="2003-06-21T00:00:00"/>
    <x v="1"/>
  </r>
  <r>
    <x v="16"/>
    <x v="6"/>
    <s v="FA"/>
    <x v="18"/>
    <s v="Ringold Springs Hatchery"/>
    <s v="WDFW"/>
    <d v="2003-06-06T00:00:00"/>
    <x v="1091"/>
    <x v="7"/>
    <d v="2003-06-18T00:00:00"/>
    <x v="1"/>
  </r>
  <r>
    <x v="16"/>
    <x v="8"/>
    <s v="SU"/>
    <x v="18"/>
    <s v="Ringold Springs Hatchery"/>
    <s v="WDFW"/>
    <d v="2003-04-11T00:00:00"/>
    <x v="1092"/>
    <x v="7"/>
    <d v="2003-04-22T00:00:00"/>
    <x v="1"/>
  </r>
  <r>
    <x v="16"/>
    <x v="3"/>
    <s v="SU"/>
    <x v="25"/>
    <s v="Bel. Priest Rapids Dam"/>
    <s v="WDFW"/>
    <d v="2003-04-07T00:00:00"/>
    <x v="1093"/>
    <x v="7"/>
    <d v="2003-05-30T00:00:00"/>
    <x v="1"/>
  </r>
  <r>
    <x v="16"/>
    <x v="7"/>
    <s v="UN"/>
    <x v="12"/>
    <s v="Pendelton Acclim Pond"/>
    <s v="ODFW"/>
    <d v="2003-04-03T00:00:00"/>
    <x v="1094"/>
    <x v="1"/>
    <d v="2003-04-10T00:00:00"/>
    <x v="1"/>
  </r>
  <r>
    <x v="16"/>
    <x v="4"/>
    <s v="SP"/>
    <x v="14"/>
    <s v="Clark Flat Acclim Pond"/>
    <s v="YATR"/>
    <d v="2003-03-14T00:00:00"/>
    <x v="1095"/>
    <x v="4"/>
    <d v="2003-05-15T00:00:00"/>
    <x v="1"/>
  </r>
  <r>
    <x v="16"/>
    <x v="4"/>
    <s v="SP"/>
    <x v="14"/>
    <s v="Easton Pond"/>
    <s v="YATR"/>
    <d v="2003-03-14T00:00:00"/>
    <x v="1096"/>
    <x v="4"/>
    <d v="2003-03-28T00:00:00"/>
    <x v="1"/>
  </r>
  <r>
    <x v="16"/>
    <x v="4"/>
    <s v="SP"/>
    <x v="14"/>
    <s v="Jack Creek Acclim Pond"/>
    <s v="YATR"/>
    <d v="2003-03-14T00:00:00"/>
    <x v="1097"/>
    <x v="4"/>
    <d v="2003-05-15T00:00:00"/>
    <x v="1"/>
  </r>
  <r>
    <x v="16"/>
    <x v="7"/>
    <s v="UN"/>
    <x v="14"/>
    <s v="Easton Pond"/>
    <s v="YATR"/>
    <d v="2003-05-20T00:00:00"/>
    <x v="1098"/>
    <x v="4"/>
    <d v="2003-05-20T00:00:00"/>
    <x v="1"/>
  </r>
  <r>
    <x v="16"/>
    <x v="7"/>
    <s v="UN"/>
    <x v="14"/>
    <s v="Lost Creek Acclim Pond"/>
    <s v="YATR"/>
    <d v="2003-05-20T00:00:00"/>
    <x v="1099"/>
    <x v="4"/>
    <d v="2003-05-20T00:00:00"/>
    <x v="1"/>
  </r>
  <r>
    <x v="16"/>
    <x v="7"/>
    <s v="UN"/>
    <x v="31"/>
    <s v="Yakama River"/>
    <s v="YATR"/>
    <d v="2003-05-30T00:00:00"/>
    <x v="1100"/>
    <x v="4"/>
    <d v="2003-05-30T00:00:00"/>
    <x v="1"/>
  </r>
  <r>
    <x v="16"/>
    <x v="7"/>
    <s v="UN"/>
    <x v="14"/>
    <s v="Holmes Pond"/>
    <s v="YATR"/>
    <d v="2003-04-30T00:00:00"/>
    <x v="1101"/>
    <x v="4"/>
    <d v="2003-04-30T00:00:00"/>
    <x v="1"/>
  </r>
  <r>
    <x v="16"/>
    <x v="6"/>
    <s v="FA"/>
    <x v="7"/>
    <s v="Prosser Acclim Pond"/>
    <s v="YATR"/>
    <d v="2003-04-25T00:00:00"/>
    <x v="1102"/>
    <x v="4"/>
    <d v="2003-04-26T00:00:00"/>
    <x v="1"/>
  </r>
  <r>
    <x v="16"/>
    <x v="6"/>
    <s v="FA"/>
    <x v="16"/>
    <s v="Prosser Acclim Pond"/>
    <s v="USFW"/>
    <d v="2003-04-28T00:00:00"/>
    <x v="1103"/>
    <x v="4"/>
    <d v="2003-05-27T00:00:00"/>
    <x v="1"/>
  </r>
  <r>
    <x v="16"/>
    <x v="6"/>
    <s v="FA"/>
    <x v="7"/>
    <s v="Marion Drain"/>
    <s v="YATR"/>
    <d v="2003-04-21T00:00:00"/>
    <x v="1104"/>
    <x v="4"/>
    <d v="2003-04-21T00:00:00"/>
    <x v="1"/>
  </r>
  <r>
    <x v="16"/>
    <x v="8"/>
    <s v="SU"/>
    <x v="8"/>
    <s v="Hood River"/>
    <s v="ODFW"/>
    <d v="2003-03-13T00:00:00"/>
    <x v="1105"/>
    <x v="5"/>
    <d v="2003-03-13T00:00:00"/>
    <x v="1"/>
  </r>
  <r>
    <x v="16"/>
    <x v="6"/>
    <s v="FA"/>
    <x v="15"/>
    <s v="Klickitat Hatchery"/>
    <s v="WDFW"/>
    <d v="2003-07-14T00:00:00"/>
    <x v="1106"/>
    <x v="8"/>
    <d v="2003-07-14T00:00:00"/>
    <x v="1"/>
  </r>
  <r>
    <x v="16"/>
    <x v="6"/>
    <s v="FA"/>
    <x v="7"/>
    <s v="Prosser Acclim Pond"/>
    <s v="YATR"/>
    <d v="2003-05-21T00:00:00"/>
    <x v="1107"/>
    <x v="4"/>
    <d v="2003-05-22T00:00:00"/>
    <x v="1"/>
  </r>
  <r>
    <x v="16"/>
    <x v="7"/>
    <s v="UN"/>
    <x v="12"/>
    <s v="Pendelton Acclim Pond"/>
    <s v="ODFW"/>
    <d v="2003-03-28T00:00:00"/>
    <x v="1108"/>
    <x v="1"/>
    <d v="2003-03-28T00:00:00"/>
    <x v="1"/>
  </r>
  <r>
    <x v="17"/>
    <x v="0"/>
    <s v="SP"/>
    <x v="15"/>
    <s v="Upper Klickitat River"/>
    <s v="WDFW"/>
    <d v="2001-05-08T00:00:00"/>
    <x v="1109"/>
    <x v="8"/>
    <d v="2001-05-08T00:00:00"/>
    <x v="4"/>
  </r>
  <r>
    <x v="17"/>
    <x v="0"/>
    <s v="SP"/>
    <x v="17"/>
    <s v="White Salmon River"/>
    <s v="USFW"/>
    <d v="2001-05-02T00:00:00"/>
    <x v="1110"/>
    <x v="11"/>
    <d v="2001-05-02T00:00:00"/>
    <x v="4"/>
  </r>
  <r>
    <x v="17"/>
    <x v="0"/>
    <s v="SP"/>
    <x v="17"/>
    <s v="White Salmon River"/>
    <s v="USFW"/>
    <d v="2001-08-17T00:00:00"/>
    <x v="1111"/>
    <x v="11"/>
    <d v="2001-08-24T00:00:00"/>
    <x v="4"/>
  </r>
  <r>
    <x v="17"/>
    <x v="0"/>
    <s v="SP"/>
    <x v="22"/>
    <s v="Warm Springs Hatchery"/>
    <s v="USFW"/>
    <d v="2001-10-01T00:00:00"/>
    <x v="1112"/>
    <x v="0"/>
    <d v="2001-11-14T00:00:00"/>
    <x v="2"/>
  </r>
  <r>
    <x v="17"/>
    <x v="8"/>
    <s v="SU"/>
    <x v="1"/>
    <s v="Bonifer Acclim Pond"/>
    <s v="ODFW"/>
    <d v="2002-04-02T00:00:00"/>
    <x v="1113"/>
    <x v="1"/>
    <d v="2002-04-09T00:00:00"/>
    <x v="1"/>
  </r>
  <r>
    <x v="17"/>
    <x v="8"/>
    <s v="SU"/>
    <x v="1"/>
    <s v="Minthorn Acclimation Pond"/>
    <s v="ODFW"/>
    <d v="2002-04-29T00:00:00"/>
    <x v="1114"/>
    <x v="1"/>
    <d v="2002-04-30T00:00:00"/>
    <x v="1"/>
  </r>
  <r>
    <x v="17"/>
    <x v="8"/>
    <s v="SU"/>
    <x v="1"/>
    <s v="Pendelton Acclim Pond"/>
    <s v="ODFW"/>
    <d v="2002-04-30T00:00:00"/>
    <x v="1115"/>
    <x v="1"/>
    <d v="2002-04-30T00:00:00"/>
    <x v="1"/>
  </r>
  <r>
    <x v="17"/>
    <x v="2"/>
    <s v="FA"/>
    <x v="2"/>
    <s v="Thornhollow Acclim Pond"/>
    <s v="ODFW"/>
    <d v="2002-03-01T00:00:00"/>
    <x v="1116"/>
    <x v="1"/>
    <d v="2002-03-07T00:00:00"/>
    <x v="1"/>
  </r>
  <r>
    <x v="17"/>
    <x v="2"/>
    <s v="FA"/>
    <x v="2"/>
    <s v="Thornhollow Acclim Pond"/>
    <s v="ODFW"/>
    <d v="2002-04-04T00:00:00"/>
    <x v="1117"/>
    <x v="1"/>
    <d v="2002-04-11T00:00:00"/>
    <x v="1"/>
  </r>
  <r>
    <x v="17"/>
    <x v="6"/>
    <s v="FA"/>
    <x v="1"/>
    <s v="Thornhollow Acclim Pond"/>
    <s v="ODFW"/>
    <d v="2002-05-17T00:00:00"/>
    <x v="1118"/>
    <x v="1"/>
    <d v="2002-05-23T00:00:00"/>
    <x v="1"/>
  </r>
  <r>
    <x v="17"/>
    <x v="6"/>
    <s v="FA"/>
    <x v="1"/>
    <s v="Umatilla River"/>
    <s v="ODFW"/>
    <d v="2002-05-23T00:00:00"/>
    <x v="1119"/>
    <x v="1"/>
    <d v="2002-05-23T00:00:00"/>
    <x v="1"/>
  </r>
  <r>
    <x v="17"/>
    <x v="4"/>
    <s v="SP"/>
    <x v="1"/>
    <s v="Imeques Acclim Pond"/>
    <s v="ODFW"/>
    <d v="2002-02-02T00:00:00"/>
    <x v="1120"/>
    <x v="1"/>
    <d v="2002-02-07T00:00:00"/>
    <x v="1"/>
  </r>
  <r>
    <x v="17"/>
    <x v="4"/>
    <s v="SP"/>
    <x v="1"/>
    <s v="Imeques Acclim Pond"/>
    <s v="ODFW"/>
    <d v="2002-03-01T00:00:00"/>
    <x v="1121"/>
    <x v="1"/>
    <d v="2002-03-08T00:00:00"/>
    <x v="1"/>
  </r>
  <r>
    <x v="17"/>
    <x v="4"/>
    <s v="SP"/>
    <x v="5"/>
    <s v="Imeques Acclim Pond"/>
    <s v="USFW"/>
    <d v="2002-04-04T00:00:00"/>
    <x v="1122"/>
    <x v="1"/>
    <d v="2002-04-11T00:00:00"/>
    <x v="1"/>
  </r>
  <r>
    <x v="17"/>
    <x v="7"/>
    <s v="UN"/>
    <x v="12"/>
    <s v="Pendelton Acclim Pond"/>
    <s v="ODFW"/>
    <d v="2002-03-07T00:00:00"/>
    <x v="1123"/>
    <x v="1"/>
    <d v="2002-03-29T00:00:00"/>
    <x v="1"/>
  </r>
  <r>
    <x v="17"/>
    <x v="6"/>
    <s v="FA"/>
    <x v="17"/>
    <s v="Spring Creek Hatchery"/>
    <s v="USFW"/>
    <d v="2001-12-11T00:00:00"/>
    <x v="1124"/>
    <x v="10"/>
    <d v="2001-12-12T00:00:00"/>
    <x v="0"/>
  </r>
  <r>
    <x v="17"/>
    <x v="6"/>
    <s v="FA"/>
    <x v="17"/>
    <s v="Spring Creek Hatchery"/>
    <s v="USFW"/>
    <d v="2002-03-11T00:00:00"/>
    <x v="1125"/>
    <x v="10"/>
    <d v="2002-03-11T00:00:00"/>
    <x v="1"/>
  </r>
  <r>
    <x v="17"/>
    <x v="6"/>
    <s v="FA"/>
    <x v="17"/>
    <s v="Spring Creek Hatchery"/>
    <s v="USFW"/>
    <d v="2002-03-29T00:00:00"/>
    <x v="1126"/>
    <x v="10"/>
    <d v="2002-03-29T00:00:00"/>
    <x v="1"/>
  </r>
  <r>
    <x v="17"/>
    <x v="6"/>
    <s v="FA"/>
    <x v="17"/>
    <s v="Spring Creek Hatchery"/>
    <s v="USFW"/>
    <d v="2002-04-30T00:00:00"/>
    <x v="1127"/>
    <x v="10"/>
    <d v="2002-04-30T00:00:00"/>
    <x v="1"/>
  </r>
  <r>
    <x v="17"/>
    <x v="4"/>
    <s v="SP"/>
    <x v="17"/>
    <s v="White Salmon River"/>
    <s v="USFW"/>
    <d v="2002-01-07T00:00:00"/>
    <x v="1128"/>
    <x v="11"/>
    <d v="2002-01-08T00:00:00"/>
    <x v="1"/>
  </r>
  <r>
    <x v="17"/>
    <x v="8"/>
    <s v="SU"/>
    <x v="10"/>
    <s v="Dayton Acclim Pond"/>
    <s v="WDFW"/>
    <d v="2002-04-01T00:00:00"/>
    <x v="1129"/>
    <x v="6"/>
    <d v="2002-04-30T00:00:00"/>
    <x v="1"/>
  </r>
  <r>
    <x v="17"/>
    <x v="8"/>
    <s v="SU"/>
    <x v="10"/>
    <s v="Dayton Acclim Pond"/>
    <s v="WDFW"/>
    <d v="2002-05-02T00:00:00"/>
    <x v="1130"/>
    <x v="6"/>
    <d v="2002-05-02T00:00:00"/>
    <x v="1"/>
  </r>
  <r>
    <x v="17"/>
    <x v="8"/>
    <s v="SU"/>
    <x v="10"/>
    <s v="Walla Walla River"/>
    <s v="WDFW"/>
    <d v="2002-04-16T00:00:00"/>
    <x v="1131"/>
    <x v="9"/>
    <d v="2002-04-18T00:00:00"/>
    <x v="1"/>
  </r>
  <r>
    <x v="17"/>
    <x v="4"/>
    <s v="SP"/>
    <x v="22"/>
    <s v="Warm Springs Hatchery"/>
    <s v="USFW"/>
    <d v="2002-03-26T00:00:00"/>
    <x v="1132"/>
    <x v="0"/>
    <d v="2002-04-24T00:00:00"/>
    <x v="1"/>
  </r>
  <r>
    <x v="17"/>
    <x v="4"/>
    <s v="SP"/>
    <x v="0"/>
    <s v="Parkdale Acclim Pond"/>
    <s v="ODFW"/>
    <d v="2002-04-05T00:00:00"/>
    <x v="1133"/>
    <x v="5"/>
    <d v="2002-04-05T00:00:00"/>
    <x v="1"/>
  </r>
  <r>
    <x v="17"/>
    <x v="4"/>
    <s v="SP"/>
    <x v="0"/>
    <s v="Blackberry Acclim Pond"/>
    <s v="ODFW"/>
    <d v="2002-04-05T00:00:00"/>
    <x v="1134"/>
    <x v="5"/>
    <d v="2002-04-25T00:00:00"/>
    <x v="1"/>
  </r>
  <r>
    <x v="17"/>
    <x v="4"/>
    <s v="SP"/>
    <x v="0"/>
    <s v="Jones Creek Acclim Pond"/>
    <s v="ODFW"/>
    <d v="2002-04-05T00:00:00"/>
    <x v="1135"/>
    <x v="5"/>
    <d v="2002-04-13T00:00:00"/>
    <x v="1"/>
  </r>
  <r>
    <x v="17"/>
    <x v="0"/>
    <s v="SP"/>
    <x v="23"/>
    <s v="Parkdale Acclim Pond"/>
    <s v="WSTR"/>
    <d v="2001-07-23T00:00:00"/>
    <x v="185"/>
    <x v="5"/>
    <d v="2001-07-23T00:00:00"/>
    <x v="4"/>
  </r>
  <r>
    <x v="17"/>
    <x v="8"/>
    <s v="WI"/>
    <x v="8"/>
    <s v="E Fk Irrig Dist Sand Trap"/>
    <s v="ODFW"/>
    <d v="2002-04-12T00:00:00"/>
    <x v="1136"/>
    <x v="5"/>
    <d v="2002-04-29T00:00:00"/>
    <x v="1"/>
  </r>
  <r>
    <x v="17"/>
    <x v="8"/>
    <s v="WI"/>
    <x v="8"/>
    <s v="Parkdale Acclim Pond"/>
    <s v="ODFW"/>
    <d v="2002-04-12T00:00:00"/>
    <x v="1137"/>
    <x v="5"/>
    <d v="2002-04-29T00:00:00"/>
    <x v="1"/>
  </r>
  <r>
    <x v="17"/>
    <x v="8"/>
    <s v="SU"/>
    <x v="8"/>
    <s v="Blackberry Acclim Pond"/>
    <s v="ODFW"/>
    <d v="2002-04-10T00:00:00"/>
    <x v="1138"/>
    <x v="5"/>
    <d v="2002-05-01T00:00:00"/>
    <x v="1"/>
  </r>
  <r>
    <x v="17"/>
    <x v="4"/>
    <s v="SP"/>
    <x v="15"/>
    <s v="Klickitat Hatchery"/>
    <s v="WDFW"/>
    <d v="2002-03-08T00:00:00"/>
    <x v="1139"/>
    <x v="8"/>
    <d v="2002-03-12T00:00:00"/>
    <x v="1"/>
  </r>
  <r>
    <x v="17"/>
    <x v="9"/>
    <s v="NO"/>
    <x v="15"/>
    <s v="Klickitat Hatchery"/>
    <s v="WDFW"/>
    <d v="2002-05-02T00:00:00"/>
    <x v="1140"/>
    <x v="8"/>
    <d v="2002-05-09T00:00:00"/>
    <x v="1"/>
  </r>
  <r>
    <x v="17"/>
    <x v="6"/>
    <s v="FA"/>
    <x v="15"/>
    <s v="Klickitat Hatchery"/>
    <s v="WDFW"/>
    <d v="2002-06-03T00:00:00"/>
    <x v="1141"/>
    <x v="8"/>
    <d v="2002-07-16T00:00:00"/>
    <x v="1"/>
  </r>
  <r>
    <x v="17"/>
    <x v="6"/>
    <s v="FA"/>
    <x v="18"/>
    <s v="Priest Rapids Hatchery"/>
    <s v="WDFW"/>
    <d v="2002-06-11T00:00:00"/>
    <x v="1142"/>
    <x v="7"/>
    <d v="2002-06-20T00:00:00"/>
    <x v="1"/>
  </r>
  <r>
    <x v="17"/>
    <x v="6"/>
    <s v="FA"/>
    <x v="19"/>
    <s v="Ringold Springs Hatchery"/>
    <s v="WDFW"/>
    <d v="2002-06-17T00:00:00"/>
    <x v="1143"/>
    <x v="7"/>
    <d v="2002-06-24T00:00:00"/>
    <x v="1"/>
  </r>
  <r>
    <x v="17"/>
    <x v="8"/>
    <s v="SU"/>
    <x v="19"/>
    <s v="Ringold Springs Hatchery"/>
    <s v="WDFW"/>
    <d v="2002-04-10T00:00:00"/>
    <x v="1144"/>
    <x v="7"/>
    <d v="2002-04-17T00:00:00"/>
    <x v="1"/>
  </r>
  <r>
    <x v="17"/>
    <x v="4"/>
    <s v="SP"/>
    <x v="4"/>
    <s v="Carson Hatchery"/>
    <s v="USFW"/>
    <d v="2002-04-16T00:00:00"/>
    <x v="1145"/>
    <x v="2"/>
    <d v="2002-04-17T00:00:00"/>
    <x v="1"/>
  </r>
  <r>
    <x v="17"/>
    <x v="4"/>
    <s v="SP"/>
    <x v="16"/>
    <s v="Little White Salmon Hatchery"/>
    <s v="USFW"/>
    <d v="2002-04-18T00:00:00"/>
    <x v="1146"/>
    <x v="3"/>
    <d v="2002-04-18T00:00:00"/>
    <x v="1"/>
  </r>
  <r>
    <x v="17"/>
    <x v="6"/>
    <s v="FA"/>
    <x v="16"/>
    <s v="Little White Salmon Hatchery"/>
    <s v="USFW"/>
    <d v="2002-06-20T00:00:00"/>
    <x v="1147"/>
    <x v="3"/>
    <d v="2002-06-20T00:00:00"/>
    <x v="1"/>
  </r>
  <r>
    <x v="17"/>
    <x v="7"/>
    <s v="UN"/>
    <x v="5"/>
    <s v="Little White Salmon River"/>
    <s v="USFW"/>
    <d v="2002-04-18T00:00:00"/>
    <x v="1148"/>
    <x v="3"/>
    <d v="2002-04-19T00:00:00"/>
    <x v="1"/>
  </r>
  <r>
    <x v="17"/>
    <x v="9"/>
    <s v="NO"/>
    <x v="21"/>
    <s v="Klickitat River"/>
    <s v="WDFW"/>
    <d v="2002-03-27T00:00:00"/>
    <x v="1149"/>
    <x v="8"/>
    <d v="2002-04-04T00:00:00"/>
    <x v="1"/>
  </r>
  <r>
    <x v="17"/>
    <x v="1"/>
    <s v="SU"/>
    <x v="0"/>
    <s v="Bel. Pelton Ladder"/>
    <s v="ODFW"/>
    <d v="2002-04-01T00:00:00"/>
    <x v="1150"/>
    <x v="0"/>
    <d v="2002-04-02T00:00:00"/>
    <x v="1"/>
  </r>
  <r>
    <x v="17"/>
    <x v="4"/>
    <s v="SP"/>
    <x v="0"/>
    <s v="Bel. Pelton Ladder"/>
    <s v="ODFW"/>
    <d v="2002-04-15T00:00:00"/>
    <x v="1151"/>
    <x v="0"/>
    <d v="2002-04-18T00:00:00"/>
    <x v="1"/>
  </r>
  <r>
    <x v="17"/>
    <x v="8"/>
    <s v="SU"/>
    <x v="20"/>
    <s v="Klickitat River"/>
    <s v="WDFW"/>
    <d v="2002-05-02T00:00:00"/>
    <x v="1152"/>
    <x v="8"/>
    <d v="2002-05-09T00:00:00"/>
    <x v="1"/>
  </r>
  <r>
    <x v="17"/>
    <x v="8"/>
    <s v="WI"/>
    <x v="20"/>
    <s v="White Salmon River"/>
    <s v="WDFW"/>
    <d v="2002-05-01T00:00:00"/>
    <x v="1153"/>
    <x v="11"/>
    <d v="2002-05-01T00:00:00"/>
    <x v="1"/>
  </r>
  <r>
    <x v="17"/>
    <x v="4"/>
    <s v="SP"/>
    <x v="14"/>
    <s v="Jack Creek Acclim Pond"/>
    <s v="YATR"/>
    <d v="2002-03-15T00:00:00"/>
    <x v="1154"/>
    <x v="4"/>
    <d v="2002-05-24T00:00:00"/>
    <x v="1"/>
  </r>
  <r>
    <x v="17"/>
    <x v="4"/>
    <s v="SP"/>
    <x v="14"/>
    <s v="Easton Pond"/>
    <s v="YATR"/>
    <d v="2002-03-15T00:00:00"/>
    <x v="1155"/>
    <x v="4"/>
    <d v="2002-05-24T00:00:00"/>
    <x v="1"/>
  </r>
  <r>
    <x v="17"/>
    <x v="4"/>
    <s v="SP"/>
    <x v="14"/>
    <s v="Clark Flat Acclim Pond"/>
    <s v="YATR"/>
    <d v="2002-03-15T00:00:00"/>
    <x v="1156"/>
    <x v="4"/>
    <d v="2002-05-24T00:00:00"/>
    <x v="1"/>
  </r>
  <r>
    <x v="17"/>
    <x v="6"/>
    <s v="FA"/>
    <x v="7"/>
    <s v="Prosser Acclim Pond"/>
    <s v="YATR"/>
    <d v="2002-04-16T00:00:00"/>
    <x v="1157"/>
    <x v="4"/>
    <d v="2002-05-17T00:00:00"/>
    <x v="1"/>
  </r>
  <r>
    <x v="17"/>
    <x v="6"/>
    <s v="FA"/>
    <x v="7"/>
    <s v="Prosser Acclim Pond"/>
    <s v="YATR"/>
    <d v="2002-05-13T00:00:00"/>
    <x v="1158"/>
    <x v="4"/>
    <d v="2002-05-13T00:00:00"/>
    <x v="1"/>
  </r>
  <r>
    <x v="17"/>
    <x v="6"/>
    <s v="FA"/>
    <x v="7"/>
    <s v="Marion Drain"/>
    <s v="YATR"/>
    <d v="2002-04-15T00:00:00"/>
    <x v="1159"/>
    <x v="4"/>
    <d v="2002-04-15T00:00:00"/>
    <x v="1"/>
  </r>
  <r>
    <x v="17"/>
    <x v="7"/>
    <s v="UN"/>
    <x v="31"/>
    <s v="Naches River"/>
    <s v="YATR"/>
    <d v="2002-05-06T00:00:00"/>
    <x v="1160"/>
    <x v="4"/>
    <d v="2002-05-25T00:00:00"/>
    <x v="1"/>
  </r>
  <r>
    <x v="17"/>
    <x v="7"/>
    <s v="UN"/>
    <x v="32"/>
    <s v="Lost Creek Acclim Pond"/>
    <s v="YATR"/>
    <d v="2002-05-06T00:00:00"/>
    <x v="1161"/>
    <x v="4"/>
    <d v="2002-05-25T00:00:00"/>
    <x v="1"/>
  </r>
  <r>
    <x v="17"/>
    <x v="7"/>
    <s v="UN"/>
    <x v="7"/>
    <s v="Yakama River"/>
    <s v="YATR"/>
    <d v="2002-03-28T00:00:00"/>
    <x v="1162"/>
    <x v="4"/>
    <d v="2002-03-28T00:00:00"/>
    <x v="1"/>
  </r>
  <r>
    <x v="17"/>
    <x v="7"/>
    <s v="UN"/>
    <x v="33"/>
    <s v="Easton Pond"/>
    <s v="YATR"/>
    <d v="2002-05-06T00:00:00"/>
    <x v="1163"/>
    <x v="4"/>
    <d v="2002-05-25T00:00:00"/>
    <x v="1"/>
  </r>
  <r>
    <x v="17"/>
    <x v="4"/>
    <s v="SP"/>
    <x v="5"/>
    <s v="Imeques Acclim Pond"/>
    <s v="USFW"/>
    <d v="2002-03-08T00:00:00"/>
    <x v="1164"/>
    <x v="1"/>
    <d v="2002-03-14T00:00:00"/>
    <x v="1"/>
  </r>
  <r>
    <x v="17"/>
    <x v="6"/>
    <s v="FA"/>
    <x v="17"/>
    <s v="Spring Creek Hatchery"/>
    <s v="USFW"/>
    <d v="2002-02-11T00:00:00"/>
    <x v="1165"/>
    <x v="10"/>
    <d v="2002-03-01T00:00:00"/>
    <x v="1"/>
  </r>
  <r>
    <x v="17"/>
    <x v="1"/>
    <s v="SU"/>
    <x v="8"/>
    <s v="Hood River"/>
    <s v="ODFW"/>
    <d v="2002-04-17T00:00:00"/>
    <x v="1166"/>
    <x v="5"/>
    <d v="2002-04-18T00:00:00"/>
    <x v="1"/>
  </r>
  <r>
    <x v="17"/>
    <x v="7"/>
    <s v="UN"/>
    <x v="12"/>
    <s v="Pendelton Acclim Pond"/>
    <s v="ODFW"/>
    <d v="2002-04-17T00:00:00"/>
    <x v="1167"/>
    <x v="1"/>
    <d v="2002-04-17T00:00:00"/>
    <x v="1"/>
  </r>
  <r>
    <x v="17"/>
    <x v="8"/>
    <s v="SU"/>
    <x v="1"/>
    <s v="Umatilla River"/>
    <s v="ODFW"/>
    <d v="2002-04-29T00:00:00"/>
    <x v="1168"/>
    <x v="1"/>
    <d v="2002-05-18T00:00:00"/>
    <x v="1"/>
  </r>
  <r>
    <x v="18"/>
    <x v="0"/>
    <s v="SP"/>
    <x v="15"/>
    <s v="Upper Klickitat River"/>
    <s v="WDFW"/>
    <d v="2000-05-02T00:00:00"/>
    <x v="1169"/>
    <x v="8"/>
    <d v="2000-05-03T00:00:00"/>
    <x v="4"/>
  </r>
  <r>
    <x v="18"/>
    <x v="0"/>
    <s v="SP"/>
    <x v="15"/>
    <s v="Klickitat Hatchery"/>
    <s v="WDFW"/>
    <d v="2000-08-09T00:00:00"/>
    <x v="1170"/>
    <x v="8"/>
    <d v="2000-08-17T00:00:00"/>
    <x v="4"/>
  </r>
  <r>
    <x v="18"/>
    <x v="0"/>
    <s v="SP"/>
    <x v="22"/>
    <s v="Warm Springs Hatchery"/>
    <s v="USFW"/>
    <d v="2000-09-28T00:00:00"/>
    <x v="1171"/>
    <x v="0"/>
    <d v="2000-11-15T00:00:00"/>
    <x v="2"/>
  </r>
  <r>
    <x v="18"/>
    <x v="6"/>
    <s v="FA"/>
    <x v="17"/>
    <s v="Spring Creek Hatchery"/>
    <s v="USFW"/>
    <d v="2001-03-08T00:00:00"/>
    <x v="1172"/>
    <x v="10"/>
    <d v="2001-03-08T00:00:00"/>
    <x v="1"/>
  </r>
  <r>
    <x v="18"/>
    <x v="6"/>
    <s v="FA"/>
    <x v="17"/>
    <s v="Spring Creek Hatchery"/>
    <s v="USFW"/>
    <d v="2001-04-16T00:00:00"/>
    <x v="1173"/>
    <x v="10"/>
    <d v="2001-04-16T00:00:00"/>
    <x v="1"/>
  </r>
  <r>
    <x v="18"/>
    <x v="6"/>
    <s v="FA"/>
    <x v="7"/>
    <s v="Prosser Acclim Pond"/>
    <s v="YATR"/>
    <d v="2001-05-06T00:00:00"/>
    <x v="1174"/>
    <x v="4"/>
    <d v="2001-06-05T00:00:00"/>
    <x v="1"/>
  </r>
  <r>
    <x v="18"/>
    <x v="6"/>
    <s v="FA"/>
    <x v="7"/>
    <s v="Prosser Acclim Pond"/>
    <s v="YATR"/>
    <d v="2001-05-16T00:00:00"/>
    <x v="1175"/>
    <x v="4"/>
    <d v="2001-05-17T00:00:00"/>
    <x v="1"/>
  </r>
  <r>
    <x v="18"/>
    <x v="6"/>
    <s v="FA"/>
    <x v="7"/>
    <s v="Prosser Acclim Pond"/>
    <s v="YATR"/>
    <d v="2001-04-19T00:00:00"/>
    <x v="1176"/>
    <x v="4"/>
    <d v="2001-04-20T00:00:00"/>
    <x v="1"/>
  </r>
  <r>
    <x v="18"/>
    <x v="6"/>
    <s v="FA"/>
    <x v="7"/>
    <s v="Marion Drain"/>
    <s v="YATR"/>
    <d v="2001-04-12T00:00:00"/>
    <x v="749"/>
    <x v="4"/>
    <d v="2001-04-13T00:00:00"/>
    <x v="1"/>
  </r>
  <r>
    <x v="18"/>
    <x v="7"/>
    <s v="UN"/>
    <x v="32"/>
    <s v="Lost Creek Acclim Pond"/>
    <s v="YATR"/>
    <d v="2001-05-07T00:00:00"/>
    <x v="1177"/>
    <x v="4"/>
    <d v="2001-05-07T00:00:00"/>
    <x v="1"/>
  </r>
  <r>
    <x v="18"/>
    <x v="7"/>
    <s v="UN"/>
    <x v="32"/>
    <s v="Lost Creek Acclim Pond"/>
    <s v="YATR"/>
    <d v="2001-05-24T00:00:00"/>
    <x v="1178"/>
    <x v="4"/>
    <d v="2001-05-24T00:00:00"/>
    <x v="1"/>
  </r>
  <r>
    <x v="18"/>
    <x v="7"/>
    <s v="UN"/>
    <x v="31"/>
    <s v="Naches River"/>
    <s v="YATR"/>
    <d v="2001-05-07T00:00:00"/>
    <x v="1179"/>
    <x v="4"/>
    <d v="2001-05-07T00:00:00"/>
    <x v="1"/>
  </r>
  <r>
    <x v="18"/>
    <x v="7"/>
    <s v="UN"/>
    <x v="31"/>
    <s v="Naches River"/>
    <s v="YATR"/>
    <d v="2001-05-24T00:00:00"/>
    <x v="1180"/>
    <x v="4"/>
    <d v="2001-05-24T00:00:00"/>
    <x v="1"/>
  </r>
  <r>
    <x v="18"/>
    <x v="7"/>
    <s v="UN"/>
    <x v="33"/>
    <s v="Easton Pond"/>
    <s v="YATR"/>
    <d v="2001-05-07T00:00:00"/>
    <x v="1181"/>
    <x v="4"/>
    <d v="2001-05-07T00:00:00"/>
    <x v="1"/>
  </r>
  <r>
    <x v="18"/>
    <x v="7"/>
    <s v="UN"/>
    <x v="33"/>
    <s v="Easton Pond"/>
    <s v="YATR"/>
    <d v="2001-05-24T00:00:00"/>
    <x v="1182"/>
    <x v="4"/>
    <d v="2001-05-24T00:00:00"/>
    <x v="1"/>
  </r>
  <r>
    <x v="18"/>
    <x v="7"/>
    <s v="UN"/>
    <x v="14"/>
    <s v="Cle Elem Slough"/>
    <s v="YATR"/>
    <d v="2001-05-07T00:00:00"/>
    <x v="1183"/>
    <x v="4"/>
    <d v="2001-05-07T00:00:00"/>
    <x v="1"/>
  </r>
  <r>
    <x v="18"/>
    <x v="7"/>
    <s v="UN"/>
    <x v="14"/>
    <s v="Cle Elem Slough"/>
    <s v="YATR"/>
    <d v="2001-05-24T00:00:00"/>
    <x v="1184"/>
    <x v="4"/>
    <d v="2001-05-24T00:00:00"/>
    <x v="1"/>
  </r>
  <r>
    <x v="18"/>
    <x v="8"/>
    <s v="WI"/>
    <x v="8"/>
    <s v="E Fk Irrig Dist Sand Trap"/>
    <s v="ODFW"/>
    <d v="2001-04-30T00:00:00"/>
    <x v="1185"/>
    <x v="5"/>
    <d v="2001-04-30T00:00:00"/>
    <x v="1"/>
  </r>
  <r>
    <x v="18"/>
    <x v="8"/>
    <s v="WI"/>
    <x v="8"/>
    <s v="E Fk Irrig Dist Sand Trap"/>
    <s v="ODFW"/>
    <d v="2001-05-14T00:00:00"/>
    <x v="1186"/>
    <x v="5"/>
    <d v="2001-05-14T00:00:00"/>
    <x v="1"/>
  </r>
  <r>
    <x v="18"/>
    <x v="8"/>
    <s v="WI"/>
    <x v="8"/>
    <s v="Parkdale Acclim Pond"/>
    <s v="ODFW"/>
    <d v="2001-04-30T00:00:00"/>
    <x v="1187"/>
    <x v="5"/>
    <d v="2001-04-30T00:00:00"/>
    <x v="1"/>
  </r>
  <r>
    <x v="18"/>
    <x v="8"/>
    <s v="WI"/>
    <x v="8"/>
    <s v="Parkdale Acclim Pond"/>
    <s v="ODFW"/>
    <d v="2001-05-14T00:00:00"/>
    <x v="1188"/>
    <x v="5"/>
    <d v="2001-05-14T00:00:00"/>
    <x v="1"/>
  </r>
  <r>
    <x v="18"/>
    <x v="1"/>
    <s v="SU"/>
    <x v="8"/>
    <s v="Blackberry Acclim Pond"/>
    <s v="ODFW"/>
    <d v="2001-04-12T00:00:00"/>
    <x v="1189"/>
    <x v="5"/>
    <d v="2001-04-12T00:00:00"/>
    <x v="1"/>
  </r>
  <r>
    <x v="18"/>
    <x v="1"/>
    <s v="SU"/>
    <x v="8"/>
    <s v="Blackberry Acclim Pond"/>
    <s v="ODFW"/>
    <d v="2001-04-18T00:00:00"/>
    <x v="1190"/>
    <x v="5"/>
    <d v="2001-04-30T00:00:00"/>
    <x v="1"/>
  </r>
  <r>
    <x v="18"/>
    <x v="4"/>
    <s v="SP"/>
    <x v="0"/>
    <s v="Parkdale Acclim Pond"/>
    <s v="ODFW"/>
    <d v="2001-04-04T00:00:00"/>
    <x v="1191"/>
    <x v="5"/>
    <d v="2001-04-04T00:00:00"/>
    <x v="1"/>
  </r>
  <r>
    <x v="18"/>
    <x v="4"/>
    <s v="SP"/>
    <x v="0"/>
    <s v="Blackberry Acclim Pond"/>
    <s v="ODFW"/>
    <d v="2001-04-04T00:00:00"/>
    <x v="1192"/>
    <x v="5"/>
    <d v="2001-04-23T00:00:00"/>
    <x v="1"/>
  </r>
  <r>
    <x v="18"/>
    <x v="4"/>
    <s v="SP"/>
    <x v="0"/>
    <s v="Jones Creek Acclim Pond"/>
    <s v="ODFW"/>
    <d v="2001-04-04T00:00:00"/>
    <x v="1193"/>
    <x v="5"/>
    <d v="2001-04-23T00:00:00"/>
    <x v="1"/>
  </r>
  <r>
    <x v="18"/>
    <x v="4"/>
    <s v="SP"/>
    <x v="23"/>
    <s v="Parkdale Acclim Pond"/>
    <s v="WSTR"/>
    <d v="2001-04-04T00:00:00"/>
    <x v="1194"/>
    <x v="5"/>
    <d v="2001-04-04T00:00:00"/>
    <x v="1"/>
  </r>
  <r>
    <x v="18"/>
    <x v="4"/>
    <s v="SP"/>
    <x v="22"/>
    <s v="Warm Springs Hatchery"/>
    <s v="USFW"/>
    <d v="2001-03-22T00:00:00"/>
    <x v="1195"/>
    <x v="0"/>
    <d v="2001-04-18T00:00:00"/>
    <x v="1"/>
  </r>
  <r>
    <x v="18"/>
    <x v="4"/>
    <s v="SP"/>
    <x v="16"/>
    <s v="Little White Salmon Hatchery"/>
    <s v="USFW"/>
    <d v="2001-04-19T00:00:00"/>
    <x v="1196"/>
    <x v="3"/>
    <d v="2001-04-19T00:00:00"/>
    <x v="1"/>
  </r>
  <r>
    <x v="18"/>
    <x v="7"/>
    <s v="UN"/>
    <x v="5"/>
    <s v="Willard Hatchery"/>
    <s v="USFW"/>
    <d v="2001-04-19T00:00:00"/>
    <x v="1197"/>
    <x v="3"/>
    <d v="2001-04-19T00:00:00"/>
    <x v="1"/>
  </r>
  <r>
    <x v="18"/>
    <x v="4"/>
    <s v="SP"/>
    <x v="4"/>
    <s v="Carson Hatchery"/>
    <s v="USFW"/>
    <d v="2001-04-19T00:00:00"/>
    <x v="1198"/>
    <x v="2"/>
    <d v="2001-04-21T00:00:00"/>
    <x v="1"/>
  </r>
  <r>
    <x v="18"/>
    <x v="6"/>
    <s v="FA"/>
    <x v="16"/>
    <s v="Little White Salmon Hatchery"/>
    <s v="USFW"/>
    <d v="2001-06-21T00:00:00"/>
    <x v="1199"/>
    <x v="3"/>
    <d v="2001-06-21T00:00:00"/>
    <x v="1"/>
  </r>
  <r>
    <x v="18"/>
    <x v="4"/>
    <s v="SP"/>
    <x v="15"/>
    <s v="Klickitat Hatchery"/>
    <s v="WDFW"/>
    <d v="2001-03-07T00:00:00"/>
    <x v="1200"/>
    <x v="8"/>
    <d v="2001-03-09T00:00:00"/>
    <x v="1"/>
  </r>
  <r>
    <x v="18"/>
    <x v="9"/>
    <s v="NO"/>
    <x v="15"/>
    <s v="Klickitat Hatchery"/>
    <s v="WDFW"/>
    <d v="2001-05-01T00:00:00"/>
    <x v="1201"/>
    <x v="8"/>
    <d v="2001-05-18T00:00:00"/>
    <x v="1"/>
  </r>
  <r>
    <x v="18"/>
    <x v="1"/>
    <s v="SU"/>
    <x v="10"/>
    <s v="Dayton Acclim Pond"/>
    <s v="WDFW"/>
    <d v="2001-03-26T00:00:00"/>
    <x v="1202"/>
    <x v="6"/>
    <d v="2001-04-30T00:00:00"/>
    <x v="1"/>
  </r>
  <r>
    <x v="18"/>
    <x v="8"/>
    <s v="SU"/>
    <x v="10"/>
    <s v="Dayton Acclim Pond"/>
    <s v="WDFW"/>
    <d v="2001-05-01T00:00:00"/>
    <x v="1203"/>
    <x v="6"/>
    <d v="2001-05-01T00:00:00"/>
    <x v="1"/>
  </r>
  <r>
    <x v="18"/>
    <x v="1"/>
    <s v="SU"/>
    <x v="10"/>
    <s v="Walla Walla River"/>
    <s v="WDFW"/>
    <d v="2001-04-16T00:00:00"/>
    <x v="1204"/>
    <x v="9"/>
    <d v="2001-04-24T00:00:00"/>
    <x v="1"/>
  </r>
  <r>
    <x v="18"/>
    <x v="2"/>
    <s v="FA"/>
    <x v="2"/>
    <s v="Thornhollow Acclim Pond"/>
    <s v="ODFW"/>
    <d v="2001-03-10T00:00:00"/>
    <x v="1205"/>
    <x v="1"/>
    <d v="2001-03-16T00:00:00"/>
    <x v="1"/>
  </r>
  <r>
    <x v="18"/>
    <x v="2"/>
    <s v="FA"/>
    <x v="2"/>
    <s v="Thornhollow Acclim Pond"/>
    <s v="ODFW"/>
    <d v="2001-04-13T00:00:00"/>
    <x v="1206"/>
    <x v="1"/>
    <d v="2001-04-19T00:00:00"/>
    <x v="1"/>
  </r>
  <r>
    <x v="18"/>
    <x v="6"/>
    <s v="FA"/>
    <x v="1"/>
    <s v="Thornhollow Acclim Pond"/>
    <s v="ODFW"/>
    <d v="2001-05-21T00:00:00"/>
    <x v="1207"/>
    <x v="1"/>
    <d v="2001-05-24T00:00:00"/>
    <x v="1"/>
  </r>
  <r>
    <x v="18"/>
    <x v="4"/>
    <s v="SP"/>
    <x v="1"/>
    <s v="Imeques Acclim Pond"/>
    <s v="ODFW"/>
    <d v="2001-03-03T00:00:00"/>
    <x v="1208"/>
    <x v="1"/>
    <d v="2001-03-09T00:00:00"/>
    <x v="1"/>
  </r>
  <r>
    <x v="18"/>
    <x v="4"/>
    <s v="SP"/>
    <x v="16"/>
    <s v="Imeques Acclim Pond"/>
    <s v="USFW"/>
    <d v="2001-03-10T00:00:00"/>
    <x v="1209"/>
    <x v="1"/>
    <d v="2001-03-16T00:00:00"/>
    <x v="1"/>
  </r>
  <r>
    <x v="18"/>
    <x v="4"/>
    <s v="SP"/>
    <x v="16"/>
    <s v="Imeques Acclim Pond"/>
    <s v="USFW"/>
    <d v="2001-04-11T00:00:00"/>
    <x v="1210"/>
    <x v="1"/>
    <d v="2001-04-17T00:00:00"/>
    <x v="1"/>
  </r>
  <r>
    <x v="18"/>
    <x v="7"/>
    <s v="UN"/>
    <x v="28"/>
    <s v="Pendelton Acclim Pond"/>
    <s v="ODFW"/>
    <d v="2001-03-10T00:00:00"/>
    <x v="1211"/>
    <x v="1"/>
    <d v="2001-03-14T00:00:00"/>
    <x v="1"/>
  </r>
  <r>
    <x v="18"/>
    <x v="7"/>
    <s v="UN"/>
    <x v="12"/>
    <s v="Pendelton Acclim Pond"/>
    <s v="ODFW"/>
    <d v="2001-04-24T00:00:00"/>
    <x v="1212"/>
    <x v="1"/>
    <d v="2001-04-24T00:00:00"/>
    <x v="1"/>
  </r>
  <r>
    <x v="18"/>
    <x v="1"/>
    <s v="SU"/>
    <x v="1"/>
    <s v="Minthorn Acclimation Pond"/>
    <s v="ODFW"/>
    <d v="2001-03-28T00:00:00"/>
    <x v="1213"/>
    <x v="1"/>
    <d v="2001-04-04T00:00:00"/>
    <x v="1"/>
  </r>
  <r>
    <x v="18"/>
    <x v="8"/>
    <s v="SU"/>
    <x v="1"/>
    <s v="Minthorn Acclimation Pond"/>
    <s v="ODFW"/>
    <d v="2001-04-23T00:00:00"/>
    <x v="1214"/>
    <x v="1"/>
    <d v="2001-04-26T00:00:00"/>
    <x v="1"/>
  </r>
  <r>
    <x v="18"/>
    <x v="8"/>
    <s v="SU"/>
    <x v="1"/>
    <s v="Bonifer Acclim Pond"/>
    <s v="ODFW"/>
    <d v="2001-03-31T00:00:00"/>
    <x v="1215"/>
    <x v="1"/>
    <d v="2001-04-05T00:00:00"/>
    <x v="1"/>
  </r>
  <r>
    <x v="18"/>
    <x v="13"/>
    <s v="SO"/>
    <x v="21"/>
    <s v="Klickitat River"/>
    <s v="WDFW"/>
    <d v="2001-04-02T00:00:00"/>
    <x v="1216"/>
    <x v="8"/>
    <d v="2001-04-10T00:00:00"/>
    <x v="1"/>
  </r>
  <r>
    <x v="18"/>
    <x v="8"/>
    <s v="SU"/>
    <x v="20"/>
    <s v="Klickitat River"/>
    <s v="WDFW"/>
    <d v="2001-05-01T00:00:00"/>
    <x v="1217"/>
    <x v="8"/>
    <d v="2001-05-04T00:00:00"/>
    <x v="1"/>
  </r>
  <r>
    <x v="18"/>
    <x v="1"/>
    <s v="SU"/>
    <x v="20"/>
    <s v="Little White Salmon River"/>
    <s v="WDFW"/>
    <d v="2001-05-09T00:00:00"/>
    <x v="1218"/>
    <x v="3"/>
    <d v="2001-05-09T00:00:00"/>
    <x v="1"/>
  </r>
  <r>
    <x v="18"/>
    <x v="8"/>
    <s v="WI"/>
    <x v="20"/>
    <s v="White Salmon River"/>
    <s v="WDFW"/>
    <d v="2001-04-30T00:00:00"/>
    <x v="1219"/>
    <x v="11"/>
    <d v="2001-05-06T00:00:00"/>
    <x v="1"/>
  </r>
  <r>
    <x v="18"/>
    <x v="6"/>
    <s v="FA"/>
    <x v="18"/>
    <s v="Priest Rapids Hatchery"/>
    <s v="WDFW"/>
    <d v="2001-06-11T00:00:00"/>
    <x v="1220"/>
    <x v="7"/>
    <d v="2001-06-20T00:00:00"/>
    <x v="1"/>
  </r>
  <r>
    <x v="18"/>
    <x v="8"/>
    <s v="SU"/>
    <x v="0"/>
    <s v="Bel. Pelton Ladder"/>
    <s v="ODFW"/>
    <d v="2001-04-02T00:00:00"/>
    <x v="1221"/>
    <x v="0"/>
    <d v="2001-04-10T00:00:00"/>
    <x v="1"/>
  </r>
  <r>
    <x v="18"/>
    <x v="4"/>
    <s v="SP"/>
    <x v="0"/>
    <s v="Bel. Pelton Ladder"/>
    <s v="ODFW"/>
    <d v="2001-04-16T00:00:00"/>
    <x v="1222"/>
    <x v="0"/>
    <d v="2001-04-19T00:00:00"/>
    <x v="1"/>
  </r>
  <r>
    <x v="18"/>
    <x v="8"/>
    <s v="SU"/>
    <x v="18"/>
    <s v="Ringold Springs Hatchery"/>
    <s v="WDFW"/>
    <d v="2001-04-01T00:00:00"/>
    <x v="1223"/>
    <x v="7"/>
    <d v="2001-04-18T00:00:00"/>
    <x v="1"/>
  </r>
  <r>
    <x v="18"/>
    <x v="6"/>
    <s v="FA"/>
    <x v="18"/>
    <s v="Ringold Springs Hatchery"/>
    <s v="WDFW"/>
    <d v="2001-06-18T00:00:00"/>
    <x v="1224"/>
    <x v="7"/>
    <d v="2001-06-22T00:00:00"/>
    <x v="1"/>
  </r>
  <r>
    <x v="18"/>
    <x v="4"/>
    <s v="SP"/>
    <x v="14"/>
    <s v="Easton Pond"/>
    <s v="YATR"/>
    <d v="2001-03-15T00:00:00"/>
    <x v="1225"/>
    <x v="4"/>
    <d v="2001-06-06T00:00:00"/>
    <x v="1"/>
  </r>
  <r>
    <x v="18"/>
    <x v="4"/>
    <s v="SP"/>
    <x v="14"/>
    <s v="Jack Creek Acclim Pond"/>
    <s v="YATR"/>
    <d v="2001-03-15T00:00:00"/>
    <x v="1226"/>
    <x v="4"/>
    <d v="2001-06-06T00:00:00"/>
    <x v="1"/>
  </r>
  <r>
    <x v="18"/>
    <x v="4"/>
    <s v="SP"/>
    <x v="14"/>
    <s v="Clark Flat Acclim Pond"/>
    <s v="YATR"/>
    <d v="2001-03-15T00:00:00"/>
    <x v="1227"/>
    <x v="4"/>
    <d v="2001-06-06T00:00:00"/>
    <x v="1"/>
  </r>
  <r>
    <x v="18"/>
    <x v="1"/>
    <s v="SU"/>
    <x v="8"/>
    <s v="Hood River"/>
    <s v="ODFW"/>
    <d v="2001-04-10T00:00:00"/>
    <x v="1228"/>
    <x v="5"/>
    <d v="2001-04-12T00:00:00"/>
    <x v="1"/>
  </r>
  <r>
    <x v="18"/>
    <x v="6"/>
    <s v="FA"/>
    <x v="15"/>
    <s v="Klickitat Hatchery"/>
    <s v="WDFW"/>
    <d v="2001-05-22T00:00:00"/>
    <x v="1229"/>
    <x v="8"/>
    <d v="2001-05-25T00:00:00"/>
    <x v="1"/>
  </r>
  <r>
    <x v="18"/>
    <x v="6"/>
    <s v="FA"/>
    <x v="15"/>
    <s v="Klickitat Hatchery"/>
    <s v="WDFW"/>
    <d v="2001-05-29T00:00:00"/>
    <x v="1230"/>
    <x v="8"/>
    <d v="2001-06-29T00:00:00"/>
    <x v="1"/>
  </r>
  <r>
    <x v="18"/>
    <x v="9"/>
    <s v="NO"/>
    <x v="21"/>
    <s v="Klickitat River"/>
    <s v="WDFW"/>
    <d v="2001-04-02T00:00:00"/>
    <x v="1231"/>
    <x v="8"/>
    <d v="2001-04-10T00:00:00"/>
    <x v="1"/>
  </r>
  <r>
    <x v="18"/>
    <x v="4"/>
    <s v="SP"/>
    <x v="0"/>
    <s v="Columbia R Above Bonn"/>
    <s v="ODFW"/>
    <d v="2001-05-14T00:00:00"/>
    <x v="1232"/>
    <x v="10"/>
    <d v="2001-05-14T00:00:00"/>
    <x v="1"/>
  </r>
  <r>
    <x v="18"/>
    <x v="8"/>
    <s v="SU"/>
    <x v="8"/>
    <s v="Columbia R Above Bonn"/>
    <s v="ODFW"/>
    <d v="2001-05-15T00:00:00"/>
    <x v="1233"/>
    <x v="10"/>
    <d v="2001-05-15T00:00:00"/>
    <x v="1"/>
  </r>
  <r>
    <x v="18"/>
    <x v="6"/>
    <s v="FA"/>
    <x v="1"/>
    <s v="Umatilla River"/>
    <s v="ODFW"/>
    <d v="2001-05-24T00:00:00"/>
    <x v="1234"/>
    <x v="1"/>
    <d v="2001-05-25T00:00:00"/>
    <x v="1"/>
  </r>
  <r>
    <x v="19"/>
    <x v="8"/>
    <s v="SU"/>
    <x v="1"/>
    <s v="Umatilla River"/>
    <s v="ODFW"/>
    <d v="1999-11-29T00:00:00"/>
    <x v="1235"/>
    <x v="1"/>
    <d v="1999-11-29T00:00:00"/>
    <x v="1"/>
  </r>
  <r>
    <x v="19"/>
    <x v="1"/>
    <s v="SU"/>
    <x v="10"/>
    <s v="Dayton Acclim Pond"/>
    <s v="WDFW"/>
    <d v="2000-03-25T00:00:00"/>
    <x v="1236"/>
    <x v="6"/>
    <d v="2000-04-30T00:00:00"/>
    <x v="1"/>
  </r>
  <r>
    <x v="19"/>
    <x v="1"/>
    <s v="SU"/>
    <x v="10"/>
    <s v="Walla Walla River"/>
    <s v="WDFW"/>
    <d v="2000-04-17T00:00:00"/>
    <x v="1237"/>
    <x v="9"/>
    <d v="2000-04-26T00:00:00"/>
    <x v="1"/>
  </r>
  <r>
    <x v="19"/>
    <x v="4"/>
    <s v="SP"/>
    <x v="4"/>
    <s v="Carson Hatchery"/>
    <s v="USFW"/>
    <d v="2000-04-20T00:00:00"/>
    <x v="1238"/>
    <x v="2"/>
    <d v="2000-04-20T00:00:00"/>
    <x v="1"/>
  </r>
  <r>
    <x v="19"/>
    <x v="4"/>
    <s v="SP"/>
    <x v="16"/>
    <s v="Little White Salmon Hatchery"/>
    <s v="USFW"/>
    <d v="2000-04-20T00:00:00"/>
    <x v="1239"/>
    <x v="3"/>
    <d v="2000-04-20T00:00:00"/>
    <x v="1"/>
  </r>
  <r>
    <x v="19"/>
    <x v="7"/>
    <s v="UN"/>
    <x v="5"/>
    <s v="Willard Hatchery"/>
    <s v="USFW"/>
    <d v="2000-04-20T00:00:00"/>
    <x v="1240"/>
    <x v="3"/>
    <d v="2000-04-20T00:00:00"/>
    <x v="1"/>
  </r>
  <r>
    <x v="19"/>
    <x v="7"/>
    <s v="UN"/>
    <x v="16"/>
    <s v="Little White Salmon Hatchery"/>
    <s v="USFW"/>
    <d v="2000-04-20T00:00:00"/>
    <x v="1241"/>
    <x v="3"/>
    <d v="2000-04-20T00:00:00"/>
    <x v="1"/>
  </r>
  <r>
    <x v="19"/>
    <x v="6"/>
    <s v="FA"/>
    <x v="16"/>
    <s v="Little White Salmon Hatchery"/>
    <s v="USFW"/>
    <d v="2000-06-22T00:00:00"/>
    <x v="1242"/>
    <x v="3"/>
    <d v="2000-06-22T00:00:00"/>
    <x v="1"/>
  </r>
  <r>
    <x v="19"/>
    <x v="4"/>
    <s v="SP"/>
    <x v="22"/>
    <s v="Warm Springs Hatchery"/>
    <s v="USFW"/>
    <d v="2000-03-22T00:00:00"/>
    <x v="1243"/>
    <x v="0"/>
    <d v="2000-04-19T00:00:00"/>
    <x v="1"/>
  </r>
  <r>
    <x v="19"/>
    <x v="0"/>
    <s v="SP"/>
    <x v="22"/>
    <s v="Warm Springs Hatchery"/>
    <s v="USFW"/>
    <d v="1999-10-07T00:00:00"/>
    <x v="1244"/>
    <x v="0"/>
    <d v="1999-11-17T00:00:00"/>
    <x v="2"/>
  </r>
  <r>
    <x v="19"/>
    <x v="4"/>
    <s v="SP"/>
    <x v="15"/>
    <s v="Klickitat Hatchery"/>
    <s v="WDFW"/>
    <d v="2000-03-01T00:00:00"/>
    <x v="1245"/>
    <x v="8"/>
    <d v="2000-03-31T00:00:00"/>
    <x v="1"/>
  </r>
  <r>
    <x v="19"/>
    <x v="6"/>
    <s v="FA"/>
    <x v="17"/>
    <s v="Spring Creek Hatchery"/>
    <s v="USFW"/>
    <d v="2000-03-09T00:00:00"/>
    <x v="1246"/>
    <x v="10"/>
    <d v="2000-03-09T00:00:00"/>
    <x v="1"/>
  </r>
  <r>
    <x v="19"/>
    <x v="6"/>
    <s v="FA"/>
    <x v="17"/>
    <s v="Spring Creek Hatchery"/>
    <s v="USFW"/>
    <d v="2000-04-20T00:00:00"/>
    <x v="1247"/>
    <x v="10"/>
    <d v="2000-04-20T00:00:00"/>
    <x v="1"/>
  </r>
  <r>
    <x v="19"/>
    <x v="6"/>
    <s v="FA"/>
    <x v="17"/>
    <s v="Spring Creek Hatchery"/>
    <s v="USFW"/>
    <d v="2000-05-18T00:00:00"/>
    <x v="1248"/>
    <x v="10"/>
    <d v="2000-05-18T00:00:00"/>
    <x v="1"/>
  </r>
  <r>
    <x v="19"/>
    <x v="4"/>
    <s v="SP"/>
    <x v="19"/>
    <s v="Ringold Springs Hatchery"/>
    <s v="WDFW"/>
    <d v="2000-01-05T00:00:00"/>
    <x v="1249"/>
    <x v="7"/>
    <d v="2000-01-14T00:00:00"/>
    <x v="1"/>
  </r>
  <r>
    <x v="19"/>
    <x v="6"/>
    <s v="FA"/>
    <x v="18"/>
    <s v="Priest Rapids Hatchery"/>
    <s v="WDFW"/>
    <d v="2000-06-14T00:00:00"/>
    <x v="1250"/>
    <x v="7"/>
    <d v="2000-06-27T00:00:00"/>
    <x v="1"/>
  </r>
  <r>
    <x v="19"/>
    <x v="6"/>
    <s v="FA"/>
    <x v="19"/>
    <s v="Ringold Springs Hatchery"/>
    <s v="WDFW"/>
    <d v="2000-06-18T00:00:00"/>
    <x v="1251"/>
    <x v="7"/>
    <d v="2000-06-19T00:00:00"/>
    <x v="1"/>
  </r>
  <r>
    <x v="19"/>
    <x v="8"/>
    <s v="SU"/>
    <x v="19"/>
    <s v="Ringold Springs Hatchery"/>
    <s v="WDFW"/>
    <d v="2000-04-03T00:00:00"/>
    <x v="1252"/>
    <x v="7"/>
    <d v="2000-04-07T00:00:00"/>
    <x v="1"/>
  </r>
  <r>
    <x v="19"/>
    <x v="8"/>
    <s v="SU"/>
    <x v="20"/>
    <s v="Klickitat River"/>
    <s v="WDFW"/>
    <d v="2000-05-02T00:00:00"/>
    <x v="1253"/>
    <x v="8"/>
    <d v="2000-05-09T00:00:00"/>
    <x v="1"/>
  </r>
  <r>
    <x v="19"/>
    <x v="8"/>
    <s v="WI"/>
    <x v="20"/>
    <s v="White Salmon River"/>
    <s v="WDFW"/>
    <d v="2000-05-01T00:00:00"/>
    <x v="1254"/>
    <x v="11"/>
    <d v="2000-05-01T00:00:00"/>
    <x v="1"/>
  </r>
  <r>
    <x v="19"/>
    <x v="1"/>
    <s v="SU"/>
    <x v="20"/>
    <s v="Little White Salmon River"/>
    <s v="WDFW"/>
    <d v="2000-05-08T00:00:00"/>
    <x v="1255"/>
    <x v="3"/>
    <d v="2000-05-08T00:00:00"/>
    <x v="1"/>
  </r>
  <r>
    <x v="19"/>
    <x v="13"/>
    <s v="SO"/>
    <x v="21"/>
    <s v="Klickitat River"/>
    <s v="WDFW"/>
    <d v="2000-03-04T00:00:00"/>
    <x v="1256"/>
    <x v="8"/>
    <d v="2000-03-27T00:00:00"/>
    <x v="1"/>
  </r>
  <r>
    <x v="19"/>
    <x v="2"/>
    <s v="FA"/>
    <x v="34"/>
    <s v="Thornhollow Acclim Pond"/>
    <s v="UMTR"/>
    <d v="2000-03-06T00:00:00"/>
    <x v="1257"/>
    <x v="1"/>
    <d v="2000-03-09T00:00:00"/>
    <x v="1"/>
  </r>
  <r>
    <x v="19"/>
    <x v="2"/>
    <s v="FA"/>
    <x v="34"/>
    <s v="Thornhollow Acclim Pond"/>
    <s v="UMTR"/>
    <d v="2000-04-06T00:00:00"/>
    <x v="1258"/>
    <x v="1"/>
    <d v="2000-04-13T00:00:00"/>
    <x v="1"/>
  </r>
  <r>
    <x v="19"/>
    <x v="6"/>
    <s v="FA"/>
    <x v="34"/>
    <s v="Thornhollow Acclim Pond"/>
    <s v="UMTR"/>
    <d v="2000-05-23T00:00:00"/>
    <x v="1259"/>
    <x v="1"/>
    <d v="2000-05-23T00:00:00"/>
    <x v="1"/>
  </r>
  <r>
    <x v="19"/>
    <x v="4"/>
    <s v="SP"/>
    <x v="35"/>
    <s v="Imeques Acclim Pond"/>
    <s v="UMTR"/>
    <d v="2000-03-06T00:00:00"/>
    <x v="1260"/>
    <x v="1"/>
    <d v="2000-03-09T00:00:00"/>
    <x v="1"/>
  </r>
  <r>
    <x v="19"/>
    <x v="4"/>
    <s v="SP"/>
    <x v="35"/>
    <s v="Imeques Acclim Pond"/>
    <s v="UMTR"/>
    <d v="2000-04-06T00:00:00"/>
    <x v="1261"/>
    <x v="1"/>
    <d v="2000-04-12T00:00:00"/>
    <x v="1"/>
  </r>
  <r>
    <x v="19"/>
    <x v="7"/>
    <s v="UN"/>
    <x v="12"/>
    <s v="Pendelton Acclim Pond"/>
    <s v="ODFW"/>
    <d v="2000-03-08T00:00:00"/>
    <x v="1262"/>
    <x v="1"/>
    <d v="2000-03-15T00:00:00"/>
    <x v="1"/>
  </r>
  <r>
    <x v="19"/>
    <x v="7"/>
    <s v="UN"/>
    <x v="28"/>
    <s v="Pendelton Acclim Pond"/>
    <s v="ODFW"/>
    <d v="2000-03-08T00:00:00"/>
    <x v="1263"/>
    <x v="1"/>
    <d v="2000-03-15T00:00:00"/>
    <x v="1"/>
  </r>
  <r>
    <x v="19"/>
    <x v="7"/>
    <s v="UN"/>
    <x v="12"/>
    <s v="Pendelton Acclim Pond"/>
    <s v="ODFW"/>
    <d v="2000-04-21T00:00:00"/>
    <x v="1264"/>
    <x v="1"/>
    <d v="2000-04-28T00:00:00"/>
    <x v="1"/>
  </r>
  <r>
    <x v="19"/>
    <x v="1"/>
    <s v="SU"/>
    <x v="36"/>
    <s v="Minthorn Acclimation Pond"/>
    <s v="UMTR"/>
    <d v="2000-04-24T00:00:00"/>
    <x v="1265"/>
    <x v="1"/>
    <d v="2000-04-28T00:00:00"/>
    <x v="1"/>
  </r>
  <r>
    <x v="19"/>
    <x v="1"/>
    <s v="SU"/>
    <x v="36"/>
    <s v="Minthorn Acclimation Pond"/>
    <s v="UMTR"/>
    <d v="2000-03-30T00:00:00"/>
    <x v="1266"/>
    <x v="1"/>
    <d v="2000-04-04T00:00:00"/>
    <x v="1"/>
  </r>
  <r>
    <x v="19"/>
    <x v="1"/>
    <s v="SU"/>
    <x v="37"/>
    <s v="Bonifer Acclim Pond"/>
    <s v="UMTR"/>
    <d v="2000-04-03T00:00:00"/>
    <x v="1267"/>
    <x v="1"/>
    <d v="2000-04-11T00:00:00"/>
    <x v="1"/>
  </r>
  <r>
    <x v="19"/>
    <x v="8"/>
    <s v="WI"/>
    <x v="8"/>
    <s v="E Fk Irrig Dist Sand Trap"/>
    <s v="ODFW"/>
    <d v="2000-04-17T00:00:00"/>
    <x v="1268"/>
    <x v="5"/>
    <d v="2000-05-01T00:00:00"/>
    <x v="1"/>
  </r>
  <r>
    <x v="19"/>
    <x v="8"/>
    <s v="WI"/>
    <x v="8"/>
    <s v="Parkdale Acclim Pond"/>
    <s v="ODFW"/>
    <d v="2000-04-17T00:00:00"/>
    <x v="1269"/>
    <x v="5"/>
    <d v="2000-05-01T00:00:00"/>
    <x v="1"/>
  </r>
  <r>
    <x v="19"/>
    <x v="8"/>
    <s v="SU"/>
    <x v="8"/>
    <s v="Blackberry Acclim Pond"/>
    <s v="ODFW"/>
    <d v="2000-04-13T00:00:00"/>
    <x v="1270"/>
    <x v="5"/>
    <d v="2000-04-27T00:00:00"/>
    <x v="1"/>
  </r>
  <r>
    <x v="19"/>
    <x v="4"/>
    <s v="SP"/>
    <x v="0"/>
    <s v="Parkdale Acclim Pond"/>
    <s v="ODFW"/>
    <d v="2000-04-10T00:00:00"/>
    <x v="1271"/>
    <x v="5"/>
    <d v="2000-04-25T00:00:00"/>
    <x v="1"/>
  </r>
  <r>
    <x v="19"/>
    <x v="4"/>
    <s v="SP"/>
    <x v="0"/>
    <s v="Blackberry Acclim Pond"/>
    <s v="ODFW"/>
    <d v="2000-04-10T00:00:00"/>
    <x v="1272"/>
    <x v="5"/>
    <d v="2000-04-24T00:00:00"/>
    <x v="1"/>
  </r>
  <r>
    <x v="19"/>
    <x v="4"/>
    <s v="SP"/>
    <x v="0"/>
    <s v="Jones Creek Acclim Pond"/>
    <s v="ODFW"/>
    <d v="2000-04-10T00:00:00"/>
    <x v="1273"/>
    <x v="5"/>
    <d v="2000-04-24T00:00:00"/>
    <x v="1"/>
  </r>
  <r>
    <x v="19"/>
    <x v="4"/>
    <s v="SP"/>
    <x v="0"/>
    <s v="Columbia R Above Bonn"/>
    <s v="ODFW"/>
    <d v="2000-05-09T00:00:00"/>
    <x v="1274"/>
    <x v="10"/>
    <d v="2000-05-10T00:00:00"/>
    <x v="1"/>
  </r>
  <r>
    <x v="19"/>
    <x v="9"/>
    <s v="NO"/>
    <x v="15"/>
    <s v="Klickitat Hatchery"/>
    <s v="WDFW"/>
    <d v="2000-04-19T00:00:00"/>
    <x v="1275"/>
    <x v="8"/>
    <d v="2000-05-15T00:00:00"/>
    <x v="1"/>
  </r>
  <r>
    <x v="19"/>
    <x v="6"/>
    <s v="FA"/>
    <x v="15"/>
    <s v="Klickitat Hatchery"/>
    <s v="WDFW"/>
    <d v="2000-05-15T00:00:00"/>
    <x v="1276"/>
    <x v="8"/>
    <d v="2000-05-22T00:00:00"/>
    <x v="1"/>
  </r>
  <r>
    <x v="19"/>
    <x v="1"/>
    <s v="SU"/>
    <x v="0"/>
    <s v="Bel. Pelton Ladder"/>
    <s v="ODFW"/>
    <d v="2000-04-10T00:00:00"/>
    <x v="1277"/>
    <x v="0"/>
    <d v="2000-04-13T00:00:00"/>
    <x v="1"/>
  </r>
  <r>
    <x v="19"/>
    <x v="4"/>
    <s v="SP"/>
    <x v="0"/>
    <s v="Bel. Pelton Ladder"/>
    <s v="ODFW"/>
    <d v="2000-04-17T00:00:00"/>
    <x v="1278"/>
    <x v="0"/>
    <d v="2000-04-20T00:00:00"/>
    <x v="1"/>
  </r>
  <r>
    <x v="19"/>
    <x v="4"/>
    <s v="SP"/>
    <x v="0"/>
    <s v="Bel. Pelton Ladder"/>
    <s v="ODFW"/>
    <d v="2000-05-09T00:00:00"/>
    <x v="1279"/>
    <x v="0"/>
    <d v="2000-05-09T00:00:00"/>
    <x v="1"/>
  </r>
  <r>
    <x v="19"/>
    <x v="4"/>
    <s v="SP"/>
    <x v="14"/>
    <s v="Easton Pond"/>
    <s v="YATR"/>
    <d v="2000-03-15T00:00:00"/>
    <x v="1280"/>
    <x v="4"/>
    <d v="2000-06-02T00:00:00"/>
    <x v="1"/>
  </r>
  <r>
    <x v="19"/>
    <x v="4"/>
    <s v="SP"/>
    <x v="14"/>
    <s v="Clark Flat Acclim Pond"/>
    <s v="YATR"/>
    <d v="2000-03-15T00:00:00"/>
    <x v="1281"/>
    <x v="4"/>
    <d v="2000-06-02T00:00:00"/>
    <x v="1"/>
  </r>
  <r>
    <x v="19"/>
    <x v="4"/>
    <s v="SP"/>
    <x v="14"/>
    <s v="Jack Creek Acclim Pond"/>
    <s v="YATR"/>
    <d v="2000-03-31T00:00:00"/>
    <x v="1282"/>
    <x v="4"/>
    <d v="2000-06-02T00:00:00"/>
    <x v="1"/>
  </r>
  <r>
    <x v="19"/>
    <x v="6"/>
    <s v="FA"/>
    <x v="7"/>
    <s v="Prosser Acclim Pond"/>
    <s v="YATR"/>
    <d v="2000-05-25T00:00:00"/>
    <x v="1283"/>
    <x v="4"/>
    <d v="2000-05-25T00:00:00"/>
    <x v="1"/>
  </r>
  <r>
    <x v="19"/>
    <x v="7"/>
    <s v="UN"/>
    <x v="32"/>
    <s v="Lost Creek Acclim Pond"/>
    <s v="YATR"/>
    <d v="2000-05-07T00:00:00"/>
    <x v="1284"/>
    <x v="4"/>
    <d v="2000-05-10T00:00:00"/>
    <x v="1"/>
  </r>
  <r>
    <x v="19"/>
    <x v="7"/>
    <s v="UN"/>
    <x v="32"/>
    <s v="Lost Creek Acclim Pond"/>
    <s v="YATR"/>
    <d v="2000-05-25T00:00:00"/>
    <x v="1285"/>
    <x v="4"/>
    <d v="2000-05-31T00:00:00"/>
    <x v="1"/>
  </r>
  <r>
    <x v="19"/>
    <x v="7"/>
    <s v="UN"/>
    <x v="31"/>
    <s v="Naches River"/>
    <s v="YATR"/>
    <d v="2000-05-07T00:00:00"/>
    <x v="1286"/>
    <x v="4"/>
    <d v="2000-05-10T00:00:00"/>
    <x v="1"/>
  </r>
  <r>
    <x v="19"/>
    <x v="7"/>
    <s v="UN"/>
    <x v="31"/>
    <s v="Naches River"/>
    <s v="YATR"/>
    <d v="2000-05-25T00:00:00"/>
    <x v="1287"/>
    <x v="4"/>
    <d v="2000-05-31T00:00:00"/>
    <x v="1"/>
  </r>
  <r>
    <x v="19"/>
    <x v="7"/>
    <s v="UN"/>
    <x v="33"/>
    <s v="Easton Pond"/>
    <s v="YATR"/>
    <d v="2000-05-07T00:00:00"/>
    <x v="1288"/>
    <x v="4"/>
    <d v="2000-05-10T00:00:00"/>
    <x v="1"/>
  </r>
  <r>
    <x v="19"/>
    <x v="7"/>
    <s v="UN"/>
    <x v="33"/>
    <s v="Easton Pond"/>
    <s v="YATR"/>
    <d v="2000-05-25T00:00:00"/>
    <x v="1289"/>
    <x v="4"/>
    <d v="2000-05-31T00:00:00"/>
    <x v="1"/>
  </r>
  <r>
    <x v="19"/>
    <x v="7"/>
    <s v="UN"/>
    <x v="14"/>
    <s v="Cle Elum River"/>
    <s v="YATR"/>
    <d v="2000-05-07T00:00:00"/>
    <x v="1290"/>
    <x v="4"/>
    <d v="2000-05-10T00:00:00"/>
    <x v="1"/>
  </r>
  <r>
    <x v="19"/>
    <x v="6"/>
    <s v="FA"/>
    <x v="7"/>
    <s v="Prosser Acclim Pond"/>
    <s v="YATR"/>
    <d v="2000-04-10T00:00:00"/>
    <x v="1291"/>
    <x v="4"/>
    <d v="2000-04-20T00:00:00"/>
    <x v="1"/>
  </r>
  <r>
    <x v="19"/>
    <x v="7"/>
    <s v="UN"/>
    <x v="6"/>
    <s v="Little White Salmon Hatchery"/>
    <s v="USFW"/>
    <d v="2000-04-24T00:00:00"/>
    <x v="1292"/>
    <x v="3"/>
    <d v="2000-04-27T00:00:00"/>
    <x v="1"/>
  </r>
  <r>
    <x v="19"/>
    <x v="8"/>
    <s v="WI"/>
    <x v="8"/>
    <s v="Columbia R Above Bonn"/>
    <s v="ODFW"/>
    <d v="2000-05-16T00:00:00"/>
    <x v="1293"/>
    <x v="10"/>
    <d v="2000-05-16T00:00:00"/>
    <x v="1"/>
  </r>
  <r>
    <x v="19"/>
    <x v="4"/>
    <s v="SP"/>
    <x v="23"/>
    <s v="Parkdale Acclim Pond"/>
    <s v="WSTR"/>
    <d v="2000-03-20T00:00:00"/>
    <x v="1294"/>
    <x v="5"/>
    <d v="2000-03-20T00:00:00"/>
    <x v="1"/>
  </r>
  <r>
    <x v="19"/>
    <x v="8"/>
    <s v="SU"/>
    <x v="8"/>
    <s v="Columbia R Above Bonn"/>
    <s v="ODFW"/>
    <d v="2000-05-09T00:00:00"/>
    <x v="1295"/>
    <x v="10"/>
    <d v="2000-05-09T00:00:00"/>
    <x v="1"/>
  </r>
  <r>
    <x v="19"/>
    <x v="4"/>
    <s v="SP"/>
    <x v="0"/>
    <s v="Columbia R Above Bonn"/>
    <s v="ODFW"/>
    <d v="2000-05-08T00:00:00"/>
    <x v="1296"/>
    <x v="10"/>
    <d v="2000-05-08T00:00:00"/>
    <x v="1"/>
  </r>
  <r>
    <x v="19"/>
    <x v="4"/>
    <s v="SP"/>
    <x v="23"/>
    <s v="Columbia R Above Bonn"/>
    <s v="WSTR"/>
    <d v="2000-05-15T00:00:00"/>
    <x v="1297"/>
    <x v="10"/>
    <d v="2000-05-15T00:00:00"/>
    <x v="1"/>
  </r>
  <r>
    <x v="19"/>
    <x v="6"/>
    <s v="FA"/>
    <x v="15"/>
    <s v="Klickitat Hatchery"/>
    <s v="WDFW"/>
    <d v="2000-06-12T00:00:00"/>
    <x v="1298"/>
    <x v="8"/>
    <d v="2000-07-10T00:00:00"/>
    <x v="1"/>
  </r>
  <r>
    <x v="19"/>
    <x v="8"/>
    <s v="WI"/>
    <x v="23"/>
    <s v="Columbia R Above Bonn"/>
    <s v="WSTR"/>
    <d v="2000-05-19T00:00:00"/>
    <x v="1299"/>
    <x v="10"/>
    <d v="2000-05-19T00:00:00"/>
    <x v="1"/>
  </r>
  <r>
    <x v="19"/>
    <x v="1"/>
    <s v="SU"/>
    <x v="8"/>
    <s v="Hood River"/>
    <s v="ODFW"/>
    <d v="2000-04-12T00:00:00"/>
    <x v="1300"/>
    <x v="5"/>
    <d v="2000-04-14T00:00:00"/>
    <x v="1"/>
  </r>
  <r>
    <x v="19"/>
    <x v="8"/>
    <s v="SU"/>
    <x v="8"/>
    <s v="Hood River"/>
    <s v="ODFW"/>
    <d v="2000-04-24T00:00:00"/>
    <x v="1301"/>
    <x v="5"/>
    <d v="2000-04-24T00:00:00"/>
    <x v="1"/>
  </r>
  <r>
    <x v="19"/>
    <x v="8"/>
    <s v="SU"/>
    <x v="38"/>
    <s v="Bel. McNary Dam"/>
    <s v="USFW"/>
    <d v="2000-04-07T00:00:00"/>
    <x v="1302"/>
    <x v="12"/>
    <d v="2000-04-12T00:00:00"/>
    <x v="1"/>
  </r>
  <r>
    <x v="19"/>
    <x v="6"/>
    <s v="FA"/>
    <x v="1"/>
    <s v="Pendelton Acclim Pond"/>
    <s v="ODFW"/>
    <d v="2000-05-24T00:00:00"/>
    <x v="1303"/>
    <x v="1"/>
    <d v="2000-05-24T00:00:00"/>
    <x v="1"/>
  </r>
  <r>
    <x v="19"/>
    <x v="6"/>
    <s v="FA"/>
    <x v="7"/>
    <s v="Prosser Acclim Pond"/>
    <s v="YATR"/>
    <d v="2000-05-25T00:00:00"/>
    <x v="1304"/>
    <x v="4"/>
    <d v="2000-05-25T00:00:00"/>
    <x v="1"/>
  </r>
  <r>
    <x v="19"/>
    <x v="6"/>
    <s v="FA"/>
    <x v="17"/>
    <s v="Spring Creek Hatchery"/>
    <s v="USFW"/>
    <d v="1999-12-16T00:00:00"/>
    <x v="1305"/>
    <x v="10"/>
    <d v="1999-12-16T00:00:00"/>
    <x v="0"/>
  </r>
  <r>
    <x v="19"/>
    <x v="9"/>
    <s v="NO"/>
    <x v="21"/>
    <s v="Klickitat River"/>
    <s v="WDFW"/>
    <d v="2000-03-04T00:00:00"/>
    <x v="1306"/>
    <x v="8"/>
    <d v="2000-03-27T00:00:00"/>
    <x v="1"/>
  </r>
  <r>
    <x v="19"/>
    <x v="7"/>
    <s v="UN"/>
    <x v="14"/>
    <s v="Cle Elem Slough"/>
    <s v="YATR"/>
    <d v="2000-05-25T00:00:00"/>
    <x v="1307"/>
    <x v="4"/>
    <d v="2000-05-31T00:00:00"/>
    <x v="1"/>
  </r>
  <r>
    <x v="19"/>
    <x v="0"/>
    <s v="SP"/>
    <x v="15"/>
    <s v="Upper Klickitat River"/>
    <s v="WDFW"/>
    <d v="1999-05-11T00:00:00"/>
    <x v="1308"/>
    <x v="8"/>
    <d v="1999-05-11T00:00:00"/>
    <x v="4"/>
  </r>
  <r>
    <x v="19"/>
    <x v="0"/>
    <s v="SP"/>
    <x v="17"/>
    <s v="White Salmon River"/>
    <s v="USFW"/>
    <d v="1999-03-02T00:00:00"/>
    <x v="1309"/>
    <x v="11"/>
    <d v="1999-03-12T00:00:00"/>
    <x v="4"/>
  </r>
  <r>
    <x v="20"/>
    <x v="0"/>
    <s v="SP"/>
    <x v="17"/>
    <s v="White Salmon River"/>
    <s v="USFW"/>
    <d v="1998-03-23T00:00:00"/>
    <x v="1310"/>
    <x v="11"/>
    <d v="1998-04-12T00:00:00"/>
    <x v="4"/>
  </r>
  <r>
    <x v="20"/>
    <x v="0"/>
    <s v="SP"/>
    <x v="17"/>
    <s v="White Salmon River"/>
    <s v="USFW"/>
    <d v="1998-08-13T00:00:00"/>
    <x v="1311"/>
    <x v="11"/>
    <d v="1998-08-13T00:00:00"/>
    <x v="2"/>
  </r>
  <r>
    <x v="20"/>
    <x v="0"/>
    <s v="SP"/>
    <x v="15"/>
    <s v="Upper Klickitat River"/>
    <s v="WDFW"/>
    <d v="1998-05-06T00:00:00"/>
    <x v="1312"/>
    <x v="8"/>
    <d v="1998-05-07T00:00:00"/>
    <x v="4"/>
  </r>
  <r>
    <x v="20"/>
    <x v="6"/>
    <s v="FA"/>
    <x v="7"/>
    <s v="Prosser Acclim Pond"/>
    <s v="YATR"/>
    <d v="1999-05-25T00:00:00"/>
    <x v="1313"/>
    <x v="4"/>
    <d v="1999-06-04T00:00:00"/>
    <x v="1"/>
  </r>
  <r>
    <x v="20"/>
    <x v="6"/>
    <s v="FA"/>
    <x v="7"/>
    <s v="Prosser Acclim Pond"/>
    <s v="YATR"/>
    <d v="1999-04-26T00:00:00"/>
    <x v="1314"/>
    <x v="4"/>
    <d v="1999-04-26T00:00:00"/>
    <x v="1"/>
  </r>
  <r>
    <x v="20"/>
    <x v="9"/>
    <s v="NO"/>
    <x v="21"/>
    <s v="Klickitat River"/>
    <s v="WDFW"/>
    <d v="1999-04-01T00:00:00"/>
    <x v="1315"/>
    <x v="8"/>
    <d v="1999-04-16T00:00:00"/>
    <x v="1"/>
  </r>
  <r>
    <x v="20"/>
    <x v="8"/>
    <s v="WI"/>
    <x v="20"/>
    <s v="Rock Cr (Stevenson)"/>
    <s v="WDFW"/>
    <d v="1999-04-23T00:00:00"/>
    <x v="1316"/>
    <x v="10"/>
    <d v="1999-04-27T00:00:00"/>
    <x v="1"/>
  </r>
  <r>
    <x v="20"/>
    <x v="8"/>
    <s v="WI"/>
    <x v="20"/>
    <s v="White Salmon River"/>
    <s v="WDFW"/>
    <d v="1999-04-20T00:00:00"/>
    <x v="1317"/>
    <x v="11"/>
    <d v="1999-04-20T00:00:00"/>
    <x v="1"/>
  </r>
  <r>
    <x v="20"/>
    <x v="1"/>
    <s v="SU"/>
    <x v="20"/>
    <s v="White Salmon River"/>
    <s v="WDFW"/>
    <d v="1999-04-28T00:00:00"/>
    <x v="1318"/>
    <x v="11"/>
    <d v="1999-04-30T00:00:00"/>
    <x v="1"/>
  </r>
  <r>
    <x v="20"/>
    <x v="8"/>
    <s v="SU"/>
    <x v="20"/>
    <s v="Klickitat River"/>
    <s v="WDFW"/>
    <d v="1999-04-28T00:00:00"/>
    <x v="1319"/>
    <x v="8"/>
    <d v="1999-05-05T00:00:00"/>
    <x v="1"/>
  </r>
  <r>
    <x v="20"/>
    <x v="4"/>
    <s v="SP"/>
    <x v="15"/>
    <s v="Klickitat Hatchery"/>
    <s v="WDFW"/>
    <d v="1999-03-01T00:00:00"/>
    <x v="1320"/>
    <x v="8"/>
    <d v="1999-03-02T00:00:00"/>
    <x v="1"/>
  </r>
  <r>
    <x v="20"/>
    <x v="9"/>
    <s v="NO"/>
    <x v="15"/>
    <s v="Klickitat Hatchery"/>
    <s v="WDFW"/>
    <d v="1999-05-03T00:00:00"/>
    <x v="1321"/>
    <x v="8"/>
    <d v="1999-05-05T00:00:00"/>
    <x v="1"/>
  </r>
  <r>
    <x v="20"/>
    <x v="6"/>
    <s v="FA"/>
    <x v="15"/>
    <s v="Klickitat Hatchery"/>
    <s v="WDFW"/>
    <d v="1999-06-02T00:00:00"/>
    <x v="1322"/>
    <x v="8"/>
    <d v="1999-06-28T00:00:00"/>
    <x v="1"/>
  </r>
  <r>
    <x v="20"/>
    <x v="4"/>
    <s v="SP"/>
    <x v="4"/>
    <s v="Carson Hatchery"/>
    <s v="USFW"/>
    <d v="1999-04-20T00:00:00"/>
    <x v="1323"/>
    <x v="2"/>
    <d v="1999-04-20T00:00:00"/>
    <x v="1"/>
  </r>
  <r>
    <x v="20"/>
    <x v="4"/>
    <s v="SP"/>
    <x v="14"/>
    <s v="Clark Flat Acclim Pond"/>
    <s v="YATR"/>
    <d v="1999-03-18T00:00:00"/>
    <x v="1324"/>
    <x v="4"/>
    <d v="1999-06-01T00:00:00"/>
    <x v="1"/>
  </r>
  <r>
    <x v="20"/>
    <x v="6"/>
    <s v="FA"/>
    <x v="17"/>
    <s v="Spring Creek Hatchery"/>
    <s v="USFW"/>
    <d v="1999-03-18T00:00:00"/>
    <x v="1325"/>
    <x v="10"/>
    <d v="1999-03-18T00:00:00"/>
    <x v="1"/>
  </r>
  <r>
    <x v="20"/>
    <x v="6"/>
    <s v="FA"/>
    <x v="17"/>
    <s v="Spring Creek Hatchery"/>
    <s v="USFW"/>
    <d v="1999-04-22T00:00:00"/>
    <x v="1326"/>
    <x v="10"/>
    <d v="1999-04-22T00:00:00"/>
    <x v="1"/>
  </r>
  <r>
    <x v="20"/>
    <x v="6"/>
    <s v="FA"/>
    <x v="17"/>
    <s v="Spring Creek Hatchery"/>
    <s v="USFW"/>
    <d v="1999-05-13T00:00:00"/>
    <x v="1327"/>
    <x v="10"/>
    <d v="1999-05-13T00:00:00"/>
    <x v="1"/>
  </r>
  <r>
    <x v="20"/>
    <x v="0"/>
    <s v="SP"/>
    <x v="17"/>
    <s v="White Salmon River"/>
    <s v="USFW"/>
    <d v="1998-12-25T00:00:00"/>
    <x v="1328"/>
    <x v="11"/>
    <d v="1998-12-26T00:00:00"/>
    <x v="2"/>
  </r>
  <r>
    <x v="20"/>
    <x v="0"/>
    <s v="SP"/>
    <x v="35"/>
    <s v="Imeques Acclim Pond"/>
    <s v="UMTR"/>
    <d v="1998-12-20T00:00:00"/>
    <x v="1329"/>
    <x v="1"/>
    <d v="1998-12-21T00:00:00"/>
    <x v="2"/>
  </r>
  <r>
    <x v="20"/>
    <x v="8"/>
    <s v="SU"/>
    <x v="10"/>
    <s v="Dayton Acclim Pond"/>
    <s v="WDFW"/>
    <d v="1999-03-25T00:00:00"/>
    <x v="1330"/>
    <x v="6"/>
    <d v="1999-04-30T00:00:00"/>
    <x v="1"/>
  </r>
  <r>
    <x v="20"/>
    <x v="1"/>
    <s v="SU"/>
    <x v="10"/>
    <s v="Walla Walla River"/>
    <s v="WDFW"/>
    <d v="1999-04-19T00:00:00"/>
    <x v="1331"/>
    <x v="9"/>
    <d v="1999-04-23T00:00:00"/>
    <x v="1"/>
  </r>
  <r>
    <x v="20"/>
    <x v="8"/>
    <s v="SU"/>
    <x v="37"/>
    <s v="Bonifer Acclim Pond"/>
    <s v="UMTR"/>
    <d v="1999-03-18T00:00:00"/>
    <x v="1332"/>
    <x v="1"/>
    <d v="1999-04-13T00:00:00"/>
    <x v="1"/>
  </r>
  <r>
    <x v="20"/>
    <x v="1"/>
    <s v="SU"/>
    <x v="37"/>
    <s v="Bonifer Acclim Pond"/>
    <s v="UMTR"/>
    <d v="1999-05-04T00:00:00"/>
    <x v="1333"/>
    <x v="1"/>
    <d v="1999-05-04T00:00:00"/>
    <x v="1"/>
  </r>
  <r>
    <x v="20"/>
    <x v="1"/>
    <s v="SU"/>
    <x v="36"/>
    <s v="Minthorn Acclimation Pond"/>
    <s v="UMTR"/>
    <d v="1999-04-06T00:00:00"/>
    <x v="1334"/>
    <x v="1"/>
    <d v="1999-04-14T00:00:00"/>
    <x v="1"/>
  </r>
  <r>
    <x v="20"/>
    <x v="2"/>
    <s v="FA"/>
    <x v="34"/>
    <s v="Thornhollow Acclim Pond"/>
    <s v="UMTR"/>
    <d v="1999-03-11T00:00:00"/>
    <x v="1335"/>
    <x v="1"/>
    <d v="1999-03-11T00:00:00"/>
    <x v="1"/>
  </r>
  <r>
    <x v="20"/>
    <x v="2"/>
    <s v="FA"/>
    <x v="34"/>
    <s v="Thornhollow Acclim Pond"/>
    <s v="UMTR"/>
    <d v="1999-04-15T00:00:00"/>
    <x v="1336"/>
    <x v="1"/>
    <d v="1999-04-15T00:00:00"/>
    <x v="1"/>
  </r>
  <r>
    <x v="20"/>
    <x v="6"/>
    <s v="FA"/>
    <x v="35"/>
    <s v="Imeques Acclim Pond"/>
    <s v="UMTR"/>
    <d v="1999-06-03T00:00:00"/>
    <x v="1337"/>
    <x v="1"/>
    <d v="1999-06-03T00:00:00"/>
    <x v="1"/>
  </r>
  <r>
    <x v="20"/>
    <x v="4"/>
    <s v="SP"/>
    <x v="35"/>
    <s v="Imeques Acclim Pond"/>
    <s v="UMTR"/>
    <d v="1999-03-08T00:00:00"/>
    <x v="1338"/>
    <x v="1"/>
    <d v="1999-03-08T00:00:00"/>
    <x v="1"/>
  </r>
  <r>
    <x v="20"/>
    <x v="4"/>
    <s v="SP"/>
    <x v="35"/>
    <s v="Imeques Acclim Pond"/>
    <s v="UMTR"/>
    <d v="1999-03-08T00:00:00"/>
    <x v="1339"/>
    <x v="1"/>
    <d v="1999-03-08T00:00:00"/>
    <x v="1"/>
  </r>
  <r>
    <x v="20"/>
    <x v="4"/>
    <s v="SP"/>
    <x v="35"/>
    <s v="Imeques Acclim Pond"/>
    <s v="UMTR"/>
    <d v="1999-04-14T00:00:00"/>
    <x v="1340"/>
    <x v="1"/>
    <d v="1999-04-14T00:00:00"/>
    <x v="1"/>
  </r>
  <r>
    <x v="20"/>
    <x v="7"/>
    <s v="UN"/>
    <x v="12"/>
    <s v="Umatilla River"/>
    <s v="ODFW"/>
    <d v="1999-03-26T00:00:00"/>
    <x v="1341"/>
    <x v="1"/>
    <d v="1999-04-02T00:00:00"/>
    <x v="1"/>
  </r>
  <r>
    <x v="20"/>
    <x v="7"/>
    <s v="UN"/>
    <x v="28"/>
    <s v="Umatilla River"/>
    <s v="ODFW"/>
    <d v="1999-03-22T00:00:00"/>
    <x v="1342"/>
    <x v="1"/>
    <d v="1999-03-24T00:00:00"/>
    <x v="1"/>
  </r>
  <r>
    <x v="20"/>
    <x v="4"/>
    <s v="SP"/>
    <x v="0"/>
    <s v="Bel. Pelton Ladder"/>
    <s v="ODFW"/>
    <d v="1999-04-12T00:00:00"/>
    <x v="1343"/>
    <x v="0"/>
    <d v="1999-04-15T00:00:00"/>
    <x v="1"/>
  </r>
  <r>
    <x v="20"/>
    <x v="8"/>
    <s v="SU"/>
    <x v="0"/>
    <s v="Bel. Pelton Ladder"/>
    <s v="ODFW"/>
    <d v="1999-04-05T00:00:00"/>
    <x v="1344"/>
    <x v="0"/>
    <d v="1999-04-20T00:00:00"/>
    <x v="1"/>
  </r>
  <r>
    <x v="20"/>
    <x v="1"/>
    <s v="SU"/>
    <x v="8"/>
    <s v="Hood River"/>
    <s v="ODFW"/>
    <d v="1999-04-07T00:00:00"/>
    <x v="1345"/>
    <x v="5"/>
    <d v="1999-04-09T00:00:00"/>
    <x v="1"/>
  </r>
  <r>
    <x v="20"/>
    <x v="8"/>
    <s v="WI"/>
    <x v="8"/>
    <s v="E Fk Irrig Dist Sand Trap"/>
    <s v="ODFW"/>
    <d v="1999-04-15T00:00:00"/>
    <x v="1346"/>
    <x v="5"/>
    <d v="1999-05-05T00:00:00"/>
    <x v="1"/>
  </r>
  <r>
    <x v="20"/>
    <x v="1"/>
    <s v="SU"/>
    <x v="8"/>
    <s v="Blackberry Acclim Pond"/>
    <s v="ODFW"/>
    <d v="1999-04-15T00:00:00"/>
    <x v="1347"/>
    <x v="5"/>
    <d v="1999-04-15T00:00:00"/>
    <x v="1"/>
  </r>
  <r>
    <x v="20"/>
    <x v="6"/>
    <s v="FA"/>
    <x v="18"/>
    <s v="Priest Rapids Hatchery"/>
    <s v="WDFW"/>
    <d v="1999-06-14T00:00:00"/>
    <x v="1348"/>
    <x v="7"/>
    <d v="1999-06-23T00:00:00"/>
    <x v="1"/>
  </r>
  <r>
    <x v="20"/>
    <x v="4"/>
    <s v="SP"/>
    <x v="19"/>
    <s v="Ringold Springs H Game"/>
    <s v="WDFW"/>
    <d v="1999-04-01T00:00:00"/>
    <x v="1349"/>
    <x v="7"/>
    <d v="1999-04-04T00:00:00"/>
    <x v="1"/>
  </r>
  <r>
    <x v="20"/>
    <x v="8"/>
    <s v="SU"/>
    <x v="19"/>
    <s v="Ringold Springs H Game"/>
    <s v="WDFW"/>
    <d v="1999-03-17T00:00:00"/>
    <x v="1252"/>
    <x v="7"/>
    <d v="1999-03-26T00:00:00"/>
    <x v="1"/>
  </r>
  <r>
    <x v="20"/>
    <x v="6"/>
    <s v="FA"/>
    <x v="19"/>
    <s v="Ringold Springs H Game"/>
    <s v="WDFW"/>
    <d v="1999-06-16T00:00:00"/>
    <x v="1350"/>
    <x v="7"/>
    <d v="1999-06-22T00:00:00"/>
    <x v="1"/>
  </r>
  <r>
    <x v="20"/>
    <x v="4"/>
    <s v="SP"/>
    <x v="23"/>
    <s v="Parkdale Acclim Pond"/>
    <s v="WSTR"/>
    <d v="1999-04-12T00:00:00"/>
    <x v="1351"/>
    <x v="5"/>
    <d v="1999-04-12T00:00:00"/>
    <x v="1"/>
  </r>
  <r>
    <x v="20"/>
    <x v="4"/>
    <s v="SP"/>
    <x v="0"/>
    <s v="Blackberry Acclim Pond"/>
    <s v="ODFW"/>
    <d v="1999-04-08T00:00:00"/>
    <x v="1352"/>
    <x v="5"/>
    <d v="1999-04-20T00:00:00"/>
    <x v="1"/>
  </r>
  <r>
    <x v="20"/>
    <x v="4"/>
    <s v="SP"/>
    <x v="0"/>
    <s v="Jones Creek Acclim Pond"/>
    <s v="ODFW"/>
    <d v="1999-04-08T00:00:00"/>
    <x v="1353"/>
    <x v="5"/>
    <d v="1999-04-20T00:00:00"/>
    <x v="1"/>
  </r>
  <r>
    <x v="20"/>
    <x v="4"/>
    <s v="SP"/>
    <x v="16"/>
    <s v="Little White Salmon Hatchery"/>
    <s v="USFW"/>
    <d v="1999-04-20T00:00:00"/>
    <x v="1354"/>
    <x v="3"/>
    <d v="1999-04-20T00:00:00"/>
    <x v="1"/>
  </r>
  <r>
    <x v="20"/>
    <x v="6"/>
    <s v="FA"/>
    <x v="16"/>
    <s v="Little White Salmon Hatchery"/>
    <s v="USFW"/>
    <d v="1999-06-24T00:00:00"/>
    <x v="1355"/>
    <x v="3"/>
    <d v="1999-06-24T00:00:00"/>
    <x v="1"/>
  </r>
  <r>
    <x v="20"/>
    <x v="4"/>
    <s v="SP"/>
    <x v="22"/>
    <s v="Warm Springs Hatchery"/>
    <s v="USFW"/>
    <d v="1999-03-04T00:00:00"/>
    <x v="1356"/>
    <x v="0"/>
    <d v="1999-03-04T00:00:00"/>
    <x v="1"/>
  </r>
  <r>
    <x v="20"/>
    <x v="7"/>
    <s v="UN"/>
    <x v="5"/>
    <s v="Willard Hatchery"/>
    <s v="USFW"/>
    <d v="1999-04-19T00:00:00"/>
    <x v="1357"/>
    <x v="3"/>
    <d v="1999-04-19T00:00:00"/>
    <x v="1"/>
  </r>
  <r>
    <x v="20"/>
    <x v="7"/>
    <s v="UN"/>
    <x v="32"/>
    <s v="Naches River"/>
    <s v="YATR"/>
    <d v="1999-05-07T00:00:00"/>
    <x v="1358"/>
    <x v="4"/>
    <d v="1999-05-25T00:00:00"/>
    <x v="1"/>
  </r>
  <r>
    <x v="20"/>
    <x v="7"/>
    <s v="UN"/>
    <x v="31"/>
    <s v="Naches River"/>
    <s v="YATR"/>
    <d v="1999-05-07T00:00:00"/>
    <x v="1359"/>
    <x v="4"/>
    <d v="1999-05-25T00:00:00"/>
    <x v="1"/>
  </r>
  <r>
    <x v="20"/>
    <x v="7"/>
    <s v="UN"/>
    <x v="33"/>
    <s v="Easton Pond"/>
    <s v="YATR"/>
    <d v="1999-05-10T00:00:00"/>
    <x v="1360"/>
    <x v="4"/>
    <d v="1999-05-10T00:00:00"/>
    <x v="1"/>
  </r>
  <r>
    <x v="20"/>
    <x v="7"/>
    <s v="UN"/>
    <x v="39"/>
    <s v="Jack Creek Acclim Pond"/>
    <s v="YATR"/>
    <d v="1999-05-10T00:00:00"/>
    <x v="26"/>
    <x v="4"/>
    <d v="1999-05-25T00:00:00"/>
    <x v="1"/>
  </r>
  <r>
    <x v="20"/>
    <x v="6"/>
    <s v="FA"/>
    <x v="7"/>
    <s v="Prosser Acclim Pond"/>
    <s v="YATR"/>
    <d v="1999-05-24T00:00:00"/>
    <x v="1361"/>
    <x v="4"/>
    <d v="1999-06-04T00:00:00"/>
    <x v="1"/>
  </r>
  <r>
    <x v="20"/>
    <x v="7"/>
    <s v="UN"/>
    <x v="14"/>
    <s v="Cle Elem Slough"/>
    <s v="YATR"/>
    <d v="1999-05-10T00:00:00"/>
    <x v="1223"/>
    <x v="4"/>
    <d v="1999-05-25T00:00:00"/>
    <x v="1"/>
  </r>
  <r>
    <x v="20"/>
    <x v="4"/>
    <s v="SP"/>
    <x v="19"/>
    <s v="Ringold Springs Hatchery"/>
    <s v="WDFW"/>
    <d v="1999-02-27T00:00:00"/>
    <x v="1362"/>
    <x v="7"/>
    <d v="1999-03-01T00:00:00"/>
    <x v="1"/>
  </r>
  <r>
    <x v="20"/>
    <x v="4"/>
    <s v="SP"/>
    <x v="14"/>
    <s v="Easton Pond"/>
    <s v="YATR"/>
    <d v="1999-03-18T00:00:00"/>
    <x v="1363"/>
    <x v="4"/>
    <d v="1999-06-01T00:00:00"/>
    <x v="1"/>
  </r>
  <r>
    <x v="20"/>
    <x v="0"/>
    <s v="SP"/>
    <x v="22"/>
    <s v="Warm Springs Hatchery"/>
    <s v="USFW"/>
    <d v="1998-10-01T00:00:00"/>
    <x v="1364"/>
    <x v="0"/>
    <d v="1998-10-05T00:00:00"/>
    <x v="2"/>
  </r>
  <r>
    <x v="20"/>
    <x v="8"/>
    <s v="WI"/>
    <x v="8"/>
    <s v="Hood River"/>
    <s v="ODFW"/>
    <d v="1999-04-08T00:00:00"/>
    <x v="1365"/>
    <x v="5"/>
    <d v="1999-04-08T00:00:00"/>
    <x v="1"/>
  </r>
  <r>
    <x v="20"/>
    <x v="4"/>
    <s v="SP"/>
    <x v="0"/>
    <s v="Columbia R Above Bonn"/>
    <s v="ODFW"/>
    <d v="1999-05-11T00:00:00"/>
    <x v="1366"/>
    <x v="10"/>
    <d v="1999-05-11T00:00:00"/>
    <x v="1"/>
  </r>
  <r>
    <x v="20"/>
    <x v="8"/>
    <s v="SU"/>
    <x v="8"/>
    <s v="Columbia R Above Bonn"/>
    <s v="ODFW"/>
    <d v="1999-05-10T00:00:00"/>
    <x v="1367"/>
    <x v="10"/>
    <d v="1999-05-10T00:00:00"/>
    <x v="1"/>
  </r>
  <r>
    <x v="20"/>
    <x v="8"/>
    <s v="WI"/>
    <x v="8"/>
    <s v="Columbia R Above Bonn"/>
    <s v="ODFW"/>
    <d v="1999-05-25T00:00:00"/>
    <x v="1368"/>
    <x v="10"/>
    <d v="1999-05-25T00:00:00"/>
    <x v="1"/>
  </r>
  <r>
    <x v="20"/>
    <x v="4"/>
    <s v="SP"/>
    <x v="0"/>
    <s v="Columbia R Above Bonn"/>
    <s v="ODFW"/>
    <d v="1999-05-06T00:00:00"/>
    <x v="1369"/>
    <x v="10"/>
    <d v="1999-05-07T00:00:00"/>
    <x v="1"/>
  </r>
  <r>
    <x v="20"/>
    <x v="4"/>
    <s v="SP"/>
    <x v="0"/>
    <s v="Bel. Pelton Ladder"/>
    <s v="ODFW"/>
    <d v="1999-05-10T00:00:00"/>
    <x v="1370"/>
    <x v="0"/>
    <d v="1999-05-10T00:00:00"/>
    <x v="1"/>
  </r>
  <r>
    <x v="20"/>
    <x v="4"/>
    <s v="SP"/>
    <x v="23"/>
    <s v="Columbia R Above Bonn"/>
    <s v="WSTR"/>
    <d v="1999-05-05T00:00:00"/>
    <x v="1371"/>
    <x v="10"/>
    <d v="1999-05-05T00:00:00"/>
    <x v="1"/>
  </r>
  <r>
    <x v="20"/>
    <x v="8"/>
    <s v="WI"/>
    <x v="23"/>
    <s v="Parkdale Acclim Pond"/>
    <s v="WSTR"/>
    <d v="1999-04-14T00:00:00"/>
    <x v="1372"/>
    <x v="5"/>
    <d v="1999-04-14T00:00:00"/>
    <x v="1"/>
  </r>
  <r>
    <x v="20"/>
    <x v="8"/>
    <s v="WI"/>
    <x v="23"/>
    <s v="Parkdale Acclim Pond"/>
    <s v="WSTR"/>
    <d v="1999-05-05T00:00:00"/>
    <x v="1373"/>
    <x v="5"/>
    <d v="1999-05-05T00:00:00"/>
    <x v="1"/>
  </r>
  <r>
    <x v="20"/>
    <x v="8"/>
    <s v="WI"/>
    <x v="23"/>
    <s v="Columbia R Above Bonn"/>
    <s v="WSTR"/>
    <d v="1999-05-25T00:00:00"/>
    <x v="1374"/>
    <x v="10"/>
    <d v="1999-05-25T00:00:00"/>
    <x v="1"/>
  </r>
  <r>
    <x v="20"/>
    <x v="1"/>
    <s v="SU"/>
    <x v="20"/>
    <s v="Little White Salmon River"/>
    <s v="WDFW"/>
    <d v="1999-04-29T00:00:00"/>
    <x v="1375"/>
    <x v="3"/>
    <d v="1999-04-29T00:00:00"/>
    <x v="1"/>
  </r>
  <r>
    <x v="21"/>
    <x v="0"/>
    <s v="SP"/>
    <x v="17"/>
    <s v="White Salmon River"/>
    <s v="USFW"/>
    <d v="1996-12-31T00:00:00"/>
    <x v="1376"/>
    <x v="11"/>
    <d v="1996-12-31T00:00:00"/>
    <x v="0"/>
  </r>
  <r>
    <x v="21"/>
    <x v="0"/>
    <s v="SP"/>
    <x v="15"/>
    <s v="Upper Klickitat River"/>
    <s v="WDFW"/>
    <d v="1997-05-27T00:00:00"/>
    <x v="1377"/>
    <x v="8"/>
    <d v="1997-05-29T00:00:00"/>
    <x v="4"/>
  </r>
  <r>
    <x v="21"/>
    <x v="0"/>
    <s v="SP"/>
    <x v="17"/>
    <s v="White Salmon River"/>
    <s v="USFW"/>
    <d v="1997-02-02T00:00:00"/>
    <x v="1378"/>
    <x v="11"/>
    <d v="1997-03-20T00:00:00"/>
    <x v="0"/>
  </r>
  <r>
    <x v="21"/>
    <x v="0"/>
    <s v="SP"/>
    <x v="17"/>
    <s v="White Salmon River"/>
    <s v="USFW"/>
    <d v="1997-08-13T00:00:00"/>
    <x v="1379"/>
    <x v="11"/>
    <d v="1997-08-13T00:00:00"/>
    <x v="2"/>
  </r>
  <r>
    <x v="21"/>
    <x v="8"/>
    <s v="WI"/>
    <x v="11"/>
    <s v="Mill Cr (Walla Walla)"/>
    <s v="WDFW"/>
    <d v="1997-05-22T00:00:00"/>
    <x v="1380"/>
    <x v="9"/>
    <d v="1997-05-22T00:00:00"/>
    <x v="1"/>
  </r>
  <r>
    <x v="21"/>
    <x v="1"/>
    <s v="SU"/>
    <x v="10"/>
    <s v="Dayton Acclim Pond"/>
    <s v="WDFW"/>
    <d v="1998-03-25T00:00:00"/>
    <x v="1381"/>
    <x v="6"/>
    <d v="1998-04-30T00:00:00"/>
    <x v="1"/>
  </r>
  <r>
    <x v="21"/>
    <x v="1"/>
    <s v="SU"/>
    <x v="10"/>
    <s v="Walla Walla River"/>
    <s v="WDFW"/>
    <d v="1998-04-14T00:00:00"/>
    <x v="1382"/>
    <x v="9"/>
    <d v="1998-04-22T00:00:00"/>
    <x v="1"/>
  </r>
  <r>
    <x v="21"/>
    <x v="2"/>
    <s v="FA"/>
    <x v="34"/>
    <s v="Thornhollow Acclim Pond"/>
    <s v="UMTR"/>
    <d v="1998-03-13T00:00:00"/>
    <x v="1383"/>
    <x v="1"/>
    <d v="1998-03-13T00:00:00"/>
    <x v="1"/>
  </r>
  <r>
    <x v="21"/>
    <x v="2"/>
    <s v="FA"/>
    <x v="34"/>
    <s v="Thornhollow Acclim Pond"/>
    <s v="UMTR"/>
    <d v="1998-04-17T00:00:00"/>
    <x v="1384"/>
    <x v="1"/>
    <d v="1998-04-17T00:00:00"/>
    <x v="1"/>
  </r>
  <r>
    <x v="21"/>
    <x v="6"/>
    <s v="FA"/>
    <x v="34"/>
    <s v="Thornhollow Acclim Pond"/>
    <s v="UMTR"/>
    <d v="1998-05-28T00:00:00"/>
    <x v="1385"/>
    <x v="1"/>
    <d v="1998-05-28T00:00:00"/>
    <x v="1"/>
  </r>
  <r>
    <x v="21"/>
    <x v="4"/>
    <s v="SP"/>
    <x v="35"/>
    <s v="Imeques Acclim Pond"/>
    <s v="UMTR"/>
    <d v="1998-03-08T00:00:00"/>
    <x v="1386"/>
    <x v="1"/>
    <d v="1998-03-08T00:00:00"/>
    <x v="1"/>
  </r>
  <r>
    <x v="21"/>
    <x v="4"/>
    <s v="SP"/>
    <x v="35"/>
    <s v="Imeques Acclim Pond"/>
    <s v="UMTR"/>
    <d v="1998-03-08T00:00:00"/>
    <x v="1387"/>
    <x v="1"/>
    <d v="1998-03-08T00:00:00"/>
    <x v="1"/>
  </r>
  <r>
    <x v="21"/>
    <x v="4"/>
    <s v="SP"/>
    <x v="35"/>
    <s v="Imeques Acclim Pond"/>
    <s v="UMTR"/>
    <d v="1998-04-14T00:00:00"/>
    <x v="1388"/>
    <x v="1"/>
    <d v="1998-04-14T00:00:00"/>
    <x v="1"/>
  </r>
  <r>
    <x v="21"/>
    <x v="1"/>
    <s v="SU"/>
    <x v="37"/>
    <s v="Bonifer Acclim Pond"/>
    <s v="UMTR"/>
    <d v="1998-04-16T00:00:00"/>
    <x v="1389"/>
    <x v="1"/>
    <d v="1998-04-16T00:00:00"/>
    <x v="1"/>
  </r>
  <r>
    <x v="21"/>
    <x v="1"/>
    <s v="SU"/>
    <x v="37"/>
    <s v="Bonifer Acclim Pond"/>
    <s v="UMTR"/>
    <d v="1998-05-04T00:00:00"/>
    <x v="1390"/>
    <x v="1"/>
    <d v="1998-05-04T00:00:00"/>
    <x v="1"/>
  </r>
  <r>
    <x v="21"/>
    <x v="1"/>
    <s v="SU"/>
    <x v="36"/>
    <s v="Minthorn Acclimation Pond"/>
    <s v="UMTR"/>
    <d v="1998-04-17T00:00:00"/>
    <x v="1391"/>
    <x v="1"/>
    <d v="1998-04-17T00:00:00"/>
    <x v="1"/>
  </r>
  <r>
    <x v="21"/>
    <x v="7"/>
    <s v="UN"/>
    <x v="12"/>
    <s v="Umatilla River"/>
    <s v="ODFW"/>
    <d v="1998-03-30T00:00:00"/>
    <x v="1392"/>
    <x v="1"/>
    <d v="1998-04-02T00:00:00"/>
    <x v="1"/>
  </r>
  <r>
    <x v="21"/>
    <x v="7"/>
    <s v="UN"/>
    <x v="28"/>
    <s v="Umatilla River"/>
    <s v="ODFW"/>
    <d v="1998-03-23T00:00:00"/>
    <x v="1393"/>
    <x v="1"/>
    <d v="1998-03-27T00:00:00"/>
    <x v="1"/>
  </r>
  <r>
    <x v="21"/>
    <x v="4"/>
    <s v="SP"/>
    <x v="17"/>
    <s v="White Salmon River"/>
    <s v="USFW"/>
    <d v="1998-04-10T00:00:00"/>
    <x v="1394"/>
    <x v="11"/>
    <d v="1998-04-10T00:00:00"/>
    <x v="1"/>
  </r>
  <r>
    <x v="21"/>
    <x v="4"/>
    <s v="SP"/>
    <x v="4"/>
    <s v="Carson Hatchery"/>
    <s v="USFW"/>
    <d v="1998-04-20T00:00:00"/>
    <x v="1395"/>
    <x v="2"/>
    <d v="1998-04-20T00:00:00"/>
    <x v="1"/>
  </r>
  <r>
    <x v="21"/>
    <x v="4"/>
    <s v="SP"/>
    <x v="16"/>
    <s v="Little White Salmon Hatchery"/>
    <s v="USFW"/>
    <d v="1998-04-20T00:00:00"/>
    <x v="1396"/>
    <x v="3"/>
    <d v="1998-04-20T00:00:00"/>
    <x v="1"/>
  </r>
  <r>
    <x v="21"/>
    <x v="6"/>
    <s v="FA"/>
    <x v="16"/>
    <s v="Little White Salmon Hatchery"/>
    <s v="USFW"/>
    <d v="1998-06-25T00:00:00"/>
    <x v="1397"/>
    <x v="3"/>
    <d v="1998-06-26T00:00:00"/>
    <x v="1"/>
  </r>
  <r>
    <x v="21"/>
    <x v="6"/>
    <s v="FA"/>
    <x v="17"/>
    <s v="Spring Creek Hatchery"/>
    <s v="USFW"/>
    <d v="1997-12-25T00:00:00"/>
    <x v="1398"/>
    <x v="10"/>
    <d v="1997-12-25T00:00:00"/>
    <x v="0"/>
  </r>
  <r>
    <x v="21"/>
    <x v="6"/>
    <s v="FA"/>
    <x v="17"/>
    <s v="Spring Creek Hatchery"/>
    <s v="USFW"/>
    <d v="1998-03-13T00:00:00"/>
    <x v="1399"/>
    <x v="10"/>
    <d v="1998-03-13T00:00:00"/>
    <x v="1"/>
  </r>
  <r>
    <x v="21"/>
    <x v="6"/>
    <s v="FA"/>
    <x v="17"/>
    <s v="Spring Creek Hatchery"/>
    <s v="USFW"/>
    <d v="1998-04-20T00:00:00"/>
    <x v="1400"/>
    <x v="10"/>
    <d v="1998-04-20T00:00:00"/>
    <x v="1"/>
  </r>
  <r>
    <x v="21"/>
    <x v="6"/>
    <s v="FA"/>
    <x v="17"/>
    <s v="Spring Creek Hatchery"/>
    <s v="USFW"/>
    <d v="1998-05-15T00:00:00"/>
    <x v="1401"/>
    <x v="10"/>
    <d v="1998-05-15T00:00:00"/>
    <x v="1"/>
  </r>
  <r>
    <x v="21"/>
    <x v="4"/>
    <s v="SP"/>
    <x v="22"/>
    <s v="Warm Springs Hatchery"/>
    <s v="USFW"/>
    <d v="1998-03-25T00:00:00"/>
    <x v="1402"/>
    <x v="0"/>
    <d v="1998-04-15T00:00:00"/>
    <x v="1"/>
  </r>
  <r>
    <x v="21"/>
    <x v="7"/>
    <s v="UN"/>
    <x v="5"/>
    <s v="Willard Hatchery"/>
    <s v="USFW"/>
    <d v="1998-04-17T00:00:00"/>
    <x v="1403"/>
    <x v="3"/>
    <d v="1998-04-20T00:00:00"/>
    <x v="1"/>
  </r>
  <r>
    <x v="21"/>
    <x v="4"/>
    <s v="SP"/>
    <x v="15"/>
    <s v="Klickitat Hatchery"/>
    <s v="WDFW"/>
    <d v="1998-03-02T00:00:00"/>
    <x v="1404"/>
    <x v="8"/>
    <d v="1998-03-12T00:00:00"/>
    <x v="1"/>
  </r>
  <r>
    <x v="21"/>
    <x v="7"/>
    <s v="UN"/>
    <x v="15"/>
    <s v="Klickitat Hatchery"/>
    <s v="WDFW"/>
    <d v="1998-04-17T00:00:00"/>
    <x v="1405"/>
    <x v="8"/>
    <d v="1998-06-06T00:00:00"/>
    <x v="1"/>
  </r>
  <r>
    <x v="21"/>
    <x v="6"/>
    <s v="FA"/>
    <x v="15"/>
    <s v="Klickitat Hatchery"/>
    <s v="WDFW"/>
    <d v="1998-05-21T00:00:00"/>
    <x v="1406"/>
    <x v="8"/>
    <d v="1998-06-10T00:00:00"/>
    <x v="1"/>
  </r>
  <r>
    <x v="21"/>
    <x v="4"/>
    <s v="SP"/>
    <x v="0"/>
    <s v="Bel. Pelton Ladder"/>
    <s v="ODFW"/>
    <d v="1998-04-20T00:00:00"/>
    <x v="1407"/>
    <x v="0"/>
    <d v="1998-04-23T00:00:00"/>
    <x v="1"/>
  </r>
  <r>
    <x v="21"/>
    <x v="1"/>
    <s v="SU"/>
    <x v="0"/>
    <s v="Bel. Pelton Ladder"/>
    <s v="ODFW"/>
    <d v="1998-04-06T00:00:00"/>
    <x v="1408"/>
    <x v="0"/>
    <d v="1998-04-09T00:00:00"/>
    <x v="1"/>
  </r>
  <r>
    <x v="21"/>
    <x v="4"/>
    <s v="SP"/>
    <x v="0"/>
    <s v="Bel. Pelton Ladder"/>
    <s v="ODFW"/>
    <d v="1998-04-13T00:00:00"/>
    <x v="1409"/>
    <x v="0"/>
    <d v="1998-04-13T00:00:00"/>
    <x v="1"/>
  </r>
  <r>
    <x v="21"/>
    <x v="8"/>
    <s v="WI"/>
    <x v="8"/>
    <s v="E Fk Irrig Dist Sand Trap"/>
    <s v="ODFW"/>
    <d v="1998-04-28T00:00:00"/>
    <x v="1410"/>
    <x v="5"/>
    <d v="1998-05-12T00:00:00"/>
    <x v="1"/>
  </r>
  <r>
    <x v="21"/>
    <x v="8"/>
    <s v="WI"/>
    <x v="8"/>
    <s v="E Fk Irrig Dist Sand Trap"/>
    <s v="ODFW"/>
    <d v="1998-04-14T00:00:00"/>
    <x v="1411"/>
    <x v="5"/>
    <d v="1998-04-20T00:00:00"/>
    <x v="1"/>
  </r>
  <r>
    <x v="21"/>
    <x v="1"/>
    <s v="SU"/>
    <x v="8"/>
    <s v="Hood River"/>
    <s v="ODFW"/>
    <d v="1998-04-08T00:00:00"/>
    <x v="1412"/>
    <x v="5"/>
    <d v="1998-04-09T00:00:00"/>
    <x v="1"/>
  </r>
  <r>
    <x v="21"/>
    <x v="4"/>
    <s v="SP"/>
    <x v="0"/>
    <s v="Blackberry Acclim Pond"/>
    <s v="ODFW"/>
    <d v="1998-04-09T00:00:00"/>
    <x v="1413"/>
    <x v="5"/>
    <d v="1998-04-22T00:00:00"/>
    <x v="1"/>
  </r>
  <r>
    <x v="21"/>
    <x v="4"/>
    <s v="SP"/>
    <x v="0"/>
    <s v="Blackberry Acclim Pond"/>
    <s v="ODFW"/>
    <d v="1998-04-22T00:00:00"/>
    <x v="1414"/>
    <x v="5"/>
    <d v="1998-04-22T00:00:00"/>
    <x v="1"/>
  </r>
  <r>
    <x v="21"/>
    <x v="4"/>
    <s v="SP"/>
    <x v="19"/>
    <s v="Ringold Springs H Salmon"/>
    <s v="WDFW"/>
    <d v="1998-04-01T00:00:00"/>
    <x v="1362"/>
    <x v="7"/>
    <d v="1998-04-04T00:00:00"/>
    <x v="1"/>
  </r>
  <r>
    <x v="21"/>
    <x v="6"/>
    <s v="FA"/>
    <x v="18"/>
    <s v="Priest Rapids Hatchery"/>
    <s v="WDFW"/>
    <d v="1998-06-12T00:00:00"/>
    <x v="1415"/>
    <x v="7"/>
    <d v="1998-06-26T00:00:00"/>
    <x v="1"/>
  </r>
  <r>
    <x v="21"/>
    <x v="1"/>
    <s v="SU"/>
    <x v="19"/>
    <s v="Ringold Springs H Game"/>
    <s v="WDFW"/>
    <d v="1998-04-15T00:00:00"/>
    <x v="1416"/>
    <x v="7"/>
    <d v="1998-04-18T00:00:00"/>
    <x v="1"/>
  </r>
  <r>
    <x v="21"/>
    <x v="13"/>
    <s v="SO"/>
    <x v="26"/>
    <s v="Klickitat River"/>
    <s v="WDFW"/>
    <d v="1998-03-17T00:00:00"/>
    <x v="1417"/>
    <x v="8"/>
    <d v="1998-03-18T00:00:00"/>
    <x v="1"/>
  </r>
  <r>
    <x v="21"/>
    <x v="13"/>
    <s v="SO"/>
    <x v="26"/>
    <s v="Klickitat River"/>
    <s v="WDFW"/>
    <d v="1998-04-15T00:00:00"/>
    <x v="1418"/>
    <x v="8"/>
    <d v="1998-04-30T00:00:00"/>
    <x v="1"/>
  </r>
  <r>
    <x v="21"/>
    <x v="6"/>
    <s v="FA"/>
    <x v="19"/>
    <s v="Ringold Springs H Salmon"/>
    <s v="WDFW"/>
    <d v="1998-06-24T00:00:00"/>
    <x v="1419"/>
    <x v="7"/>
    <d v="1998-06-27T00:00:00"/>
    <x v="1"/>
  </r>
  <r>
    <x v="21"/>
    <x v="0"/>
    <s v="SP"/>
    <x v="22"/>
    <s v="Warm Springs Hatchery"/>
    <s v="USFW"/>
    <d v="1997-11-14T00:00:00"/>
    <x v="1420"/>
    <x v="0"/>
    <d v="1997-11-14T00:00:00"/>
    <x v="2"/>
  </r>
  <r>
    <x v="21"/>
    <x v="7"/>
    <s v="UN"/>
    <x v="32"/>
    <s v="Lost Creek Acclim Pond"/>
    <s v="YATR"/>
    <d v="1998-04-24T00:00:00"/>
    <x v="1421"/>
    <x v="4"/>
    <d v="1998-05-30T00:00:00"/>
    <x v="1"/>
  </r>
  <r>
    <x v="21"/>
    <x v="7"/>
    <s v="UN"/>
    <x v="26"/>
    <s v="Naches River"/>
    <s v="WDFW"/>
    <d v="1998-04-20T00:00:00"/>
    <x v="1416"/>
    <x v="4"/>
    <d v="1998-05-10T00:00:00"/>
    <x v="1"/>
  </r>
  <r>
    <x v="21"/>
    <x v="7"/>
    <s v="UN"/>
    <x v="26"/>
    <s v="Naches River"/>
    <s v="WDFW"/>
    <d v="1998-04-20T00:00:00"/>
    <x v="1416"/>
    <x v="4"/>
    <d v="1998-05-10T00:00:00"/>
    <x v="1"/>
  </r>
  <r>
    <x v="21"/>
    <x v="7"/>
    <s v="UN"/>
    <x v="40"/>
    <s v="Roza Acclim Pond"/>
    <s v="YATR"/>
    <d v="1998-04-30T00:00:00"/>
    <x v="1422"/>
    <x v="4"/>
    <d v="1998-05-30T00:00:00"/>
    <x v="1"/>
  </r>
  <r>
    <x v="21"/>
    <x v="6"/>
    <s v="FA"/>
    <x v="7"/>
    <s v="Prosser Acclim Pond"/>
    <s v="YATR"/>
    <d v="1998-05-08T00:00:00"/>
    <x v="1423"/>
    <x v="4"/>
    <d v="1998-06-12T00:00:00"/>
    <x v="1"/>
  </r>
  <r>
    <x v="21"/>
    <x v="8"/>
    <s v="SU"/>
    <x v="38"/>
    <s v="John Day Dam Bypass"/>
    <s v="USFW"/>
    <d v="1998-04-08T00:00:00"/>
    <x v="1424"/>
    <x v="12"/>
    <d v="1998-04-08T00:00:00"/>
    <x v="1"/>
  </r>
  <r>
    <x v="21"/>
    <x v="8"/>
    <s v="WI"/>
    <x v="8"/>
    <s v="Hood River"/>
    <s v="ODFW"/>
    <d v="1998-06-04T00:00:00"/>
    <x v="1425"/>
    <x v="5"/>
    <d v="1998-06-04T00:00:00"/>
    <x v="1"/>
  </r>
  <r>
    <x v="21"/>
    <x v="6"/>
    <s v="FA"/>
    <x v="35"/>
    <s v="Imeques Acclim Pond"/>
    <s v="UMTR"/>
    <d v="1998-06-01T00:00:00"/>
    <x v="1426"/>
    <x v="1"/>
    <d v="1998-06-01T00:00:00"/>
    <x v="1"/>
  </r>
  <r>
    <x v="21"/>
    <x v="8"/>
    <s v="SU"/>
    <x v="20"/>
    <s v="Klickitat River"/>
    <s v="WDFW"/>
    <d v="1998-05-04T00:00:00"/>
    <x v="1427"/>
    <x v="8"/>
    <d v="1998-05-07T00:00:00"/>
    <x v="1"/>
  </r>
  <r>
    <x v="21"/>
    <x v="8"/>
    <s v="SU"/>
    <x v="20"/>
    <s v="Little White Salmon River"/>
    <s v="WDFW"/>
    <d v="1998-05-04T00:00:00"/>
    <x v="1428"/>
    <x v="3"/>
    <d v="1998-05-07T00:00:00"/>
    <x v="1"/>
  </r>
  <r>
    <x v="21"/>
    <x v="8"/>
    <s v="SU"/>
    <x v="20"/>
    <s v="White Salmon River"/>
    <s v="WDFW"/>
    <d v="1998-05-07T00:00:00"/>
    <x v="1429"/>
    <x v="11"/>
    <d v="1998-05-07T00:00:00"/>
    <x v="1"/>
  </r>
  <r>
    <x v="21"/>
    <x v="8"/>
    <s v="WI"/>
    <x v="20"/>
    <s v="Rock Cr (Stevenson)"/>
    <s v="WDFW"/>
    <d v="1998-04-30T00:00:00"/>
    <x v="1430"/>
    <x v="10"/>
    <d v="1998-04-30T00:00:00"/>
    <x v="1"/>
  </r>
  <r>
    <x v="21"/>
    <x v="8"/>
    <s v="WI"/>
    <x v="20"/>
    <s v="White Salmon River"/>
    <s v="WDFW"/>
    <d v="1998-04-24T00:00:00"/>
    <x v="1431"/>
    <x v="11"/>
    <d v="1998-04-24T00:00:00"/>
    <x v="1"/>
  </r>
  <r>
    <x v="21"/>
    <x v="9"/>
    <s v="NO"/>
    <x v="21"/>
    <s v="Klickitat River"/>
    <s v="WDFW"/>
    <d v="1998-04-01T00:00:00"/>
    <x v="1432"/>
    <x v="8"/>
    <d v="1998-04-08T00:00:00"/>
    <x v="1"/>
  </r>
  <r>
    <x v="21"/>
    <x v="13"/>
    <s v="SO"/>
    <x v="21"/>
    <s v="Klickitat River"/>
    <s v="WDFW"/>
    <d v="1998-04-01T00:00:00"/>
    <x v="1433"/>
    <x v="8"/>
    <d v="1998-04-08T00:00:00"/>
    <x v="1"/>
  </r>
  <r>
    <x v="22"/>
    <x v="0"/>
    <s v="SP"/>
    <x v="15"/>
    <s v="Upper Klickitat River"/>
    <s v="WDFW"/>
    <d v="1996-05-28T00:00:00"/>
    <x v="1434"/>
    <x v="8"/>
    <d v="1996-05-29T00:00:00"/>
    <x v="4"/>
  </r>
  <r>
    <x v="22"/>
    <x v="0"/>
    <s v="SP"/>
    <x v="17"/>
    <s v="White Salmon River"/>
    <s v="USFW"/>
    <d v="1996-08-15T00:00:00"/>
    <x v="30"/>
    <x v="11"/>
    <d v="1996-08-15T00:00:00"/>
    <x v="2"/>
  </r>
  <r>
    <x v="22"/>
    <x v="0"/>
    <s v="SP"/>
    <x v="22"/>
    <s v="Warm Springs Hatchery"/>
    <s v="USFW"/>
    <d v="1996-11-13T00:00:00"/>
    <x v="1435"/>
    <x v="0"/>
    <d v="1996-11-13T00:00:00"/>
    <x v="2"/>
  </r>
  <r>
    <x v="22"/>
    <x v="14"/>
    <s v="SO"/>
    <x v="11"/>
    <s v="Yakama River"/>
    <s v="WDFW"/>
    <d v="1996-02-25T00:00:00"/>
    <x v="1436"/>
    <x v="4"/>
    <d v="1996-02-25T00:00:00"/>
    <x v="2"/>
  </r>
  <r>
    <x v="22"/>
    <x v="4"/>
    <s v="SP"/>
    <x v="4"/>
    <s v="Carson Hatchery"/>
    <s v="USFW"/>
    <d v="1997-04-17T00:00:00"/>
    <x v="1437"/>
    <x v="2"/>
    <d v="1997-04-17T00:00:00"/>
    <x v="1"/>
  </r>
  <r>
    <x v="22"/>
    <x v="4"/>
    <s v="SP"/>
    <x v="16"/>
    <s v="Little White Salmon Hatchery"/>
    <s v="USFW"/>
    <d v="1997-04-15T00:00:00"/>
    <x v="1438"/>
    <x v="3"/>
    <d v="1997-04-22T00:00:00"/>
    <x v="1"/>
  </r>
  <r>
    <x v="22"/>
    <x v="7"/>
    <s v="UN"/>
    <x v="16"/>
    <s v="Little White Salmon Hatchery"/>
    <s v="USFW"/>
    <d v="1997-04-15T00:00:00"/>
    <x v="1439"/>
    <x v="3"/>
    <d v="1997-04-15T00:00:00"/>
    <x v="1"/>
  </r>
  <r>
    <x v="22"/>
    <x v="6"/>
    <s v="FA"/>
    <x v="16"/>
    <s v="Little White Salmon Hatchery"/>
    <s v="USFW"/>
    <d v="1997-06-19T00:00:00"/>
    <x v="1440"/>
    <x v="3"/>
    <d v="1997-06-19T00:00:00"/>
    <x v="1"/>
  </r>
  <r>
    <x v="22"/>
    <x v="6"/>
    <s v="FA"/>
    <x v="17"/>
    <s v="Spring Creek Hatchery"/>
    <s v="USFW"/>
    <d v="1997-03-13T00:00:00"/>
    <x v="1441"/>
    <x v="10"/>
    <d v="1997-03-13T00:00:00"/>
    <x v="1"/>
  </r>
  <r>
    <x v="22"/>
    <x v="6"/>
    <s v="FA"/>
    <x v="17"/>
    <s v="Spring Creek Hatchery"/>
    <s v="USFW"/>
    <d v="1997-04-18T00:00:00"/>
    <x v="1442"/>
    <x v="10"/>
    <d v="1997-04-18T00:00:00"/>
    <x v="1"/>
  </r>
  <r>
    <x v="22"/>
    <x v="6"/>
    <s v="FA"/>
    <x v="17"/>
    <s v="Spring Creek Hatchery"/>
    <s v="USFW"/>
    <d v="1997-05-15T00:00:00"/>
    <x v="1443"/>
    <x v="10"/>
    <d v="1997-05-15T00:00:00"/>
    <x v="1"/>
  </r>
  <r>
    <x v="22"/>
    <x v="4"/>
    <s v="SP"/>
    <x v="22"/>
    <s v="Warm Springs Hatchery"/>
    <s v="USFW"/>
    <d v="1997-03-25T00:00:00"/>
    <x v="1444"/>
    <x v="0"/>
    <d v="1997-04-16T00:00:00"/>
    <x v="1"/>
  </r>
  <r>
    <x v="22"/>
    <x v="7"/>
    <s v="UN"/>
    <x v="5"/>
    <s v="Little White Salmon River"/>
    <s v="USFW"/>
    <d v="1997-04-15T00:00:00"/>
    <x v="1445"/>
    <x v="3"/>
    <d v="1997-04-15T00:00:00"/>
    <x v="1"/>
  </r>
  <r>
    <x v="22"/>
    <x v="2"/>
    <s v="FA"/>
    <x v="35"/>
    <s v="Imeques Acclim Pond"/>
    <s v="UMTR"/>
    <d v="1997-03-25T00:00:00"/>
    <x v="1446"/>
    <x v="1"/>
    <d v="1997-03-25T00:00:00"/>
    <x v="1"/>
  </r>
  <r>
    <x v="22"/>
    <x v="7"/>
    <s v="UN"/>
    <x v="41"/>
    <s v="Umatilla River"/>
    <s v="ODFW"/>
    <d v="1997-03-10T00:00:00"/>
    <x v="1447"/>
    <x v="1"/>
    <d v="1997-03-10T00:00:00"/>
    <x v="1"/>
  </r>
  <r>
    <x v="22"/>
    <x v="2"/>
    <s v="FA"/>
    <x v="34"/>
    <s v="Thornhollow Acclim Pond"/>
    <s v="UMTR"/>
    <d v="1997-03-30T00:00:00"/>
    <x v="1448"/>
    <x v="1"/>
    <d v="1997-03-30T00:00:00"/>
    <x v="1"/>
  </r>
  <r>
    <x v="22"/>
    <x v="6"/>
    <s v="FA"/>
    <x v="35"/>
    <s v="Imeques Acclim Pond"/>
    <s v="UMTR"/>
    <d v="1997-05-29T00:00:00"/>
    <x v="1449"/>
    <x v="1"/>
    <d v="1997-05-29T00:00:00"/>
    <x v="1"/>
  </r>
  <r>
    <x v="22"/>
    <x v="4"/>
    <s v="SP"/>
    <x v="35"/>
    <s v="Imeques Acclim Pond"/>
    <s v="UMTR"/>
    <d v="1997-03-26T00:00:00"/>
    <x v="1450"/>
    <x v="1"/>
    <d v="1997-03-26T00:00:00"/>
    <x v="1"/>
  </r>
  <r>
    <x v="22"/>
    <x v="7"/>
    <s v="UN"/>
    <x v="42"/>
    <s v="Umatilla River"/>
    <s v="ODFW"/>
    <d v="1997-04-01T00:00:00"/>
    <x v="1451"/>
    <x v="1"/>
    <d v="1997-04-05T00:00:00"/>
    <x v="1"/>
  </r>
  <r>
    <x v="22"/>
    <x v="7"/>
    <s v="UN"/>
    <x v="28"/>
    <s v="Umatilla River"/>
    <s v="ODFW"/>
    <d v="1997-03-31T00:00:00"/>
    <x v="1452"/>
    <x v="1"/>
    <d v="1997-04-03T00:00:00"/>
    <x v="1"/>
  </r>
  <r>
    <x v="22"/>
    <x v="8"/>
    <s v="SU"/>
    <x v="36"/>
    <s v="Minthorn Acclimation Pond"/>
    <s v="UMTR"/>
    <d v="1997-04-03T00:00:00"/>
    <x v="1453"/>
    <x v="1"/>
    <d v="1997-04-11T00:00:00"/>
    <x v="1"/>
  </r>
  <r>
    <x v="22"/>
    <x v="8"/>
    <s v="SU"/>
    <x v="37"/>
    <s v="Bonifer Acclim Pond"/>
    <s v="UMTR"/>
    <d v="1997-04-03T00:00:00"/>
    <x v="1454"/>
    <x v="1"/>
    <d v="1997-04-10T00:00:00"/>
    <x v="1"/>
  </r>
  <r>
    <x v="22"/>
    <x v="1"/>
    <s v="SU"/>
    <x v="37"/>
    <s v="Bonifer Acclim Pond"/>
    <s v="UMTR"/>
    <d v="1997-05-15T00:00:00"/>
    <x v="1455"/>
    <x v="1"/>
    <d v="1997-05-15T00:00:00"/>
    <x v="1"/>
  </r>
  <r>
    <x v="22"/>
    <x v="4"/>
    <s v="SP"/>
    <x v="19"/>
    <s v="Ringold Springs H Salmon"/>
    <s v="WDFW"/>
    <d v="1997-04-01T00:00:00"/>
    <x v="1456"/>
    <x v="7"/>
    <d v="1997-04-04T00:00:00"/>
    <x v="1"/>
  </r>
  <r>
    <x v="22"/>
    <x v="8"/>
    <s v="SU"/>
    <x v="19"/>
    <s v="Ringold Springs H Game"/>
    <s v="WDFW"/>
    <d v="1997-04-15T00:00:00"/>
    <x v="1457"/>
    <x v="7"/>
    <d v="1997-04-30T00:00:00"/>
    <x v="1"/>
  </r>
  <r>
    <x v="22"/>
    <x v="6"/>
    <s v="FA"/>
    <x v="19"/>
    <s v="Ringold Springs H Game"/>
    <s v="WDFW"/>
    <d v="1997-06-15T00:00:00"/>
    <x v="1458"/>
    <x v="7"/>
    <d v="1997-06-20T00:00:00"/>
    <x v="1"/>
  </r>
  <r>
    <x v="22"/>
    <x v="6"/>
    <s v="FA"/>
    <x v="18"/>
    <s v="Priest Rapids Hatchery"/>
    <s v="WDFW"/>
    <d v="1997-06-16T00:00:00"/>
    <x v="1459"/>
    <x v="7"/>
    <d v="1997-06-30T00:00:00"/>
    <x v="1"/>
  </r>
  <r>
    <x v="22"/>
    <x v="8"/>
    <s v="SU"/>
    <x v="10"/>
    <s v="Dayton Acclim Pond"/>
    <s v="WDFW"/>
    <d v="1997-04-01T00:00:00"/>
    <x v="1460"/>
    <x v="6"/>
    <d v="1997-04-30T00:00:00"/>
    <x v="1"/>
  </r>
  <r>
    <x v="22"/>
    <x v="1"/>
    <s v="SU"/>
    <x v="10"/>
    <s v="Walla Walla River"/>
    <s v="WDFW"/>
    <d v="1997-04-15T00:00:00"/>
    <x v="1461"/>
    <x v="9"/>
    <d v="1997-04-23T00:00:00"/>
    <x v="1"/>
  </r>
  <r>
    <x v="22"/>
    <x v="1"/>
    <s v="SU"/>
    <x v="0"/>
    <s v="Deschutes River"/>
    <s v="ODFW"/>
    <d v="1997-04-09T00:00:00"/>
    <x v="1462"/>
    <x v="0"/>
    <d v="1997-04-24T00:00:00"/>
    <x v="1"/>
  </r>
  <r>
    <x v="22"/>
    <x v="4"/>
    <s v="SP"/>
    <x v="0"/>
    <s v="Bel. Pelton Ladder"/>
    <s v="ODFW"/>
    <d v="1997-04-15T00:00:00"/>
    <x v="1463"/>
    <x v="0"/>
    <d v="1997-04-21T00:00:00"/>
    <x v="1"/>
  </r>
  <r>
    <x v="22"/>
    <x v="6"/>
    <s v="FA"/>
    <x v="19"/>
    <s v="Ringold Springs Hatchery"/>
    <s v="WDFW"/>
    <d v="1997-07-01T00:00:00"/>
    <x v="1464"/>
    <x v="7"/>
    <d v="1997-07-03T00:00:00"/>
    <x v="1"/>
  </r>
  <r>
    <x v="22"/>
    <x v="8"/>
    <s v="WI"/>
    <x v="8"/>
    <s v="E Fk Irrig Dist Sand Trap"/>
    <s v="ODFW"/>
    <d v="1997-04-21T00:00:00"/>
    <x v="1465"/>
    <x v="5"/>
    <d v="1997-04-21T00:00:00"/>
    <x v="1"/>
  </r>
  <r>
    <x v="22"/>
    <x v="8"/>
    <s v="WI"/>
    <x v="8"/>
    <s v="E Fk Irrig Dist Sand Trap"/>
    <s v="ODFW"/>
    <d v="1997-05-05T00:00:00"/>
    <x v="1466"/>
    <x v="5"/>
    <d v="1997-05-05T00:00:00"/>
    <x v="1"/>
  </r>
  <r>
    <x v="22"/>
    <x v="4"/>
    <s v="SP"/>
    <x v="0"/>
    <s v="Blackberry Acclim Pond"/>
    <s v="ODFW"/>
    <d v="1997-04-14T00:00:00"/>
    <x v="1467"/>
    <x v="5"/>
    <d v="1997-04-21T00:00:00"/>
    <x v="1"/>
  </r>
  <r>
    <x v="22"/>
    <x v="4"/>
    <s v="SP"/>
    <x v="0"/>
    <s v="Blackberry Acclim Pond"/>
    <s v="ODFW"/>
    <d v="1997-04-21T00:00:00"/>
    <x v="1468"/>
    <x v="5"/>
    <d v="1997-04-21T00:00:00"/>
    <x v="1"/>
  </r>
  <r>
    <x v="22"/>
    <x v="1"/>
    <s v="SU"/>
    <x v="8"/>
    <s v="W Fk Hood River"/>
    <s v="ODFW"/>
    <d v="1997-04-09T00:00:00"/>
    <x v="1469"/>
    <x v="5"/>
    <d v="1997-04-10T00:00:00"/>
    <x v="1"/>
  </r>
  <r>
    <x v="22"/>
    <x v="4"/>
    <s v="SP"/>
    <x v="15"/>
    <s v="Klickitat Hatchery"/>
    <s v="WDFW"/>
    <d v="1997-03-01T00:00:00"/>
    <x v="1470"/>
    <x v="8"/>
    <d v="1997-03-15T00:00:00"/>
    <x v="1"/>
  </r>
  <r>
    <x v="22"/>
    <x v="9"/>
    <s v="NO"/>
    <x v="15"/>
    <s v="Klickitat Hatchery"/>
    <s v="WDFW"/>
    <d v="1997-04-15T00:00:00"/>
    <x v="1471"/>
    <x v="8"/>
    <d v="1997-06-30T00:00:00"/>
    <x v="1"/>
  </r>
  <r>
    <x v="22"/>
    <x v="6"/>
    <s v="FA"/>
    <x v="15"/>
    <s v="Klickitat Hatchery"/>
    <s v="WDFW"/>
    <d v="1997-05-22T00:00:00"/>
    <x v="1472"/>
    <x v="8"/>
    <d v="1997-06-14T00:00:00"/>
    <x v="1"/>
  </r>
  <r>
    <x v="22"/>
    <x v="13"/>
    <s v="SO"/>
    <x v="21"/>
    <s v="Klickitat River"/>
    <s v="WDFW"/>
    <d v="1997-04-01T00:00:00"/>
    <x v="1473"/>
    <x v="8"/>
    <d v="1997-04-03T00:00:00"/>
    <x v="1"/>
  </r>
  <r>
    <x v="22"/>
    <x v="6"/>
    <s v="FA"/>
    <x v="7"/>
    <s v="Prosser Acclim Pond"/>
    <s v="YATR"/>
    <d v="1997-05-16T00:00:00"/>
    <x v="164"/>
    <x v="4"/>
    <d v="1997-06-15T00:00:00"/>
    <x v="1"/>
  </r>
  <r>
    <x v="22"/>
    <x v="4"/>
    <s v="SP"/>
    <x v="0"/>
    <s v="Bel. Pelton Ladder"/>
    <s v="ODFW"/>
    <d v="1997-05-12T00:00:00"/>
    <x v="1474"/>
    <x v="0"/>
    <d v="1997-05-12T00:00:00"/>
    <x v="1"/>
  </r>
  <r>
    <x v="22"/>
    <x v="6"/>
    <s v="FA"/>
    <x v="34"/>
    <s v="Umatilla River"/>
    <s v="UMTR"/>
    <d v="1997-05-30T00:00:00"/>
    <x v="1475"/>
    <x v="1"/>
    <d v="1997-05-30T00:00:00"/>
    <x v="1"/>
  </r>
  <r>
    <x v="22"/>
    <x v="7"/>
    <s v="UN"/>
    <x v="40"/>
    <s v="Roza Acclim Pond"/>
    <s v="YATR"/>
    <d v="1997-05-15T00:00:00"/>
    <x v="1476"/>
    <x v="4"/>
    <d v="1997-05-15T00:00:00"/>
    <x v="1"/>
  </r>
  <r>
    <x v="22"/>
    <x v="7"/>
    <s v="UN"/>
    <x v="32"/>
    <s v="Lost Creek Acclim Pond"/>
    <s v="YATR"/>
    <d v="1997-05-15T00:00:00"/>
    <x v="1477"/>
    <x v="4"/>
    <d v="1997-05-15T00:00:00"/>
    <x v="1"/>
  </r>
  <r>
    <x v="22"/>
    <x v="13"/>
    <s v="SO"/>
    <x v="43"/>
    <s v="Klickitat River"/>
    <s v="WDFW"/>
    <d v="1997-03-10T00:00:00"/>
    <x v="1478"/>
    <x v="8"/>
    <d v="1997-03-10T00:00:00"/>
    <x v="1"/>
  </r>
  <r>
    <x v="22"/>
    <x v="13"/>
    <s v="SO"/>
    <x v="6"/>
    <s v="Klickitat River"/>
    <s v="USFW"/>
    <d v="1997-03-17T00:00:00"/>
    <x v="1479"/>
    <x v="8"/>
    <d v="1997-03-20T00:00:00"/>
    <x v="1"/>
  </r>
  <r>
    <x v="22"/>
    <x v="2"/>
    <s v="FA"/>
    <x v="34"/>
    <s v="Thornhollow Acclim Pond"/>
    <s v="UMTR"/>
    <d v="1997-03-25T00:00:00"/>
    <x v="1480"/>
    <x v="1"/>
    <d v="1997-03-25T00:00:00"/>
    <x v="1"/>
  </r>
  <r>
    <x v="22"/>
    <x v="7"/>
    <s v="UN"/>
    <x v="44"/>
    <s v="Klickitat River"/>
    <s v="ODFW"/>
    <d v="1997-03-25T00:00:00"/>
    <x v="1481"/>
    <x v="8"/>
    <d v="1997-03-26T00:00:00"/>
    <x v="1"/>
  </r>
  <r>
    <x v="22"/>
    <x v="1"/>
    <s v="SU"/>
    <x v="8"/>
    <s v="W Fk Hood River"/>
    <s v="ODFW"/>
    <d v="1997-04-09T00:00:00"/>
    <x v="1482"/>
    <x v="5"/>
    <d v="1997-04-16T00:00:00"/>
    <x v="1"/>
  </r>
  <r>
    <x v="22"/>
    <x v="8"/>
    <s v="SU"/>
    <x v="45"/>
    <s v="Klickitat River"/>
    <s v="WDFW"/>
    <d v="1997-04-22T00:00:00"/>
    <x v="1483"/>
    <x v="8"/>
    <d v="1997-04-24T00:00:00"/>
    <x v="1"/>
  </r>
  <r>
    <x v="22"/>
    <x v="8"/>
    <s v="WI"/>
    <x v="20"/>
    <s v="Rock Cr (Stevenson)"/>
    <s v="WDFW"/>
    <d v="1997-04-28T00:00:00"/>
    <x v="1484"/>
    <x v="10"/>
    <d v="1997-04-28T00:00:00"/>
    <x v="1"/>
  </r>
  <r>
    <x v="22"/>
    <x v="8"/>
    <s v="SU"/>
    <x v="20"/>
    <s v="Klickitat River"/>
    <s v="WDFW"/>
    <d v="1997-04-28T00:00:00"/>
    <x v="1485"/>
    <x v="8"/>
    <d v="1997-04-29T00:00:00"/>
    <x v="1"/>
  </r>
  <r>
    <x v="22"/>
    <x v="8"/>
    <s v="SU"/>
    <x v="20"/>
    <s v="Wind River"/>
    <s v="WDFW"/>
    <d v="1997-05-02T00:00:00"/>
    <x v="1486"/>
    <x v="2"/>
    <d v="1997-05-02T00:00:00"/>
    <x v="1"/>
  </r>
  <r>
    <x v="22"/>
    <x v="8"/>
    <s v="WI"/>
    <x v="20"/>
    <s v="Northwestern Lake"/>
    <s v="WDFW"/>
    <d v="1997-04-21T00:00:00"/>
    <x v="1487"/>
    <x v="11"/>
    <d v="1997-04-21T00:00:00"/>
    <x v="1"/>
  </r>
  <r>
    <x v="22"/>
    <x v="1"/>
    <s v="SU"/>
    <x v="0"/>
    <s v="Bel. Pelton Ladder"/>
    <s v="ODFW"/>
    <d v="1997-04-24T00:00:00"/>
    <x v="1488"/>
    <x v="0"/>
    <d v="1997-05-28T00:00:00"/>
    <x v="1"/>
  </r>
  <r>
    <x v="23"/>
    <x v="0"/>
    <s v="SP"/>
    <x v="15"/>
    <s v="Upper Klickitat River"/>
    <s v="WDFW"/>
    <d v="1995-05-31T00:00:00"/>
    <x v="1489"/>
    <x v="8"/>
    <d v="1995-06-01T00:00:00"/>
    <x v="4"/>
  </r>
  <r>
    <x v="23"/>
    <x v="0"/>
    <s v="SP"/>
    <x v="22"/>
    <s v="Warm Springs Hatchery"/>
    <s v="USFW"/>
    <d v="1995-10-04T00:00:00"/>
    <x v="1490"/>
    <x v="0"/>
    <d v="1995-11-15T00:00:00"/>
    <x v="2"/>
  </r>
  <r>
    <x v="23"/>
    <x v="10"/>
    <s v="NO"/>
    <x v="11"/>
    <s v="Cowiche Creek"/>
    <s v="WDFW"/>
    <d v="1995-06-02T00:00:00"/>
    <x v="1491"/>
    <x v="4"/>
    <d v="1995-06-02T00:00:00"/>
    <x v="2"/>
  </r>
  <r>
    <x v="23"/>
    <x v="4"/>
    <s v="SP"/>
    <x v="15"/>
    <s v="Klickitat Hatchery"/>
    <s v="WDFW"/>
    <d v="1996-03-01T00:00:00"/>
    <x v="768"/>
    <x v="8"/>
    <d v="1996-03-16T00:00:00"/>
    <x v="1"/>
  </r>
  <r>
    <x v="23"/>
    <x v="6"/>
    <s v="FA"/>
    <x v="15"/>
    <s v="Klickitat Hatchery"/>
    <s v="WDFW"/>
    <d v="1996-05-16T00:00:00"/>
    <x v="1492"/>
    <x v="8"/>
    <d v="1996-06-08T00:00:00"/>
    <x v="1"/>
  </r>
  <r>
    <x v="23"/>
    <x v="6"/>
    <s v="FA"/>
    <x v="19"/>
    <s v="Ringold Springs H Salmon"/>
    <s v="WDFW"/>
    <d v="1996-06-27T00:00:00"/>
    <x v="1493"/>
    <x v="7"/>
    <d v="1996-06-30T00:00:00"/>
    <x v="1"/>
  </r>
  <r>
    <x v="23"/>
    <x v="4"/>
    <s v="SP"/>
    <x v="15"/>
    <s v="Klickitat Hatchery"/>
    <s v="WDFW"/>
    <d v="1996-02-08T00:00:00"/>
    <x v="1469"/>
    <x v="8"/>
    <d v="1996-02-09T00:00:00"/>
    <x v="1"/>
  </r>
  <r>
    <x v="23"/>
    <x v="9"/>
    <s v="NO"/>
    <x v="21"/>
    <s v="Klickitat River"/>
    <s v="WDFW"/>
    <d v="1996-04-02T00:00:00"/>
    <x v="1494"/>
    <x v="8"/>
    <d v="1996-04-12T00:00:00"/>
    <x v="1"/>
  </r>
  <r>
    <x v="23"/>
    <x v="8"/>
    <s v="SU"/>
    <x v="20"/>
    <s v="Klickitat River"/>
    <s v="WDFW"/>
    <d v="1996-04-29T00:00:00"/>
    <x v="1495"/>
    <x v="8"/>
    <d v="1996-04-30T00:00:00"/>
    <x v="1"/>
  </r>
  <r>
    <x v="23"/>
    <x v="9"/>
    <s v="NO"/>
    <x v="15"/>
    <s v="Klickitat Hatchery"/>
    <s v="WDFW"/>
    <d v="1996-04-01T00:00:00"/>
    <x v="1496"/>
    <x v="8"/>
    <d v="1996-05-31T00:00:00"/>
    <x v="1"/>
  </r>
  <r>
    <x v="23"/>
    <x v="4"/>
    <s v="SP"/>
    <x v="19"/>
    <s v="Ringold Springs H Salmon"/>
    <s v="WDFW"/>
    <d v="1996-04-01T00:00:00"/>
    <x v="1497"/>
    <x v="7"/>
    <d v="1996-04-05T00:00:00"/>
    <x v="1"/>
  </r>
  <r>
    <x v="23"/>
    <x v="6"/>
    <s v="FA"/>
    <x v="18"/>
    <s v="Priest Rapids Hatchery"/>
    <s v="WDFW"/>
    <d v="1996-06-14T00:00:00"/>
    <x v="1498"/>
    <x v="7"/>
    <d v="1996-06-23T00:00:00"/>
    <x v="1"/>
  </r>
  <r>
    <x v="23"/>
    <x v="1"/>
    <s v="SU"/>
    <x v="8"/>
    <s v="W Fk Hood River"/>
    <s v="ODFW"/>
    <d v="1996-04-01T00:00:00"/>
    <x v="1499"/>
    <x v="5"/>
    <d v="1996-04-12T00:00:00"/>
    <x v="1"/>
  </r>
  <r>
    <x v="23"/>
    <x v="7"/>
    <s v="UN"/>
    <x v="12"/>
    <s v="Umatilla River"/>
    <s v="ODFW"/>
    <d v="1996-04-02T00:00:00"/>
    <x v="1500"/>
    <x v="1"/>
    <d v="1996-04-12T00:00:00"/>
    <x v="1"/>
  </r>
  <r>
    <x v="23"/>
    <x v="7"/>
    <s v="UN"/>
    <x v="28"/>
    <s v="Umatilla River"/>
    <s v="ODFW"/>
    <d v="1996-03-18T00:00:00"/>
    <x v="1501"/>
    <x v="1"/>
    <d v="1996-03-25T00:00:00"/>
    <x v="1"/>
  </r>
  <r>
    <x v="23"/>
    <x v="4"/>
    <s v="SP"/>
    <x v="0"/>
    <s v="Bel. Pelton Ladder"/>
    <s v="ODFW"/>
    <d v="1996-04-22T00:00:00"/>
    <x v="1502"/>
    <x v="0"/>
    <d v="1996-04-25T00:00:00"/>
    <x v="1"/>
  </r>
  <r>
    <x v="23"/>
    <x v="8"/>
    <s v="SU"/>
    <x v="0"/>
    <s v="Deschutes River"/>
    <s v="ODFW"/>
    <d v="1996-04-11T00:00:00"/>
    <x v="1503"/>
    <x v="0"/>
    <d v="1996-04-17T00:00:00"/>
    <x v="1"/>
  </r>
  <r>
    <x v="23"/>
    <x v="0"/>
    <s v="SP"/>
    <x v="22"/>
    <s v="Warm Springs Hatchery"/>
    <s v="USFW"/>
    <d v="1995-10-04T00:00:00"/>
    <x v="1490"/>
    <x v="0"/>
    <d v="1995-11-15T00:00:00"/>
    <x v="2"/>
  </r>
  <r>
    <x v="23"/>
    <x v="4"/>
    <s v="SP"/>
    <x v="4"/>
    <s v="Carson Hatchery"/>
    <s v="USFW"/>
    <d v="1996-02-08T00:00:00"/>
    <x v="31"/>
    <x v="2"/>
    <d v="1996-02-08T00:00:00"/>
    <x v="1"/>
  </r>
  <r>
    <x v="23"/>
    <x v="4"/>
    <s v="SP"/>
    <x v="22"/>
    <s v="Warm Springs Hatchery"/>
    <s v="USFW"/>
    <d v="1996-04-10T00:00:00"/>
    <x v="1504"/>
    <x v="0"/>
    <d v="1996-04-10T00:00:00"/>
    <x v="1"/>
  </r>
  <r>
    <x v="23"/>
    <x v="6"/>
    <s v="FA"/>
    <x v="16"/>
    <s v="Little White Salmon Hatchery"/>
    <s v="USFW"/>
    <d v="1996-06-27T00:00:00"/>
    <x v="1505"/>
    <x v="3"/>
    <d v="1996-07-03T00:00:00"/>
    <x v="1"/>
  </r>
  <r>
    <x v="23"/>
    <x v="7"/>
    <s v="UN"/>
    <x v="5"/>
    <s v="Willard Hatchery"/>
    <s v="USFW"/>
    <d v="1996-04-19T00:00:00"/>
    <x v="1506"/>
    <x v="3"/>
    <d v="1996-04-19T00:00:00"/>
    <x v="1"/>
  </r>
  <r>
    <x v="23"/>
    <x v="4"/>
    <s v="SP"/>
    <x v="4"/>
    <s v="Carson Hatchery"/>
    <s v="USFW"/>
    <d v="1996-04-18T00:00:00"/>
    <x v="1507"/>
    <x v="2"/>
    <d v="1996-04-19T00:00:00"/>
    <x v="1"/>
  </r>
  <r>
    <x v="23"/>
    <x v="6"/>
    <s v="FA"/>
    <x v="17"/>
    <s v="Spring Creek Hatchery"/>
    <s v="USFW"/>
    <d v="1996-03-14T00:00:00"/>
    <x v="1508"/>
    <x v="10"/>
    <d v="1996-03-14T00:00:00"/>
    <x v="1"/>
  </r>
  <r>
    <x v="23"/>
    <x v="6"/>
    <s v="FA"/>
    <x v="17"/>
    <s v="Spring Creek Hatchery"/>
    <s v="USFW"/>
    <d v="1996-04-18T00:00:00"/>
    <x v="1509"/>
    <x v="10"/>
    <d v="1996-04-18T00:00:00"/>
    <x v="1"/>
  </r>
  <r>
    <x v="23"/>
    <x v="7"/>
    <s v="UN"/>
    <x v="5"/>
    <s v="Willard Hatchery"/>
    <s v="USFW"/>
    <d v="1996-04-19T00:00:00"/>
    <x v="1510"/>
    <x v="3"/>
    <d v="1996-04-19T00:00:00"/>
    <x v="1"/>
  </r>
  <r>
    <x v="23"/>
    <x v="6"/>
    <s v="FA"/>
    <x v="17"/>
    <s v="Spring Creek Hatchery"/>
    <s v="USFW"/>
    <d v="1996-05-16T00:00:00"/>
    <x v="1511"/>
    <x v="10"/>
    <d v="1996-05-17T00:00:00"/>
    <x v="1"/>
  </r>
  <r>
    <x v="23"/>
    <x v="4"/>
    <s v="SP"/>
    <x v="16"/>
    <s v="Little White Salmon Hatchery"/>
    <s v="USFW"/>
    <d v="1996-04-18T00:00:00"/>
    <x v="1512"/>
    <x v="3"/>
    <d v="1996-04-18T00:00:00"/>
    <x v="1"/>
  </r>
  <r>
    <x v="23"/>
    <x v="1"/>
    <s v="SU"/>
    <x v="45"/>
    <s v="Klickitat River"/>
    <s v="WDFW"/>
    <d v="1996-04-23T00:00:00"/>
    <x v="1513"/>
    <x v="8"/>
    <d v="1996-05-06T00:00:00"/>
    <x v="1"/>
  </r>
  <r>
    <x v="23"/>
    <x v="1"/>
    <s v="SU"/>
    <x v="19"/>
    <s v="Ringold Springs H Salmon"/>
    <s v="WDFW"/>
    <d v="1996-04-15T00:00:00"/>
    <x v="1514"/>
    <x v="7"/>
    <d v="1996-04-30T00:00:00"/>
    <x v="1"/>
  </r>
  <r>
    <x v="23"/>
    <x v="8"/>
    <s v="SU"/>
    <x v="20"/>
    <s v="Wind River"/>
    <s v="WDFW"/>
    <d v="1996-05-02T00:00:00"/>
    <x v="1515"/>
    <x v="2"/>
    <d v="1996-05-02T00:00:00"/>
    <x v="1"/>
  </r>
  <r>
    <x v="23"/>
    <x v="1"/>
    <s v="SU"/>
    <x v="10"/>
    <s v="Walla Walla River"/>
    <s v="WDFW"/>
    <d v="1996-04-16T00:00:00"/>
    <x v="1516"/>
    <x v="9"/>
    <d v="1996-04-18T00:00:00"/>
    <x v="1"/>
  </r>
  <r>
    <x v="23"/>
    <x v="1"/>
    <s v="SU"/>
    <x v="10"/>
    <s v="Dayton Acclim Pond"/>
    <s v="WDFW"/>
    <d v="1996-03-27T00:00:00"/>
    <x v="1517"/>
    <x v="6"/>
    <d v="1996-05-02T00:00:00"/>
    <x v="1"/>
  </r>
  <r>
    <x v="23"/>
    <x v="8"/>
    <s v="WI"/>
    <x v="20"/>
    <s v="White Salmon River"/>
    <s v="WDFW"/>
    <d v="1996-04-15T00:00:00"/>
    <x v="1518"/>
    <x v="11"/>
    <d v="1996-04-15T00:00:00"/>
    <x v="1"/>
  </r>
  <r>
    <x v="23"/>
    <x v="8"/>
    <s v="SU"/>
    <x v="45"/>
    <s v="White Salmon River"/>
    <s v="WDFW"/>
    <d v="1996-04-24T00:00:00"/>
    <x v="1519"/>
    <x v="11"/>
    <d v="1996-05-06T00:00:00"/>
    <x v="1"/>
  </r>
  <r>
    <x v="23"/>
    <x v="8"/>
    <s v="WI"/>
    <x v="20"/>
    <s v="Rock Cr (Stevenson)"/>
    <s v="WDFW"/>
    <d v="1996-04-15T00:00:00"/>
    <x v="1520"/>
    <x v="10"/>
    <d v="1996-04-15T00:00:00"/>
    <x v="1"/>
  </r>
  <r>
    <x v="23"/>
    <x v="4"/>
    <s v="SP"/>
    <x v="35"/>
    <s v="Imeques Acclim Pond"/>
    <s v="UMTR"/>
    <d v="1996-03-13T00:00:00"/>
    <x v="1521"/>
    <x v="1"/>
    <d v="1996-03-13T00:00:00"/>
    <x v="1"/>
  </r>
  <r>
    <x v="23"/>
    <x v="2"/>
    <s v="FA"/>
    <x v="34"/>
    <s v="Thornhollow Acclim Pond"/>
    <s v="UMTR"/>
    <d v="1996-04-05T00:00:00"/>
    <x v="1522"/>
    <x v="1"/>
    <d v="1996-04-05T00:00:00"/>
    <x v="1"/>
  </r>
  <r>
    <x v="23"/>
    <x v="1"/>
    <s v="SU"/>
    <x v="37"/>
    <s v="Bonifer Acclim Pond"/>
    <s v="UMTR"/>
    <d v="1996-04-24T00:00:00"/>
    <x v="1523"/>
    <x v="1"/>
    <d v="1996-04-26T00:00:00"/>
    <x v="1"/>
  </r>
  <r>
    <x v="23"/>
    <x v="1"/>
    <s v="SU"/>
    <x v="34"/>
    <s v="Bonifer Acclim Pond"/>
    <s v="UMTR"/>
    <d v="1996-05-09T00:00:00"/>
    <x v="181"/>
    <x v="1"/>
    <d v="1996-05-09T00:00:00"/>
    <x v="1"/>
  </r>
  <r>
    <x v="23"/>
    <x v="8"/>
    <s v="SU"/>
    <x v="36"/>
    <s v="Minthorn Acclimation Pond"/>
    <s v="UMTR"/>
    <d v="1996-04-12T00:00:00"/>
    <x v="1524"/>
    <x v="1"/>
    <d v="1996-04-12T00:00:00"/>
    <x v="1"/>
  </r>
  <r>
    <x v="23"/>
    <x v="2"/>
    <s v="FA"/>
    <x v="35"/>
    <s v="Imeques Acclim Pond"/>
    <s v="UMTR"/>
    <d v="1996-04-18T00:00:00"/>
    <x v="1525"/>
    <x v="1"/>
    <d v="1996-04-18T00:00:00"/>
    <x v="1"/>
  </r>
  <r>
    <x v="23"/>
    <x v="6"/>
    <s v="FA"/>
    <x v="34"/>
    <s v="Thornhollow Acclim Pond"/>
    <s v="UMTR"/>
    <d v="1996-05-31T00:00:00"/>
    <x v="1526"/>
    <x v="1"/>
    <d v="1996-05-31T00:00:00"/>
    <x v="1"/>
  </r>
  <r>
    <x v="23"/>
    <x v="6"/>
    <s v="FA"/>
    <x v="35"/>
    <s v="Imeques Acclim Pond"/>
    <s v="UMTR"/>
    <d v="1996-05-30T00:00:00"/>
    <x v="1527"/>
    <x v="1"/>
    <d v="1996-05-30T00:00:00"/>
    <x v="1"/>
  </r>
  <r>
    <x v="23"/>
    <x v="15"/>
    <s v="SP"/>
    <x v="46"/>
    <s v="Umatilla River"/>
    <s v="n/a"/>
    <d v="1995-10-06T00:00:00"/>
    <x v="1528"/>
    <x v="1"/>
    <d v="1996-05-26T00:00:00"/>
    <x v="2"/>
  </r>
  <r>
    <x v="23"/>
    <x v="8"/>
    <s v="SU"/>
    <x v="46"/>
    <s v="Umatilla River"/>
    <s v="n/a"/>
    <d v="1995-10-06T00:00:00"/>
    <x v="1529"/>
    <x v="1"/>
    <d v="1996-05-26T00:00:00"/>
    <x v="1"/>
  </r>
  <r>
    <x v="23"/>
    <x v="7"/>
    <s v="UN"/>
    <x v="12"/>
    <s v="Yakima Acclim Pond"/>
    <s v="ODFW"/>
    <d v="1996-05-14T00:00:00"/>
    <x v="1530"/>
    <x v="4"/>
    <d v="1996-05-14T00:00:00"/>
    <x v="1"/>
  </r>
  <r>
    <x v="23"/>
    <x v="6"/>
    <s v="FA"/>
    <x v="7"/>
    <s v="Prosser Acclim Pond"/>
    <s v="YATR"/>
    <d v="1996-05-08T00:00:00"/>
    <x v="1531"/>
    <x v="4"/>
    <d v="1996-06-06T00:00:00"/>
    <x v="1"/>
  </r>
  <r>
    <x v="23"/>
    <x v="6"/>
    <s v="FA"/>
    <x v="47"/>
    <s v="Hanford Ferry"/>
    <s v="YATR"/>
    <d v="1996-06-23T00:00:00"/>
    <x v="1532"/>
    <x v="7"/>
    <d v="1996-06-27T00:00:00"/>
    <x v="1"/>
  </r>
  <r>
    <x v="23"/>
    <x v="7"/>
    <s v="UN"/>
    <x v="12"/>
    <s v="Roza Acclim Pond"/>
    <s v="ODFW"/>
    <d v="1996-05-06T00:00:00"/>
    <x v="1533"/>
    <x v="4"/>
    <d v="1996-05-16T00:00:00"/>
    <x v="1"/>
  </r>
  <r>
    <x v="23"/>
    <x v="7"/>
    <s v="UN"/>
    <x v="12"/>
    <s v="Granger Acclim Pond"/>
    <s v="ODFW"/>
    <d v="1996-04-10T00:00:00"/>
    <x v="1534"/>
    <x v="4"/>
    <d v="1996-04-10T00:00:00"/>
    <x v="1"/>
  </r>
  <r>
    <x v="23"/>
    <x v="7"/>
    <s v="UN"/>
    <x v="46"/>
    <s v="Prosser Trap"/>
    <s v="n/a"/>
    <d v="1996-04-19T00:00:00"/>
    <x v="869"/>
    <x v="4"/>
    <d v="1996-05-31T00:00:00"/>
    <x v="1"/>
  </r>
  <r>
    <x v="23"/>
    <x v="4"/>
    <s v="SP"/>
    <x v="46"/>
    <s v="Prosser Trap"/>
    <s v="n/a"/>
    <d v="1996-04-19T00:00:00"/>
    <x v="1535"/>
    <x v="4"/>
    <d v="1996-04-19T00:00:00"/>
    <x v="1"/>
  </r>
  <r>
    <x v="23"/>
    <x v="4"/>
    <s v="SP"/>
    <x v="0"/>
    <s v="W Fk Hood River"/>
    <s v="ODFW"/>
    <d v="1996-04-15T00:00:00"/>
    <x v="1536"/>
    <x v="5"/>
    <d v="1996-05-09T00:00:00"/>
    <x v="1"/>
  </r>
  <r>
    <x v="23"/>
    <x v="8"/>
    <s v="WI"/>
    <x v="8"/>
    <s v="E Fk Hood River"/>
    <s v="ODFW"/>
    <d v="1996-04-12T00:00:00"/>
    <x v="1537"/>
    <x v="5"/>
    <d v="1996-05-08T00:00:00"/>
    <x v="1"/>
  </r>
  <r>
    <x v="24"/>
    <x v="0"/>
    <s v="SP"/>
    <x v="15"/>
    <s v="Upper Klickitat River"/>
    <s v="WDFW"/>
    <d v="1994-06-01T00:00:00"/>
    <x v="1538"/>
    <x v="8"/>
    <d v="1994-07-05T00:00:00"/>
    <x v="4"/>
  </r>
  <r>
    <x v="24"/>
    <x v="16"/>
    <s v="UN"/>
    <x v="11"/>
    <s v="Cowiche Creek"/>
    <s v="WDFW"/>
    <d v="1994-04-01T00:00:00"/>
    <x v="1539"/>
    <x v="4"/>
    <d v="1994-04-01T00:00:00"/>
    <x v="2"/>
  </r>
  <r>
    <x v="24"/>
    <x v="0"/>
    <s v="SP"/>
    <x v="15"/>
    <s v="Klickitat Hatchery"/>
    <s v="WDFW"/>
    <d v="1994-04-15T00:00:00"/>
    <x v="1540"/>
    <x v="8"/>
    <d v="1994-04-15T00:00:00"/>
    <x v="4"/>
  </r>
  <r>
    <x v="24"/>
    <x v="0"/>
    <s v="SP"/>
    <x v="1"/>
    <s v="Umatilla River"/>
    <s v="ODFW"/>
    <d v="1994-11-08T00:00:00"/>
    <x v="1541"/>
    <x v="1"/>
    <d v="1994-11-08T00:00:00"/>
    <x v="2"/>
  </r>
  <r>
    <x v="24"/>
    <x v="0"/>
    <s v="SP"/>
    <x v="16"/>
    <s v="Little White Salmon Hatchery"/>
    <s v="USFW"/>
    <d v="1994-06-23T00:00:00"/>
    <x v="1542"/>
    <x v="3"/>
    <d v="1994-06-23T00:00:00"/>
    <x v="4"/>
  </r>
  <r>
    <x v="24"/>
    <x v="0"/>
    <s v="SP"/>
    <x v="17"/>
    <s v="White Salmon River"/>
    <s v="USFW"/>
    <d v="1994-08-11T00:00:00"/>
    <x v="1543"/>
    <x v="11"/>
    <d v="1994-08-11T00:00:00"/>
    <x v="2"/>
  </r>
  <r>
    <x v="24"/>
    <x v="0"/>
    <s v="SP"/>
    <x v="4"/>
    <s v="Carson Hatchery"/>
    <s v="USFW"/>
    <d v="1994-06-08T00:00:00"/>
    <x v="1358"/>
    <x v="2"/>
    <d v="1994-06-08T00:00:00"/>
    <x v="4"/>
  </r>
  <r>
    <x v="24"/>
    <x v="0"/>
    <s v="SP"/>
    <x v="48"/>
    <s v="Fred Grey Acclim Pond"/>
    <s v="UMTR"/>
    <d v="1994-05-20T00:00:00"/>
    <x v="1544"/>
    <x v="1"/>
    <d v="1994-05-20T00:00:00"/>
    <x v="4"/>
  </r>
  <r>
    <x v="24"/>
    <x v="0"/>
    <s v="SP"/>
    <x v="48"/>
    <s v="Fred Grey Acclim Pond"/>
    <s v="UMTR"/>
    <d v="1994-11-15T00:00:00"/>
    <x v="1545"/>
    <x v="1"/>
    <d v="1994-11-15T00:00:00"/>
    <x v="2"/>
  </r>
  <r>
    <x v="24"/>
    <x v="9"/>
    <s v="NO"/>
    <x v="15"/>
    <s v="Klickitat River"/>
    <s v="WDFW"/>
    <d v="1995-05-01T00:00:00"/>
    <x v="80"/>
    <x v="8"/>
    <d v="1995-05-10T00:00:00"/>
    <x v="1"/>
  </r>
  <r>
    <x v="24"/>
    <x v="4"/>
    <s v="SP"/>
    <x v="15"/>
    <s v="Klickitat Hatchery"/>
    <s v="WDFW"/>
    <d v="1995-03-01T00:00:00"/>
    <x v="1245"/>
    <x v="8"/>
    <d v="1995-03-02T00:00:00"/>
    <x v="1"/>
  </r>
  <r>
    <x v="24"/>
    <x v="6"/>
    <s v="FA"/>
    <x v="15"/>
    <s v="Klickitat Hatchery"/>
    <s v="WDFW"/>
    <d v="1995-05-17T00:00:00"/>
    <x v="1546"/>
    <x v="8"/>
    <d v="1995-06-09T00:00:00"/>
    <x v="1"/>
  </r>
  <r>
    <x v="24"/>
    <x v="6"/>
    <s v="FA"/>
    <x v="19"/>
    <s v="Ringold Springs Hatchery"/>
    <s v="WDFW"/>
    <d v="1995-06-28T00:00:00"/>
    <x v="1547"/>
    <x v="7"/>
    <d v="1995-06-30T00:00:00"/>
    <x v="1"/>
  </r>
  <r>
    <x v="24"/>
    <x v="9"/>
    <s v="NO"/>
    <x v="26"/>
    <s v="Klickitat River"/>
    <s v="WDFW"/>
    <d v="1995-03-27T00:00:00"/>
    <x v="1548"/>
    <x v="8"/>
    <d v="1995-03-30T00:00:00"/>
    <x v="1"/>
  </r>
  <r>
    <x v="24"/>
    <x v="9"/>
    <s v="NO"/>
    <x v="21"/>
    <s v="Klickitat River"/>
    <s v="WDFW"/>
    <d v="1995-04-03T00:00:00"/>
    <x v="1549"/>
    <x v="8"/>
    <d v="1995-04-12T00:00:00"/>
    <x v="1"/>
  </r>
  <r>
    <x v="24"/>
    <x v="8"/>
    <s v="SU"/>
    <x v="20"/>
    <s v="Klickitat River"/>
    <s v="WDFW"/>
    <d v="1995-04-26T00:00:00"/>
    <x v="1550"/>
    <x v="8"/>
    <d v="1995-05-03T00:00:00"/>
    <x v="1"/>
  </r>
  <r>
    <x v="24"/>
    <x v="9"/>
    <s v="NO"/>
    <x v="15"/>
    <s v="Klickitat Hatchery"/>
    <s v="WDFW"/>
    <d v="1995-04-20T00:00:00"/>
    <x v="1551"/>
    <x v="8"/>
    <d v="1995-06-12T00:00:00"/>
    <x v="1"/>
  </r>
  <r>
    <x v="24"/>
    <x v="4"/>
    <s v="SP"/>
    <x v="19"/>
    <s v="Ringold Springs Hatchery"/>
    <s v="WDFW"/>
    <d v="1995-04-01T00:00:00"/>
    <x v="1552"/>
    <x v="7"/>
    <d v="1995-04-04T00:00:00"/>
    <x v="1"/>
  </r>
  <r>
    <x v="24"/>
    <x v="6"/>
    <s v="FA"/>
    <x v="18"/>
    <s v="Priest Rapids Hatchery"/>
    <s v="WDFW"/>
    <d v="1995-06-13T00:00:00"/>
    <x v="1553"/>
    <x v="7"/>
    <d v="1995-06-25T00:00:00"/>
    <x v="1"/>
  </r>
  <r>
    <x v="24"/>
    <x v="1"/>
    <s v="SU"/>
    <x v="8"/>
    <s v="W Fk Hood River"/>
    <s v="ODFW"/>
    <d v="1995-04-10T00:00:00"/>
    <x v="1554"/>
    <x v="5"/>
    <d v="1995-04-12T00:00:00"/>
    <x v="1"/>
  </r>
  <r>
    <x v="24"/>
    <x v="7"/>
    <s v="UN"/>
    <x v="12"/>
    <s v="Umatilla River"/>
    <s v="ODFW"/>
    <d v="1995-03-29T00:00:00"/>
    <x v="1555"/>
    <x v="1"/>
    <d v="1995-04-04T00:00:00"/>
    <x v="1"/>
  </r>
  <r>
    <x v="24"/>
    <x v="7"/>
    <s v="UN"/>
    <x v="28"/>
    <s v="Umatilla River"/>
    <s v="ODFW"/>
    <d v="1995-02-21T00:00:00"/>
    <x v="1556"/>
    <x v="1"/>
    <d v="1995-02-28T00:00:00"/>
    <x v="1"/>
  </r>
  <r>
    <x v="24"/>
    <x v="7"/>
    <s v="UN"/>
    <x v="44"/>
    <s v="Umatilla River"/>
    <s v="ODFW"/>
    <d v="1995-04-06T00:00:00"/>
    <x v="1557"/>
    <x v="1"/>
    <d v="1995-04-07T00:00:00"/>
    <x v="1"/>
  </r>
  <r>
    <x v="24"/>
    <x v="4"/>
    <s v="SP"/>
    <x v="0"/>
    <s v="Bel. Pelton Ladder"/>
    <s v="ODFW"/>
    <d v="1995-04-17T00:00:00"/>
    <x v="1558"/>
    <x v="0"/>
    <d v="1995-05-16T00:00:00"/>
    <x v="1"/>
  </r>
  <r>
    <x v="24"/>
    <x v="4"/>
    <s v="SP"/>
    <x v="0"/>
    <s v="Bel. Pelton Ladder"/>
    <s v="ODFW"/>
    <d v="1995-04-17T00:00:00"/>
    <x v="1559"/>
    <x v="0"/>
    <d v="1995-04-17T00:00:00"/>
    <x v="1"/>
  </r>
  <r>
    <x v="24"/>
    <x v="1"/>
    <s v="SU"/>
    <x v="0"/>
    <s v="Bel. Pelton Ladder"/>
    <s v="ODFW"/>
    <d v="1995-04-10T00:00:00"/>
    <x v="1560"/>
    <x v="0"/>
    <d v="1995-04-12T00:00:00"/>
    <x v="1"/>
  </r>
  <r>
    <x v="24"/>
    <x v="8"/>
    <s v="WI"/>
    <x v="8"/>
    <s v="E Fk Hood River"/>
    <s v="ODFW"/>
    <d v="1995-04-19T00:00:00"/>
    <x v="1561"/>
    <x v="5"/>
    <d v="1995-04-20T00:00:00"/>
    <x v="1"/>
  </r>
  <r>
    <x v="24"/>
    <x v="4"/>
    <s v="SP"/>
    <x v="2"/>
    <s v="W Fk Hood River"/>
    <s v="ODFW"/>
    <d v="1995-04-03T00:00:00"/>
    <x v="1562"/>
    <x v="5"/>
    <d v="1995-04-05T00:00:00"/>
    <x v="1"/>
  </r>
  <r>
    <x v="24"/>
    <x v="4"/>
    <s v="SP"/>
    <x v="4"/>
    <s v="Carson Hatchery"/>
    <s v="USFW"/>
    <d v="1995-04-10T00:00:00"/>
    <x v="1563"/>
    <x v="2"/>
    <d v="1995-04-14T00:00:00"/>
    <x v="1"/>
  </r>
  <r>
    <x v="24"/>
    <x v="4"/>
    <s v="SP"/>
    <x v="22"/>
    <s v="Warm Springs Hatchery"/>
    <s v="USFW"/>
    <d v="1995-03-31T00:00:00"/>
    <x v="1564"/>
    <x v="0"/>
    <d v="1995-03-31T00:00:00"/>
    <x v="1"/>
  </r>
  <r>
    <x v="24"/>
    <x v="6"/>
    <s v="FA"/>
    <x v="16"/>
    <s v="Little White Salmon Hatchery"/>
    <s v="USFW"/>
    <d v="1995-06-29T00:00:00"/>
    <x v="1565"/>
    <x v="3"/>
    <d v="1995-06-29T00:00:00"/>
    <x v="1"/>
  </r>
  <r>
    <x v="24"/>
    <x v="6"/>
    <s v="FA"/>
    <x v="17"/>
    <s v="Spring Creek Hatchery"/>
    <s v="USFW"/>
    <d v="1995-03-16T00:00:00"/>
    <x v="1566"/>
    <x v="10"/>
    <d v="1995-03-16T00:00:00"/>
    <x v="1"/>
  </r>
  <r>
    <x v="24"/>
    <x v="6"/>
    <s v="FA"/>
    <x v="17"/>
    <s v="Spring Creek Hatchery"/>
    <s v="USFW"/>
    <d v="1995-04-13T00:00:00"/>
    <x v="1567"/>
    <x v="10"/>
    <d v="1995-04-13T00:00:00"/>
    <x v="1"/>
  </r>
  <r>
    <x v="24"/>
    <x v="7"/>
    <s v="UN"/>
    <x v="5"/>
    <s v="Willard Hatchery"/>
    <s v="USFW"/>
    <d v="1995-04-13T00:00:00"/>
    <x v="1568"/>
    <x v="3"/>
    <d v="1995-04-13T00:00:00"/>
    <x v="1"/>
  </r>
  <r>
    <x v="24"/>
    <x v="6"/>
    <s v="FA"/>
    <x v="17"/>
    <s v="Spring Creek Hatchery"/>
    <s v="USFW"/>
    <d v="1995-05-18T00:00:00"/>
    <x v="1569"/>
    <x v="10"/>
    <d v="1995-05-18T00:00:00"/>
    <x v="1"/>
  </r>
  <r>
    <x v="24"/>
    <x v="4"/>
    <s v="SP"/>
    <x v="17"/>
    <s v="White Salmon River"/>
    <s v="USFW"/>
    <d v="1995-02-01T00:00:00"/>
    <x v="1570"/>
    <x v="11"/>
    <d v="1995-02-01T00:00:00"/>
    <x v="1"/>
  </r>
  <r>
    <x v="24"/>
    <x v="4"/>
    <s v="SP"/>
    <x v="16"/>
    <s v="Little White Salmon Hatchery"/>
    <s v="USFW"/>
    <d v="1995-04-13T00:00:00"/>
    <x v="1571"/>
    <x v="3"/>
    <d v="1995-04-13T00:00:00"/>
    <x v="1"/>
  </r>
  <r>
    <x v="24"/>
    <x v="8"/>
    <s v="SU"/>
    <x v="45"/>
    <s v="Klickitat River"/>
    <s v="WDFW"/>
    <d v="1995-04-19T00:00:00"/>
    <x v="1572"/>
    <x v="8"/>
    <d v="1995-04-21T00:00:00"/>
    <x v="1"/>
  </r>
  <r>
    <x v="24"/>
    <x v="1"/>
    <s v="SU"/>
    <x v="19"/>
    <s v="Ringold Springs H Game"/>
    <s v="WDFW"/>
    <d v="1995-04-17T00:00:00"/>
    <x v="1573"/>
    <x v="7"/>
    <d v="1995-04-28T00:00:00"/>
    <x v="1"/>
  </r>
  <r>
    <x v="24"/>
    <x v="1"/>
    <s v="SU"/>
    <x v="20"/>
    <s v="Wind River"/>
    <s v="WDFW"/>
    <d v="1995-04-20T00:00:00"/>
    <x v="1574"/>
    <x v="2"/>
    <d v="1995-04-20T00:00:00"/>
    <x v="1"/>
  </r>
  <r>
    <x v="24"/>
    <x v="8"/>
    <s v="SU"/>
    <x v="10"/>
    <s v="Walla Walla River"/>
    <s v="WDFW"/>
    <d v="1995-04-18T00:00:00"/>
    <x v="1575"/>
    <x v="9"/>
    <d v="1995-04-21T00:00:00"/>
    <x v="1"/>
  </r>
  <r>
    <x v="24"/>
    <x v="1"/>
    <s v="SU"/>
    <x v="10"/>
    <s v="Dayton Acclim Pond"/>
    <s v="WDFW"/>
    <d v="1995-04-05T00:00:00"/>
    <x v="1576"/>
    <x v="6"/>
    <d v="1995-04-30T00:00:00"/>
    <x v="1"/>
  </r>
  <r>
    <x v="24"/>
    <x v="8"/>
    <s v="WI"/>
    <x v="20"/>
    <s v="White Salmon River"/>
    <s v="WDFW"/>
    <d v="1995-04-14T00:00:00"/>
    <x v="1577"/>
    <x v="11"/>
    <d v="1995-04-26T00:00:00"/>
    <x v="1"/>
  </r>
  <r>
    <x v="24"/>
    <x v="8"/>
    <s v="WI"/>
    <x v="20"/>
    <s v="Rock Cr (Stevenson)"/>
    <s v="WDFW"/>
    <d v="1995-04-14T00:00:00"/>
    <x v="1578"/>
    <x v="10"/>
    <d v="1995-04-14T00:00:00"/>
    <x v="1"/>
  </r>
  <r>
    <x v="24"/>
    <x v="4"/>
    <s v="SP"/>
    <x v="35"/>
    <s v="Imeques Acclim Pond"/>
    <s v="UMTR"/>
    <d v="1995-03-13T00:00:00"/>
    <x v="1579"/>
    <x v="1"/>
    <d v="1995-03-13T00:00:00"/>
    <x v="1"/>
  </r>
  <r>
    <x v="24"/>
    <x v="2"/>
    <s v="FA"/>
    <x v="34"/>
    <s v="Thornhollow Acclim Pond"/>
    <s v="UMTR"/>
    <d v="1995-04-07T00:00:00"/>
    <x v="1580"/>
    <x v="1"/>
    <d v="1995-04-07T00:00:00"/>
    <x v="1"/>
  </r>
  <r>
    <x v="24"/>
    <x v="1"/>
    <s v="SU"/>
    <x v="37"/>
    <s v="Bonifer Acclim Pond"/>
    <s v="UMTR"/>
    <d v="1995-04-11T00:00:00"/>
    <x v="1581"/>
    <x v="1"/>
    <d v="1995-04-11T00:00:00"/>
    <x v="1"/>
  </r>
  <r>
    <x v="24"/>
    <x v="1"/>
    <s v="SU"/>
    <x v="37"/>
    <s v="Bonifer Acclim Pond"/>
    <s v="UMTR"/>
    <d v="1995-05-12T00:00:00"/>
    <x v="1582"/>
    <x v="1"/>
    <d v="1995-05-12T00:00:00"/>
    <x v="1"/>
  </r>
  <r>
    <x v="24"/>
    <x v="8"/>
    <s v="SU"/>
    <x v="36"/>
    <s v="Minthorn Acclimation Pond"/>
    <s v="UMTR"/>
    <d v="1995-04-13T00:00:00"/>
    <x v="1583"/>
    <x v="1"/>
    <d v="1995-04-13T00:00:00"/>
    <x v="1"/>
  </r>
  <r>
    <x v="24"/>
    <x v="4"/>
    <s v="SP"/>
    <x v="35"/>
    <s v="Umatilla River"/>
    <s v="UMTR"/>
    <d v="1995-04-14T00:00:00"/>
    <x v="1584"/>
    <x v="1"/>
    <d v="1995-04-21T00:00:00"/>
    <x v="1"/>
  </r>
  <r>
    <x v="24"/>
    <x v="6"/>
    <s v="FA"/>
    <x v="34"/>
    <s v="Thornhollow Acclim Pond"/>
    <s v="UMTR"/>
    <d v="1995-05-31T00:00:00"/>
    <x v="1585"/>
    <x v="1"/>
    <d v="1995-05-31T00:00:00"/>
    <x v="1"/>
  </r>
  <r>
    <x v="24"/>
    <x v="6"/>
    <s v="FA"/>
    <x v="35"/>
    <s v="Umatilla River"/>
    <s v="UMTR"/>
    <d v="1995-05-31T00:00:00"/>
    <x v="1586"/>
    <x v="1"/>
    <d v="1995-05-31T00:00:00"/>
    <x v="1"/>
  </r>
  <r>
    <x v="24"/>
    <x v="7"/>
    <s v="UN"/>
    <x v="49"/>
    <s v="Wapato Pond"/>
    <s v="YATR"/>
    <d v="1995-05-02T00:00:00"/>
    <x v="1587"/>
    <x v="4"/>
    <d v="1995-05-02T00:00:00"/>
    <x v="1"/>
  </r>
  <r>
    <x v="24"/>
    <x v="6"/>
    <s v="FA"/>
    <x v="7"/>
    <s v="Prosser Acclim Pond"/>
    <s v="YATR"/>
    <d v="1995-05-08T00:00:00"/>
    <x v="1588"/>
    <x v="4"/>
    <d v="1995-05-12T00:00:00"/>
    <x v="1"/>
  </r>
  <r>
    <x v="24"/>
    <x v="6"/>
    <s v="FA"/>
    <x v="47"/>
    <s v="Hanford Ferry"/>
    <s v="YATR"/>
    <d v="1995-06-23T00:00:00"/>
    <x v="1589"/>
    <x v="7"/>
    <d v="1995-06-25T00:00:00"/>
    <x v="1"/>
  </r>
  <r>
    <x v="24"/>
    <x v="7"/>
    <s v="UN"/>
    <x v="40"/>
    <s v="Roza Acclim Pond"/>
    <s v="YATR"/>
    <d v="1995-04-26T00:00:00"/>
    <x v="1590"/>
    <x v="4"/>
    <d v="1995-05-15T00:00:00"/>
    <x v="1"/>
  </r>
  <r>
    <x v="24"/>
    <x v="7"/>
    <s v="UN"/>
    <x v="50"/>
    <s v="Granger Acclim Pond"/>
    <s v="YATR"/>
    <d v="1995-04-26T00:00:00"/>
    <x v="1591"/>
    <x v="4"/>
    <d v="1995-05-12T00:00:00"/>
    <x v="1"/>
  </r>
  <r>
    <x v="25"/>
    <x v="0"/>
    <s v="SP"/>
    <x v="15"/>
    <s v="Upper Klickitat River"/>
    <s v="WDFW"/>
    <d v="1993-06-10T00:00:00"/>
    <x v="1592"/>
    <x v="8"/>
    <d v="1993-06-10T00:00:00"/>
    <x v="4"/>
  </r>
  <r>
    <x v="25"/>
    <x v="0"/>
    <s v="SP"/>
    <x v="1"/>
    <s v="Umatilla River"/>
    <s v="ODFW"/>
    <d v="1993-06-01T00:00:00"/>
    <x v="1593"/>
    <x v="1"/>
    <d v="1993-06-02T00:00:00"/>
    <x v="4"/>
  </r>
  <r>
    <x v="25"/>
    <x v="0"/>
    <s v="SP"/>
    <x v="16"/>
    <s v="Little White Salmon Hatchery"/>
    <s v="USFW"/>
    <d v="1993-06-23T00:00:00"/>
    <x v="1594"/>
    <x v="3"/>
    <d v="1993-06-23T00:00:00"/>
    <x v="4"/>
  </r>
  <r>
    <x v="25"/>
    <x v="0"/>
    <s v="SP"/>
    <x v="17"/>
    <s v="White Salmon River"/>
    <s v="USFW"/>
    <d v="1993-07-01T00:00:00"/>
    <x v="1595"/>
    <x v="11"/>
    <d v="1993-08-12T00:00:00"/>
    <x v="4"/>
  </r>
  <r>
    <x v="25"/>
    <x v="11"/>
    <s v="UN"/>
    <x v="51"/>
    <s v="Cle Elum Lake"/>
    <s v="NMFS"/>
    <d v="1993-04-12T00:00:00"/>
    <x v="1596"/>
    <x v="4"/>
    <d v="1993-04-14T00:00:00"/>
    <x v="1"/>
  </r>
  <r>
    <x v="25"/>
    <x v="9"/>
    <s v="NO"/>
    <x v="15"/>
    <s v="Klickitat River"/>
    <s v="WDFW"/>
    <d v="1994-04-26T00:00:00"/>
    <x v="26"/>
    <x v="8"/>
    <d v="1994-05-04T00:00:00"/>
    <x v="1"/>
  </r>
  <r>
    <x v="25"/>
    <x v="4"/>
    <s v="SP"/>
    <x v="15"/>
    <s v="Klickitat Hatchery"/>
    <s v="WDFW"/>
    <d v="1994-02-28T00:00:00"/>
    <x v="1597"/>
    <x v="8"/>
    <d v="1994-03-03T00:00:00"/>
    <x v="1"/>
  </r>
  <r>
    <x v="25"/>
    <x v="6"/>
    <s v="FA"/>
    <x v="15"/>
    <s v="Klickitat Hatchery"/>
    <s v="WDFW"/>
    <d v="1994-05-17T00:00:00"/>
    <x v="1598"/>
    <x v="8"/>
    <d v="1994-05-17T00:00:00"/>
    <x v="1"/>
  </r>
  <r>
    <x v="25"/>
    <x v="6"/>
    <s v="FA"/>
    <x v="15"/>
    <s v="Klickitat Hatchery"/>
    <s v="WDFW"/>
    <d v="1994-06-13T00:00:00"/>
    <x v="1599"/>
    <x v="8"/>
    <d v="1994-06-13T00:00:00"/>
    <x v="1"/>
  </r>
  <r>
    <x v="25"/>
    <x v="6"/>
    <s v="FA"/>
    <x v="15"/>
    <s v="Klickitat Hatchery"/>
    <s v="WDFW"/>
    <d v="1994-06-10T00:00:00"/>
    <x v="1600"/>
    <x v="8"/>
    <d v="1994-06-10T00:00:00"/>
    <x v="1"/>
  </r>
  <r>
    <x v="25"/>
    <x v="6"/>
    <s v="FA"/>
    <x v="19"/>
    <s v="Ringold Springs H Game"/>
    <s v="WDFW"/>
    <d v="1994-07-01T00:00:00"/>
    <x v="1601"/>
    <x v="7"/>
    <d v="1994-07-05T00:00:00"/>
    <x v="1"/>
  </r>
  <r>
    <x v="25"/>
    <x v="9"/>
    <s v="NO"/>
    <x v="21"/>
    <s v="Klickitat River"/>
    <s v="WDFW"/>
    <d v="1994-04-11T00:00:00"/>
    <x v="1602"/>
    <x v="8"/>
    <d v="1994-04-19T00:00:00"/>
    <x v="1"/>
  </r>
  <r>
    <x v="25"/>
    <x v="4"/>
    <s v="SP"/>
    <x v="15"/>
    <s v="Klickitat Hatchery"/>
    <s v="WDFW"/>
    <d v="1994-04-29T00:00:00"/>
    <x v="1603"/>
    <x v="8"/>
    <d v="1994-04-29T00:00:00"/>
    <x v="1"/>
  </r>
  <r>
    <x v="25"/>
    <x v="9"/>
    <s v="NO"/>
    <x v="15"/>
    <s v="Klickitat Hatchery"/>
    <s v="WDFW"/>
    <d v="1994-04-19T00:00:00"/>
    <x v="1604"/>
    <x v="8"/>
    <d v="1994-06-07T00:00:00"/>
    <x v="1"/>
  </r>
  <r>
    <x v="25"/>
    <x v="4"/>
    <s v="SP"/>
    <x v="19"/>
    <s v="Ringold Springs H Game"/>
    <s v="WDFW"/>
    <d v="1994-04-08T00:00:00"/>
    <x v="1605"/>
    <x v="7"/>
    <d v="1994-04-11T00:00:00"/>
    <x v="1"/>
  </r>
  <r>
    <x v="25"/>
    <x v="6"/>
    <s v="FA"/>
    <x v="18"/>
    <s v="Priest Rapids Hatchery"/>
    <s v="WDFW"/>
    <d v="1994-06-12T00:00:00"/>
    <x v="1606"/>
    <x v="7"/>
    <d v="1994-06-20T00:00:00"/>
    <x v="1"/>
  </r>
  <r>
    <x v="25"/>
    <x v="6"/>
    <s v="FA"/>
    <x v="11"/>
    <s v="Klickitat River"/>
    <s v="WDFW"/>
    <d v="1994-03-01T00:00:00"/>
    <x v="1607"/>
    <x v="8"/>
    <d v="1994-03-01T00:00:00"/>
    <x v="1"/>
  </r>
  <r>
    <x v="25"/>
    <x v="2"/>
    <s v="FA"/>
    <x v="2"/>
    <s v="Umatilla River"/>
    <s v="ODFW"/>
    <d v="1994-03-22T00:00:00"/>
    <x v="1608"/>
    <x v="1"/>
    <d v="1994-03-23T00:00:00"/>
    <x v="1"/>
  </r>
  <r>
    <x v="25"/>
    <x v="1"/>
    <s v="SU"/>
    <x v="8"/>
    <s v="W Fk Hood River"/>
    <s v="ODFW"/>
    <d v="1994-03-29T00:00:00"/>
    <x v="1609"/>
    <x v="5"/>
    <d v="1994-03-31T00:00:00"/>
    <x v="1"/>
  </r>
  <r>
    <x v="25"/>
    <x v="6"/>
    <s v="FA"/>
    <x v="1"/>
    <s v="Umatilla River"/>
    <s v="ODFW"/>
    <d v="1994-05-23T00:00:00"/>
    <x v="1610"/>
    <x v="1"/>
    <d v="1994-05-24T00:00:00"/>
    <x v="1"/>
  </r>
  <r>
    <x v="25"/>
    <x v="8"/>
    <s v="WI"/>
    <x v="8"/>
    <s v="E Fk Hood River"/>
    <s v="ODFW"/>
    <d v="1994-06-28T00:00:00"/>
    <x v="1611"/>
    <x v="5"/>
    <d v="1994-06-28T00:00:00"/>
    <x v="1"/>
  </r>
  <r>
    <x v="25"/>
    <x v="4"/>
    <s v="SP"/>
    <x v="1"/>
    <s v="Umatilla River"/>
    <s v="ODFW"/>
    <d v="1994-03-21T00:00:00"/>
    <x v="1612"/>
    <x v="1"/>
    <d v="1994-03-22T00:00:00"/>
    <x v="1"/>
  </r>
  <r>
    <x v="25"/>
    <x v="7"/>
    <s v="UN"/>
    <x v="12"/>
    <s v="Umatilla River"/>
    <s v="ODFW"/>
    <d v="1994-04-04T00:00:00"/>
    <x v="1613"/>
    <x v="1"/>
    <d v="1994-04-07T00:00:00"/>
    <x v="1"/>
  </r>
  <r>
    <x v="25"/>
    <x v="17"/>
    <s v="UN"/>
    <x v="46"/>
    <s v="Hood River"/>
    <s v="n/a"/>
    <d v="1994-04-27T00:00:00"/>
    <x v="1614"/>
    <x v="5"/>
    <d v="1994-06-16T00:00:00"/>
    <x v="1"/>
  </r>
  <r>
    <x v="25"/>
    <x v="6"/>
    <s v="FA"/>
    <x v="1"/>
    <s v="Umatilla River"/>
    <s v="ODFW"/>
    <d v="1994-04-05T00:00:00"/>
    <x v="1615"/>
    <x v="1"/>
    <d v="1994-05-27T00:00:00"/>
    <x v="1"/>
  </r>
  <r>
    <x v="25"/>
    <x v="2"/>
    <s v="FA"/>
    <x v="2"/>
    <s v="Umatilla River"/>
    <s v="ODFW"/>
    <d v="1994-04-19T00:00:00"/>
    <x v="1616"/>
    <x v="1"/>
    <d v="1994-04-19T00:00:00"/>
    <x v="1"/>
  </r>
  <r>
    <x v="25"/>
    <x v="4"/>
    <s v="SP"/>
    <x v="0"/>
    <s v="Bel. Pelton Ladder"/>
    <s v="ODFW"/>
    <d v="1994-04-18T00:00:00"/>
    <x v="1617"/>
    <x v="0"/>
    <d v="1994-05-06T00:00:00"/>
    <x v="1"/>
  </r>
  <r>
    <x v="25"/>
    <x v="4"/>
    <s v="SP"/>
    <x v="0"/>
    <s v="Bel. Pelton Ladder"/>
    <s v="ODFW"/>
    <d v="1994-04-18T00:00:00"/>
    <x v="1618"/>
    <x v="0"/>
    <d v="1994-04-18T00:00:00"/>
    <x v="1"/>
  </r>
  <r>
    <x v="25"/>
    <x v="1"/>
    <s v="SU"/>
    <x v="0"/>
    <s v="Bel. Pelton Ladder"/>
    <s v="ODFW"/>
    <d v="1994-04-11T00:00:00"/>
    <x v="1619"/>
    <x v="0"/>
    <d v="1994-04-13T00:00:00"/>
    <x v="1"/>
  </r>
  <r>
    <x v="25"/>
    <x v="4"/>
    <s v="SP"/>
    <x v="2"/>
    <s v="Fred Grey Acclim Pond"/>
    <s v="ODFW"/>
    <d v="1994-03-23T00:00:00"/>
    <x v="1620"/>
    <x v="1"/>
    <d v="1994-03-25T00:00:00"/>
    <x v="1"/>
  </r>
  <r>
    <x v="25"/>
    <x v="8"/>
    <s v="WI"/>
    <x v="8"/>
    <s v="E Fk Hood River"/>
    <s v="ODFW"/>
    <d v="1994-04-12T00:00:00"/>
    <x v="1621"/>
    <x v="5"/>
    <d v="1994-04-13T00:00:00"/>
    <x v="1"/>
  </r>
  <r>
    <x v="25"/>
    <x v="4"/>
    <s v="SP"/>
    <x v="1"/>
    <s v="Umatilla River"/>
    <s v="ODFW"/>
    <d v="1994-03-22T00:00:00"/>
    <x v="1622"/>
    <x v="1"/>
    <d v="1994-04-02T00:00:00"/>
    <x v="1"/>
  </r>
  <r>
    <x v="25"/>
    <x v="4"/>
    <s v="SP"/>
    <x v="4"/>
    <s v="Carson Hatchery"/>
    <s v="USFW"/>
    <d v="1994-04-14T00:00:00"/>
    <x v="1623"/>
    <x v="2"/>
    <d v="1994-04-14T00:00:00"/>
    <x v="1"/>
  </r>
  <r>
    <x v="25"/>
    <x v="4"/>
    <s v="SP"/>
    <x v="22"/>
    <s v="Warm Springs Hatchery"/>
    <s v="USFW"/>
    <d v="1994-03-25T00:00:00"/>
    <x v="1624"/>
    <x v="0"/>
    <d v="1994-04-20T00:00:00"/>
    <x v="1"/>
  </r>
  <r>
    <x v="25"/>
    <x v="6"/>
    <s v="FA"/>
    <x v="16"/>
    <s v="Little White Salmon Hatchery"/>
    <s v="USFW"/>
    <d v="1994-06-23T00:00:00"/>
    <x v="1625"/>
    <x v="3"/>
    <d v="1994-06-23T00:00:00"/>
    <x v="1"/>
  </r>
  <r>
    <x v="25"/>
    <x v="6"/>
    <s v="FA"/>
    <x v="17"/>
    <s v="Spring Creek Hatchery"/>
    <s v="USFW"/>
    <d v="1994-03-17T00:00:00"/>
    <x v="1626"/>
    <x v="10"/>
    <d v="1994-03-17T00:00:00"/>
    <x v="1"/>
  </r>
  <r>
    <x v="25"/>
    <x v="6"/>
    <s v="FA"/>
    <x v="17"/>
    <s v="Spring Creek Hatchery"/>
    <s v="USFW"/>
    <d v="1994-04-14T00:00:00"/>
    <x v="1627"/>
    <x v="10"/>
    <d v="1994-04-14T00:00:00"/>
    <x v="1"/>
  </r>
  <r>
    <x v="25"/>
    <x v="7"/>
    <s v="UN"/>
    <x v="5"/>
    <s v="Willard Hatchery"/>
    <s v="USFW"/>
    <d v="1994-04-14T00:00:00"/>
    <x v="1628"/>
    <x v="3"/>
    <d v="1994-04-14T00:00:00"/>
    <x v="1"/>
  </r>
  <r>
    <x v="25"/>
    <x v="6"/>
    <s v="FA"/>
    <x v="52"/>
    <s v="Little White Salmon River"/>
    <s v="USFW"/>
    <d v="1994-05-19T00:00:00"/>
    <x v="1629"/>
    <x v="3"/>
    <d v="1994-05-19T00:00:00"/>
    <x v="1"/>
  </r>
  <r>
    <x v="25"/>
    <x v="6"/>
    <s v="FA"/>
    <x v="16"/>
    <s v="Little White Salmon Hatchery"/>
    <s v="USFW"/>
    <d v="1994-04-14T00:00:00"/>
    <x v="1630"/>
    <x v="3"/>
    <d v="1994-04-14T00:00:00"/>
    <x v="1"/>
  </r>
  <r>
    <x v="25"/>
    <x v="6"/>
    <s v="FA"/>
    <x v="46"/>
    <s v="Bel. McNary Dam"/>
    <s v="n/a"/>
    <d v="1994-06-21T00:00:00"/>
    <x v="1631"/>
    <x v="12"/>
    <d v="1994-09-02T00:00:00"/>
    <x v="1"/>
  </r>
  <r>
    <x v="25"/>
    <x v="6"/>
    <s v="FA"/>
    <x v="17"/>
    <s v="Spring Creek Hatchery"/>
    <s v="USFW"/>
    <d v="1994-05-19T00:00:00"/>
    <x v="1632"/>
    <x v="10"/>
    <d v="1994-05-19T00:00:00"/>
    <x v="1"/>
  </r>
  <r>
    <x v="25"/>
    <x v="4"/>
    <s v="SP"/>
    <x v="17"/>
    <s v="White Salmon River"/>
    <s v="USFW"/>
    <d v="1994-04-14T00:00:00"/>
    <x v="1633"/>
    <x v="11"/>
    <d v="1994-04-14T00:00:00"/>
    <x v="1"/>
  </r>
  <r>
    <x v="25"/>
    <x v="4"/>
    <s v="SP"/>
    <x v="16"/>
    <s v="Little White Salmon Hatchery"/>
    <s v="USFW"/>
    <d v="1994-04-14T00:00:00"/>
    <x v="1634"/>
    <x v="3"/>
    <d v="1994-04-14T00:00:00"/>
    <x v="1"/>
  </r>
  <r>
    <x v="25"/>
    <x v="8"/>
    <s v="SU"/>
    <x v="20"/>
    <s v="Klickitat River"/>
    <s v="WDFW"/>
    <d v="1994-04-25T00:00:00"/>
    <x v="1635"/>
    <x v="8"/>
    <d v="1994-04-26T00:00:00"/>
    <x v="1"/>
  </r>
  <r>
    <x v="25"/>
    <x v="8"/>
    <s v="SU"/>
    <x v="19"/>
    <s v="Ringold Springs H Game"/>
    <s v="WDFW"/>
    <d v="1994-04-23T00:00:00"/>
    <x v="1636"/>
    <x v="7"/>
    <d v="1994-04-30T00:00:00"/>
    <x v="1"/>
  </r>
  <r>
    <x v="25"/>
    <x v="1"/>
    <s v="SU"/>
    <x v="10"/>
    <s v="Walla Walla River"/>
    <s v="WDFW"/>
    <d v="1994-04-18T00:00:00"/>
    <x v="1637"/>
    <x v="9"/>
    <d v="1994-04-21T00:00:00"/>
    <x v="1"/>
  </r>
  <r>
    <x v="25"/>
    <x v="1"/>
    <s v="SU"/>
    <x v="10"/>
    <s v="Dayton Acclim Pond"/>
    <s v="WDFW"/>
    <d v="1994-04-15T00:00:00"/>
    <x v="1638"/>
    <x v="6"/>
    <d v="1994-04-29T00:00:00"/>
    <x v="1"/>
  </r>
  <r>
    <x v="25"/>
    <x v="8"/>
    <s v="WI"/>
    <x v="20"/>
    <s v="White Salmon River"/>
    <s v="WDFW"/>
    <d v="1994-04-15T00:00:00"/>
    <x v="1639"/>
    <x v="11"/>
    <d v="1994-04-20T00:00:00"/>
    <x v="1"/>
  </r>
  <r>
    <x v="25"/>
    <x v="1"/>
    <s v="SU"/>
    <x v="30"/>
    <s v="Yakama River"/>
    <s v="WDFW &amp; YATR"/>
    <d v="1994-01-04T00:00:00"/>
    <x v="1640"/>
    <x v="4"/>
    <d v="1994-01-04T00:00:00"/>
    <x v="1"/>
  </r>
  <r>
    <x v="25"/>
    <x v="8"/>
    <s v="WI"/>
    <x v="20"/>
    <s v="Rock Cr (Stevenson)"/>
    <s v="WDFW"/>
    <d v="1994-04-20T00:00:00"/>
    <x v="1641"/>
    <x v="10"/>
    <d v="1994-04-20T00:00:00"/>
    <x v="1"/>
  </r>
  <r>
    <x v="25"/>
    <x v="8"/>
    <s v="SU"/>
    <x v="20"/>
    <s v="Wind River"/>
    <s v="WDFW"/>
    <d v="1994-04-22T00:00:00"/>
    <x v="1642"/>
    <x v="2"/>
    <d v="1994-05-12T00:00:00"/>
    <x v="1"/>
  </r>
  <r>
    <x v="25"/>
    <x v="8"/>
    <s v="WI"/>
    <x v="45"/>
    <s v="White Salmon River"/>
    <s v="WDFW"/>
    <d v="1994-04-19T00:00:00"/>
    <x v="1643"/>
    <x v="11"/>
    <d v="1994-04-20T00:00:00"/>
    <x v="1"/>
  </r>
  <r>
    <x v="25"/>
    <x v="4"/>
    <s v="SP"/>
    <x v="46"/>
    <s v="Bel. McNary Dam"/>
    <s v="n/a"/>
    <d v="1994-03-20T00:00:00"/>
    <x v="538"/>
    <x v="12"/>
    <d v="1994-04-28T00:00:00"/>
    <x v="1"/>
  </r>
  <r>
    <x v="25"/>
    <x v="8"/>
    <s v="SU"/>
    <x v="38"/>
    <s v="Bel. McNary Dam"/>
    <s v="USFW"/>
    <d v="1994-03-20T00:00:00"/>
    <x v="1644"/>
    <x v="12"/>
    <d v="1994-04-28T00:00:00"/>
    <x v="1"/>
  </r>
  <r>
    <x v="25"/>
    <x v="4"/>
    <s v="SP"/>
    <x v="16"/>
    <s v="The Dalles Dam"/>
    <s v="USFW"/>
    <d v="1994-05-10T00:00:00"/>
    <x v="1436"/>
    <x v="13"/>
    <d v="1994-05-10T00:00:00"/>
    <x v="1"/>
  </r>
  <r>
    <x v="25"/>
    <x v="6"/>
    <s v="FA"/>
    <x v="16"/>
    <s v="The Dalles Dam"/>
    <s v="USFW"/>
    <d v="1994-03-17T00:00:00"/>
    <x v="1645"/>
    <x v="13"/>
    <d v="1994-03-17T00:00:00"/>
    <x v="1"/>
  </r>
  <r>
    <x v="25"/>
    <x v="6"/>
    <s v="FA"/>
    <x v="16"/>
    <s v="The Dalles Dam"/>
    <s v="USFW"/>
    <d v="1994-06-22T00:00:00"/>
    <x v="734"/>
    <x v="13"/>
    <d v="1994-06-22T00:00:00"/>
    <x v="1"/>
  </r>
  <r>
    <x v="25"/>
    <x v="1"/>
    <s v="SU"/>
    <x v="37"/>
    <s v="Umatilla River"/>
    <s v="UMTR"/>
    <d v="1994-04-15T00:00:00"/>
    <x v="1646"/>
    <x v="1"/>
    <d v="1994-04-16T00:00:00"/>
    <x v="1"/>
  </r>
  <r>
    <x v="25"/>
    <x v="1"/>
    <s v="SU"/>
    <x v="37"/>
    <s v="Bonifer Acclim Pond"/>
    <s v="UMTR"/>
    <d v="1994-04-11T00:00:00"/>
    <x v="1647"/>
    <x v="1"/>
    <d v="1994-04-11T00:00:00"/>
    <x v="1"/>
  </r>
  <r>
    <x v="25"/>
    <x v="1"/>
    <s v="SU"/>
    <x v="37"/>
    <s v="Bonifer Acclim Pond"/>
    <s v="UMTR"/>
    <d v="1994-05-12T00:00:00"/>
    <x v="1648"/>
    <x v="1"/>
    <d v="1994-05-12T00:00:00"/>
    <x v="1"/>
  </r>
  <r>
    <x v="25"/>
    <x v="1"/>
    <s v="SU"/>
    <x v="36"/>
    <s v="Minthorn Acclimation Pond"/>
    <s v="UMTR"/>
    <d v="1994-04-13T00:00:00"/>
    <x v="1649"/>
    <x v="1"/>
    <d v="1994-04-14T00:00:00"/>
    <x v="1"/>
  </r>
  <r>
    <x v="25"/>
    <x v="6"/>
    <s v="FA"/>
    <x v="16"/>
    <s v="Prosser Acclim Pond"/>
    <s v="USFW"/>
    <d v="1994-05-15T00:00:00"/>
    <x v="1650"/>
    <x v="4"/>
    <d v="1994-05-30T00:00:00"/>
    <x v="1"/>
  </r>
  <r>
    <x v="25"/>
    <x v="6"/>
    <s v="FA"/>
    <x v="47"/>
    <s v="Hanford Ferry"/>
    <s v="YATR"/>
    <d v="1994-06-15T00:00:00"/>
    <x v="1651"/>
    <x v="7"/>
    <d v="1994-06-30T00:00:00"/>
    <x v="1"/>
  </r>
  <r>
    <x v="25"/>
    <x v="7"/>
    <s v="UN"/>
    <x v="12"/>
    <s v="Yakama River"/>
    <s v="ODFW"/>
    <d v="1994-04-07T00:00:00"/>
    <x v="1652"/>
    <x v="4"/>
    <d v="1994-05-11T00:00:00"/>
    <x v="1"/>
  </r>
  <r>
    <x v="26"/>
    <x v="0"/>
    <s v="SP"/>
    <x v="15"/>
    <s v="Klickitat Hatchery"/>
    <s v="WDFW"/>
    <d v="1992-07-16T00:00:00"/>
    <x v="1653"/>
    <x v="8"/>
    <d v="1992-07-16T00:00:00"/>
    <x v="4"/>
  </r>
  <r>
    <x v="26"/>
    <x v="0"/>
    <s v="SP"/>
    <x v="1"/>
    <s v="Umatilla River"/>
    <s v="ODFW"/>
    <d v="1992-05-11T00:00:00"/>
    <x v="1654"/>
    <x v="1"/>
    <d v="1992-05-13T00:00:00"/>
    <x v="4"/>
  </r>
  <r>
    <x v="26"/>
    <x v="0"/>
    <s v="SP"/>
    <x v="53"/>
    <s v="Umatilla River"/>
    <s v="ODFW"/>
    <d v="1992-05-13T00:00:00"/>
    <x v="1655"/>
    <x v="1"/>
    <d v="1992-05-14T00:00:00"/>
    <x v="4"/>
  </r>
  <r>
    <x v="26"/>
    <x v="0"/>
    <s v="SP"/>
    <x v="17"/>
    <s v="White Salmon River"/>
    <s v="USFW"/>
    <d v="1992-07-17T00:00:00"/>
    <x v="1656"/>
    <x v="11"/>
    <d v="1992-08-05T00:00:00"/>
    <x v="4"/>
  </r>
  <r>
    <x v="26"/>
    <x v="16"/>
    <s v="UN"/>
    <x v="5"/>
    <s v="Willard Hatchery"/>
    <s v="USFW"/>
    <d v="1992-01-17T00:00:00"/>
    <x v="1657"/>
    <x v="3"/>
    <d v="1992-02-06T00:00:00"/>
    <x v="0"/>
  </r>
  <r>
    <x v="26"/>
    <x v="16"/>
    <s v="UN"/>
    <x v="5"/>
    <s v="Little White Salmon River"/>
    <s v="USFW"/>
    <d v="1992-06-19T00:00:00"/>
    <x v="1658"/>
    <x v="3"/>
    <d v="1992-06-19T00:00:00"/>
    <x v="2"/>
  </r>
  <r>
    <x v="26"/>
    <x v="0"/>
    <s v="SP"/>
    <x v="17"/>
    <s v="White Salmon River"/>
    <s v="USFW"/>
    <d v="1992-06-04T00:00:00"/>
    <x v="1659"/>
    <x v="11"/>
    <d v="1992-06-04T00:00:00"/>
    <x v="4"/>
  </r>
  <r>
    <x v="26"/>
    <x v="0"/>
    <s v="SP"/>
    <x v="37"/>
    <s v="Bonifer Acclim Pond"/>
    <s v="UMTR"/>
    <d v="1992-11-02T00:00:00"/>
    <x v="25"/>
    <x v="1"/>
    <d v="1992-11-06T00:00:00"/>
    <x v="2"/>
  </r>
  <r>
    <x v="26"/>
    <x v="8"/>
    <s v="WI"/>
    <x v="20"/>
    <s v="Rock Cr (Stevenson)"/>
    <s v="WDFW"/>
    <d v="1993-04-27T00:00:00"/>
    <x v="1660"/>
    <x v="10"/>
    <d v="1993-04-27T00:00:00"/>
    <x v="1"/>
  </r>
  <r>
    <x v="26"/>
    <x v="4"/>
    <s v="SP"/>
    <x v="15"/>
    <s v="Klickitat Hatchery"/>
    <s v="WDFW"/>
    <d v="1993-03-15T00:00:00"/>
    <x v="1661"/>
    <x v="8"/>
    <d v="1993-03-16T00:00:00"/>
    <x v="1"/>
  </r>
  <r>
    <x v="26"/>
    <x v="6"/>
    <s v="FA"/>
    <x v="15"/>
    <s v="Klickitat Hatchery"/>
    <s v="WDFW"/>
    <d v="1993-01-26T00:00:00"/>
    <x v="1662"/>
    <x v="8"/>
    <d v="1993-03-17T00:00:00"/>
    <x v="0"/>
  </r>
  <r>
    <x v="26"/>
    <x v="1"/>
    <s v="SU"/>
    <x v="45"/>
    <s v="Wind River"/>
    <s v="WDFW"/>
    <d v="1993-04-19T00:00:00"/>
    <x v="1663"/>
    <x v="2"/>
    <d v="1993-04-24T00:00:00"/>
    <x v="1"/>
  </r>
  <r>
    <x v="26"/>
    <x v="6"/>
    <s v="FA"/>
    <x v="15"/>
    <s v="Klickitat Hatchery"/>
    <s v="WDFW"/>
    <d v="1993-05-21T00:00:00"/>
    <x v="1664"/>
    <x v="8"/>
    <d v="1993-06-25T00:00:00"/>
    <x v="1"/>
  </r>
  <r>
    <x v="26"/>
    <x v="9"/>
    <s v="NO"/>
    <x v="21"/>
    <s v="Klickitat River"/>
    <s v="WDFW"/>
    <d v="1993-04-05T00:00:00"/>
    <x v="1665"/>
    <x v="8"/>
    <d v="1993-04-09T00:00:00"/>
    <x v="1"/>
  </r>
  <r>
    <x v="26"/>
    <x v="4"/>
    <s v="SP"/>
    <x v="15"/>
    <s v="Klickitat Hatchery"/>
    <s v="WDFW"/>
    <d v="1993-04-30T00:00:00"/>
    <x v="1666"/>
    <x v="8"/>
    <d v="1993-04-30T00:00:00"/>
    <x v="1"/>
  </r>
  <r>
    <x v="26"/>
    <x v="9"/>
    <s v="NO"/>
    <x v="15"/>
    <s v="Klickitat Hatchery"/>
    <s v="WDFW"/>
    <d v="1993-05-01T00:00:00"/>
    <x v="1667"/>
    <x v="8"/>
    <d v="1993-06-15T00:00:00"/>
    <x v="1"/>
  </r>
  <r>
    <x v="26"/>
    <x v="4"/>
    <s v="SP"/>
    <x v="19"/>
    <s v="Ringold Springs H Salmon"/>
    <s v="WDFW"/>
    <d v="1993-04-01T00:00:00"/>
    <x v="1668"/>
    <x v="7"/>
    <d v="1993-04-04T00:00:00"/>
    <x v="1"/>
  </r>
  <r>
    <x v="26"/>
    <x v="6"/>
    <s v="FA"/>
    <x v="18"/>
    <s v="Priest Rapids Hatchery"/>
    <s v="WDFW"/>
    <d v="1993-06-15T00:00:00"/>
    <x v="1669"/>
    <x v="7"/>
    <d v="1993-06-27T00:00:00"/>
    <x v="1"/>
  </r>
  <r>
    <x v="26"/>
    <x v="2"/>
    <s v="FA"/>
    <x v="2"/>
    <s v="Umatilla River"/>
    <s v="ODFW"/>
    <d v="1993-03-18T00:00:00"/>
    <x v="1670"/>
    <x v="1"/>
    <d v="1993-03-18T00:00:00"/>
    <x v="1"/>
  </r>
  <r>
    <x v="26"/>
    <x v="7"/>
    <s v="UN"/>
    <x v="12"/>
    <s v="Yakama River"/>
    <s v="ODFW"/>
    <d v="1993-03-15T00:00:00"/>
    <x v="1671"/>
    <x v="4"/>
    <d v="1993-03-17T00:00:00"/>
    <x v="1"/>
  </r>
  <r>
    <x v="26"/>
    <x v="6"/>
    <s v="FA"/>
    <x v="1"/>
    <s v="Umatilla River"/>
    <s v="ODFW"/>
    <d v="1993-05-24T00:00:00"/>
    <x v="1672"/>
    <x v="1"/>
    <d v="1993-05-25T00:00:00"/>
    <x v="1"/>
  </r>
  <r>
    <x v="26"/>
    <x v="4"/>
    <s v="SP"/>
    <x v="1"/>
    <s v="Umatilla River"/>
    <s v="ODFW"/>
    <d v="1993-03-23T00:00:00"/>
    <x v="1673"/>
    <x v="1"/>
    <d v="1993-03-24T00:00:00"/>
    <x v="1"/>
  </r>
  <r>
    <x v="26"/>
    <x v="7"/>
    <s v="UN"/>
    <x v="12"/>
    <s v="Umatilla River"/>
    <s v="ODFW"/>
    <d v="1993-04-05T00:00:00"/>
    <x v="1674"/>
    <x v="1"/>
    <d v="1993-04-09T00:00:00"/>
    <x v="1"/>
  </r>
  <r>
    <x v="26"/>
    <x v="6"/>
    <s v="FA"/>
    <x v="1"/>
    <s v="Umatilla River"/>
    <s v="ODFW"/>
    <d v="1993-03-29T00:00:00"/>
    <x v="1675"/>
    <x v="1"/>
    <d v="1993-04-29T00:00:00"/>
    <x v="0"/>
  </r>
  <r>
    <x v="26"/>
    <x v="6"/>
    <s v="FA"/>
    <x v="1"/>
    <s v="Umatilla River"/>
    <s v="ODFW"/>
    <d v="1993-05-03T00:00:00"/>
    <x v="1676"/>
    <x v="1"/>
    <d v="1993-05-20T00:00:00"/>
    <x v="1"/>
  </r>
  <r>
    <x v="26"/>
    <x v="4"/>
    <s v="SP"/>
    <x v="2"/>
    <s v="W Fk Hood River"/>
    <s v="ODFW"/>
    <d v="1993-04-01T00:00:00"/>
    <x v="1677"/>
    <x v="5"/>
    <d v="1993-04-01T00:00:00"/>
    <x v="1"/>
  </r>
  <r>
    <x v="26"/>
    <x v="4"/>
    <s v="SP"/>
    <x v="0"/>
    <s v="Hood River"/>
    <s v="ODFW"/>
    <d v="1993-04-08T00:00:00"/>
    <x v="1678"/>
    <x v="5"/>
    <d v="1993-04-09T00:00:00"/>
    <x v="1"/>
  </r>
  <r>
    <x v="26"/>
    <x v="4"/>
    <s v="SP"/>
    <x v="0"/>
    <s v="Bel. Pelton Ladder"/>
    <s v="ODFW"/>
    <d v="1993-04-05T00:00:00"/>
    <x v="1679"/>
    <x v="0"/>
    <d v="1993-04-07T00:00:00"/>
    <x v="1"/>
  </r>
  <r>
    <x v="26"/>
    <x v="4"/>
    <s v="SP"/>
    <x v="0"/>
    <s v="Bel. Pelton Ladder"/>
    <s v="ODFW"/>
    <d v="1993-04-07T00:00:00"/>
    <x v="1680"/>
    <x v="0"/>
    <d v="1993-04-07T00:00:00"/>
    <x v="1"/>
  </r>
  <r>
    <x v="26"/>
    <x v="1"/>
    <s v="SU"/>
    <x v="0"/>
    <s v="Bel. Pelton Ladder"/>
    <s v="ODFW"/>
    <d v="1993-03-30T00:00:00"/>
    <x v="1681"/>
    <x v="0"/>
    <d v="1993-04-06T00:00:00"/>
    <x v="1"/>
  </r>
  <r>
    <x v="26"/>
    <x v="4"/>
    <s v="SP"/>
    <x v="2"/>
    <s v="Bonifer Acclim Pond"/>
    <s v="ODFW"/>
    <d v="1993-03-22T00:00:00"/>
    <x v="1682"/>
    <x v="1"/>
    <d v="1993-03-23T00:00:00"/>
    <x v="1"/>
  </r>
  <r>
    <x v="26"/>
    <x v="8"/>
    <s v="WI"/>
    <x v="8"/>
    <s v="Hood River"/>
    <s v="ODFW"/>
    <d v="1993-04-05T00:00:00"/>
    <x v="1683"/>
    <x v="5"/>
    <d v="1993-04-06T00:00:00"/>
    <x v="1"/>
  </r>
  <r>
    <x v="26"/>
    <x v="1"/>
    <s v="SU"/>
    <x v="8"/>
    <s v="W Fk Hood River"/>
    <s v="ODFW"/>
    <d v="1993-04-07T00:00:00"/>
    <x v="1684"/>
    <x v="5"/>
    <d v="1993-05-05T00:00:00"/>
    <x v="1"/>
  </r>
  <r>
    <x v="26"/>
    <x v="4"/>
    <s v="SP"/>
    <x v="4"/>
    <s v="Carson Hatchery"/>
    <s v="USFW"/>
    <d v="1993-04-14T00:00:00"/>
    <x v="1685"/>
    <x v="2"/>
    <d v="1993-04-15T00:00:00"/>
    <x v="1"/>
  </r>
  <r>
    <x v="26"/>
    <x v="4"/>
    <s v="SP"/>
    <x v="22"/>
    <s v="Warm Springs Hatchery"/>
    <s v="USFW"/>
    <d v="1993-03-25T00:00:00"/>
    <x v="1686"/>
    <x v="0"/>
    <d v="1993-04-21T00:00:00"/>
    <x v="1"/>
  </r>
  <r>
    <x v="26"/>
    <x v="6"/>
    <s v="FA"/>
    <x v="16"/>
    <s v="Little White Salmon Hatchery"/>
    <s v="USFW"/>
    <d v="1993-06-23T00:00:00"/>
    <x v="1687"/>
    <x v="3"/>
    <d v="1993-06-23T00:00:00"/>
    <x v="1"/>
  </r>
  <r>
    <x v="26"/>
    <x v="6"/>
    <s v="FA"/>
    <x v="17"/>
    <s v="Spring Creek Hatchery"/>
    <s v="USFW"/>
    <d v="1993-03-18T00:00:00"/>
    <x v="1688"/>
    <x v="10"/>
    <d v="1993-03-18T00:00:00"/>
    <x v="1"/>
  </r>
  <r>
    <x v="26"/>
    <x v="6"/>
    <s v="FA"/>
    <x v="17"/>
    <s v="Spring Creek Hatchery"/>
    <s v="USFW"/>
    <d v="1993-04-15T00:00:00"/>
    <x v="1689"/>
    <x v="10"/>
    <d v="1993-04-15T00:00:00"/>
    <x v="1"/>
  </r>
  <r>
    <x v="26"/>
    <x v="7"/>
    <s v="UN"/>
    <x v="5"/>
    <s v="Willard Hatchery"/>
    <s v="USFW"/>
    <d v="1993-04-15T00:00:00"/>
    <x v="1690"/>
    <x v="3"/>
    <d v="1993-04-15T00:00:00"/>
    <x v="1"/>
  </r>
  <r>
    <x v="26"/>
    <x v="4"/>
    <s v="SP"/>
    <x v="22"/>
    <s v="Warm Springs Hatchery"/>
    <s v="USFW"/>
    <d v="1993-04-21T00:00:00"/>
    <x v="1691"/>
    <x v="0"/>
    <d v="1993-04-21T00:00:00"/>
    <x v="1"/>
  </r>
  <r>
    <x v="26"/>
    <x v="6"/>
    <s v="FA"/>
    <x v="17"/>
    <s v="Spring Creek Hatchery"/>
    <s v="USFW"/>
    <d v="1993-05-20T00:00:00"/>
    <x v="1692"/>
    <x v="10"/>
    <d v="1993-05-21T00:00:00"/>
    <x v="1"/>
  </r>
  <r>
    <x v="26"/>
    <x v="6"/>
    <s v="FA"/>
    <x v="17"/>
    <s v="Spring Creek Hatchery"/>
    <s v="USFW"/>
    <d v="1992-12-24T00:00:00"/>
    <x v="1693"/>
    <x v="10"/>
    <d v="1992-12-24T00:00:00"/>
    <x v="0"/>
  </r>
  <r>
    <x v="26"/>
    <x v="4"/>
    <s v="SP"/>
    <x v="17"/>
    <s v="White Salmon River"/>
    <s v="USFW"/>
    <d v="1993-04-15T00:00:00"/>
    <x v="1694"/>
    <x v="11"/>
    <d v="1993-04-15T00:00:00"/>
    <x v="1"/>
  </r>
  <r>
    <x v="26"/>
    <x v="4"/>
    <s v="SP"/>
    <x v="16"/>
    <s v="Little White Salmon Hatchery"/>
    <s v="USFW"/>
    <d v="1993-04-15T00:00:00"/>
    <x v="1695"/>
    <x v="3"/>
    <d v="1993-04-15T00:00:00"/>
    <x v="1"/>
  </r>
  <r>
    <x v="26"/>
    <x v="6"/>
    <s v="FA"/>
    <x v="46"/>
    <s v="Bel. McNary Dam"/>
    <s v="n/a"/>
    <d v="1993-06-24T00:00:00"/>
    <x v="1696"/>
    <x v="12"/>
    <d v="1993-08-10T00:00:00"/>
    <x v="1"/>
  </r>
  <r>
    <x v="26"/>
    <x v="8"/>
    <s v="SU"/>
    <x v="20"/>
    <s v="Klickitat River"/>
    <s v="WDFW"/>
    <d v="1993-04-29T00:00:00"/>
    <x v="1697"/>
    <x v="8"/>
    <d v="1993-04-30T00:00:00"/>
    <x v="1"/>
  </r>
  <r>
    <x v="26"/>
    <x v="1"/>
    <s v="SU"/>
    <x v="19"/>
    <s v="Ringold Springs H Game"/>
    <s v="WDFW"/>
    <d v="1993-04-19T00:00:00"/>
    <x v="1698"/>
    <x v="7"/>
    <d v="1993-04-30T00:00:00"/>
    <x v="1"/>
  </r>
  <r>
    <x v="26"/>
    <x v="1"/>
    <s v="SU"/>
    <x v="10"/>
    <s v="Walla Walla River"/>
    <s v="WDFW"/>
    <d v="1993-04-16T00:00:00"/>
    <x v="1699"/>
    <x v="9"/>
    <d v="1993-04-23T00:00:00"/>
    <x v="1"/>
  </r>
  <r>
    <x v="26"/>
    <x v="1"/>
    <s v="SU"/>
    <x v="10"/>
    <s v="Dayton Acclim Pond"/>
    <s v="WDFW"/>
    <d v="1993-04-24T00:00:00"/>
    <x v="1700"/>
    <x v="6"/>
    <d v="1993-04-30T00:00:00"/>
    <x v="1"/>
  </r>
  <r>
    <x v="26"/>
    <x v="8"/>
    <s v="SU"/>
    <x v="45"/>
    <s v="Klickitat River"/>
    <s v="WDFW"/>
    <d v="1993-04-20T00:00:00"/>
    <x v="1701"/>
    <x v="8"/>
    <d v="1993-04-23T00:00:00"/>
    <x v="1"/>
  </r>
  <r>
    <x v="26"/>
    <x v="1"/>
    <s v="SU"/>
    <x v="20"/>
    <s v="White Salmon River"/>
    <s v="WDFW"/>
    <d v="1993-04-28T00:00:00"/>
    <x v="1702"/>
    <x v="11"/>
    <d v="1993-04-28T00:00:00"/>
    <x v="1"/>
  </r>
  <r>
    <x v="26"/>
    <x v="8"/>
    <s v="SU"/>
    <x v="30"/>
    <s v="Yakama River"/>
    <s v="WDFW &amp; YATR"/>
    <d v="1993-05-03T00:00:00"/>
    <x v="1703"/>
    <x v="4"/>
    <d v="1993-05-12T00:00:00"/>
    <x v="1"/>
  </r>
  <r>
    <x v="26"/>
    <x v="8"/>
    <s v="WI"/>
    <x v="20"/>
    <s v="White Salmon River"/>
    <s v="WDFW"/>
    <d v="1993-04-12T00:00:00"/>
    <x v="1704"/>
    <x v="11"/>
    <d v="1993-04-28T00:00:00"/>
    <x v="1"/>
  </r>
  <r>
    <x v="26"/>
    <x v="11"/>
    <s v="UN"/>
    <x v="51"/>
    <s v="Cle Elum Lake"/>
    <s v="NMFS"/>
    <d v="1992-06-04T00:00:00"/>
    <x v="1705"/>
    <x v="4"/>
    <d v="1992-08-06T00:00:00"/>
    <x v="1"/>
  </r>
  <r>
    <x v="26"/>
    <x v="11"/>
    <s v="UN"/>
    <x v="51"/>
    <s v="Cle Elum Lake"/>
    <s v="NMFS"/>
    <d v="1993-04-27T00:00:00"/>
    <x v="1706"/>
    <x v="4"/>
    <d v="1993-04-27T00:00:00"/>
    <x v="1"/>
  </r>
  <r>
    <x v="26"/>
    <x v="11"/>
    <s v="UN"/>
    <x v="51"/>
    <s v="Cle Elum River"/>
    <s v="NMFS"/>
    <d v="1993-03-09T00:00:00"/>
    <x v="1707"/>
    <x v="4"/>
    <d v="1993-06-15T00:00:00"/>
    <x v="1"/>
  </r>
  <r>
    <x v="26"/>
    <x v="4"/>
    <s v="SP"/>
    <x v="46"/>
    <s v="Bel. McNary Dam"/>
    <s v="n/a"/>
    <d v="1993-04-19T00:00:00"/>
    <x v="1708"/>
    <x v="12"/>
    <d v="1993-05-28T00:00:00"/>
    <x v="1"/>
  </r>
  <r>
    <x v="26"/>
    <x v="8"/>
    <s v="SU"/>
    <x v="46"/>
    <s v="Bel. McNary Dam"/>
    <s v="n/a"/>
    <d v="1993-05-03T00:00:00"/>
    <x v="1709"/>
    <x v="12"/>
    <d v="1993-05-26T00:00:00"/>
    <x v="1"/>
  </r>
  <r>
    <x v="26"/>
    <x v="6"/>
    <s v="FA"/>
    <x v="46"/>
    <s v="Hanford Ferry"/>
    <s v="n/a"/>
    <d v="1993-06-05T00:00:00"/>
    <x v="1710"/>
    <x v="7"/>
    <d v="1993-06-10T00:00:00"/>
    <x v="1"/>
  </r>
  <r>
    <x v="26"/>
    <x v="4"/>
    <s v="SP"/>
    <x v="37"/>
    <s v="Umatilla River"/>
    <s v="UMTR"/>
    <d v="1993-04-09T00:00:00"/>
    <x v="1711"/>
    <x v="1"/>
    <d v="1993-04-29T00:00:00"/>
    <x v="1"/>
  </r>
  <r>
    <x v="26"/>
    <x v="8"/>
    <s v="SU"/>
    <x v="37"/>
    <s v="Bonifer Acclim Pond"/>
    <s v="UMTR"/>
    <d v="1993-04-18T00:00:00"/>
    <x v="1712"/>
    <x v="1"/>
    <d v="1993-05-13T00:00:00"/>
    <x v="1"/>
  </r>
  <r>
    <x v="26"/>
    <x v="1"/>
    <s v="SU"/>
    <x v="37"/>
    <s v="Minthorn Acclimation Pond"/>
    <s v="UMTR"/>
    <d v="1993-04-19T00:00:00"/>
    <x v="1713"/>
    <x v="1"/>
    <d v="1993-04-19T00:00:00"/>
    <x v="1"/>
  </r>
  <r>
    <x v="26"/>
    <x v="4"/>
    <s v="SP"/>
    <x v="37"/>
    <s v="Umatilla River"/>
    <s v="UMTR"/>
    <d v="1993-04-15T00:00:00"/>
    <x v="1714"/>
    <x v="1"/>
    <d v="1993-04-29T00:00:00"/>
    <x v="1"/>
  </r>
  <r>
    <x v="26"/>
    <x v="6"/>
    <s v="FA"/>
    <x v="18"/>
    <s v="Prosser Acclim Pond"/>
    <s v="WDFW"/>
    <d v="1993-05-04T00:00:00"/>
    <x v="1715"/>
    <x v="4"/>
    <d v="1993-05-12T00:00:00"/>
    <x v="1"/>
  </r>
  <r>
    <x v="27"/>
    <x v="16"/>
    <s v="UN"/>
    <x v="15"/>
    <s v="Klickitat Hatchery"/>
    <s v="WDFW"/>
    <d v="1991-08-08T00:00:00"/>
    <x v="1716"/>
    <x v="8"/>
    <d v="1991-08-08T00:00:00"/>
    <x v="2"/>
  </r>
  <r>
    <x v="27"/>
    <x v="10"/>
    <s v="NO"/>
    <x v="11"/>
    <s v="Columbia R Above Bonn"/>
    <s v="WDFW"/>
    <d v="1991-03-15T00:00:00"/>
    <x v="1436"/>
    <x v="10"/>
    <d v="1991-03-15T00:00:00"/>
    <x v="2"/>
  </r>
  <r>
    <x v="27"/>
    <x v="0"/>
    <s v="SP"/>
    <x v="17"/>
    <s v="White Salmon River"/>
    <s v="USFW"/>
    <d v="1991-08-22T00:00:00"/>
    <x v="1717"/>
    <x v="11"/>
    <d v="1991-08-22T00:00:00"/>
    <x v="2"/>
  </r>
  <r>
    <x v="27"/>
    <x v="4"/>
    <s v="SP"/>
    <x v="15"/>
    <s v="Klickitat Hatchery"/>
    <s v="WDFW"/>
    <d v="1992-03-10T00:00:00"/>
    <x v="1718"/>
    <x v="8"/>
    <d v="1992-03-10T00:00:00"/>
    <x v="1"/>
  </r>
  <r>
    <x v="27"/>
    <x v="6"/>
    <s v="FA"/>
    <x v="15"/>
    <s v="Klickitat Hatchery"/>
    <s v="WDFW"/>
    <d v="1992-03-12T00:00:00"/>
    <x v="1719"/>
    <x v="8"/>
    <d v="1992-03-12T00:00:00"/>
    <x v="0"/>
  </r>
  <r>
    <x v="27"/>
    <x v="8"/>
    <s v="SU"/>
    <x v="45"/>
    <s v="Wind River"/>
    <s v="WDFW"/>
    <d v="1992-04-15T00:00:00"/>
    <x v="1720"/>
    <x v="2"/>
    <d v="1992-04-19T00:00:00"/>
    <x v="1"/>
  </r>
  <r>
    <x v="27"/>
    <x v="6"/>
    <s v="FA"/>
    <x v="15"/>
    <s v="Klickitat Hatchery"/>
    <s v="WDFW"/>
    <d v="1992-06-09T00:00:00"/>
    <x v="1721"/>
    <x v="8"/>
    <d v="1992-06-15T00:00:00"/>
    <x v="1"/>
  </r>
  <r>
    <x v="27"/>
    <x v="9"/>
    <s v="NO"/>
    <x v="21"/>
    <s v="Klickitat River"/>
    <s v="WDFW"/>
    <d v="1992-04-06T00:00:00"/>
    <x v="1722"/>
    <x v="8"/>
    <d v="1992-04-10T00:00:00"/>
    <x v="1"/>
  </r>
  <r>
    <x v="27"/>
    <x v="4"/>
    <s v="SP"/>
    <x v="15"/>
    <s v="Klickitat Hatchery"/>
    <s v="WDFW"/>
    <d v="1992-05-01T00:00:00"/>
    <x v="1723"/>
    <x v="8"/>
    <d v="1992-05-01T00:00:00"/>
    <x v="1"/>
  </r>
  <r>
    <x v="27"/>
    <x v="9"/>
    <s v="NO"/>
    <x v="15"/>
    <s v="Klickitat Hatchery"/>
    <s v="WDFW"/>
    <d v="1992-04-15T00:00:00"/>
    <x v="1724"/>
    <x v="8"/>
    <d v="1992-06-14T00:00:00"/>
    <x v="1"/>
  </r>
  <r>
    <x v="27"/>
    <x v="4"/>
    <s v="SP"/>
    <x v="19"/>
    <s v="Ringold Springs H Salmon"/>
    <s v="WDFW"/>
    <d v="1992-04-01T00:00:00"/>
    <x v="1725"/>
    <x v="7"/>
    <d v="1992-04-04T00:00:00"/>
    <x v="1"/>
  </r>
  <r>
    <x v="27"/>
    <x v="6"/>
    <s v="FA"/>
    <x v="18"/>
    <s v="Priest Rapids Hatchery"/>
    <s v="WDFW"/>
    <d v="1992-06-12T00:00:00"/>
    <x v="1726"/>
    <x v="7"/>
    <d v="1992-06-24T00:00:00"/>
    <x v="1"/>
  </r>
  <r>
    <x v="27"/>
    <x v="2"/>
    <s v="FA"/>
    <x v="2"/>
    <s v="Umatilla River"/>
    <s v="ODFW"/>
    <d v="1992-03-17T00:00:00"/>
    <x v="1727"/>
    <x v="1"/>
    <d v="1992-03-19T00:00:00"/>
    <x v="1"/>
  </r>
  <r>
    <x v="27"/>
    <x v="7"/>
    <s v="UN"/>
    <x v="12"/>
    <s v="Yakama River"/>
    <s v="ODFW"/>
    <d v="1992-03-09T00:00:00"/>
    <x v="1728"/>
    <x v="4"/>
    <d v="1992-03-12T00:00:00"/>
    <x v="1"/>
  </r>
  <r>
    <x v="27"/>
    <x v="1"/>
    <s v="SU"/>
    <x v="1"/>
    <s v="Meacham Creek"/>
    <s v="ODFW"/>
    <d v="1992-04-29T00:00:00"/>
    <x v="1729"/>
    <x v="1"/>
    <d v="1992-05-01T00:00:00"/>
    <x v="1"/>
  </r>
  <r>
    <x v="27"/>
    <x v="6"/>
    <s v="FA"/>
    <x v="1"/>
    <s v="Umatilla River"/>
    <s v="ODFW"/>
    <d v="1992-05-18T00:00:00"/>
    <x v="1730"/>
    <x v="1"/>
    <d v="1992-05-20T00:00:00"/>
    <x v="1"/>
  </r>
  <r>
    <x v="27"/>
    <x v="7"/>
    <s v="UN"/>
    <x v="12"/>
    <s v="Minthorn Acclimation Pond"/>
    <s v="ODFW"/>
    <d v="1992-03-16T00:00:00"/>
    <x v="1731"/>
    <x v="1"/>
    <d v="1992-03-20T00:00:00"/>
    <x v="1"/>
  </r>
  <r>
    <x v="27"/>
    <x v="6"/>
    <s v="FA"/>
    <x v="53"/>
    <s v="Umatilla River"/>
    <s v="ODFW"/>
    <d v="1992-05-20T00:00:00"/>
    <x v="1732"/>
    <x v="1"/>
    <d v="1992-05-21T00:00:00"/>
    <x v="1"/>
  </r>
  <r>
    <x v="27"/>
    <x v="4"/>
    <s v="SP"/>
    <x v="2"/>
    <s v="W Fk Hood River"/>
    <s v="ODFW"/>
    <d v="1992-04-02T00:00:00"/>
    <x v="1733"/>
    <x v="5"/>
    <d v="1992-04-02T00:00:00"/>
    <x v="1"/>
  </r>
  <r>
    <x v="27"/>
    <x v="4"/>
    <s v="SP"/>
    <x v="0"/>
    <s v="Bel. Pelton Ladder"/>
    <s v="ODFW"/>
    <d v="1992-04-20T00:00:00"/>
    <x v="1734"/>
    <x v="0"/>
    <d v="1992-05-21T00:00:00"/>
    <x v="1"/>
  </r>
  <r>
    <x v="27"/>
    <x v="4"/>
    <s v="SP"/>
    <x v="0"/>
    <s v="Bel. Pelton Ladder"/>
    <s v="ODFW"/>
    <d v="1992-04-20T00:00:00"/>
    <x v="1735"/>
    <x v="0"/>
    <d v="1992-04-28T00:00:00"/>
    <x v="1"/>
  </r>
  <r>
    <x v="27"/>
    <x v="8"/>
    <s v="SU"/>
    <x v="0"/>
    <s v="Bel. Pelton Ladder"/>
    <s v="ODFW"/>
    <d v="1992-04-13T00:00:00"/>
    <x v="1736"/>
    <x v="0"/>
    <d v="1992-04-15T00:00:00"/>
    <x v="1"/>
  </r>
  <r>
    <x v="27"/>
    <x v="4"/>
    <s v="SP"/>
    <x v="2"/>
    <s v="Meacham Creek"/>
    <s v="ODFW"/>
    <d v="1992-04-21T00:00:00"/>
    <x v="1737"/>
    <x v="1"/>
    <d v="1992-04-21T00:00:00"/>
    <x v="1"/>
  </r>
  <r>
    <x v="27"/>
    <x v="8"/>
    <s v="WI"/>
    <x v="8"/>
    <s v="Hood River"/>
    <s v="ODFW"/>
    <d v="1992-03-31T00:00:00"/>
    <x v="1738"/>
    <x v="5"/>
    <d v="1992-03-31T00:00:00"/>
    <x v="1"/>
  </r>
  <r>
    <x v="27"/>
    <x v="1"/>
    <s v="SU"/>
    <x v="8"/>
    <s v="Hood River"/>
    <s v="ODFW"/>
    <d v="1992-04-06T00:00:00"/>
    <x v="1739"/>
    <x v="5"/>
    <d v="1992-04-08T00:00:00"/>
    <x v="1"/>
  </r>
  <r>
    <x v="27"/>
    <x v="4"/>
    <s v="SP"/>
    <x v="4"/>
    <s v="Carson Hatchery"/>
    <s v="USFW"/>
    <d v="1992-04-15T00:00:00"/>
    <x v="1740"/>
    <x v="2"/>
    <d v="1992-04-15T00:00:00"/>
    <x v="1"/>
  </r>
  <r>
    <x v="27"/>
    <x v="0"/>
    <s v="SP"/>
    <x v="16"/>
    <s v="Little White Salmon Hatchery"/>
    <s v="USFW"/>
    <d v="1992-06-24T00:00:00"/>
    <x v="1741"/>
    <x v="3"/>
    <d v="1992-06-24T00:00:00"/>
    <x v="2"/>
  </r>
  <r>
    <x v="27"/>
    <x v="4"/>
    <s v="SP"/>
    <x v="22"/>
    <s v="Warm Springs Hatchery"/>
    <s v="USFW"/>
    <d v="1992-03-25T00:00:00"/>
    <x v="1742"/>
    <x v="0"/>
    <d v="1992-04-22T00:00:00"/>
    <x v="1"/>
  </r>
  <r>
    <x v="27"/>
    <x v="6"/>
    <s v="FA"/>
    <x v="16"/>
    <s v="Little White Salmon Hatchery"/>
    <s v="USFW"/>
    <d v="1992-06-19T00:00:00"/>
    <x v="1743"/>
    <x v="3"/>
    <d v="1992-06-19T00:00:00"/>
    <x v="1"/>
  </r>
  <r>
    <x v="27"/>
    <x v="4"/>
    <s v="SP"/>
    <x v="16"/>
    <s v="Little White Salmon Hatchery"/>
    <s v="USFW"/>
    <d v="1992-04-14T00:00:00"/>
    <x v="1744"/>
    <x v="3"/>
    <d v="1992-04-14T00:00:00"/>
    <x v="1"/>
  </r>
  <r>
    <x v="27"/>
    <x v="6"/>
    <s v="FA"/>
    <x v="17"/>
    <s v="Spring Creek Hatchery"/>
    <s v="USFW"/>
    <d v="1992-02-19T00:00:00"/>
    <x v="1745"/>
    <x v="10"/>
    <d v="1992-02-20T00:00:00"/>
    <x v="1"/>
  </r>
  <r>
    <x v="27"/>
    <x v="6"/>
    <s v="FA"/>
    <x v="17"/>
    <s v="Spring Creek Hatchery"/>
    <s v="USFW"/>
    <d v="1992-03-05T00:00:00"/>
    <x v="1746"/>
    <x v="10"/>
    <d v="1992-03-05T00:00:00"/>
    <x v="1"/>
  </r>
  <r>
    <x v="27"/>
    <x v="6"/>
    <s v="FA"/>
    <x v="17"/>
    <s v="Spring Creek Hatchery"/>
    <s v="USFW"/>
    <d v="1992-04-16T00:00:00"/>
    <x v="1747"/>
    <x v="10"/>
    <d v="1992-04-16T00:00:00"/>
    <x v="1"/>
  </r>
  <r>
    <x v="27"/>
    <x v="7"/>
    <s v="UN"/>
    <x v="5"/>
    <s v="Willard Hatchery"/>
    <s v="USFW"/>
    <d v="1992-04-15T00:00:00"/>
    <x v="1748"/>
    <x v="3"/>
    <d v="1992-04-15T00:00:00"/>
    <x v="1"/>
  </r>
  <r>
    <x v="27"/>
    <x v="4"/>
    <s v="SP"/>
    <x v="22"/>
    <s v="Warm Springs Hatchery"/>
    <s v="USFW"/>
    <d v="1992-04-22T00:00:00"/>
    <x v="1749"/>
    <x v="0"/>
    <d v="1992-04-22T00:00:00"/>
    <x v="1"/>
  </r>
  <r>
    <x v="27"/>
    <x v="4"/>
    <s v="SP"/>
    <x v="5"/>
    <s v="Willard Hatchery"/>
    <s v="USFW"/>
    <d v="1992-03-04T00:00:00"/>
    <x v="1750"/>
    <x v="3"/>
    <d v="1992-03-04T00:00:00"/>
    <x v="1"/>
  </r>
  <r>
    <x v="27"/>
    <x v="6"/>
    <s v="FA"/>
    <x v="46"/>
    <s v="Bel. McNary Dam"/>
    <s v="n/a"/>
    <d v="1992-06-16T00:00:00"/>
    <x v="1751"/>
    <x v="12"/>
    <d v="1992-08-02T00:00:00"/>
    <x v="1"/>
  </r>
  <r>
    <x v="27"/>
    <x v="6"/>
    <s v="FA"/>
    <x v="17"/>
    <s v="Spring Creek Hatchery"/>
    <s v="USFW"/>
    <d v="1992-05-21T00:00:00"/>
    <x v="1752"/>
    <x v="10"/>
    <d v="1992-05-21T00:00:00"/>
    <x v="1"/>
  </r>
  <r>
    <x v="27"/>
    <x v="4"/>
    <s v="SP"/>
    <x v="17"/>
    <s v="White Salmon River"/>
    <s v="USFW"/>
    <d v="1992-04-15T00:00:00"/>
    <x v="1753"/>
    <x v="11"/>
    <d v="1992-04-15T00:00:00"/>
    <x v="1"/>
  </r>
  <r>
    <x v="27"/>
    <x v="4"/>
    <s v="SP"/>
    <x v="16"/>
    <s v="Little White Salmon Hatchery"/>
    <s v="USFW"/>
    <d v="1992-03-05T00:00:00"/>
    <x v="1754"/>
    <x v="3"/>
    <d v="1992-03-05T00:00:00"/>
    <x v="1"/>
  </r>
  <r>
    <x v="27"/>
    <x v="8"/>
    <s v="SU"/>
    <x v="20"/>
    <s v="Klickitat River"/>
    <s v="WDFW"/>
    <d v="1992-05-01T00:00:00"/>
    <x v="1755"/>
    <x v="8"/>
    <d v="1992-05-04T00:00:00"/>
    <x v="1"/>
  </r>
  <r>
    <x v="27"/>
    <x v="1"/>
    <s v="SU"/>
    <x v="19"/>
    <s v="Ringold Springs H Game"/>
    <s v="WDFW"/>
    <d v="1992-04-19T00:00:00"/>
    <x v="1756"/>
    <x v="7"/>
    <d v="1992-04-28T00:00:00"/>
    <x v="1"/>
  </r>
  <r>
    <x v="27"/>
    <x v="1"/>
    <s v="SU"/>
    <x v="10"/>
    <s v="Walla Walla River"/>
    <s v="WDFW"/>
    <d v="1992-04-13T00:00:00"/>
    <x v="1757"/>
    <x v="9"/>
    <d v="1992-04-15T00:00:00"/>
    <x v="1"/>
  </r>
  <r>
    <x v="27"/>
    <x v="8"/>
    <s v="SU"/>
    <x v="10"/>
    <s v="Dayton Acclim Pond"/>
    <s v="WDFW"/>
    <d v="1992-04-13T00:00:00"/>
    <x v="1758"/>
    <x v="6"/>
    <d v="1992-04-13T00:00:00"/>
    <x v="1"/>
  </r>
  <r>
    <x v="27"/>
    <x v="8"/>
    <s v="SU"/>
    <x v="45"/>
    <s v="Klickitat River"/>
    <s v="WDFW"/>
    <d v="1992-04-17T00:00:00"/>
    <x v="1759"/>
    <x v="8"/>
    <d v="1992-04-22T00:00:00"/>
    <x v="1"/>
  </r>
  <r>
    <x v="27"/>
    <x v="1"/>
    <s v="SU"/>
    <x v="20"/>
    <s v="White Salmon River"/>
    <s v="WDFW"/>
    <d v="1992-05-01T00:00:00"/>
    <x v="1760"/>
    <x v="11"/>
    <d v="1992-05-04T00:00:00"/>
    <x v="1"/>
  </r>
  <r>
    <x v="27"/>
    <x v="8"/>
    <s v="WI"/>
    <x v="20"/>
    <s v="White Salmon River"/>
    <s v="WDFW"/>
    <d v="1992-04-24T00:00:00"/>
    <x v="1761"/>
    <x v="11"/>
    <d v="1992-04-24T00:00:00"/>
    <x v="1"/>
  </r>
  <r>
    <x v="27"/>
    <x v="11"/>
    <s v="UN"/>
    <x v="51"/>
    <s v="Cle Elum Lake"/>
    <s v="NMFS"/>
    <d v="1992-03-17T00:00:00"/>
    <x v="1762"/>
    <x v="4"/>
    <d v="1992-06-23T00:00:00"/>
    <x v="1"/>
  </r>
  <r>
    <x v="27"/>
    <x v="11"/>
    <s v="UN"/>
    <x v="51"/>
    <s v="Cle Elum Lake"/>
    <s v="NMFS"/>
    <d v="1991-11-07T00:00:00"/>
    <x v="1763"/>
    <x v="4"/>
    <d v="1991-11-07T00:00:00"/>
    <x v="1"/>
  </r>
  <r>
    <x v="27"/>
    <x v="11"/>
    <s v="UN"/>
    <x v="51"/>
    <s v="Cle Elum River"/>
    <s v="NMFS"/>
    <d v="1992-05-05T00:00:00"/>
    <x v="1764"/>
    <x v="4"/>
    <d v="1992-06-02T00:00:00"/>
    <x v="1"/>
  </r>
  <r>
    <x v="27"/>
    <x v="4"/>
    <s v="SP"/>
    <x v="46"/>
    <s v="Bel. McNary Dam"/>
    <s v="n/a"/>
    <d v="1992-04-20T00:00:00"/>
    <x v="1765"/>
    <x v="12"/>
    <d v="1992-05-29T00:00:00"/>
    <x v="1"/>
  </r>
  <r>
    <x v="27"/>
    <x v="8"/>
    <s v="SU"/>
    <x v="46"/>
    <s v="Bel. McNary Dam"/>
    <s v="n/a"/>
    <d v="1992-04-27T00:00:00"/>
    <x v="564"/>
    <x v="12"/>
    <d v="1992-05-23T00:00:00"/>
    <x v="1"/>
  </r>
  <r>
    <x v="27"/>
    <x v="6"/>
    <s v="FA"/>
    <x v="46"/>
    <s v="Hanford Ferry"/>
    <s v="n/a"/>
    <d v="1992-06-05T00:00:00"/>
    <x v="1710"/>
    <x v="7"/>
    <d v="1992-06-10T00:00:00"/>
    <x v="1"/>
  </r>
  <r>
    <x v="27"/>
    <x v="4"/>
    <s v="SP"/>
    <x v="37"/>
    <s v="Bonifer Acclim Pond"/>
    <s v="UMTR"/>
    <d v="1992-04-21T00:00:00"/>
    <x v="1766"/>
    <x v="1"/>
    <d v="1992-05-09T00:00:00"/>
    <x v="1"/>
  </r>
  <r>
    <x v="27"/>
    <x v="1"/>
    <s v="SU"/>
    <x v="36"/>
    <s v="Minthorn Acclimation Pond"/>
    <s v="UMTR"/>
    <d v="1992-04-01T00:00:00"/>
    <x v="126"/>
    <x v="1"/>
    <d v="1992-04-30T00:00:00"/>
    <x v="1"/>
  </r>
  <r>
    <x v="27"/>
    <x v="4"/>
    <s v="SP"/>
    <x v="46"/>
    <s v="Roza Dam"/>
    <s v="n/a"/>
    <d v="1992-03-26T00:00:00"/>
    <x v="1767"/>
    <x v="4"/>
    <d v="1992-03-28T00:00:00"/>
    <x v="1"/>
  </r>
  <r>
    <x v="27"/>
    <x v="6"/>
    <s v="FA"/>
    <x v="17"/>
    <s v="Spring Creek Hatchery"/>
    <s v="USFW"/>
    <d v="1991-12-20T00:00:00"/>
    <x v="1768"/>
    <x v="10"/>
    <d v="1991-12-20T00:00:00"/>
    <x v="0"/>
  </r>
  <r>
    <x v="28"/>
    <x v="0"/>
    <s v="SP"/>
    <x v="16"/>
    <s v="Little White Salmon Hatchery"/>
    <s v="USFW"/>
    <d v="1989-11-29T00:00:00"/>
    <x v="1769"/>
    <x v="3"/>
    <d v="1989-12-28T00:00:00"/>
    <x v="0"/>
  </r>
  <r>
    <x v="28"/>
    <x v="0"/>
    <s v="SP"/>
    <x v="15"/>
    <s v="Upper Klickitat River"/>
    <s v="WDFW"/>
    <d v="1990-06-28T00:00:00"/>
    <x v="1770"/>
    <x v="8"/>
    <d v="1990-06-29T00:00:00"/>
    <x v="4"/>
  </r>
  <r>
    <x v="28"/>
    <x v="0"/>
    <s v="SP"/>
    <x v="19"/>
    <s v="Ringold Springs H Salmon"/>
    <s v="WDFW"/>
    <d v="1990-03-19T00:00:00"/>
    <x v="748"/>
    <x v="7"/>
    <d v="1990-03-19T00:00:00"/>
    <x v="4"/>
  </r>
  <r>
    <x v="28"/>
    <x v="0"/>
    <s v="SP"/>
    <x v="16"/>
    <s v="Little White Salmon Hatchery"/>
    <s v="USFW"/>
    <d v="1990-06-25T00:00:00"/>
    <x v="1771"/>
    <x v="3"/>
    <d v="1990-06-25T00:00:00"/>
    <x v="4"/>
  </r>
  <r>
    <x v="28"/>
    <x v="0"/>
    <s v="SP"/>
    <x v="16"/>
    <s v="Little White Salmon Hatchery"/>
    <s v="USFW"/>
    <d v="1990-01-12T00:00:00"/>
    <x v="1772"/>
    <x v="3"/>
    <d v="1990-01-12T00:00:00"/>
    <x v="0"/>
  </r>
  <r>
    <x v="28"/>
    <x v="16"/>
    <s v="UN"/>
    <x v="5"/>
    <s v="Willard Hatchery"/>
    <s v="USFW"/>
    <d v="1990-01-24T00:00:00"/>
    <x v="1773"/>
    <x v="3"/>
    <d v="1990-01-24T00:00:00"/>
    <x v="0"/>
  </r>
  <r>
    <x v="28"/>
    <x v="0"/>
    <s v="SP"/>
    <x v="17"/>
    <s v="White Salmon River"/>
    <s v="USFW"/>
    <d v="1990-01-08T00:00:00"/>
    <x v="1774"/>
    <x v="11"/>
    <d v="1990-02-15T00:00:00"/>
    <x v="0"/>
  </r>
  <r>
    <x v="28"/>
    <x v="0"/>
    <s v="SP"/>
    <x v="17"/>
    <s v="White Salmon River"/>
    <s v="USFW"/>
    <d v="1990-08-23T00:00:00"/>
    <x v="1775"/>
    <x v="11"/>
    <d v="1990-08-24T00:00:00"/>
    <x v="2"/>
  </r>
  <r>
    <x v="28"/>
    <x v="16"/>
    <s v="UN"/>
    <x v="5"/>
    <s v="Willard Hatchery"/>
    <s v="USFW"/>
    <d v="1990-05-14T00:00:00"/>
    <x v="1776"/>
    <x v="3"/>
    <d v="1990-05-14T00:00:00"/>
    <x v="2"/>
  </r>
  <r>
    <x v="28"/>
    <x v="2"/>
    <s v="FA"/>
    <x v="53"/>
    <s v="Minthorn Acclimation Pond"/>
    <s v="ODFW"/>
    <d v="1990-10-15T00:00:00"/>
    <x v="25"/>
    <x v="1"/>
    <d v="1990-10-15T00:00:00"/>
    <x v="1"/>
  </r>
  <r>
    <x v="28"/>
    <x v="2"/>
    <s v="FA"/>
    <x v="53"/>
    <s v="Minthorn Acclimation Pond"/>
    <s v="ODFW"/>
    <d v="1990-10-16T00:00:00"/>
    <x v="1777"/>
    <x v="1"/>
    <d v="1990-10-16T00:00:00"/>
    <x v="1"/>
  </r>
  <r>
    <x v="28"/>
    <x v="0"/>
    <s v="SP"/>
    <x v="2"/>
    <s v="Bonifer Acclim Pond"/>
    <s v="ODFW"/>
    <d v="1990-10-23T00:00:00"/>
    <x v="1778"/>
    <x v="1"/>
    <d v="1990-10-26T00:00:00"/>
    <x v="2"/>
  </r>
  <r>
    <x v="28"/>
    <x v="4"/>
    <s v="SP"/>
    <x v="15"/>
    <s v="Klickitat Hatchery"/>
    <s v="WDFW"/>
    <d v="1991-03-01T00:00:00"/>
    <x v="1779"/>
    <x v="8"/>
    <d v="1991-04-01T00:00:00"/>
    <x v="1"/>
  </r>
  <r>
    <x v="28"/>
    <x v="6"/>
    <s v="FA"/>
    <x v="15"/>
    <s v="Klickitat Hatchery"/>
    <s v="WDFW"/>
    <d v="1991-03-08T00:00:00"/>
    <x v="1780"/>
    <x v="8"/>
    <d v="1991-03-14T00:00:00"/>
    <x v="0"/>
  </r>
  <r>
    <x v="28"/>
    <x v="6"/>
    <s v="FA"/>
    <x v="15"/>
    <s v="Klickitat Hatchery"/>
    <s v="WDFW"/>
    <d v="1991-04-01T00:00:00"/>
    <x v="1781"/>
    <x v="8"/>
    <d v="1991-06-19T00:00:00"/>
    <x v="1"/>
  </r>
  <r>
    <x v="28"/>
    <x v="6"/>
    <s v="FA"/>
    <x v="15"/>
    <s v="Klickitat Hatchery"/>
    <s v="WDFW"/>
    <d v="1991-02-15T00:00:00"/>
    <x v="1782"/>
    <x v="8"/>
    <d v="1991-03-12T00:00:00"/>
    <x v="0"/>
  </r>
  <r>
    <x v="28"/>
    <x v="9"/>
    <s v="NO"/>
    <x v="21"/>
    <s v="Klickitat River"/>
    <s v="WDFW"/>
    <d v="1991-04-01T00:00:00"/>
    <x v="1783"/>
    <x v="8"/>
    <d v="1991-04-05T00:00:00"/>
    <x v="1"/>
  </r>
  <r>
    <x v="28"/>
    <x v="4"/>
    <s v="SP"/>
    <x v="15"/>
    <s v="Klickitat Hatchery"/>
    <s v="WDFW"/>
    <d v="1991-05-01T00:00:00"/>
    <x v="1784"/>
    <x v="8"/>
    <d v="1991-05-01T00:00:00"/>
    <x v="1"/>
  </r>
  <r>
    <x v="28"/>
    <x v="6"/>
    <s v="FA"/>
    <x v="15"/>
    <s v="Klickitat Hatchery"/>
    <s v="WDFW"/>
    <d v="1991-05-24T00:00:00"/>
    <x v="1785"/>
    <x v="8"/>
    <d v="1991-05-24T00:00:00"/>
    <x v="1"/>
  </r>
  <r>
    <x v="28"/>
    <x v="9"/>
    <s v="NO"/>
    <x v="15"/>
    <s v="Klickitat Hatchery"/>
    <s v="WDFW"/>
    <d v="1991-04-15T00:00:00"/>
    <x v="1786"/>
    <x v="8"/>
    <d v="1991-06-14T00:00:00"/>
    <x v="1"/>
  </r>
  <r>
    <x v="28"/>
    <x v="4"/>
    <s v="SP"/>
    <x v="19"/>
    <s v="Ringold Springs H Salmon"/>
    <s v="WDFW"/>
    <d v="1991-04-01T00:00:00"/>
    <x v="448"/>
    <x v="7"/>
    <d v="1991-04-04T00:00:00"/>
    <x v="1"/>
  </r>
  <r>
    <x v="28"/>
    <x v="6"/>
    <s v="FA"/>
    <x v="18"/>
    <s v="Priest Rapids Hatchery"/>
    <s v="WDFW"/>
    <d v="1991-06-14T00:00:00"/>
    <x v="1787"/>
    <x v="7"/>
    <d v="1991-06-26T00:00:00"/>
    <x v="1"/>
  </r>
  <r>
    <x v="28"/>
    <x v="6"/>
    <s v="FA"/>
    <x v="11"/>
    <s v="Columbia R Above Bonn"/>
    <s v="WDFW"/>
    <d v="1991-03-15T00:00:00"/>
    <x v="734"/>
    <x v="10"/>
    <d v="1991-03-15T00:00:00"/>
    <x v="1"/>
  </r>
  <r>
    <x v="28"/>
    <x v="2"/>
    <s v="FA"/>
    <x v="2"/>
    <s v="Umatilla River"/>
    <s v="ODFW"/>
    <d v="1991-03-18T00:00:00"/>
    <x v="1788"/>
    <x v="1"/>
    <d v="1991-03-20T00:00:00"/>
    <x v="1"/>
  </r>
  <r>
    <x v="28"/>
    <x v="6"/>
    <s v="FA"/>
    <x v="53"/>
    <s v="Umatilla River"/>
    <s v="ODFW"/>
    <d v="1991-05-06T00:00:00"/>
    <x v="1789"/>
    <x v="1"/>
    <d v="1991-05-13T00:00:00"/>
    <x v="1"/>
  </r>
  <r>
    <x v="28"/>
    <x v="7"/>
    <s v="UN"/>
    <x v="12"/>
    <s v="Yakama River"/>
    <s v="ODFW"/>
    <d v="1991-03-05T00:00:00"/>
    <x v="1790"/>
    <x v="4"/>
    <d v="1991-03-08T00:00:00"/>
    <x v="1"/>
  </r>
  <r>
    <x v="28"/>
    <x v="6"/>
    <s v="FA"/>
    <x v="53"/>
    <s v="Umatilla River"/>
    <s v="ODFW"/>
    <d v="1991-05-06T00:00:00"/>
    <x v="1791"/>
    <x v="1"/>
    <d v="1991-05-31T00:00:00"/>
    <x v="1"/>
  </r>
  <r>
    <x v="28"/>
    <x v="7"/>
    <s v="UN"/>
    <x v="12"/>
    <s v="Minthorn Acclimation Pond"/>
    <s v="ODFW"/>
    <d v="1991-03-21T00:00:00"/>
    <x v="1792"/>
    <x v="1"/>
    <d v="1991-03-26T00:00:00"/>
    <x v="1"/>
  </r>
  <r>
    <x v="28"/>
    <x v="4"/>
    <s v="SP"/>
    <x v="2"/>
    <s v="Hood River"/>
    <s v="ODFW"/>
    <d v="1991-03-25T00:00:00"/>
    <x v="1793"/>
    <x v="5"/>
    <d v="1991-03-25T00:00:00"/>
    <x v="1"/>
  </r>
  <r>
    <x v="28"/>
    <x v="4"/>
    <s v="SP"/>
    <x v="0"/>
    <s v="Bel. Pelton Ladder"/>
    <s v="ODFW"/>
    <d v="1991-04-22T00:00:00"/>
    <x v="1794"/>
    <x v="0"/>
    <d v="1991-05-14T00:00:00"/>
    <x v="1"/>
  </r>
  <r>
    <x v="28"/>
    <x v="4"/>
    <s v="SP"/>
    <x v="0"/>
    <s v="Bel. Pelton Ladder"/>
    <s v="ODFW"/>
    <d v="1991-04-22T00:00:00"/>
    <x v="1795"/>
    <x v="0"/>
    <d v="1991-04-23T00:00:00"/>
    <x v="1"/>
  </r>
  <r>
    <x v="28"/>
    <x v="8"/>
    <s v="SU"/>
    <x v="0"/>
    <s v="Bel. Pelton Ladder"/>
    <s v="ODFW"/>
    <d v="1991-04-15T00:00:00"/>
    <x v="1796"/>
    <x v="0"/>
    <d v="1991-04-17T00:00:00"/>
    <x v="1"/>
  </r>
  <r>
    <x v="28"/>
    <x v="4"/>
    <s v="SP"/>
    <x v="2"/>
    <s v="Bonifer Acclim Pond"/>
    <s v="ODFW"/>
    <d v="1991-03-27T00:00:00"/>
    <x v="1797"/>
    <x v="1"/>
    <d v="1991-03-28T00:00:00"/>
    <x v="1"/>
  </r>
  <r>
    <x v="28"/>
    <x v="1"/>
    <s v="SU"/>
    <x v="8"/>
    <s v="Bonifer Acclim Pond"/>
    <s v="ODFW"/>
    <d v="1991-05-02T00:00:00"/>
    <x v="1798"/>
    <x v="1"/>
    <d v="1991-05-03T00:00:00"/>
    <x v="1"/>
  </r>
  <r>
    <x v="28"/>
    <x v="8"/>
    <s v="SU"/>
    <x v="8"/>
    <s v="W Fk Hood River"/>
    <s v="ODFW"/>
    <d v="1991-04-22T00:00:00"/>
    <x v="1799"/>
    <x v="5"/>
    <d v="1991-04-30T00:00:00"/>
    <x v="1"/>
  </r>
  <r>
    <x v="28"/>
    <x v="4"/>
    <s v="SP"/>
    <x v="4"/>
    <s v="Carson Hatchery"/>
    <s v="USFW"/>
    <d v="1991-04-15T00:00:00"/>
    <x v="1800"/>
    <x v="2"/>
    <d v="1991-04-15T00:00:00"/>
    <x v="1"/>
  </r>
  <r>
    <x v="28"/>
    <x v="4"/>
    <s v="SP"/>
    <x v="22"/>
    <s v="Warm Springs Hatchery"/>
    <s v="USFW"/>
    <d v="1991-03-25T00:00:00"/>
    <x v="1801"/>
    <x v="0"/>
    <d v="1991-04-22T00:00:00"/>
    <x v="1"/>
  </r>
  <r>
    <x v="28"/>
    <x v="6"/>
    <s v="FA"/>
    <x v="16"/>
    <s v="Roza Acclim Pond"/>
    <s v="USFW"/>
    <d v="1991-05-23T00:00:00"/>
    <x v="1802"/>
    <x v="4"/>
    <d v="1991-05-26T00:00:00"/>
    <x v="1"/>
  </r>
  <r>
    <x v="28"/>
    <x v="6"/>
    <s v="FA"/>
    <x v="16"/>
    <s v="Little White Salmon Hatchery"/>
    <s v="USFW"/>
    <d v="1991-06-24T00:00:00"/>
    <x v="1803"/>
    <x v="3"/>
    <d v="1991-06-24T00:00:00"/>
    <x v="1"/>
  </r>
  <r>
    <x v="28"/>
    <x v="4"/>
    <s v="SP"/>
    <x v="16"/>
    <s v="Little White Salmon Hatchery"/>
    <s v="USFW"/>
    <d v="1991-04-15T00:00:00"/>
    <x v="1804"/>
    <x v="3"/>
    <d v="1991-04-15T00:00:00"/>
    <x v="1"/>
  </r>
  <r>
    <x v="28"/>
    <x v="6"/>
    <s v="FA"/>
    <x v="17"/>
    <s v="Spring Creek Hatchery"/>
    <s v="USFW"/>
    <d v="1991-03-21T00:00:00"/>
    <x v="1805"/>
    <x v="10"/>
    <d v="1991-03-21T00:00:00"/>
    <x v="1"/>
  </r>
  <r>
    <x v="28"/>
    <x v="6"/>
    <s v="FA"/>
    <x v="17"/>
    <s v="Spring Creek Hatchery"/>
    <s v="USFW"/>
    <d v="1991-04-18T00:00:00"/>
    <x v="1806"/>
    <x v="10"/>
    <d v="1991-04-18T00:00:00"/>
    <x v="1"/>
  </r>
  <r>
    <x v="28"/>
    <x v="6"/>
    <s v="FA"/>
    <x v="17"/>
    <s v="Spring Creek Hatchery"/>
    <s v="USFW"/>
    <d v="1991-05-16T00:00:00"/>
    <x v="1807"/>
    <x v="10"/>
    <d v="1991-05-16T00:00:00"/>
    <x v="1"/>
  </r>
  <r>
    <x v="28"/>
    <x v="7"/>
    <s v="UN"/>
    <x v="5"/>
    <s v="Willard Hatchery"/>
    <s v="USFW"/>
    <d v="1991-04-15T00:00:00"/>
    <x v="1808"/>
    <x v="3"/>
    <d v="1991-04-15T00:00:00"/>
    <x v="1"/>
  </r>
  <r>
    <x v="28"/>
    <x v="4"/>
    <s v="SP"/>
    <x v="22"/>
    <s v="Warm Springs Hatchery"/>
    <s v="USFW"/>
    <d v="1991-04-17T00:00:00"/>
    <x v="1809"/>
    <x v="0"/>
    <d v="1991-04-17T00:00:00"/>
    <x v="1"/>
  </r>
  <r>
    <x v="28"/>
    <x v="6"/>
    <s v="FA"/>
    <x v="46"/>
    <s v="Bel. McNary Dam"/>
    <s v="n/a"/>
    <d v="1991-06-20T00:00:00"/>
    <x v="1810"/>
    <x v="12"/>
    <d v="1991-08-04T00:00:00"/>
    <x v="5"/>
  </r>
  <r>
    <x v="28"/>
    <x v="0"/>
    <s v="SP"/>
    <x v="22"/>
    <s v="Warm Springs Hatchery"/>
    <s v="USFW"/>
    <d v="1990-09-25T00:00:00"/>
    <x v="1811"/>
    <x v="0"/>
    <d v="1990-11-01T00:00:00"/>
    <x v="2"/>
  </r>
  <r>
    <x v="28"/>
    <x v="4"/>
    <s v="SP"/>
    <x v="37"/>
    <s v="Umatilla River"/>
    <s v="UMTR"/>
    <d v="1991-04-09T00:00:00"/>
    <x v="1812"/>
    <x v="1"/>
    <d v="1991-04-09T00:00:00"/>
    <x v="1"/>
  </r>
  <r>
    <x v="28"/>
    <x v="4"/>
    <s v="SP"/>
    <x v="17"/>
    <s v="White Salmon River"/>
    <s v="USFW"/>
    <d v="1991-04-11T00:00:00"/>
    <x v="1813"/>
    <x v="11"/>
    <d v="1991-04-11T00:00:00"/>
    <x v="1"/>
  </r>
  <r>
    <x v="28"/>
    <x v="1"/>
    <s v="SU"/>
    <x v="20"/>
    <s v="Klickitat River"/>
    <s v="WDFW"/>
    <d v="1991-04-25T00:00:00"/>
    <x v="1814"/>
    <x v="8"/>
    <d v="1991-05-03T00:00:00"/>
    <x v="1"/>
  </r>
  <r>
    <x v="28"/>
    <x v="8"/>
    <s v="SU"/>
    <x v="54"/>
    <s v="Roza Dam"/>
    <s v="WDFW"/>
    <d v="1991-04-10T00:00:00"/>
    <x v="1815"/>
    <x v="4"/>
    <d v="1991-04-30T00:00:00"/>
    <x v="1"/>
  </r>
  <r>
    <x v="28"/>
    <x v="1"/>
    <s v="SU"/>
    <x v="19"/>
    <s v="Ringold Springs H Game"/>
    <s v="WDFW"/>
    <d v="1991-04-18T00:00:00"/>
    <x v="1816"/>
    <x v="7"/>
    <d v="1991-04-27T00:00:00"/>
    <x v="1"/>
  </r>
  <r>
    <x v="28"/>
    <x v="1"/>
    <s v="SU"/>
    <x v="10"/>
    <s v="Walla Walla River"/>
    <s v="WDFW"/>
    <d v="1991-04-16T00:00:00"/>
    <x v="1817"/>
    <x v="9"/>
    <d v="1991-04-29T00:00:00"/>
    <x v="1"/>
  </r>
  <r>
    <x v="28"/>
    <x v="1"/>
    <s v="SU"/>
    <x v="10"/>
    <s v="Dayton Acclim Pond"/>
    <s v="WDFW"/>
    <d v="1991-04-16T00:00:00"/>
    <x v="1818"/>
    <x v="6"/>
    <d v="1991-04-29T00:00:00"/>
    <x v="1"/>
  </r>
  <r>
    <x v="28"/>
    <x v="8"/>
    <s v="SU"/>
    <x v="45"/>
    <s v="Klickitat River"/>
    <s v="WDFW"/>
    <d v="1991-04-22T00:00:00"/>
    <x v="1819"/>
    <x v="8"/>
    <d v="1991-04-26T00:00:00"/>
    <x v="1"/>
  </r>
  <r>
    <x v="28"/>
    <x v="1"/>
    <s v="SU"/>
    <x v="20"/>
    <s v="White Salmon River"/>
    <s v="WDFW"/>
    <d v="1991-05-06T00:00:00"/>
    <x v="1820"/>
    <x v="11"/>
    <d v="1991-05-06T00:00:00"/>
    <x v="1"/>
  </r>
  <r>
    <x v="28"/>
    <x v="8"/>
    <s v="SU"/>
    <x v="45"/>
    <s v="Wind River"/>
    <s v="WDFW"/>
    <d v="1991-04-22T00:00:00"/>
    <x v="1821"/>
    <x v="2"/>
    <d v="1991-04-25T00:00:00"/>
    <x v="1"/>
  </r>
  <r>
    <x v="28"/>
    <x v="8"/>
    <s v="WI"/>
    <x v="20"/>
    <s v="Rock Cr (Stevenson)"/>
    <s v="WDFW"/>
    <d v="1991-04-18T00:00:00"/>
    <x v="30"/>
    <x v="10"/>
    <d v="1991-04-18T00:00:00"/>
    <x v="1"/>
  </r>
  <r>
    <x v="28"/>
    <x v="8"/>
    <s v="SU"/>
    <x v="54"/>
    <s v="Teanaway River"/>
    <s v="WDFW"/>
    <d v="1991-04-22T00:00:00"/>
    <x v="1822"/>
    <x v="4"/>
    <d v="1991-05-20T00:00:00"/>
    <x v="1"/>
  </r>
  <r>
    <x v="28"/>
    <x v="1"/>
    <s v="SU"/>
    <x v="10"/>
    <s v="Mill Cr (Walla Walla)"/>
    <s v="WDFW"/>
    <d v="1991-04-17T00:00:00"/>
    <x v="1823"/>
    <x v="9"/>
    <d v="1991-04-23T00:00:00"/>
    <x v="1"/>
  </r>
  <r>
    <x v="28"/>
    <x v="8"/>
    <s v="WI"/>
    <x v="20"/>
    <s v="White Salmon River"/>
    <s v="WDFW"/>
    <d v="1991-04-12T00:00:00"/>
    <x v="1824"/>
    <x v="11"/>
    <d v="1991-04-12T00:00:00"/>
    <x v="1"/>
  </r>
  <r>
    <x v="28"/>
    <x v="8"/>
    <s v="SU"/>
    <x v="30"/>
    <s v="Horn Rapids Dam"/>
    <s v="WDFW &amp; YATR"/>
    <d v="1991-05-10T00:00:00"/>
    <x v="1825"/>
    <x v="4"/>
    <d v="1991-05-21T00:00:00"/>
    <x v="1"/>
  </r>
  <r>
    <x v="28"/>
    <x v="8"/>
    <s v="SU"/>
    <x v="54"/>
    <s v="Horn Rapids Dam"/>
    <s v="WDFW"/>
    <d v="1991-04-24T00:00:00"/>
    <x v="1826"/>
    <x v="4"/>
    <d v="1991-05-22T00:00:00"/>
    <x v="1"/>
  </r>
  <r>
    <x v="28"/>
    <x v="8"/>
    <s v="SU"/>
    <x v="54"/>
    <s v="Wapato Pond"/>
    <s v="WDFW"/>
    <d v="1991-05-02T00:00:00"/>
    <x v="1827"/>
    <x v="4"/>
    <d v="1991-05-24T00:00:00"/>
    <x v="1"/>
  </r>
  <r>
    <x v="28"/>
    <x v="11"/>
    <s v="UN"/>
    <x v="51"/>
    <s v="Cle Elum Lake"/>
    <s v="NMFS"/>
    <d v="1990-11-01T00:00:00"/>
    <x v="1828"/>
    <x v="4"/>
    <d v="1991-06-30T00:00:00"/>
    <x v="1"/>
  </r>
  <r>
    <x v="28"/>
    <x v="11"/>
    <s v="UN"/>
    <x v="51"/>
    <s v="Cle Elum Lake"/>
    <s v="NMFS"/>
    <d v="1990-12-21T00:00:00"/>
    <x v="1829"/>
    <x v="4"/>
    <d v="1991-06-30T00:00:00"/>
    <x v="1"/>
  </r>
  <r>
    <x v="28"/>
    <x v="11"/>
    <s v="UN"/>
    <x v="51"/>
    <s v="Cle Elum River"/>
    <s v="NMFS"/>
    <d v="1991-02-26T00:00:00"/>
    <x v="1830"/>
    <x v="4"/>
    <d v="1991-06-18T00:00:00"/>
    <x v="1"/>
  </r>
  <r>
    <x v="28"/>
    <x v="4"/>
    <s v="SP"/>
    <x v="46"/>
    <s v="Bel. McNary Dam"/>
    <s v="n/a"/>
    <d v="1991-04-22T00:00:00"/>
    <x v="1831"/>
    <x v="12"/>
    <d v="1991-05-31T00:00:00"/>
    <x v="1"/>
  </r>
  <r>
    <x v="28"/>
    <x v="8"/>
    <s v="SU"/>
    <x v="46"/>
    <s v="Bel. McNary Dam"/>
    <s v="n/a"/>
    <d v="1991-04-29T00:00:00"/>
    <x v="1832"/>
    <x v="12"/>
    <d v="1991-06-07T00:00:00"/>
    <x v="1"/>
  </r>
  <r>
    <x v="28"/>
    <x v="6"/>
    <s v="FA"/>
    <x v="46"/>
    <s v="Hanford Ferry"/>
    <s v="n/a"/>
    <d v="1991-06-05T00:00:00"/>
    <x v="1833"/>
    <x v="7"/>
    <d v="1991-06-13T00:00:00"/>
    <x v="1"/>
  </r>
  <r>
    <x v="28"/>
    <x v="4"/>
    <s v="SP"/>
    <x v="37"/>
    <s v="Bonifer Acclim Pond"/>
    <s v="UMTR"/>
    <d v="1991-03-26T00:00:00"/>
    <x v="1834"/>
    <x v="1"/>
    <d v="1991-03-26T00:00:00"/>
    <x v="1"/>
  </r>
  <r>
    <x v="28"/>
    <x v="7"/>
    <s v="UN"/>
    <x v="36"/>
    <s v="Minthorn Acclimation Pond"/>
    <s v="UMTR"/>
    <d v="1991-03-25T00:00:00"/>
    <x v="1835"/>
    <x v="1"/>
    <d v="1991-03-25T00:00:00"/>
    <x v="1"/>
  </r>
  <r>
    <x v="28"/>
    <x v="1"/>
    <s v="SU"/>
    <x v="36"/>
    <s v="Umatilla River"/>
    <s v="UMTR"/>
    <d v="1991-04-16T00:00:00"/>
    <x v="1836"/>
    <x v="1"/>
    <d v="1991-04-30T00:00:00"/>
    <x v="1"/>
  </r>
  <r>
    <x v="28"/>
    <x v="4"/>
    <s v="SP"/>
    <x v="36"/>
    <s v="Umatilla River"/>
    <s v="UMTR"/>
    <d v="1991-04-29T00:00:00"/>
    <x v="1837"/>
    <x v="1"/>
    <d v="1991-05-15T00:00:00"/>
    <x v="1"/>
  </r>
  <r>
    <x v="28"/>
    <x v="1"/>
    <s v="SU"/>
    <x v="37"/>
    <s v="Bonifer Acclim Pond"/>
    <s v="UMTR"/>
    <d v="1991-05-02T00:00:00"/>
    <x v="1838"/>
    <x v="1"/>
    <d v="1991-05-02T00:00:00"/>
    <x v="1"/>
  </r>
  <r>
    <x v="28"/>
    <x v="6"/>
    <s v="FA"/>
    <x v="36"/>
    <s v="Minthorn Acclimation Pond"/>
    <s v="UMTR"/>
    <d v="1991-05-13T00:00:00"/>
    <x v="1839"/>
    <x v="1"/>
    <d v="1991-05-13T00:00:00"/>
    <x v="1"/>
  </r>
  <r>
    <x v="28"/>
    <x v="1"/>
    <s v="SU"/>
    <x v="30"/>
    <s v="Yakama River"/>
    <s v="WDFW &amp; YATR"/>
    <d v="1991-02-07T00:00:00"/>
    <x v="1840"/>
    <x v="4"/>
    <d v="1991-02-07T00:00:00"/>
    <x v="1"/>
  </r>
  <r>
    <x v="28"/>
    <x v="1"/>
    <s v="SU"/>
    <x v="30"/>
    <s v="Yakama River"/>
    <s v="WDFW &amp; YATR"/>
    <d v="1991-02-07T00:00:00"/>
    <x v="1841"/>
    <x v="4"/>
    <d v="1991-06-06T00:00:00"/>
    <x v="1"/>
  </r>
  <r>
    <x v="28"/>
    <x v="15"/>
    <s v="SP"/>
    <x v="46"/>
    <s v="Roza Dam"/>
    <s v="n/a"/>
    <d v="1991-04-12T00:00:00"/>
    <x v="1842"/>
    <x v="4"/>
    <d v="1991-05-15T00:00:00"/>
    <x v="1"/>
  </r>
  <r>
    <x v="28"/>
    <x v="7"/>
    <s v="UN"/>
    <x v="46"/>
    <s v="Prosser Trap"/>
    <s v="n/a"/>
    <d v="1991-05-22T00:00:00"/>
    <x v="1843"/>
    <x v="4"/>
    <d v="1991-06-05T00:00:00"/>
    <x v="1"/>
  </r>
  <r>
    <x v="28"/>
    <x v="8"/>
    <s v="WI"/>
    <x v="42"/>
    <s v="E Fk Hood River"/>
    <s v="ODFW"/>
    <d v="1991-04-23T00:00:00"/>
    <x v="1844"/>
    <x v="5"/>
    <d v="1991-04-23T00:00:00"/>
    <x v="1"/>
  </r>
  <r>
    <x v="29"/>
    <x v="0"/>
    <s v="SP"/>
    <x v="16"/>
    <s v="Little White Salmon Hatchery"/>
    <s v="USFW"/>
    <d v="1988-11-10T00:00:00"/>
    <x v="1845"/>
    <x v="3"/>
    <d v="1988-12-16T00:00:00"/>
    <x v="0"/>
  </r>
  <r>
    <x v="29"/>
    <x v="1"/>
    <s v="SU"/>
    <x v="53"/>
    <s v="Umatilla River"/>
    <s v="ODFW"/>
    <d v="1988-06-03T00:00:00"/>
    <x v="1846"/>
    <x v="1"/>
    <d v="1988-06-03T00:00:00"/>
    <x v="0"/>
  </r>
  <r>
    <x v="29"/>
    <x v="0"/>
    <s v="SP"/>
    <x v="15"/>
    <s v="Upper Klickitat River"/>
    <s v="WDFW"/>
    <d v="1989-06-26T00:00:00"/>
    <x v="1847"/>
    <x v="8"/>
    <d v="1989-06-30T00:00:00"/>
    <x v="4"/>
  </r>
  <r>
    <x v="29"/>
    <x v="0"/>
    <s v="SP"/>
    <x v="15"/>
    <s v="Klickitat Hatchery"/>
    <s v="WDFW"/>
    <d v="1989-03-01T00:00:00"/>
    <x v="1848"/>
    <x v="8"/>
    <d v="1989-03-01T00:00:00"/>
    <x v="4"/>
  </r>
  <r>
    <x v="29"/>
    <x v="0"/>
    <s v="SP"/>
    <x v="15"/>
    <s v="Upper Klickitat River"/>
    <s v="WDFW"/>
    <d v="1989-04-10T00:00:00"/>
    <x v="1849"/>
    <x v="8"/>
    <d v="1989-04-12T00:00:00"/>
    <x v="4"/>
  </r>
  <r>
    <x v="29"/>
    <x v="10"/>
    <s v="NO"/>
    <x v="15"/>
    <s v="Upper Klickitat River"/>
    <s v="WDFW"/>
    <d v="1989-03-20T00:00:00"/>
    <x v="1850"/>
    <x v="8"/>
    <d v="1989-05-24T00:00:00"/>
    <x v="2"/>
  </r>
  <r>
    <x v="29"/>
    <x v="2"/>
    <s v="FA"/>
    <x v="2"/>
    <s v="Minthorn Acclimation Pond"/>
    <s v="ODFW"/>
    <d v="1989-10-18T00:00:00"/>
    <x v="1851"/>
    <x v="1"/>
    <d v="1989-10-18T00:00:00"/>
    <x v="1"/>
  </r>
  <r>
    <x v="29"/>
    <x v="0"/>
    <s v="SP"/>
    <x v="2"/>
    <s v="Bonifer Acclim Pond"/>
    <s v="ODFW"/>
    <d v="1989-10-13T00:00:00"/>
    <x v="1852"/>
    <x v="1"/>
    <d v="1989-10-13T00:00:00"/>
    <x v="2"/>
  </r>
  <r>
    <x v="29"/>
    <x v="0"/>
    <s v="SP"/>
    <x v="16"/>
    <s v="Little White Salmon Hatchery"/>
    <s v="USFW"/>
    <d v="1989-06-22T00:00:00"/>
    <x v="1853"/>
    <x v="3"/>
    <d v="1989-06-22T00:00:00"/>
    <x v="4"/>
  </r>
  <r>
    <x v="29"/>
    <x v="0"/>
    <s v="SP"/>
    <x v="22"/>
    <s v="Warm Springs Hatchery"/>
    <s v="USFW"/>
    <d v="1989-09-27T00:00:00"/>
    <x v="1854"/>
    <x v="0"/>
    <d v="1989-09-27T00:00:00"/>
    <x v="2"/>
  </r>
  <r>
    <x v="29"/>
    <x v="11"/>
    <s v="UN"/>
    <x v="51"/>
    <s v="Cle Elum River"/>
    <s v="NMFS"/>
    <d v="1989-12-13T00:00:00"/>
    <x v="1855"/>
    <x v="4"/>
    <d v="1989-12-13T00:00:00"/>
    <x v="1"/>
  </r>
  <r>
    <x v="29"/>
    <x v="0"/>
    <s v="SP"/>
    <x v="16"/>
    <s v="Little White Salmon Hatchery"/>
    <s v="USFW"/>
    <d v="1988-11-10T00:00:00"/>
    <x v="1856"/>
    <x v="3"/>
    <d v="1988-12-16T00:00:00"/>
    <x v="0"/>
  </r>
  <r>
    <x v="29"/>
    <x v="16"/>
    <s v="UN"/>
    <x v="5"/>
    <s v="Willard Hatchery"/>
    <s v="USFW"/>
    <d v="1989-05-30T00:00:00"/>
    <x v="1857"/>
    <x v="3"/>
    <d v="1989-05-30T00:00:00"/>
    <x v="2"/>
  </r>
  <r>
    <x v="29"/>
    <x v="0"/>
    <s v="SP"/>
    <x v="4"/>
    <s v="Carson Hatchery"/>
    <s v="USFW"/>
    <d v="1989-01-13T00:00:00"/>
    <x v="1858"/>
    <x v="2"/>
    <d v="1989-01-13T00:00:00"/>
    <x v="0"/>
  </r>
  <r>
    <x v="29"/>
    <x v="0"/>
    <s v="SP"/>
    <x v="22"/>
    <s v="Warm Springs Hatchery"/>
    <s v="USFW"/>
    <d v="1989-11-15T00:00:00"/>
    <x v="1710"/>
    <x v="0"/>
    <d v="1989-11-15T00:00:00"/>
    <x v="2"/>
  </r>
  <r>
    <x v="29"/>
    <x v="0"/>
    <s v="SP"/>
    <x v="15"/>
    <s v="Upper Klickitat River"/>
    <s v="WDFW"/>
    <d v="1989-10-03T00:00:00"/>
    <x v="1859"/>
    <x v="8"/>
    <d v="1989-10-03T00:00:00"/>
    <x v="2"/>
  </r>
  <r>
    <x v="29"/>
    <x v="9"/>
    <s v="NO"/>
    <x v="21"/>
    <s v="Klickitat River"/>
    <s v="WDFW"/>
    <d v="1990-04-02T00:00:00"/>
    <x v="1722"/>
    <x v="8"/>
    <d v="1990-04-05T00:00:00"/>
    <x v="1"/>
  </r>
  <r>
    <x v="29"/>
    <x v="4"/>
    <s v="SP"/>
    <x v="15"/>
    <s v="Klickitat Hatchery"/>
    <s v="WDFW"/>
    <d v="1990-05-01T00:00:00"/>
    <x v="1860"/>
    <x v="8"/>
    <d v="1990-05-01T00:00:00"/>
    <x v="1"/>
  </r>
  <r>
    <x v="29"/>
    <x v="6"/>
    <s v="FA"/>
    <x v="15"/>
    <s v="Klickitat Hatchery"/>
    <s v="WDFW"/>
    <d v="1990-05-16T00:00:00"/>
    <x v="1861"/>
    <x v="8"/>
    <d v="1990-06-07T00:00:00"/>
    <x v="1"/>
  </r>
  <r>
    <x v="29"/>
    <x v="9"/>
    <s v="NO"/>
    <x v="15"/>
    <s v="Klickitat Hatchery"/>
    <s v="WDFW"/>
    <d v="1990-04-21T00:00:00"/>
    <x v="1862"/>
    <x v="8"/>
    <d v="1990-06-02T00:00:00"/>
    <x v="1"/>
  </r>
  <r>
    <x v="29"/>
    <x v="4"/>
    <s v="SP"/>
    <x v="19"/>
    <s v="Ringold Springs H Salmon"/>
    <s v="WDFW"/>
    <d v="1990-03-28T00:00:00"/>
    <x v="1863"/>
    <x v="7"/>
    <d v="1990-04-04T00:00:00"/>
    <x v="1"/>
  </r>
  <r>
    <x v="29"/>
    <x v="6"/>
    <s v="FA"/>
    <x v="18"/>
    <s v="Priest Rapids Hatchery"/>
    <s v="WDFW"/>
    <d v="1990-06-07T00:00:00"/>
    <x v="1864"/>
    <x v="7"/>
    <d v="1990-06-19T00:00:00"/>
    <x v="1"/>
  </r>
  <r>
    <x v="29"/>
    <x v="2"/>
    <s v="FA"/>
    <x v="2"/>
    <s v="Umatilla River"/>
    <s v="ODFW"/>
    <d v="1990-03-19T00:00:00"/>
    <x v="1865"/>
    <x v="1"/>
    <d v="1990-03-26T00:00:00"/>
    <x v="1"/>
  </r>
  <r>
    <x v="29"/>
    <x v="6"/>
    <s v="FA"/>
    <x v="53"/>
    <s v="Umatilla River"/>
    <s v="ODFW"/>
    <d v="1990-05-11T00:00:00"/>
    <x v="1866"/>
    <x v="1"/>
    <d v="1990-06-01T00:00:00"/>
    <x v="1"/>
  </r>
  <r>
    <x v="29"/>
    <x v="0"/>
    <s v="SP"/>
    <x v="37"/>
    <s v="Bonifer Acclim Pond"/>
    <s v="UMTR"/>
    <d v="1989-10-13T00:00:00"/>
    <x v="1867"/>
    <x v="1"/>
    <d v="1989-10-13T00:00:00"/>
    <x v="2"/>
  </r>
  <r>
    <x v="29"/>
    <x v="2"/>
    <s v="FA"/>
    <x v="36"/>
    <s v="Minthorn Acclimation Pond"/>
    <s v="UMTR"/>
    <d v="1989-10-18T00:00:00"/>
    <x v="1851"/>
    <x v="1"/>
    <d v="1989-10-18T00:00:00"/>
    <x v="1"/>
  </r>
  <r>
    <x v="29"/>
    <x v="7"/>
    <s v="UN"/>
    <x v="12"/>
    <s v="Umatilla River"/>
    <s v="ODFW"/>
    <d v="1990-03-26T00:00:00"/>
    <x v="1868"/>
    <x v="1"/>
    <d v="1990-04-02T00:00:00"/>
    <x v="1"/>
  </r>
  <r>
    <x v="29"/>
    <x v="7"/>
    <s v="UN"/>
    <x v="12"/>
    <s v="Yakama River"/>
    <s v="ODFW"/>
    <d v="1990-03-09T00:00:00"/>
    <x v="1869"/>
    <x v="4"/>
    <d v="1990-03-14T00:00:00"/>
    <x v="1"/>
  </r>
  <r>
    <x v="29"/>
    <x v="4"/>
    <s v="SP"/>
    <x v="2"/>
    <s v="Hood River"/>
    <s v="ODFW"/>
    <d v="1990-03-12T00:00:00"/>
    <x v="1870"/>
    <x v="5"/>
    <d v="1990-03-14T00:00:00"/>
    <x v="1"/>
  </r>
  <r>
    <x v="29"/>
    <x v="4"/>
    <s v="SP"/>
    <x v="0"/>
    <s v="Bel. Pelton Ladder"/>
    <s v="ODFW"/>
    <d v="1990-04-16T00:00:00"/>
    <x v="1871"/>
    <x v="0"/>
    <d v="1990-05-17T00:00:00"/>
    <x v="1"/>
  </r>
  <r>
    <x v="29"/>
    <x v="4"/>
    <s v="SP"/>
    <x v="0"/>
    <s v="Bel. Pelton Ladder"/>
    <s v="ODFW"/>
    <d v="1990-04-19T00:00:00"/>
    <x v="1872"/>
    <x v="0"/>
    <d v="1990-04-20T00:00:00"/>
    <x v="1"/>
  </r>
  <r>
    <x v="29"/>
    <x v="8"/>
    <s v="SU"/>
    <x v="0"/>
    <s v="Bel. Pelton Ladder"/>
    <s v="ODFW"/>
    <d v="1990-04-16T00:00:00"/>
    <x v="1873"/>
    <x v="0"/>
    <d v="1990-04-18T00:00:00"/>
    <x v="1"/>
  </r>
  <r>
    <x v="29"/>
    <x v="4"/>
    <s v="SP"/>
    <x v="2"/>
    <s v="Bonifer Acclim Pond"/>
    <s v="ODFW"/>
    <d v="1990-03-22T00:00:00"/>
    <x v="1874"/>
    <x v="1"/>
    <d v="1990-03-23T00:00:00"/>
    <x v="1"/>
  </r>
  <r>
    <x v="29"/>
    <x v="1"/>
    <s v="SU"/>
    <x v="8"/>
    <s v="Bonifer Acclim Pond"/>
    <s v="ODFW"/>
    <d v="1990-05-08T00:00:00"/>
    <x v="1875"/>
    <x v="1"/>
    <d v="1990-05-11T00:00:00"/>
    <x v="1"/>
  </r>
  <r>
    <x v="29"/>
    <x v="1"/>
    <s v="SU"/>
    <x v="8"/>
    <s v="W Fk Hood River"/>
    <s v="ODFW"/>
    <d v="1990-04-04T00:00:00"/>
    <x v="1876"/>
    <x v="5"/>
    <d v="1990-04-11T00:00:00"/>
    <x v="1"/>
  </r>
  <r>
    <x v="29"/>
    <x v="8"/>
    <s v="WI"/>
    <x v="55"/>
    <s v="E Fk Hood River"/>
    <s v="ODFW"/>
    <d v="1990-04-12T00:00:00"/>
    <x v="1877"/>
    <x v="5"/>
    <d v="1990-04-12T00:00:00"/>
    <x v="1"/>
  </r>
  <r>
    <x v="29"/>
    <x v="4"/>
    <s v="SP"/>
    <x v="4"/>
    <s v="Carson Hatchery"/>
    <s v="USFW"/>
    <d v="1990-04-12T00:00:00"/>
    <x v="1878"/>
    <x v="2"/>
    <d v="1990-04-13T00:00:00"/>
    <x v="1"/>
  </r>
  <r>
    <x v="29"/>
    <x v="6"/>
    <s v="FA"/>
    <x v="16"/>
    <s v="Yakama River"/>
    <s v="USFW"/>
    <d v="1990-05-14T00:00:00"/>
    <x v="1879"/>
    <x v="4"/>
    <d v="1990-05-18T00:00:00"/>
    <x v="1"/>
  </r>
  <r>
    <x v="29"/>
    <x v="6"/>
    <s v="FA"/>
    <x v="16"/>
    <s v="Little White Salmon Hatchery"/>
    <s v="USFW"/>
    <d v="1990-06-25T00:00:00"/>
    <x v="1880"/>
    <x v="3"/>
    <d v="1990-06-25T00:00:00"/>
    <x v="1"/>
  </r>
  <r>
    <x v="29"/>
    <x v="4"/>
    <s v="SP"/>
    <x v="16"/>
    <s v="Little White Salmon Hatchery"/>
    <s v="USFW"/>
    <d v="1990-04-18T00:00:00"/>
    <x v="1881"/>
    <x v="3"/>
    <d v="1990-04-18T00:00:00"/>
    <x v="1"/>
  </r>
  <r>
    <x v="29"/>
    <x v="6"/>
    <s v="FA"/>
    <x v="17"/>
    <s v="Spring Creek Hatchery"/>
    <s v="USFW"/>
    <d v="1990-03-15T00:00:00"/>
    <x v="1882"/>
    <x v="10"/>
    <d v="1990-03-15T00:00:00"/>
    <x v="1"/>
  </r>
  <r>
    <x v="29"/>
    <x v="6"/>
    <s v="FA"/>
    <x v="17"/>
    <s v="Spring Creek Hatchery"/>
    <s v="USFW"/>
    <d v="1990-04-12T00:00:00"/>
    <x v="1883"/>
    <x v="10"/>
    <d v="1990-04-12T00:00:00"/>
    <x v="1"/>
  </r>
  <r>
    <x v="29"/>
    <x v="6"/>
    <s v="FA"/>
    <x v="17"/>
    <s v="Spring Creek Hatchery"/>
    <s v="USFW"/>
    <d v="1990-05-17T00:00:00"/>
    <x v="1884"/>
    <x v="10"/>
    <d v="1990-05-17T00:00:00"/>
    <x v="1"/>
  </r>
  <r>
    <x v="29"/>
    <x v="7"/>
    <s v="UN"/>
    <x v="5"/>
    <s v="Willard Hatchery"/>
    <s v="USFW"/>
    <d v="1990-04-17T00:00:00"/>
    <x v="1885"/>
    <x v="3"/>
    <d v="1990-04-18T00:00:00"/>
    <x v="1"/>
  </r>
  <r>
    <x v="29"/>
    <x v="4"/>
    <s v="SP"/>
    <x v="22"/>
    <s v="Warm Springs Hatchery"/>
    <s v="USFW"/>
    <d v="1990-04-11T00:00:00"/>
    <x v="1886"/>
    <x v="0"/>
    <d v="1990-04-16T00:00:00"/>
    <x v="1"/>
  </r>
  <r>
    <x v="29"/>
    <x v="0"/>
    <s v="SP"/>
    <x v="22"/>
    <s v="Warm Springs Hatchery"/>
    <s v="USFW"/>
    <d v="1989-09-27T00:00:00"/>
    <x v="1854"/>
    <x v="0"/>
    <d v="1989-09-27T00:00:00"/>
    <x v="2"/>
  </r>
  <r>
    <x v="29"/>
    <x v="6"/>
    <s v="FA"/>
    <x v="17"/>
    <s v="Spring Creek Hatchery"/>
    <s v="USFW"/>
    <d v="1990-04-19T00:00:00"/>
    <x v="1887"/>
    <x v="10"/>
    <d v="1990-04-19T00:00:00"/>
    <x v="1"/>
  </r>
  <r>
    <x v="29"/>
    <x v="4"/>
    <s v="SP"/>
    <x v="37"/>
    <s v="Umatilla River"/>
    <s v="UMTR"/>
    <d v="1990-04-18T00:00:00"/>
    <x v="1888"/>
    <x v="1"/>
    <d v="1990-04-18T00:00:00"/>
    <x v="1"/>
  </r>
  <r>
    <x v="29"/>
    <x v="0"/>
    <s v="SP"/>
    <x v="22"/>
    <s v="Warm Springs Hatchery"/>
    <s v="USFW"/>
    <d v="1989-11-15T00:00:00"/>
    <x v="1710"/>
    <x v="0"/>
    <d v="1989-11-15T00:00:00"/>
    <x v="2"/>
  </r>
  <r>
    <x v="29"/>
    <x v="1"/>
    <s v="SU"/>
    <x v="30"/>
    <s v="Prosser Trap"/>
    <s v="WDFW &amp; YATR"/>
    <d v="1990-04-25T00:00:00"/>
    <x v="1889"/>
    <x v="4"/>
    <d v="1990-05-09T00:00:00"/>
    <x v="1"/>
  </r>
  <r>
    <x v="29"/>
    <x v="1"/>
    <s v="SU"/>
    <x v="54"/>
    <s v="Naches River"/>
    <s v="WDFW"/>
    <d v="1990-04-07T00:00:00"/>
    <x v="1890"/>
    <x v="4"/>
    <d v="1990-04-21T00:00:00"/>
    <x v="1"/>
  </r>
  <r>
    <x v="29"/>
    <x v="1"/>
    <s v="SU"/>
    <x v="19"/>
    <s v="Ringold Springs H Game"/>
    <s v="WDFW"/>
    <d v="1990-04-20T00:00:00"/>
    <x v="1891"/>
    <x v="7"/>
    <d v="1990-04-27T00:00:00"/>
    <x v="1"/>
  </r>
  <r>
    <x v="29"/>
    <x v="1"/>
    <s v="SU"/>
    <x v="10"/>
    <s v="Walla Walla River"/>
    <s v="WDFW"/>
    <d v="1990-04-18T00:00:00"/>
    <x v="1892"/>
    <x v="9"/>
    <d v="1990-04-25T00:00:00"/>
    <x v="1"/>
  </r>
  <r>
    <x v="29"/>
    <x v="1"/>
    <s v="SU"/>
    <x v="10"/>
    <s v="Dayton Acclim Pond"/>
    <s v="WDFW"/>
    <d v="1990-04-15T00:00:00"/>
    <x v="1893"/>
    <x v="6"/>
    <d v="1990-04-30T00:00:00"/>
    <x v="1"/>
  </r>
  <r>
    <x v="29"/>
    <x v="8"/>
    <s v="SU"/>
    <x v="45"/>
    <s v="Klickitat River"/>
    <s v="WDFW"/>
    <d v="1990-04-16T00:00:00"/>
    <x v="1894"/>
    <x v="8"/>
    <d v="1990-04-25T00:00:00"/>
    <x v="1"/>
  </r>
  <r>
    <x v="29"/>
    <x v="1"/>
    <s v="SU"/>
    <x v="45"/>
    <s v="Wind River"/>
    <s v="WDFW"/>
    <d v="1990-04-16T00:00:00"/>
    <x v="1895"/>
    <x v="2"/>
    <d v="1990-04-18T00:00:00"/>
    <x v="1"/>
  </r>
  <r>
    <x v="29"/>
    <x v="1"/>
    <s v="SU"/>
    <x v="10"/>
    <s v="Mill Cr (Walla Walla)"/>
    <s v="WDFW"/>
    <d v="1990-04-18T00:00:00"/>
    <x v="1896"/>
    <x v="9"/>
    <d v="1990-04-20T00:00:00"/>
    <x v="1"/>
  </r>
  <r>
    <x v="29"/>
    <x v="1"/>
    <s v="SU"/>
    <x v="20"/>
    <s v="White Salmon River"/>
    <s v="WDFW"/>
    <d v="1990-04-21T00:00:00"/>
    <x v="1897"/>
    <x v="11"/>
    <d v="1990-04-21T00:00:00"/>
    <x v="1"/>
  </r>
  <r>
    <x v="29"/>
    <x v="1"/>
    <s v="SU"/>
    <x v="30"/>
    <s v="Yakama River"/>
    <s v="WDFW &amp; YATR"/>
    <d v="1990-05-09T00:00:00"/>
    <x v="1898"/>
    <x v="4"/>
    <d v="1990-05-10T00:00:00"/>
    <x v="1"/>
  </r>
  <r>
    <x v="29"/>
    <x v="8"/>
    <s v="SU"/>
    <x v="30"/>
    <s v="Nelson Springs"/>
    <s v="WDFW &amp; YATR"/>
    <d v="1990-05-09T00:00:00"/>
    <x v="1899"/>
    <x v="4"/>
    <d v="1990-05-09T00:00:00"/>
    <x v="1"/>
  </r>
  <r>
    <x v="29"/>
    <x v="8"/>
    <s v="WI"/>
    <x v="20"/>
    <s v="White Salmon River"/>
    <s v="WDFW"/>
    <d v="1990-04-21T00:00:00"/>
    <x v="1900"/>
    <x v="11"/>
    <d v="1990-04-21T00:00:00"/>
    <x v="1"/>
  </r>
  <r>
    <x v="29"/>
    <x v="11"/>
    <s v="UN"/>
    <x v="51"/>
    <s v="Cle Elum Lake"/>
    <s v="NMFS"/>
    <d v="1989-11-01T00:00:00"/>
    <x v="1901"/>
    <x v="4"/>
    <d v="1989-11-30T00:00:00"/>
    <x v="1"/>
  </r>
  <r>
    <x v="29"/>
    <x v="11"/>
    <s v="UN"/>
    <x v="51"/>
    <s v="Cle Elum Lake"/>
    <s v="NMFS"/>
    <d v="1990-03-15T00:00:00"/>
    <x v="1902"/>
    <x v="4"/>
    <d v="1990-03-15T00:00:00"/>
    <x v="1"/>
  </r>
  <r>
    <x v="29"/>
    <x v="11"/>
    <s v="UN"/>
    <x v="51"/>
    <s v="Cle Elum Lake"/>
    <s v="NMFS"/>
    <d v="1990-04-24T00:00:00"/>
    <x v="314"/>
    <x v="4"/>
    <d v="1990-04-26T00:00:00"/>
    <x v="1"/>
  </r>
  <r>
    <x v="29"/>
    <x v="11"/>
    <s v="UN"/>
    <x v="51"/>
    <s v="Cle Elum River"/>
    <s v="NMFS"/>
    <d v="1989-11-20T00:00:00"/>
    <x v="1903"/>
    <x v="4"/>
    <d v="1990-06-01T00:00:00"/>
    <x v="1"/>
  </r>
  <r>
    <x v="29"/>
    <x v="4"/>
    <s v="SP"/>
    <x v="46"/>
    <s v="Prosser Trap"/>
    <s v="n/a"/>
    <d v="1990-04-07T00:00:00"/>
    <x v="1904"/>
    <x v="4"/>
    <d v="1990-04-08T00:00:00"/>
    <x v="1"/>
  </r>
  <r>
    <x v="29"/>
    <x v="4"/>
    <s v="SP"/>
    <x v="46"/>
    <s v="Bel. McNary Dam"/>
    <s v="n/a"/>
    <d v="1990-04-09T00:00:00"/>
    <x v="1859"/>
    <x v="12"/>
    <d v="1990-05-25T00:00:00"/>
    <x v="1"/>
  </r>
  <r>
    <x v="29"/>
    <x v="8"/>
    <s v="SU"/>
    <x v="46"/>
    <s v="Bel. McNary Dam"/>
    <s v="n/a"/>
    <d v="1990-04-30T00:00:00"/>
    <x v="1905"/>
    <x v="12"/>
    <d v="1990-06-05T00:00:00"/>
    <x v="1"/>
  </r>
  <r>
    <x v="29"/>
    <x v="4"/>
    <s v="SP"/>
    <x v="46"/>
    <s v="Prosser Trap"/>
    <s v="n/a"/>
    <d v="1990-04-16T00:00:00"/>
    <x v="734"/>
    <x v="4"/>
    <d v="1990-04-16T00:00:00"/>
    <x v="1"/>
  </r>
  <r>
    <x v="29"/>
    <x v="6"/>
    <s v="FA"/>
    <x v="46"/>
    <s v="Prosser Trap"/>
    <s v="n/a"/>
    <d v="1990-05-26T00:00:00"/>
    <x v="734"/>
    <x v="4"/>
    <d v="1990-05-26T00:00:00"/>
    <x v="1"/>
  </r>
  <r>
    <x v="29"/>
    <x v="4"/>
    <s v="SP"/>
    <x v="37"/>
    <s v="Bonifer Acclim Pond"/>
    <s v="UMTR"/>
    <d v="1990-03-22T00:00:00"/>
    <x v="1906"/>
    <x v="1"/>
    <d v="1990-03-22T00:00:00"/>
    <x v="1"/>
  </r>
  <r>
    <x v="29"/>
    <x v="7"/>
    <s v="UN"/>
    <x v="36"/>
    <s v="Minthorn Acclimation Pond"/>
    <s v="UMTR"/>
    <d v="1990-03-28T00:00:00"/>
    <x v="1907"/>
    <x v="1"/>
    <d v="1990-03-28T00:00:00"/>
    <x v="1"/>
  </r>
  <r>
    <x v="29"/>
    <x v="7"/>
    <s v="UN"/>
    <x v="36"/>
    <s v="Minthorn Acclimation Pond"/>
    <s v="UMTR"/>
    <d v="1990-04-12T00:00:00"/>
    <x v="1908"/>
    <x v="1"/>
    <d v="1990-04-12T00:00:00"/>
    <x v="1"/>
  </r>
  <r>
    <x v="29"/>
    <x v="1"/>
    <s v="SU"/>
    <x v="37"/>
    <s v="Bonifer Acclim Pond"/>
    <s v="UMTR"/>
    <d v="1990-05-07T00:00:00"/>
    <x v="1909"/>
    <x v="1"/>
    <d v="1990-05-07T00:00:00"/>
    <x v="1"/>
  </r>
  <r>
    <x v="29"/>
    <x v="0"/>
    <s v="SP"/>
    <x v="46"/>
    <s v="Roza Dam"/>
    <s v="n/a"/>
    <d v="1989-12-12T00:00:00"/>
    <x v="1910"/>
    <x v="4"/>
    <d v="1990-01-16T00:00:00"/>
    <x v="2"/>
  </r>
  <r>
    <x v="29"/>
    <x v="4"/>
    <s v="SP"/>
    <x v="46"/>
    <s v="Roza Dam"/>
    <s v="n/a"/>
    <d v="1990-01-17T00:00:00"/>
    <x v="1911"/>
    <x v="4"/>
    <d v="1990-03-01T00:00:00"/>
    <x v="1"/>
  </r>
  <r>
    <x v="29"/>
    <x v="0"/>
    <s v="SP"/>
    <x v="46"/>
    <s v="Wapatox Sampling"/>
    <s v="n/a"/>
    <d v="1989-11-15T00:00:00"/>
    <x v="1912"/>
    <x v="4"/>
    <d v="1989-12-12T00:00:00"/>
    <x v="2"/>
  </r>
  <r>
    <x v="29"/>
    <x v="6"/>
    <s v="FA"/>
    <x v="56"/>
    <s v="Wapato Pond"/>
    <s v="YATR"/>
    <d v="1990-05-18T00:00:00"/>
    <x v="1913"/>
    <x v="4"/>
    <d v="1990-05-18T00:00:00"/>
    <x v="1"/>
  </r>
  <r>
    <x v="29"/>
    <x v="1"/>
    <s v="SU"/>
    <x v="56"/>
    <s v="Nile Pond"/>
    <s v="YATR"/>
    <d v="1990-04-30T00:00:00"/>
    <x v="1914"/>
    <x v="4"/>
    <d v="1990-06-30T00:00:00"/>
    <x v="1"/>
  </r>
  <r>
    <x v="29"/>
    <x v="8"/>
    <s v="WI"/>
    <x v="42"/>
    <s v="E Fk Hood River"/>
    <s v="ODFW"/>
    <d v="1990-05-09T00:00:00"/>
    <x v="1915"/>
    <x v="5"/>
    <d v="1990-05-09T00:00:00"/>
    <x v="1"/>
  </r>
  <r>
    <x v="29"/>
    <x v="6"/>
    <s v="FA"/>
    <x v="53"/>
    <s v="Umatilla River"/>
    <s v="ODFW"/>
    <d v="1990-05-22T00:00:00"/>
    <x v="1916"/>
    <x v="1"/>
    <d v="1990-05-23T00:00:00"/>
    <x v="1"/>
  </r>
  <r>
    <x v="30"/>
    <x v="0"/>
    <s v="SP"/>
    <x v="16"/>
    <s v="Little White Salmon Hatchery"/>
    <s v="USFW"/>
    <d v="1987-12-01T00:00:00"/>
    <x v="1917"/>
    <x v="3"/>
    <d v="1987-12-23T00:00:00"/>
    <x v="0"/>
  </r>
  <r>
    <x v="30"/>
    <x v="2"/>
    <s v="FA"/>
    <x v="53"/>
    <s v="Minthorn Acclimation Pond"/>
    <s v="ODFW"/>
    <d v="1988-11-03T00:00:00"/>
    <x v="1918"/>
    <x v="1"/>
    <d v="1988-11-04T00:00:00"/>
    <x v="1"/>
  </r>
  <r>
    <x v="30"/>
    <x v="0"/>
    <s v="SP"/>
    <x v="2"/>
    <s v="Bonifer Acclim Pond"/>
    <s v="ODFW"/>
    <d v="1988-10-15T00:00:00"/>
    <x v="1919"/>
    <x v="1"/>
    <d v="1988-10-15T00:00:00"/>
    <x v="2"/>
  </r>
  <r>
    <x v="30"/>
    <x v="0"/>
    <s v="SP"/>
    <x v="16"/>
    <s v="Little White Salmon Hatchery"/>
    <s v="USFW"/>
    <d v="1988-06-20T00:00:00"/>
    <x v="1920"/>
    <x v="3"/>
    <d v="1988-06-20T00:00:00"/>
    <x v="4"/>
  </r>
  <r>
    <x v="30"/>
    <x v="16"/>
    <s v="UN"/>
    <x v="5"/>
    <s v="Willard Hatchery"/>
    <s v="USFW"/>
    <d v="1988-02-24T00:00:00"/>
    <x v="1921"/>
    <x v="3"/>
    <d v="1988-02-29T00:00:00"/>
    <x v="0"/>
  </r>
  <r>
    <x v="30"/>
    <x v="0"/>
    <s v="SP"/>
    <x v="16"/>
    <s v="Little White Salmon Hatchery"/>
    <s v="USFW"/>
    <d v="1988-01-05T00:00:00"/>
    <x v="1922"/>
    <x v="3"/>
    <d v="1988-01-05T00:00:00"/>
    <x v="0"/>
  </r>
  <r>
    <x v="30"/>
    <x v="0"/>
    <s v="SP"/>
    <x v="22"/>
    <s v="Warm Springs Hatchery"/>
    <s v="USFW"/>
    <d v="1988-09-30T00:00:00"/>
    <x v="1923"/>
    <x v="0"/>
    <d v="1988-09-30T00:00:00"/>
    <x v="2"/>
  </r>
  <r>
    <x v="30"/>
    <x v="0"/>
    <s v="SP"/>
    <x v="4"/>
    <s v="Carson Hatchery"/>
    <s v="USFW"/>
    <d v="1988-07-12T00:00:00"/>
    <x v="1924"/>
    <x v="2"/>
    <d v="1988-07-13T00:00:00"/>
    <x v="2"/>
  </r>
  <r>
    <x v="30"/>
    <x v="16"/>
    <s v="UN"/>
    <x v="5"/>
    <s v="Willard Hatchery"/>
    <s v="USFW"/>
    <d v="1988-06-03T00:00:00"/>
    <x v="33"/>
    <x v="3"/>
    <d v="1988-06-03T00:00:00"/>
    <x v="2"/>
  </r>
  <r>
    <x v="30"/>
    <x v="0"/>
    <s v="SP"/>
    <x v="22"/>
    <s v="Warm Springs Hatchery"/>
    <s v="USFW"/>
    <d v="1988-05-06T00:00:00"/>
    <x v="1925"/>
    <x v="0"/>
    <d v="1988-05-06T00:00:00"/>
    <x v="4"/>
  </r>
  <r>
    <x v="30"/>
    <x v="0"/>
    <s v="SP"/>
    <x v="4"/>
    <s v="Carson Hatchery"/>
    <s v="USFW"/>
    <d v="1988-01-21T00:00:00"/>
    <x v="1926"/>
    <x v="2"/>
    <d v="1988-01-21T00:00:00"/>
    <x v="0"/>
  </r>
  <r>
    <x v="30"/>
    <x v="1"/>
    <s v="SU"/>
    <x v="30"/>
    <s v="Naches River"/>
    <s v="WDFW &amp; YATR"/>
    <d v="1988-10-20T00:00:00"/>
    <x v="35"/>
    <x v="4"/>
    <d v="1988-10-20T00:00:00"/>
    <x v="1"/>
  </r>
  <r>
    <x v="30"/>
    <x v="1"/>
    <s v="SU"/>
    <x v="8"/>
    <s v="Umatilla River"/>
    <s v="ODFW"/>
    <d v="1988-12-21T00:00:00"/>
    <x v="30"/>
    <x v="1"/>
    <d v="1988-12-21T00:00:00"/>
    <x v="1"/>
  </r>
  <r>
    <x v="30"/>
    <x v="9"/>
    <s v="NO"/>
    <x v="21"/>
    <s v="Klickitat River"/>
    <s v="WDFW"/>
    <d v="1989-04-03T00:00:00"/>
    <x v="1927"/>
    <x v="8"/>
    <d v="1989-04-13T00:00:00"/>
    <x v="1"/>
  </r>
  <r>
    <x v="30"/>
    <x v="4"/>
    <s v="SP"/>
    <x v="15"/>
    <s v="Klickitat Hatchery"/>
    <s v="WDFW"/>
    <d v="1989-04-10T00:00:00"/>
    <x v="1928"/>
    <x v="8"/>
    <d v="1989-05-01T00:00:00"/>
    <x v="1"/>
  </r>
  <r>
    <x v="30"/>
    <x v="6"/>
    <s v="FA"/>
    <x v="15"/>
    <s v="Klickitat Hatchery"/>
    <s v="WDFW"/>
    <d v="1989-05-15T00:00:00"/>
    <x v="1929"/>
    <x v="8"/>
    <d v="1989-05-15T00:00:00"/>
    <x v="1"/>
  </r>
  <r>
    <x v="30"/>
    <x v="13"/>
    <s v="SO"/>
    <x v="15"/>
    <s v="Klickitat Hatchery"/>
    <s v="WDFW"/>
    <d v="1989-04-15T00:00:00"/>
    <x v="1930"/>
    <x v="8"/>
    <d v="1989-06-30T00:00:00"/>
    <x v="1"/>
  </r>
  <r>
    <x v="30"/>
    <x v="6"/>
    <s v="FA"/>
    <x v="18"/>
    <s v="Priest Rapids Hatchery"/>
    <s v="WDFW"/>
    <d v="1989-06-12T00:00:00"/>
    <x v="1931"/>
    <x v="7"/>
    <d v="1989-06-29T00:00:00"/>
    <x v="1"/>
  </r>
  <r>
    <x v="30"/>
    <x v="6"/>
    <s v="FA"/>
    <x v="15"/>
    <s v="Klickitat Hatchery"/>
    <s v="WDFW"/>
    <d v="1989-06-26T00:00:00"/>
    <x v="1932"/>
    <x v="8"/>
    <d v="1989-06-26T00:00:00"/>
    <x v="1"/>
  </r>
  <r>
    <x v="30"/>
    <x v="6"/>
    <s v="FA"/>
    <x v="15"/>
    <s v="Klickitat Hatchery"/>
    <s v="WDFW"/>
    <d v="1989-03-09T00:00:00"/>
    <x v="1933"/>
    <x v="8"/>
    <d v="1989-03-13T00:00:00"/>
    <x v="1"/>
  </r>
  <r>
    <x v="30"/>
    <x v="2"/>
    <s v="FA"/>
    <x v="2"/>
    <s v="Umatilla River"/>
    <s v="ODFW"/>
    <d v="1989-03-01T00:00:00"/>
    <x v="1934"/>
    <x v="1"/>
    <d v="1989-03-03T00:00:00"/>
    <x v="1"/>
  </r>
  <r>
    <x v="30"/>
    <x v="4"/>
    <s v="SP"/>
    <x v="2"/>
    <s v="Meacham Creek"/>
    <s v="ODFW"/>
    <d v="1989-05-23T00:00:00"/>
    <x v="1935"/>
    <x v="1"/>
    <d v="1989-05-23T00:00:00"/>
    <x v="1"/>
  </r>
  <r>
    <x v="30"/>
    <x v="4"/>
    <s v="SP"/>
    <x v="2"/>
    <s v="Bonifer Acclim Pond"/>
    <s v="ODFW"/>
    <d v="1989-03-27T00:00:00"/>
    <x v="1936"/>
    <x v="1"/>
    <d v="1989-03-28T00:00:00"/>
    <x v="1"/>
  </r>
  <r>
    <x v="30"/>
    <x v="4"/>
    <s v="SP"/>
    <x v="2"/>
    <s v="W Fk Hood River"/>
    <s v="ODFW"/>
    <d v="1989-03-09T00:00:00"/>
    <x v="1937"/>
    <x v="5"/>
    <d v="1989-03-09T00:00:00"/>
    <x v="1"/>
  </r>
  <r>
    <x v="30"/>
    <x v="7"/>
    <s v="UN"/>
    <x v="12"/>
    <s v="Yakama River"/>
    <s v="ODFW"/>
    <d v="1989-03-09T00:00:00"/>
    <x v="1938"/>
    <x v="4"/>
    <d v="1989-03-16T00:00:00"/>
    <x v="1"/>
  </r>
  <r>
    <x v="30"/>
    <x v="7"/>
    <s v="UN"/>
    <x v="12"/>
    <s v="Umatilla River"/>
    <s v="ODFW"/>
    <d v="1989-03-13T00:00:00"/>
    <x v="1939"/>
    <x v="1"/>
    <d v="1989-03-22T00:00:00"/>
    <x v="1"/>
  </r>
  <r>
    <x v="30"/>
    <x v="7"/>
    <s v="UN"/>
    <x v="12"/>
    <s v="Minthorn Acclimation Pond"/>
    <s v="ODFW"/>
    <d v="1989-03-31T00:00:00"/>
    <x v="1940"/>
    <x v="1"/>
    <d v="1989-03-31T00:00:00"/>
    <x v="1"/>
  </r>
  <r>
    <x v="30"/>
    <x v="8"/>
    <s v="SU"/>
    <x v="8"/>
    <s v="Minthorn Acclimation Pond"/>
    <s v="ODFW"/>
    <d v="1989-05-18T00:00:00"/>
    <x v="1941"/>
    <x v="1"/>
    <d v="1989-05-18T00:00:00"/>
    <x v="1"/>
  </r>
  <r>
    <x v="30"/>
    <x v="8"/>
    <s v="SU"/>
    <x v="8"/>
    <s v="Minthorn Acclimation Pond"/>
    <s v="ODFW"/>
    <d v="1989-05-17T00:00:00"/>
    <x v="1942"/>
    <x v="1"/>
    <d v="1989-05-18T00:00:00"/>
    <x v="1"/>
  </r>
  <r>
    <x v="30"/>
    <x v="1"/>
    <s v="SU"/>
    <x v="8"/>
    <s v="Bonifer Acclim Pond"/>
    <s v="ODFW"/>
    <d v="1989-05-23T00:00:00"/>
    <x v="1943"/>
    <x v="1"/>
    <d v="1989-05-23T00:00:00"/>
    <x v="1"/>
  </r>
  <r>
    <x v="30"/>
    <x v="1"/>
    <s v="SU"/>
    <x v="8"/>
    <s v="W Fk Hood River"/>
    <s v="ODFW"/>
    <d v="1989-04-06T00:00:00"/>
    <x v="1944"/>
    <x v="5"/>
    <d v="1989-04-14T00:00:00"/>
    <x v="1"/>
  </r>
  <r>
    <x v="30"/>
    <x v="6"/>
    <s v="FA"/>
    <x v="53"/>
    <s v="Umatilla River"/>
    <s v="ODFW"/>
    <d v="1989-05-15T00:00:00"/>
    <x v="1945"/>
    <x v="1"/>
    <d v="1989-05-17T00:00:00"/>
    <x v="1"/>
  </r>
  <r>
    <x v="30"/>
    <x v="4"/>
    <s v="SP"/>
    <x v="0"/>
    <s v="Bel. Pelton Ladder"/>
    <s v="ODFW"/>
    <d v="1989-04-17T00:00:00"/>
    <x v="1946"/>
    <x v="0"/>
    <d v="1989-04-19T00:00:00"/>
    <x v="1"/>
  </r>
  <r>
    <x v="30"/>
    <x v="4"/>
    <s v="SP"/>
    <x v="0"/>
    <s v="Bel. Pelton Ladder"/>
    <s v="ODFW"/>
    <d v="1989-04-17T00:00:00"/>
    <x v="1947"/>
    <x v="0"/>
    <d v="1989-05-04T00:00:00"/>
    <x v="1"/>
  </r>
  <r>
    <x v="30"/>
    <x v="8"/>
    <s v="SU"/>
    <x v="0"/>
    <s v="Bel. Pelton Ladder"/>
    <s v="ODFW"/>
    <d v="1989-04-10T00:00:00"/>
    <x v="1948"/>
    <x v="0"/>
    <d v="1989-04-14T00:00:00"/>
    <x v="1"/>
  </r>
  <r>
    <x v="30"/>
    <x v="0"/>
    <s v="SP"/>
    <x v="2"/>
    <s v="Bonifer Acclim Pond"/>
    <s v="ODFW"/>
    <d v="1988-10-15T00:00:00"/>
    <x v="1919"/>
    <x v="1"/>
    <d v="1988-10-15T00:00:00"/>
    <x v="2"/>
  </r>
  <r>
    <x v="30"/>
    <x v="2"/>
    <s v="FA"/>
    <x v="53"/>
    <s v="Minthorn Acclimation Pond"/>
    <s v="ODFW"/>
    <d v="1988-11-03T00:00:00"/>
    <x v="1949"/>
    <x v="1"/>
    <d v="1988-11-08T00:00:00"/>
    <x v="1"/>
  </r>
  <r>
    <x v="30"/>
    <x v="1"/>
    <s v="SU"/>
    <x v="8"/>
    <s v="Umatilla River"/>
    <s v="ODFW"/>
    <d v="1988-12-21T00:00:00"/>
    <x v="30"/>
    <x v="1"/>
    <d v="1988-12-21T00:00:00"/>
    <x v="1"/>
  </r>
  <r>
    <x v="30"/>
    <x v="7"/>
    <s v="UN"/>
    <x v="12"/>
    <s v="Minthorn Acclimation Pond"/>
    <s v="ODFW"/>
    <d v="1989-03-31T00:00:00"/>
    <x v="1950"/>
    <x v="1"/>
    <d v="1989-03-31T00:00:00"/>
    <x v="1"/>
  </r>
  <r>
    <x v="30"/>
    <x v="4"/>
    <s v="SP"/>
    <x v="4"/>
    <s v="Carson Hatchery"/>
    <s v="USFW"/>
    <d v="1989-04-27T00:00:00"/>
    <x v="16"/>
    <x v="2"/>
    <d v="1989-04-27T00:00:00"/>
    <x v="1"/>
  </r>
  <r>
    <x v="30"/>
    <x v="4"/>
    <s v="SP"/>
    <x v="4"/>
    <s v="Carson Hatchery"/>
    <s v="USFW"/>
    <d v="1989-04-20T00:00:00"/>
    <x v="1951"/>
    <x v="2"/>
    <d v="1989-04-20T00:00:00"/>
    <x v="1"/>
  </r>
  <r>
    <x v="30"/>
    <x v="4"/>
    <s v="SP"/>
    <x v="16"/>
    <s v="Little White Salmon Hatchery"/>
    <s v="USFW"/>
    <d v="1989-04-17T00:00:00"/>
    <x v="1952"/>
    <x v="3"/>
    <d v="1989-04-17T00:00:00"/>
    <x v="1"/>
  </r>
  <r>
    <x v="30"/>
    <x v="6"/>
    <s v="FA"/>
    <x v="16"/>
    <s v="Yakama River"/>
    <s v="USFW"/>
    <d v="1989-05-30T00:00:00"/>
    <x v="1953"/>
    <x v="4"/>
    <d v="1989-05-30T00:00:00"/>
    <x v="1"/>
  </r>
  <r>
    <x v="30"/>
    <x v="6"/>
    <s v="FA"/>
    <x v="16"/>
    <s v="Little White Salmon Hatchery"/>
    <s v="USFW"/>
    <d v="1989-06-22T00:00:00"/>
    <x v="1954"/>
    <x v="3"/>
    <d v="1989-06-22T00:00:00"/>
    <x v="1"/>
  </r>
  <r>
    <x v="30"/>
    <x v="6"/>
    <s v="FA"/>
    <x v="17"/>
    <s v="Spring Creek Hatchery"/>
    <s v="USFW"/>
    <d v="1989-03-09T00:00:00"/>
    <x v="1955"/>
    <x v="10"/>
    <d v="1989-03-09T00:00:00"/>
    <x v="1"/>
  </r>
  <r>
    <x v="30"/>
    <x v="6"/>
    <s v="FA"/>
    <x v="17"/>
    <s v="Spring Creek Hatchery"/>
    <s v="USFW"/>
    <d v="1989-04-13T00:00:00"/>
    <x v="1956"/>
    <x v="10"/>
    <d v="1989-04-13T00:00:00"/>
    <x v="1"/>
  </r>
  <r>
    <x v="30"/>
    <x v="6"/>
    <s v="FA"/>
    <x v="17"/>
    <s v="Spring Creek Hatchery"/>
    <s v="USFW"/>
    <d v="1989-05-18T00:00:00"/>
    <x v="1957"/>
    <x v="10"/>
    <d v="1989-05-18T00:00:00"/>
    <x v="1"/>
  </r>
  <r>
    <x v="30"/>
    <x v="7"/>
    <s v="UN"/>
    <x v="5"/>
    <s v="Willard Hatchery"/>
    <s v="USFW"/>
    <d v="1989-04-17T00:00:00"/>
    <x v="1958"/>
    <x v="3"/>
    <d v="1989-04-17T00:00:00"/>
    <x v="1"/>
  </r>
  <r>
    <x v="30"/>
    <x v="4"/>
    <s v="SP"/>
    <x v="22"/>
    <s v="Warm Springs Hatchery"/>
    <s v="USFW"/>
    <d v="1989-04-05T00:00:00"/>
    <x v="1959"/>
    <x v="0"/>
    <d v="1989-04-05T00:00:00"/>
    <x v="1"/>
  </r>
  <r>
    <x v="30"/>
    <x v="1"/>
    <s v="SU"/>
    <x v="10"/>
    <s v="Walla Walla River"/>
    <s v="WDFW"/>
    <d v="1989-04-22T00:00:00"/>
    <x v="1960"/>
    <x v="9"/>
    <d v="1989-04-27T00:00:00"/>
    <x v="1"/>
  </r>
  <r>
    <x v="30"/>
    <x v="1"/>
    <s v="SU"/>
    <x v="10"/>
    <s v="Dayton Acclim Pond"/>
    <s v="WDFW"/>
    <d v="1989-04-18T00:00:00"/>
    <x v="1961"/>
    <x v="6"/>
    <d v="1989-04-27T00:00:00"/>
    <x v="1"/>
  </r>
  <r>
    <x v="30"/>
    <x v="1"/>
    <s v="SU"/>
    <x v="20"/>
    <s v="Klickitat River"/>
    <s v="WDFW"/>
    <d v="1989-04-15T00:00:00"/>
    <x v="1962"/>
    <x v="8"/>
    <d v="1989-04-24T00:00:00"/>
    <x v="1"/>
  </r>
  <r>
    <x v="30"/>
    <x v="1"/>
    <s v="SU"/>
    <x v="20"/>
    <s v="White Salmon River"/>
    <s v="WDFW"/>
    <d v="1989-05-03T00:00:00"/>
    <x v="1963"/>
    <x v="11"/>
    <d v="1989-05-03T00:00:00"/>
    <x v="1"/>
  </r>
  <r>
    <x v="30"/>
    <x v="1"/>
    <s v="SU"/>
    <x v="45"/>
    <s v="Wind River"/>
    <s v="WDFW"/>
    <d v="1989-04-16T00:00:00"/>
    <x v="1964"/>
    <x v="2"/>
    <d v="1989-04-20T00:00:00"/>
    <x v="1"/>
  </r>
  <r>
    <x v="30"/>
    <x v="8"/>
    <s v="WI"/>
    <x v="20"/>
    <s v="White Salmon River"/>
    <s v="WDFW"/>
    <d v="1989-04-23T00:00:00"/>
    <x v="1965"/>
    <x v="11"/>
    <d v="1989-04-23T00:00:00"/>
    <x v="1"/>
  </r>
  <r>
    <x v="30"/>
    <x v="8"/>
    <s v="SU"/>
    <x v="30"/>
    <s v="Yakama River"/>
    <s v="WDFW &amp; YATR"/>
    <d v="1989-04-18T00:00:00"/>
    <x v="1966"/>
    <x v="4"/>
    <d v="1989-04-21T00:00:00"/>
    <x v="1"/>
  </r>
  <r>
    <x v="30"/>
    <x v="8"/>
    <s v="SU"/>
    <x v="54"/>
    <s v="Nile Pond"/>
    <s v="WDFW"/>
    <d v="1989-04-17T00:00:00"/>
    <x v="1967"/>
    <x v="4"/>
    <d v="1989-04-21T00:00:00"/>
    <x v="1"/>
  </r>
  <r>
    <x v="30"/>
    <x v="1"/>
    <s v="SU"/>
    <x v="19"/>
    <s v="Ringold Springs H Game"/>
    <s v="WDFW"/>
    <d v="1989-04-19T00:00:00"/>
    <x v="1968"/>
    <x v="7"/>
    <d v="1989-04-26T00:00:00"/>
    <x v="1"/>
  </r>
  <r>
    <x v="30"/>
    <x v="1"/>
    <s v="SU"/>
    <x v="30"/>
    <s v="Naches River"/>
    <s v="WDFW &amp; YATR"/>
    <d v="1988-10-20T00:00:00"/>
    <x v="35"/>
    <x v="4"/>
    <d v="1988-10-20T00:00:00"/>
    <x v="2"/>
  </r>
  <r>
    <x v="30"/>
    <x v="8"/>
    <s v="WI"/>
    <x v="20"/>
    <s v="Rock Cr (Stevenson)"/>
    <s v="WDFW"/>
    <d v="1989-04-28T00:00:00"/>
    <x v="1969"/>
    <x v="10"/>
    <d v="1989-04-28T00:00:00"/>
    <x v="1"/>
  </r>
  <r>
    <x v="30"/>
    <x v="18"/>
    <s v="UN"/>
    <x v="20"/>
    <s v="Rock Cr (Stevenson)"/>
    <s v="WDFW"/>
    <d v="1989-05-08T00:00:00"/>
    <x v="1970"/>
    <x v="10"/>
    <d v="1989-05-08T00:00:00"/>
    <x v="1"/>
  </r>
  <r>
    <x v="30"/>
    <x v="1"/>
    <s v="SU"/>
    <x v="45"/>
    <s v="Klickitat River"/>
    <s v="WDFW"/>
    <d v="1989-04-17T00:00:00"/>
    <x v="1971"/>
    <x v="8"/>
    <d v="1989-04-20T00:00:00"/>
    <x v="1"/>
  </r>
  <r>
    <x v="30"/>
    <x v="1"/>
    <s v="SU"/>
    <x v="10"/>
    <s v="Mill Cr (Walla Walla)"/>
    <s v="WDFW"/>
    <d v="1989-04-19T00:00:00"/>
    <x v="1972"/>
    <x v="9"/>
    <d v="1989-04-19T00:00:00"/>
    <x v="1"/>
  </r>
  <r>
    <x v="30"/>
    <x v="4"/>
    <s v="SP"/>
    <x v="46"/>
    <s v="Bel. McNary Dam"/>
    <s v="n/a"/>
    <d v="1989-04-24T00:00:00"/>
    <x v="1973"/>
    <x v="12"/>
    <d v="1989-05-26T00:00:00"/>
    <x v="1"/>
  </r>
  <r>
    <x v="30"/>
    <x v="4"/>
    <s v="SP"/>
    <x v="46"/>
    <s v="Bel. McNary Dam"/>
    <s v="n/a"/>
    <d v="1989-05-08T00:00:00"/>
    <x v="1974"/>
    <x v="12"/>
    <d v="1989-05-12T00:00:00"/>
    <x v="1"/>
  </r>
  <r>
    <x v="30"/>
    <x v="4"/>
    <s v="SP"/>
    <x v="46"/>
    <s v="Bel. McNary Dam"/>
    <s v="n/a"/>
    <d v="1989-05-15T00:00:00"/>
    <x v="1973"/>
    <x v="12"/>
    <d v="1989-05-19T00:00:00"/>
    <x v="1"/>
  </r>
  <r>
    <x v="30"/>
    <x v="4"/>
    <s v="SP"/>
    <x v="46"/>
    <s v="Bel. McNary Dam"/>
    <s v="n/a"/>
    <d v="1989-05-22T00:00:00"/>
    <x v="1975"/>
    <x v="12"/>
    <d v="1989-05-26T00:00:00"/>
    <x v="1"/>
  </r>
  <r>
    <x v="30"/>
    <x v="4"/>
    <s v="SP"/>
    <x v="46"/>
    <s v="Bel. McNary Dam"/>
    <s v="n/a"/>
    <d v="1989-05-29T00:00:00"/>
    <x v="1976"/>
    <x v="12"/>
    <d v="1989-06-03T00:00:00"/>
    <x v="1"/>
  </r>
  <r>
    <x v="30"/>
    <x v="8"/>
    <s v="SU"/>
    <x v="46"/>
    <s v="Bel. McNary Dam"/>
    <s v="n/a"/>
    <d v="1989-05-01T00:00:00"/>
    <x v="1977"/>
    <x v="12"/>
    <d v="1989-05-06T00:00:00"/>
    <x v="1"/>
  </r>
  <r>
    <x v="30"/>
    <x v="8"/>
    <s v="SU"/>
    <x v="46"/>
    <s v="Bel. McNary Dam"/>
    <s v="n/a"/>
    <d v="1989-05-08T00:00:00"/>
    <x v="1978"/>
    <x v="12"/>
    <d v="1989-05-12T00:00:00"/>
    <x v="1"/>
  </r>
  <r>
    <x v="30"/>
    <x v="8"/>
    <s v="SU"/>
    <x v="46"/>
    <s v="Bel. McNary Dam"/>
    <s v="n/a"/>
    <d v="1989-05-15T00:00:00"/>
    <x v="1979"/>
    <x v="12"/>
    <d v="1989-05-19T00:00:00"/>
    <x v="1"/>
  </r>
  <r>
    <x v="30"/>
    <x v="8"/>
    <s v="SU"/>
    <x v="46"/>
    <s v="Bel. McNary Dam"/>
    <s v="n/a"/>
    <d v="1989-05-22T00:00:00"/>
    <x v="1980"/>
    <x v="12"/>
    <d v="1989-05-27T00:00:00"/>
    <x v="1"/>
  </r>
  <r>
    <x v="30"/>
    <x v="8"/>
    <s v="SU"/>
    <x v="46"/>
    <s v="Bel. McNary Dam"/>
    <s v="n/a"/>
    <d v="1989-05-29T00:00:00"/>
    <x v="1981"/>
    <x v="12"/>
    <d v="1989-06-03T00:00:00"/>
    <x v="1"/>
  </r>
  <r>
    <x v="30"/>
    <x v="11"/>
    <s v="UN"/>
    <x v="51"/>
    <s v="Cle Elum Lake"/>
    <s v="NMFS"/>
    <d v="1988-11-01T00:00:00"/>
    <x v="1982"/>
    <x v="4"/>
    <d v="1989-05-24T00:00:00"/>
    <x v="1"/>
  </r>
  <r>
    <x v="30"/>
    <x v="11"/>
    <s v="UN"/>
    <x v="51"/>
    <s v="Cle Elum Lake"/>
    <s v="NMFS"/>
    <d v="1989-04-27T00:00:00"/>
    <x v="1983"/>
    <x v="4"/>
    <d v="1989-06-14T00:00:00"/>
    <x v="1"/>
  </r>
  <r>
    <x v="30"/>
    <x v="11"/>
    <s v="UN"/>
    <x v="51"/>
    <s v="Yakama River"/>
    <s v="NMFS"/>
    <d v="1989-04-06T00:00:00"/>
    <x v="1984"/>
    <x v="4"/>
    <d v="1989-04-18T00:00:00"/>
    <x v="1"/>
  </r>
  <r>
    <x v="30"/>
    <x v="6"/>
    <s v="FA"/>
    <x v="17"/>
    <s v="Spring Creek Hatchery"/>
    <s v="USFW"/>
    <d v="1989-05-17T00:00:00"/>
    <x v="1985"/>
    <x v="10"/>
    <d v="1989-05-18T00:00:00"/>
    <x v="1"/>
  </r>
  <r>
    <x v="30"/>
    <x v="0"/>
    <s v="SP"/>
    <x v="22"/>
    <s v="Warm Springs Hatchery"/>
    <s v="USFW"/>
    <d v="1988-09-30T00:00:00"/>
    <x v="1986"/>
    <x v="0"/>
    <d v="1988-09-30T00:00:00"/>
    <x v="2"/>
  </r>
  <r>
    <x v="30"/>
    <x v="6"/>
    <s v="FA"/>
    <x v="16"/>
    <s v="Yakama River"/>
    <s v="USFW"/>
    <d v="1989-05-31T00:00:00"/>
    <x v="1987"/>
    <x v="4"/>
    <d v="1989-06-08T00:00:00"/>
    <x v="1"/>
  </r>
  <r>
    <x v="30"/>
    <x v="8"/>
    <s v="WI"/>
    <x v="55"/>
    <s v="E Fk Hood River"/>
    <s v="ODFW"/>
    <d v="1989-04-17T00:00:00"/>
    <x v="1988"/>
    <x v="5"/>
    <d v="1989-04-17T00:00:00"/>
    <x v="1"/>
  </r>
  <r>
    <x v="30"/>
    <x v="1"/>
    <s v="SU"/>
    <x v="8"/>
    <s v="W Fk Hood River"/>
    <s v="ODFW"/>
    <d v="1989-05-02T00:00:00"/>
    <x v="1989"/>
    <x v="5"/>
    <d v="1989-05-03T00:00:00"/>
    <x v="1"/>
  </r>
  <r>
    <x v="31"/>
    <x v="0"/>
    <s v="SP"/>
    <x v="2"/>
    <s v="Bonifer Acclim Pond"/>
    <s v="ODFW"/>
    <d v="1987-10-15T00:00:00"/>
    <x v="1990"/>
    <x v="1"/>
    <d v="1987-10-15T00:00:00"/>
    <x v="2"/>
  </r>
  <r>
    <x v="31"/>
    <x v="2"/>
    <s v="FA"/>
    <x v="53"/>
    <s v="Minthorn Acclimation Pond"/>
    <s v="ODFW"/>
    <d v="1987-10-01T00:00:00"/>
    <x v="16"/>
    <x v="1"/>
    <d v="1987-10-01T00:00:00"/>
    <x v="1"/>
  </r>
  <r>
    <x v="31"/>
    <x v="0"/>
    <s v="SP"/>
    <x v="29"/>
    <s v="Umatilla River"/>
    <s v="ODFW"/>
    <d v="1987-04-09T00:00:00"/>
    <x v="1991"/>
    <x v="1"/>
    <d v="1987-04-09T00:00:00"/>
    <x v="2"/>
  </r>
  <r>
    <x v="31"/>
    <x v="0"/>
    <s v="SP"/>
    <x v="4"/>
    <s v="White Salmon River"/>
    <s v="USFW"/>
    <d v="1987-06-11T00:00:00"/>
    <x v="1992"/>
    <x v="11"/>
    <d v="1987-06-15T00:00:00"/>
    <x v="2"/>
  </r>
  <r>
    <x v="31"/>
    <x v="0"/>
    <s v="SP"/>
    <x v="16"/>
    <s v="Little White Salmon Hatchery"/>
    <s v="USFW"/>
    <d v="1987-06-01T00:00:00"/>
    <x v="1993"/>
    <x v="3"/>
    <d v="1987-06-01T00:00:00"/>
    <x v="4"/>
  </r>
  <r>
    <x v="31"/>
    <x v="0"/>
    <s v="SP"/>
    <x v="16"/>
    <s v="Little White Salmon Hatchery"/>
    <s v="USFW"/>
    <d v="1987-02-13T00:00:00"/>
    <x v="1994"/>
    <x v="3"/>
    <d v="1987-02-13T00:00:00"/>
    <x v="2"/>
  </r>
  <r>
    <x v="31"/>
    <x v="16"/>
    <s v="UN"/>
    <x v="5"/>
    <s v="Willard Hatchery"/>
    <s v="USFW"/>
    <d v="1987-02-13T00:00:00"/>
    <x v="1995"/>
    <x v="3"/>
    <d v="1987-02-13T00:00:00"/>
    <x v="2"/>
  </r>
  <r>
    <x v="31"/>
    <x v="0"/>
    <s v="SP"/>
    <x v="4"/>
    <s v="Carson Hatchery"/>
    <s v="USFW"/>
    <d v="1987-06-12T00:00:00"/>
    <x v="1996"/>
    <x v="2"/>
    <d v="1987-06-15T00:00:00"/>
    <x v="2"/>
  </r>
  <r>
    <x v="31"/>
    <x v="16"/>
    <s v="UN"/>
    <x v="5"/>
    <s v="Willard Hatchery"/>
    <s v="USFW"/>
    <d v="1987-06-10T00:00:00"/>
    <x v="1997"/>
    <x v="3"/>
    <d v="1987-06-10T00:00:00"/>
    <x v="2"/>
  </r>
  <r>
    <x v="31"/>
    <x v="10"/>
    <s v="NO"/>
    <x v="57"/>
    <s v="White Salmon River"/>
    <s v="WDFW"/>
    <d v="1987-05-12T00:00:00"/>
    <x v="1998"/>
    <x v="11"/>
    <d v="1987-05-12T00:00:00"/>
    <x v="2"/>
  </r>
  <r>
    <x v="31"/>
    <x v="16"/>
    <s v="UN"/>
    <x v="15"/>
    <s v="Klickitat Hatchery"/>
    <s v="WDFW"/>
    <d v="1987-02-24T00:00:00"/>
    <x v="1999"/>
    <x v="8"/>
    <d v="1987-02-24T00:00:00"/>
    <x v="2"/>
  </r>
  <r>
    <x v="31"/>
    <x v="10"/>
    <s v="NO"/>
    <x v="57"/>
    <s v="White Salmon River"/>
    <s v="WDFW"/>
    <d v="1987-07-13T00:00:00"/>
    <x v="2000"/>
    <x v="11"/>
    <d v="1987-07-16T00:00:00"/>
    <x v="2"/>
  </r>
  <r>
    <x v="31"/>
    <x v="0"/>
    <s v="SP"/>
    <x v="58"/>
    <s v="Yakama River"/>
    <s v="USFW"/>
    <d v="1987-09-14T00:00:00"/>
    <x v="2001"/>
    <x v="4"/>
    <d v="1987-09-24T00:00:00"/>
    <x v="2"/>
  </r>
  <r>
    <x v="31"/>
    <x v="2"/>
    <s v="FA"/>
    <x v="2"/>
    <s v="Minthorn Acclimation Pond"/>
    <s v="ODFW"/>
    <d v="1988-03-24T00:00:00"/>
    <x v="488"/>
    <x v="1"/>
    <d v="1988-03-25T00:00:00"/>
    <x v="1"/>
  </r>
  <r>
    <x v="31"/>
    <x v="2"/>
    <s v="FA"/>
    <x v="2"/>
    <s v="Bonifer Acclim Pond"/>
    <s v="ODFW"/>
    <d v="1988-03-15T00:00:00"/>
    <x v="2002"/>
    <x v="1"/>
    <d v="1988-03-27T00:00:00"/>
    <x v="1"/>
  </r>
  <r>
    <x v="31"/>
    <x v="6"/>
    <s v="FA"/>
    <x v="53"/>
    <s v="Umatilla River"/>
    <s v="ODFW"/>
    <d v="1988-05-04T00:00:00"/>
    <x v="2003"/>
    <x v="1"/>
    <d v="1988-06-01T00:00:00"/>
    <x v="1"/>
  </r>
  <r>
    <x v="31"/>
    <x v="4"/>
    <s v="SP"/>
    <x v="2"/>
    <s v="Bonifer Acclim Pond"/>
    <s v="ODFW"/>
    <d v="1988-04-18T00:00:00"/>
    <x v="2004"/>
    <x v="1"/>
    <d v="1988-04-20T00:00:00"/>
    <x v="1"/>
  </r>
  <r>
    <x v="31"/>
    <x v="7"/>
    <s v="UN"/>
    <x v="12"/>
    <s v="Umatilla River"/>
    <s v="ODFW"/>
    <d v="1988-03-28T00:00:00"/>
    <x v="2005"/>
    <x v="1"/>
    <d v="1988-04-01T00:00:00"/>
    <x v="1"/>
  </r>
  <r>
    <x v="31"/>
    <x v="8"/>
    <s v="SU"/>
    <x v="8"/>
    <s v="Bonifer Acclim Pond"/>
    <s v="ODFW"/>
    <d v="1988-04-18T00:00:00"/>
    <x v="2006"/>
    <x v="1"/>
    <d v="1988-04-19T00:00:00"/>
    <x v="1"/>
  </r>
  <r>
    <x v="31"/>
    <x v="2"/>
    <s v="FA"/>
    <x v="53"/>
    <s v="Minthorn Acclimation Pond"/>
    <s v="ODFW"/>
    <d v="1987-10-01T00:00:00"/>
    <x v="16"/>
    <x v="1"/>
    <d v="1987-10-01T00:00:00"/>
    <x v="1"/>
  </r>
  <r>
    <x v="31"/>
    <x v="8"/>
    <s v="SU"/>
    <x v="8"/>
    <s v="Umatilla River"/>
    <s v="ODFW"/>
    <d v="1988-05-05T00:00:00"/>
    <x v="2007"/>
    <x v="1"/>
    <d v="1988-05-05T00:00:00"/>
    <x v="1"/>
  </r>
  <r>
    <x v="31"/>
    <x v="4"/>
    <s v="SP"/>
    <x v="2"/>
    <s v="Umatilla River"/>
    <s v="ODFW"/>
    <d v="1988-04-11T00:00:00"/>
    <x v="1918"/>
    <x v="1"/>
    <d v="1988-04-12T00:00:00"/>
    <x v="1"/>
  </r>
  <r>
    <x v="31"/>
    <x v="7"/>
    <s v="UN"/>
    <x v="12"/>
    <s v="Yakama River"/>
    <s v="ODFW"/>
    <d v="1988-04-25T00:00:00"/>
    <x v="2008"/>
    <x v="4"/>
    <d v="1988-05-03T00:00:00"/>
    <x v="1"/>
  </r>
  <r>
    <x v="31"/>
    <x v="1"/>
    <s v="SU"/>
    <x v="8"/>
    <s v="Hood River"/>
    <s v="ODFW"/>
    <d v="1988-04-04T00:00:00"/>
    <x v="2009"/>
    <x v="5"/>
    <d v="1988-04-11T00:00:00"/>
    <x v="1"/>
  </r>
  <r>
    <x v="31"/>
    <x v="4"/>
    <s v="SP"/>
    <x v="0"/>
    <s v="Bel. Pelton Ladder"/>
    <s v="ODFW"/>
    <d v="1988-04-11T00:00:00"/>
    <x v="2010"/>
    <x v="0"/>
    <d v="1988-04-12T00:00:00"/>
    <x v="1"/>
  </r>
  <r>
    <x v="31"/>
    <x v="4"/>
    <s v="SP"/>
    <x v="0"/>
    <s v="Bel. Pelton Ladder"/>
    <s v="ODFW"/>
    <d v="1988-04-11T00:00:00"/>
    <x v="1223"/>
    <x v="0"/>
    <d v="1988-05-25T00:00:00"/>
    <x v="1"/>
  </r>
  <r>
    <x v="31"/>
    <x v="8"/>
    <s v="SU"/>
    <x v="0"/>
    <s v="Bel. Pelton Ladder"/>
    <s v="ODFW"/>
    <d v="1988-04-18T00:00:00"/>
    <x v="1109"/>
    <x v="0"/>
    <d v="1988-04-26T00:00:00"/>
    <x v="1"/>
  </r>
  <r>
    <x v="31"/>
    <x v="8"/>
    <s v="WI"/>
    <x v="42"/>
    <s v="Hood River"/>
    <s v="ODFW"/>
    <d v="1988-04-22T00:00:00"/>
    <x v="2011"/>
    <x v="5"/>
    <d v="1988-04-22T00:00:00"/>
    <x v="1"/>
  </r>
  <r>
    <x v="31"/>
    <x v="4"/>
    <s v="SP"/>
    <x v="2"/>
    <s v="Hood River"/>
    <s v="ODFW"/>
    <d v="1988-03-14T00:00:00"/>
    <x v="34"/>
    <x v="5"/>
    <d v="1988-03-14T00:00:00"/>
    <x v="1"/>
  </r>
  <r>
    <x v="31"/>
    <x v="7"/>
    <s v="UN"/>
    <x v="5"/>
    <s v="Willard Hatchery"/>
    <s v="USFW"/>
    <d v="1988-02-08T00:00:00"/>
    <x v="1725"/>
    <x v="3"/>
    <d v="1988-02-08T00:00:00"/>
    <x v="1"/>
  </r>
  <r>
    <x v="31"/>
    <x v="4"/>
    <s v="SP"/>
    <x v="4"/>
    <s v="Umatilla River"/>
    <s v="USFW"/>
    <d v="1988-04-11T00:00:00"/>
    <x v="16"/>
    <x v="1"/>
    <d v="1988-04-11T00:00:00"/>
    <x v="1"/>
  </r>
  <r>
    <x v="31"/>
    <x v="4"/>
    <s v="SP"/>
    <x v="4"/>
    <s v="Carson Hatchery"/>
    <s v="USFW"/>
    <d v="1988-04-14T00:00:00"/>
    <x v="2012"/>
    <x v="2"/>
    <d v="1988-04-15T00:00:00"/>
    <x v="1"/>
  </r>
  <r>
    <x v="31"/>
    <x v="4"/>
    <s v="SP"/>
    <x v="16"/>
    <s v="Little White Salmon Hatchery"/>
    <s v="USFW"/>
    <d v="1988-04-15T00:00:00"/>
    <x v="2013"/>
    <x v="3"/>
    <d v="1988-04-15T00:00:00"/>
    <x v="1"/>
  </r>
  <r>
    <x v="31"/>
    <x v="6"/>
    <s v="FA"/>
    <x v="16"/>
    <s v="Little White Salmon Hatchery"/>
    <s v="USFW"/>
    <d v="1988-06-20T00:00:00"/>
    <x v="2014"/>
    <x v="3"/>
    <d v="1988-06-20T00:00:00"/>
    <x v="1"/>
  </r>
  <r>
    <x v="31"/>
    <x v="6"/>
    <s v="FA"/>
    <x v="16"/>
    <s v="Yakama River"/>
    <s v="USFW"/>
    <d v="1988-05-17T00:00:00"/>
    <x v="2015"/>
    <x v="4"/>
    <d v="1988-05-19T00:00:00"/>
    <x v="1"/>
  </r>
  <r>
    <x v="31"/>
    <x v="6"/>
    <s v="FA"/>
    <x v="17"/>
    <s v="Spring Creek Hatchery"/>
    <s v="USFW"/>
    <d v="1988-04-07T00:00:00"/>
    <x v="2016"/>
    <x v="10"/>
    <d v="1988-04-07T00:00:00"/>
    <x v="1"/>
  </r>
  <r>
    <x v="31"/>
    <x v="6"/>
    <s v="FA"/>
    <x v="17"/>
    <s v="Spring Creek Hatchery"/>
    <s v="USFW"/>
    <d v="1988-05-18T00:00:00"/>
    <x v="2017"/>
    <x v="10"/>
    <d v="1988-05-18T00:00:00"/>
    <x v="1"/>
  </r>
  <r>
    <x v="31"/>
    <x v="7"/>
    <s v="UN"/>
    <x v="5"/>
    <s v="Willard Hatchery"/>
    <s v="USFW"/>
    <d v="1988-05-23T00:00:00"/>
    <x v="979"/>
    <x v="3"/>
    <d v="1988-05-25T00:00:00"/>
    <x v="1"/>
  </r>
  <r>
    <x v="31"/>
    <x v="4"/>
    <s v="SP"/>
    <x v="22"/>
    <s v="Warm Springs Hatchery"/>
    <s v="USFW"/>
    <d v="1988-04-08T00:00:00"/>
    <x v="2018"/>
    <x v="0"/>
    <d v="1988-04-08T00:00:00"/>
    <x v="1"/>
  </r>
  <r>
    <x v="31"/>
    <x v="4"/>
    <s v="SP"/>
    <x v="17"/>
    <s v="White Salmon River"/>
    <s v="USFW"/>
    <d v="1988-04-11T00:00:00"/>
    <x v="2019"/>
    <x v="11"/>
    <d v="1988-04-11T00:00:00"/>
    <x v="1"/>
  </r>
  <r>
    <x v="31"/>
    <x v="0"/>
    <s v="SP"/>
    <x v="22"/>
    <s v="Warm Springs Hatchery"/>
    <s v="USFW"/>
    <d v="1987-10-01T00:00:00"/>
    <x v="2020"/>
    <x v="0"/>
    <d v="1987-10-01T00:00:00"/>
    <x v="2"/>
  </r>
  <r>
    <x v="31"/>
    <x v="9"/>
    <s v="NO"/>
    <x v="21"/>
    <s v="Klickitat River"/>
    <s v="WDFW"/>
    <d v="1988-04-04T00:00:00"/>
    <x v="2021"/>
    <x v="8"/>
    <d v="1988-04-14T00:00:00"/>
    <x v="1"/>
  </r>
  <r>
    <x v="31"/>
    <x v="4"/>
    <s v="SP"/>
    <x v="15"/>
    <s v="Klickitat Hatchery"/>
    <s v="WDFW"/>
    <d v="1988-04-25T00:00:00"/>
    <x v="2022"/>
    <x v="8"/>
    <d v="1988-05-02T00:00:00"/>
    <x v="1"/>
  </r>
  <r>
    <x v="31"/>
    <x v="6"/>
    <s v="FA"/>
    <x v="15"/>
    <s v="Klickitat Hatchery"/>
    <s v="WDFW"/>
    <d v="1988-05-27T00:00:00"/>
    <x v="2023"/>
    <x v="8"/>
    <d v="1988-06-23T00:00:00"/>
    <x v="1"/>
  </r>
  <r>
    <x v="31"/>
    <x v="9"/>
    <s v="NO"/>
    <x v="15"/>
    <s v="Klickitat Hatchery"/>
    <s v="WDFW"/>
    <d v="1988-04-01T00:00:00"/>
    <x v="2024"/>
    <x v="8"/>
    <d v="1988-07-01T00:00:00"/>
    <x v="1"/>
  </r>
  <r>
    <x v="31"/>
    <x v="4"/>
    <s v="SP"/>
    <x v="19"/>
    <s v="Ringold Springs H Salmon"/>
    <s v="WDFW"/>
    <d v="1988-04-04T00:00:00"/>
    <x v="2025"/>
    <x v="7"/>
    <d v="1988-04-08T00:00:00"/>
    <x v="1"/>
  </r>
  <r>
    <x v="31"/>
    <x v="6"/>
    <s v="FA"/>
    <x v="18"/>
    <s v="Priest Rapids Hatchery"/>
    <s v="WDFW"/>
    <d v="1988-06-06T00:00:00"/>
    <x v="2026"/>
    <x v="7"/>
    <d v="1988-06-18T00:00:00"/>
    <x v="1"/>
  </r>
  <r>
    <x v="31"/>
    <x v="6"/>
    <s v="FA"/>
    <x v="15"/>
    <s v="Klickitat Hatchery"/>
    <s v="WDFW"/>
    <d v="1988-03-10T00:00:00"/>
    <x v="2027"/>
    <x v="8"/>
    <d v="1988-03-10T00:00:00"/>
    <x v="1"/>
  </r>
  <r>
    <x v="31"/>
    <x v="0"/>
    <s v="SP"/>
    <x v="15"/>
    <s v="Upper Klickitat River"/>
    <s v="WDFW"/>
    <d v="1988-06-01T00:00:00"/>
    <x v="2028"/>
    <x v="8"/>
    <d v="1988-06-20T00:00:00"/>
    <x v="2"/>
  </r>
  <r>
    <x v="31"/>
    <x v="13"/>
    <s v="SO"/>
    <x v="59"/>
    <s v="Yakama River"/>
    <s v="WDFW"/>
    <d v="1988-04-15T00:00:00"/>
    <x v="11"/>
    <x v="4"/>
    <d v="1988-04-15T00:00:00"/>
    <x v="1"/>
  </r>
  <r>
    <x v="31"/>
    <x v="13"/>
    <s v="SO"/>
    <x v="60"/>
    <s v="Yakama River"/>
    <s v="WDFW"/>
    <d v="1988-04-15T00:00:00"/>
    <x v="2009"/>
    <x v="4"/>
    <d v="1988-04-15T00:00:00"/>
    <x v="1"/>
  </r>
  <r>
    <x v="31"/>
    <x v="6"/>
    <s v="FA"/>
    <x v="10"/>
    <s v="Yakama River"/>
    <s v="WDFW"/>
    <d v="1988-04-05T00:00:00"/>
    <x v="30"/>
    <x v="4"/>
    <d v="1988-04-05T00:00:00"/>
    <x v="1"/>
  </r>
  <r>
    <x v="31"/>
    <x v="6"/>
    <s v="FA"/>
    <x v="15"/>
    <s v="Klickitat Hatchery"/>
    <s v="WDFW"/>
    <d v="1988-05-27T00:00:00"/>
    <x v="2029"/>
    <x v="8"/>
    <d v="1988-06-23T00:00:00"/>
    <x v="1"/>
  </r>
  <r>
    <x v="31"/>
    <x v="1"/>
    <s v="SU"/>
    <x v="54"/>
    <s v="Naches River"/>
    <s v="WDFW"/>
    <d v="1988-04-12T00:00:00"/>
    <x v="242"/>
    <x v="4"/>
    <d v="1988-04-16T00:00:00"/>
    <x v="1"/>
  </r>
  <r>
    <x v="31"/>
    <x v="1"/>
    <s v="SU"/>
    <x v="30"/>
    <s v="Naches River"/>
    <s v="WDFW &amp; YATR"/>
    <d v="1988-04-11T00:00:00"/>
    <x v="2030"/>
    <x v="4"/>
    <d v="1988-04-14T00:00:00"/>
    <x v="1"/>
  </r>
  <r>
    <x v="31"/>
    <x v="1"/>
    <s v="SU"/>
    <x v="19"/>
    <s v="Ringold Springs H Game"/>
    <s v="WDFW"/>
    <d v="1988-04-20T00:00:00"/>
    <x v="2031"/>
    <x v="7"/>
    <d v="1988-04-27T00:00:00"/>
    <x v="1"/>
  </r>
  <r>
    <x v="31"/>
    <x v="1"/>
    <s v="SU"/>
    <x v="10"/>
    <s v="Walla Walla River"/>
    <s v="WDFW"/>
    <d v="1988-04-21T00:00:00"/>
    <x v="2032"/>
    <x v="9"/>
    <d v="1988-04-26T00:00:00"/>
    <x v="1"/>
  </r>
  <r>
    <x v="31"/>
    <x v="1"/>
    <s v="SU"/>
    <x v="10"/>
    <s v="Dayton Acclim Pond"/>
    <s v="WDFW"/>
    <d v="1988-04-15T00:00:00"/>
    <x v="2033"/>
    <x v="6"/>
    <d v="1988-04-30T00:00:00"/>
    <x v="1"/>
  </r>
  <r>
    <x v="31"/>
    <x v="1"/>
    <s v="SU"/>
    <x v="45"/>
    <s v="Klickitat River"/>
    <s v="WDFW"/>
    <d v="1988-04-15T00:00:00"/>
    <x v="2034"/>
    <x v="8"/>
    <d v="1988-04-20T00:00:00"/>
    <x v="1"/>
  </r>
  <r>
    <x v="31"/>
    <x v="1"/>
    <s v="SU"/>
    <x v="45"/>
    <s v="Wind River"/>
    <s v="WDFW"/>
    <d v="1988-04-16T00:00:00"/>
    <x v="2035"/>
    <x v="2"/>
    <d v="1988-04-20T00:00:00"/>
    <x v="1"/>
  </r>
  <r>
    <x v="31"/>
    <x v="1"/>
    <s v="SU"/>
    <x v="30"/>
    <s v="Naches River"/>
    <s v="WDFW &amp; YATR"/>
    <d v="1987-10-27T00:00:00"/>
    <x v="2036"/>
    <x v="4"/>
    <d v="1987-10-27T00:00:00"/>
    <x v="1"/>
  </r>
  <r>
    <x v="31"/>
    <x v="1"/>
    <s v="SU"/>
    <x v="30"/>
    <s v="Naches River"/>
    <s v="WDFW &amp; YATR"/>
    <d v="1988-03-09T00:00:00"/>
    <x v="749"/>
    <x v="4"/>
    <d v="1988-03-09T00:00:00"/>
    <x v="1"/>
  </r>
  <r>
    <x v="31"/>
    <x v="4"/>
    <s v="SP"/>
    <x v="46"/>
    <s v="Bel. McNary Dam"/>
    <s v="n/a"/>
    <d v="1988-04-08T00:00:00"/>
    <x v="2037"/>
    <x v="12"/>
    <d v="1988-06-01T00:00:00"/>
    <x v="1"/>
  </r>
  <r>
    <x v="31"/>
    <x v="4"/>
    <s v="SP"/>
    <x v="46"/>
    <s v="Above McNary Dam"/>
    <s v="n/a"/>
    <d v="1988-04-11T00:00:00"/>
    <x v="24"/>
    <x v="7"/>
    <d v="1988-07-21T00:00:00"/>
    <x v="1"/>
  </r>
  <r>
    <x v="31"/>
    <x v="1"/>
    <s v="SU"/>
    <x v="46"/>
    <s v="Above McNary Dam"/>
    <s v="n/a"/>
    <d v="1988-04-11T00:00:00"/>
    <x v="24"/>
    <x v="7"/>
    <d v="1988-06-15T00:00:00"/>
    <x v="1"/>
  </r>
  <r>
    <x v="31"/>
    <x v="11"/>
    <s v="UN"/>
    <x v="46"/>
    <s v="Bel. Priest Rapids Dam"/>
    <s v="n/a"/>
    <d v="1988-04-26T00:00:00"/>
    <x v="1"/>
    <x v="7"/>
    <d v="1988-06-30T00:00:00"/>
    <x v="1"/>
  </r>
  <r>
    <x v="31"/>
    <x v="11"/>
    <s v="UN"/>
    <x v="46"/>
    <s v="Above McNary Dam"/>
    <s v="n/a"/>
    <d v="1988-05-13T00:00:00"/>
    <x v="734"/>
    <x v="7"/>
    <d v="1988-05-13T00:00:00"/>
    <x v="1"/>
  </r>
  <r>
    <x v="31"/>
    <x v="6"/>
    <s v="FA"/>
    <x v="46"/>
    <s v="Bel. McNary Dam"/>
    <s v="n/a"/>
    <d v="1988-06-13T00:00:00"/>
    <x v="2034"/>
    <x v="12"/>
    <d v="1988-07-21T00:00:00"/>
    <x v="1"/>
  </r>
  <r>
    <x v="31"/>
    <x v="13"/>
    <s v="SO"/>
    <x v="30"/>
    <s v="Yakama River"/>
    <s v="WDFW &amp; YATR"/>
    <d v="1988-04-15T00:00:00"/>
    <x v="1416"/>
    <x v="4"/>
    <d v="1988-04-28T00:00:00"/>
    <x v="1"/>
  </r>
  <r>
    <x v="31"/>
    <x v="6"/>
    <s v="FA"/>
    <x v="30"/>
    <s v="Yakama River"/>
    <s v="WDFW &amp; YATR"/>
    <d v="1988-05-18T00:00:00"/>
    <x v="2038"/>
    <x v="4"/>
    <d v="1988-05-18T00:00:00"/>
    <x v="1"/>
  </r>
  <r>
    <x v="31"/>
    <x v="4"/>
    <s v="SP"/>
    <x v="30"/>
    <s v="Yakama River"/>
    <s v="WDFW &amp; YATR"/>
    <d v="1988-04-13T00:00:00"/>
    <x v="186"/>
    <x v="4"/>
    <d v="1988-04-13T00:00:00"/>
    <x v="1"/>
  </r>
  <r>
    <x v="31"/>
    <x v="0"/>
    <s v="SP"/>
    <x v="58"/>
    <s v="Yakama River"/>
    <s v="USFW"/>
    <d v="1987-09-14T00:00:00"/>
    <x v="2039"/>
    <x v="4"/>
    <d v="1987-09-24T00:00:00"/>
    <x v="2"/>
  </r>
  <r>
    <x v="32"/>
    <x v="0"/>
    <s v="SP"/>
    <x v="53"/>
    <s v="Bonifer Acclim Pond"/>
    <s v="ODFW"/>
    <d v="1986-10-21T00:00:00"/>
    <x v="25"/>
    <x v="1"/>
    <d v="1986-10-21T00:00:00"/>
    <x v="2"/>
  </r>
  <r>
    <x v="32"/>
    <x v="0"/>
    <s v="SP"/>
    <x v="53"/>
    <s v="Hood River"/>
    <s v="ODFW"/>
    <d v="1986-06-18T00:00:00"/>
    <x v="2040"/>
    <x v="5"/>
    <d v="1986-06-18T00:00:00"/>
    <x v="4"/>
  </r>
  <r>
    <x v="32"/>
    <x v="0"/>
    <s v="SP"/>
    <x v="16"/>
    <s v="White Salmon River"/>
    <s v="USFW"/>
    <d v="1986-06-17T00:00:00"/>
    <x v="14"/>
    <x v="11"/>
    <d v="1986-06-19T00:00:00"/>
    <x v="4"/>
  </r>
  <r>
    <x v="32"/>
    <x v="0"/>
    <s v="SP"/>
    <x v="16"/>
    <s v="White Salmon River"/>
    <s v="USFW"/>
    <d v="1986-05-14T00:00:00"/>
    <x v="2041"/>
    <x v="11"/>
    <d v="1986-05-14T00:00:00"/>
    <x v="2"/>
  </r>
  <r>
    <x v="32"/>
    <x v="0"/>
    <s v="SP"/>
    <x v="16"/>
    <s v="Little White Salmon Hatchery"/>
    <s v="USFW"/>
    <d v="1986-06-20T00:00:00"/>
    <x v="2042"/>
    <x v="3"/>
    <d v="1986-06-20T00:00:00"/>
    <x v="4"/>
  </r>
  <r>
    <x v="32"/>
    <x v="0"/>
    <s v="SP"/>
    <x v="22"/>
    <s v="Warm Springs Hatchery"/>
    <s v="USFW"/>
    <d v="1986-10-01T00:00:00"/>
    <x v="2043"/>
    <x v="0"/>
    <d v="1986-10-01T00:00:00"/>
    <x v="2"/>
  </r>
  <r>
    <x v="32"/>
    <x v="7"/>
    <s v="UN"/>
    <x v="16"/>
    <s v="Little White Salmon River"/>
    <s v="USFW"/>
    <d v="1986-10-01T00:00:00"/>
    <x v="448"/>
    <x v="3"/>
    <d v="1986-10-01T00:00:00"/>
    <x v="1"/>
  </r>
  <r>
    <x v="32"/>
    <x v="0"/>
    <s v="SP"/>
    <x v="4"/>
    <s v="Carson Hatchery"/>
    <s v="USFW"/>
    <d v="1986-11-26T00:00:00"/>
    <x v="22"/>
    <x v="2"/>
    <d v="1986-11-26T00:00:00"/>
    <x v="2"/>
  </r>
  <r>
    <x v="32"/>
    <x v="2"/>
    <s v="FA"/>
    <x v="2"/>
    <s v="Bonifer Acclim Pond"/>
    <s v="ODFW"/>
    <d v="1987-03-20T00:00:00"/>
    <x v="2044"/>
    <x v="1"/>
    <d v="1987-03-22T00:00:00"/>
    <x v="1"/>
  </r>
  <r>
    <x v="32"/>
    <x v="6"/>
    <s v="FA"/>
    <x v="53"/>
    <s v="Umatilla River"/>
    <s v="ODFW"/>
    <d v="1987-05-05T00:00:00"/>
    <x v="2045"/>
    <x v="1"/>
    <d v="1987-05-08T00:00:00"/>
    <x v="1"/>
  </r>
  <r>
    <x v="32"/>
    <x v="4"/>
    <s v="SP"/>
    <x v="0"/>
    <s v="Bel. Pelton Ladder"/>
    <s v="ODFW"/>
    <d v="1987-04-13T00:00:00"/>
    <x v="242"/>
    <x v="0"/>
    <d v="1987-04-14T00:00:00"/>
    <x v="1"/>
  </r>
  <r>
    <x v="32"/>
    <x v="4"/>
    <s v="SP"/>
    <x v="0"/>
    <s v="Bel. Pelton Ladder"/>
    <s v="ODFW"/>
    <d v="1987-04-13T00:00:00"/>
    <x v="2046"/>
    <x v="0"/>
    <d v="1987-05-29T00:00:00"/>
    <x v="1"/>
  </r>
  <r>
    <x v="32"/>
    <x v="8"/>
    <s v="SU"/>
    <x v="0"/>
    <s v="Bel. Pelton Ladder"/>
    <s v="ODFW"/>
    <d v="1987-04-14T00:00:00"/>
    <x v="2047"/>
    <x v="0"/>
    <d v="1987-04-22T00:00:00"/>
    <x v="1"/>
  </r>
  <r>
    <x v="32"/>
    <x v="0"/>
    <s v="SP"/>
    <x v="53"/>
    <s v="Umatilla River"/>
    <s v="ODFW"/>
    <d v="1986-04-07T00:00:00"/>
    <x v="2048"/>
    <x v="1"/>
    <d v="1986-04-08T00:00:00"/>
    <x v="2"/>
  </r>
  <r>
    <x v="32"/>
    <x v="0"/>
    <s v="SP"/>
    <x v="53"/>
    <s v="Bonifer Acclim Pond"/>
    <s v="ODFW"/>
    <d v="1986-10-21T00:00:00"/>
    <x v="25"/>
    <x v="1"/>
    <d v="1986-10-21T00:00:00"/>
    <x v="2"/>
  </r>
  <r>
    <x v="32"/>
    <x v="7"/>
    <s v="UN"/>
    <x v="12"/>
    <s v="Minthorn Acclimation Pond"/>
    <s v="ODFW"/>
    <d v="1987-04-24T00:00:00"/>
    <x v="27"/>
    <x v="1"/>
    <d v="1987-04-29T00:00:00"/>
    <x v="1"/>
  </r>
  <r>
    <x v="32"/>
    <x v="8"/>
    <s v="SU"/>
    <x v="8"/>
    <s v="Meacham Creek"/>
    <s v="ODFW"/>
    <d v="1987-05-13T00:00:00"/>
    <x v="2049"/>
    <x v="1"/>
    <d v="1987-05-13T00:00:00"/>
    <x v="1"/>
  </r>
  <r>
    <x v="32"/>
    <x v="1"/>
    <s v="SU"/>
    <x v="8"/>
    <s v="Hood River"/>
    <s v="ODFW"/>
    <d v="1987-04-06T00:00:00"/>
    <x v="2009"/>
    <x v="5"/>
    <d v="1987-04-13T00:00:00"/>
    <x v="1"/>
  </r>
  <r>
    <x v="32"/>
    <x v="8"/>
    <s v="WI"/>
    <x v="55"/>
    <s v="Hood River"/>
    <s v="ODFW"/>
    <d v="1987-05-14T00:00:00"/>
    <x v="2050"/>
    <x v="5"/>
    <d v="1987-05-29T00:00:00"/>
    <x v="1"/>
  </r>
  <r>
    <x v="32"/>
    <x v="2"/>
    <s v="FA"/>
    <x v="2"/>
    <s v="Minthorn Acclimation Pond"/>
    <s v="ODFW"/>
    <d v="1987-03-29T00:00:00"/>
    <x v="2051"/>
    <x v="1"/>
    <d v="1987-03-29T00:00:00"/>
    <x v="1"/>
  </r>
  <r>
    <x v="32"/>
    <x v="7"/>
    <s v="UN"/>
    <x v="12"/>
    <s v="Umatilla River"/>
    <s v="ODFW"/>
    <d v="1987-04-14T00:00:00"/>
    <x v="2052"/>
    <x v="1"/>
    <d v="1987-04-22T00:00:00"/>
    <x v="1"/>
  </r>
  <r>
    <x v="32"/>
    <x v="4"/>
    <s v="SP"/>
    <x v="4"/>
    <s v="Carson Hatchery"/>
    <s v="USFW"/>
    <d v="1987-04-10T00:00:00"/>
    <x v="2053"/>
    <x v="2"/>
    <d v="1987-04-16T00:00:00"/>
    <x v="1"/>
  </r>
  <r>
    <x v="32"/>
    <x v="4"/>
    <s v="SP"/>
    <x v="4"/>
    <s v="Bonifer Acclim Pond"/>
    <s v="USFW"/>
    <d v="1987-04-24T00:00:00"/>
    <x v="16"/>
    <x v="1"/>
    <d v="1987-04-29T00:00:00"/>
    <x v="1"/>
  </r>
  <r>
    <x v="32"/>
    <x v="6"/>
    <s v="FA"/>
    <x v="16"/>
    <s v="Little White Salmon Hatchery"/>
    <s v="USFW"/>
    <d v="1987-05-20T00:00:00"/>
    <x v="2054"/>
    <x v="3"/>
    <d v="1987-05-22T00:00:00"/>
    <x v="1"/>
  </r>
  <r>
    <x v="32"/>
    <x v="4"/>
    <s v="SP"/>
    <x v="16"/>
    <s v="Little White Salmon Hatchery"/>
    <s v="USFW"/>
    <d v="1987-04-16T00:00:00"/>
    <x v="2055"/>
    <x v="3"/>
    <d v="1987-04-16T00:00:00"/>
    <x v="1"/>
  </r>
  <r>
    <x v="32"/>
    <x v="4"/>
    <s v="SP"/>
    <x v="58"/>
    <s v="Yakama River"/>
    <s v="USFW"/>
    <d v="1987-04-13T00:00:00"/>
    <x v="1223"/>
    <x v="4"/>
    <d v="1987-04-14T00:00:00"/>
    <x v="1"/>
  </r>
  <r>
    <x v="32"/>
    <x v="6"/>
    <s v="FA"/>
    <x v="17"/>
    <s v="Spring Creek Hatchery"/>
    <s v="USFW"/>
    <d v="1987-04-16T00:00:00"/>
    <x v="2056"/>
    <x v="10"/>
    <d v="1987-04-16T00:00:00"/>
    <x v="1"/>
  </r>
  <r>
    <x v="32"/>
    <x v="4"/>
    <s v="SP"/>
    <x v="22"/>
    <s v="Warm Springs Hatchery"/>
    <s v="USFW"/>
    <d v="1987-04-09T00:00:00"/>
    <x v="2057"/>
    <x v="0"/>
    <d v="1987-04-09T00:00:00"/>
    <x v="1"/>
  </r>
  <r>
    <x v="32"/>
    <x v="7"/>
    <s v="UN"/>
    <x v="5"/>
    <s v="Willard Hatchery"/>
    <s v="USFW"/>
    <d v="1987-04-30T00:00:00"/>
    <x v="2058"/>
    <x v="3"/>
    <d v="1987-05-01T00:00:00"/>
    <x v="1"/>
  </r>
  <r>
    <x v="32"/>
    <x v="4"/>
    <s v="SP"/>
    <x v="61"/>
    <s v="Bel. Priest Rapids Dam"/>
    <s v="USFW"/>
    <d v="1987-04-20T00:00:00"/>
    <x v="2059"/>
    <x v="7"/>
    <d v="1987-04-28T00:00:00"/>
    <x v="1"/>
  </r>
  <r>
    <x v="32"/>
    <x v="0"/>
    <s v="SP"/>
    <x v="4"/>
    <s v="Carson Hatchery"/>
    <s v="USFW"/>
    <d v="1986-11-26T00:00:00"/>
    <x v="2060"/>
    <x v="2"/>
    <d v="1986-11-26T00:00:00"/>
    <x v="2"/>
  </r>
  <r>
    <x v="32"/>
    <x v="7"/>
    <s v="UN"/>
    <x v="16"/>
    <s v="Little White Salmon Hatchery"/>
    <s v="USFW"/>
    <d v="1986-09-30T00:00:00"/>
    <x v="2061"/>
    <x v="3"/>
    <d v="1986-09-30T00:00:00"/>
    <x v="1"/>
  </r>
  <r>
    <x v="32"/>
    <x v="0"/>
    <s v="SP"/>
    <x v="22"/>
    <s v="Warm Springs Hatchery"/>
    <s v="USFW"/>
    <d v="1986-10-01T00:00:00"/>
    <x v="1996"/>
    <x v="0"/>
    <d v="1986-10-01T00:00:00"/>
    <x v="2"/>
  </r>
  <r>
    <x v="32"/>
    <x v="6"/>
    <s v="FA"/>
    <x v="16"/>
    <s v="Little White Salmon Hatchery"/>
    <s v="USFW"/>
    <d v="1987-03-19T00:00:00"/>
    <x v="2062"/>
    <x v="3"/>
    <d v="1987-03-20T00:00:00"/>
    <x v="2"/>
  </r>
  <r>
    <x v="32"/>
    <x v="6"/>
    <s v="FA"/>
    <x v="17"/>
    <s v="Spring Creek Hatchery"/>
    <s v="USFW"/>
    <d v="1987-03-19T00:00:00"/>
    <x v="2063"/>
    <x v="10"/>
    <d v="1987-03-19T00:00:00"/>
    <x v="1"/>
  </r>
  <r>
    <x v="32"/>
    <x v="2"/>
    <s v="FA"/>
    <x v="16"/>
    <s v="Little White Salmon Hatchery"/>
    <s v="USFW"/>
    <d v="1987-04-15T00:00:00"/>
    <x v="2064"/>
    <x v="3"/>
    <d v="1987-04-16T00:00:00"/>
    <x v="1"/>
  </r>
  <r>
    <x v="32"/>
    <x v="6"/>
    <s v="FA"/>
    <x v="17"/>
    <s v="Spring Creek Hatchery"/>
    <s v="USFW"/>
    <d v="1987-05-21T00:00:00"/>
    <x v="2065"/>
    <x v="10"/>
    <d v="1987-05-21T00:00:00"/>
    <x v="1"/>
  </r>
  <r>
    <x v="32"/>
    <x v="7"/>
    <s v="UN"/>
    <x v="5"/>
    <s v="Yakama River"/>
    <s v="USFW"/>
    <d v="1987-04-29T00:00:00"/>
    <x v="2066"/>
    <x v="4"/>
    <d v="1987-05-07T00:00:00"/>
    <x v="1"/>
  </r>
  <r>
    <x v="32"/>
    <x v="6"/>
    <s v="FA"/>
    <x v="16"/>
    <s v="Drano Lake"/>
    <s v="USFW"/>
    <d v="1987-05-20T00:00:00"/>
    <x v="2067"/>
    <x v="3"/>
    <d v="1987-05-22T00:00:00"/>
    <x v="0"/>
  </r>
  <r>
    <x v="32"/>
    <x v="9"/>
    <s v="NO"/>
    <x v="15"/>
    <s v="Klickitat Hatchery"/>
    <s v="WDFW"/>
    <d v="1987-04-14T00:00:00"/>
    <x v="2068"/>
    <x v="8"/>
    <d v="1987-06-10T00:00:00"/>
    <x v="1"/>
  </r>
  <r>
    <x v="32"/>
    <x v="6"/>
    <s v="FA"/>
    <x v="15"/>
    <s v="Klickitat Hatchery"/>
    <s v="WDFW"/>
    <d v="1987-05-05T00:00:00"/>
    <x v="2069"/>
    <x v="8"/>
    <d v="1987-05-06T00:00:00"/>
    <x v="1"/>
  </r>
  <r>
    <x v="32"/>
    <x v="6"/>
    <s v="FA"/>
    <x v="15"/>
    <s v="Klickitat Hatchery"/>
    <s v="WDFW"/>
    <d v="1987-04-08T00:00:00"/>
    <x v="2025"/>
    <x v="8"/>
    <d v="1987-04-08T00:00:00"/>
    <x v="1"/>
  </r>
  <r>
    <x v="32"/>
    <x v="4"/>
    <s v="SP"/>
    <x v="15"/>
    <s v="Klickitat Hatchery"/>
    <s v="WDFW"/>
    <d v="1987-04-09T00:00:00"/>
    <x v="2070"/>
    <x v="8"/>
    <d v="1987-04-09T00:00:00"/>
    <x v="1"/>
  </r>
  <r>
    <x v="32"/>
    <x v="6"/>
    <s v="FA"/>
    <x v="18"/>
    <s v="Priest Rapids Hatchery"/>
    <s v="WDFW"/>
    <d v="1987-06-08T00:00:00"/>
    <x v="2071"/>
    <x v="7"/>
    <d v="1987-06-08T00:00:00"/>
    <x v="1"/>
  </r>
  <r>
    <x v="32"/>
    <x v="2"/>
    <s v="FA"/>
    <x v="19"/>
    <s v="Ringold Springs H Salmon"/>
    <s v="WDFW"/>
    <d v="1987-04-01T00:00:00"/>
    <x v="1321"/>
    <x v="7"/>
    <d v="1987-04-03T00:00:00"/>
    <x v="1"/>
  </r>
  <r>
    <x v="32"/>
    <x v="9"/>
    <s v="NO"/>
    <x v="21"/>
    <s v="Klickitat River"/>
    <s v="WDFW"/>
    <d v="1987-04-07T00:00:00"/>
    <x v="2072"/>
    <x v="8"/>
    <d v="1987-04-17T00:00:00"/>
    <x v="1"/>
  </r>
  <r>
    <x v="32"/>
    <x v="13"/>
    <s v="SO"/>
    <x v="21"/>
    <s v="Klickitat River"/>
    <s v="WDFW"/>
    <d v="1987-04-07T00:00:00"/>
    <x v="2073"/>
    <x v="8"/>
    <d v="1987-04-17T00:00:00"/>
    <x v="1"/>
  </r>
  <r>
    <x v="32"/>
    <x v="6"/>
    <s v="FA"/>
    <x v="15"/>
    <s v="Klickitat Hatchery"/>
    <s v="WDFW"/>
    <d v="1987-05-06T00:00:00"/>
    <x v="301"/>
    <x v="8"/>
    <d v="1987-05-06T00:00:00"/>
    <x v="1"/>
  </r>
  <r>
    <x v="32"/>
    <x v="6"/>
    <s v="FA"/>
    <x v="18"/>
    <s v="Yakama River"/>
    <s v="WDFW"/>
    <d v="1987-05-05T00:00:00"/>
    <x v="2074"/>
    <x v="4"/>
    <d v="1987-05-07T00:00:00"/>
    <x v="1"/>
  </r>
  <r>
    <x v="32"/>
    <x v="6"/>
    <s v="FA"/>
    <x v="15"/>
    <s v="Klickitat Hatchery"/>
    <s v="WDFW"/>
    <d v="1987-06-05T00:00:00"/>
    <x v="2075"/>
    <x v="8"/>
    <d v="1987-06-05T00:00:00"/>
    <x v="1"/>
  </r>
  <r>
    <x v="32"/>
    <x v="6"/>
    <s v="FA"/>
    <x v="18"/>
    <s v="Priest Rapids Hatchery"/>
    <s v="WDFW"/>
    <d v="1987-06-11T00:00:00"/>
    <x v="2076"/>
    <x v="7"/>
    <d v="1987-06-11T00:00:00"/>
    <x v="1"/>
  </r>
  <r>
    <x v="32"/>
    <x v="6"/>
    <s v="FA"/>
    <x v="18"/>
    <s v="Priest Rapids Hatchery"/>
    <s v="WDFW"/>
    <d v="1987-06-15T00:00:00"/>
    <x v="1917"/>
    <x v="7"/>
    <d v="1987-06-15T00:00:00"/>
    <x v="1"/>
  </r>
  <r>
    <x v="32"/>
    <x v="6"/>
    <s v="FA"/>
    <x v="18"/>
    <s v="Priest Rapids Hatchery"/>
    <s v="WDFW"/>
    <d v="1987-06-22T00:00:00"/>
    <x v="2077"/>
    <x v="7"/>
    <d v="1987-06-22T00:00:00"/>
    <x v="1"/>
  </r>
  <r>
    <x v="32"/>
    <x v="6"/>
    <s v="FA"/>
    <x v="18"/>
    <s v="Priest Rapids Hatchery"/>
    <s v="WDFW"/>
    <d v="1987-06-25T00:00:00"/>
    <x v="2078"/>
    <x v="7"/>
    <d v="1987-06-25T00:00:00"/>
    <x v="1"/>
  </r>
  <r>
    <x v="32"/>
    <x v="1"/>
    <s v="SU"/>
    <x v="10"/>
    <s v="Mill Cr (Walla Walla)"/>
    <s v="WDFW"/>
    <d v="1987-04-21T00:00:00"/>
    <x v="2079"/>
    <x v="9"/>
    <d v="1987-04-21T00:00:00"/>
    <x v="1"/>
  </r>
  <r>
    <x v="32"/>
    <x v="8"/>
    <s v="SU"/>
    <x v="10"/>
    <s v="Walla Walla River"/>
    <s v="WDFW"/>
    <d v="1987-04-21T00:00:00"/>
    <x v="2080"/>
    <x v="9"/>
    <d v="1987-05-04T00:00:00"/>
    <x v="1"/>
  </r>
  <r>
    <x v="32"/>
    <x v="1"/>
    <s v="SU"/>
    <x v="54"/>
    <s v="Naches River"/>
    <s v="WDFW"/>
    <d v="1987-04-06T00:00:00"/>
    <x v="2081"/>
    <x v="4"/>
    <d v="1987-04-11T00:00:00"/>
    <x v="1"/>
  </r>
  <r>
    <x v="32"/>
    <x v="1"/>
    <s v="SU"/>
    <x v="19"/>
    <s v="Ringold Springs H Game"/>
    <s v="WDFW"/>
    <d v="1987-04-16T00:00:00"/>
    <x v="22"/>
    <x v="7"/>
    <d v="1987-04-27T00:00:00"/>
    <x v="1"/>
  </r>
  <r>
    <x v="32"/>
    <x v="1"/>
    <s v="SU"/>
    <x v="45"/>
    <s v="Klickitat River"/>
    <s v="WDFW"/>
    <d v="1987-04-16T00:00:00"/>
    <x v="2082"/>
    <x v="8"/>
    <d v="1987-04-20T00:00:00"/>
    <x v="1"/>
  </r>
  <r>
    <x v="32"/>
    <x v="1"/>
    <s v="SU"/>
    <x v="45"/>
    <s v="Wind River"/>
    <s v="WDFW"/>
    <d v="1987-04-20T00:00:00"/>
    <x v="126"/>
    <x v="2"/>
    <d v="1987-04-28T00:00:00"/>
    <x v="1"/>
  </r>
  <r>
    <x v="32"/>
    <x v="8"/>
    <s v="SU"/>
    <x v="25"/>
    <s v="Bel. Priest Rapids Dam"/>
    <s v="WDFW"/>
    <d v="1987-04-23T00:00:00"/>
    <x v="2083"/>
    <x v="7"/>
    <d v="1987-05-01T00:00:00"/>
    <x v="1"/>
  </r>
  <r>
    <x v="32"/>
    <x v="1"/>
    <s v="SU"/>
    <x v="30"/>
    <s v="Naches River"/>
    <s v="WDFW &amp; YATR"/>
    <d v="1987-04-14T00:00:00"/>
    <x v="2082"/>
    <x v="4"/>
    <d v="1987-04-15T00:00:00"/>
    <x v="1"/>
  </r>
  <r>
    <x v="32"/>
    <x v="1"/>
    <s v="SU"/>
    <x v="45"/>
    <s v="White Salmon River"/>
    <s v="WDFW"/>
    <d v="1987-04-26T00:00:00"/>
    <x v="30"/>
    <x v="11"/>
    <d v="1987-04-28T00:00:00"/>
    <x v="1"/>
  </r>
  <r>
    <x v="32"/>
    <x v="11"/>
    <s v="UN"/>
    <x v="46"/>
    <s v="Bel. Priest Rapids Dam"/>
    <s v="n/a"/>
    <d v="1987-04-16T00:00:00"/>
    <x v="1829"/>
    <x v="7"/>
    <d v="1987-06-05T00:00:00"/>
    <x v="1"/>
  </r>
  <r>
    <x v="32"/>
    <x v="19"/>
    <s v="UN"/>
    <x v="46"/>
    <s v="Bel. McNary Dam"/>
    <s v="n/a"/>
    <d v="1987-04-21T00:00:00"/>
    <x v="2084"/>
    <x v="12"/>
    <d v="1987-06-30T00:00:00"/>
    <x v="1"/>
  </r>
  <r>
    <x v="32"/>
    <x v="6"/>
    <s v="FA"/>
    <x v="46"/>
    <s v="Bel. McNary Dam"/>
    <s v="n/a"/>
    <d v="1987-06-18T00:00:00"/>
    <x v="2085"/>
    <x v="12"/>
    <d v="1987-08-14T00:00:00"/>
    <x v="1"/>
  </r>
  <r>
    <x v="32"/>
    <x v="19"/>
    <s v="UN"/>
    <x v="46"/>
    <s v="Bel. Priest Rapids Dam"/>
    <s v="n/a"/>
    <d v="1987-05-01T00:00:00"/>
    <x v="2086"/>
    <x v="7"/>
    <d v="1987-05-31T00:00:00"/>
    <x v="1"/>
  </r>
  <r>
    <x v="32"/>
    <x v="1"/>
    <s v="SU"/>
    <x v="46"/>
    <s v="Bel. Priest Rapids Dam"/>
    <s v="n/a"/>
    <d v="1987-05-01T00:00:00"/>
    <x v="533"/>
    <x v="7"/>
    <d v="1987-05-01T00:00:00"/>
    <x v="1"/>
  </r>
  <r>
    <x v="32"/>
    <x v="4"/>
    <s v="SP"/>
    <x v="46"/>
    <s v="Naches River"/>
    <s v="n/a"/>
    <d v="1986-10-22T00:00:00"/>
    <x v="126"/>
    <x v="4"/>
    <d v="1987-05-08T00:00:00"/>
    <x v="1"/>
  </r>
  <r>
    <x v="32"/>
    <x v="4"/>
    <s v="SP"/>
    <x v="46"/>
    <s v="Yakama River"/>
    <s v="n/a"/>
    <d v="1987-04-01T00:00:00"/>
    <x v="2087"/>
    <x v="4"/>
    <d v="1987-04-01T00:00:00"/>
    <x v="1"/>
  </r>
  <r>
    <x v="32"/>
    <x v="4"/>
    <s v="SP"/>
    <x v="46"/>
    <s v="Yakama River"/>
    <s v="n/a"/>
    <d v="1987-01-02T00:00:00"/>
    <x v="2088"/>
    <x v="4"/>
    <d v="1987-05-08T00:00:00"/>
    <x v="1"/>
  </r>
  <r>
    <x v="32"/>
    <x v="6"/>
    <s v="FA"/>
    <x v="46"/>
    <s v="Yakama River"/>
    <s v="n/a"/>
    <d v="1987-05-07T00:00:00"/>
    <x v="2089"/>
    <x v="4"/>
    <d v="1987-05-08T00:00:00"/>
    <x v="1"/>
  </r>
  <r>
    <x v="32"/>
    <x v="1"/>
    <s v="SU"/>
    <x v="46"/>
    <s v="Yakama River"/>
    <s v="n/a"/>
    <d v="1987-03-23T00:00:00"/>
    <x v="2090"/>
    <x v="4"/>
    <d v="1987-03-23T00:00:00"/>
    <x v="1"/>
  </r>
  <r>
    <x v="32"/>
    <x v="4"/>
    <s v="SP"/>
    <x v="46"/>
    <s v="Yakama River"/>
    <s v="n/a"/>
    <d v="1987-03-23T00:00:00"/>
    <x v="2091"/>
    <x v="4"/>
    <d v="1987-03-23T00:00:00"/>
    <x v="1"/>
  </r>
  <r>
    <x v="32"/>
    <x v="6"/>
    <s v="FA"/>
    <x v="46"/>
    <s v="Horn Rapids Dam"/>
    <s v="n/a"/>
    <d v="1987-04-20T00:00:00"/>
    <x v="2092"/>
    <x v="4"/>
    <d v="1987-04-20T00:00:00"/>
    <x v="1"/>
  </r>
  <r>
    <x v="32"/>
    <x v="4"/>
    <s v="SP"/>
    <x v="46"/>
    <s v="Union Gap (Yakama R)"/>
    <s v="n/a"/>
    <d v="1987-05-04T00:00:00"/>
    <x v="2093"/>
    <x v="4"/>
    <d v="1987-05-04T00:00:00"/>
    <x v="1"/>
  </r>
  <r>
    <x v="32"/>
    <x v="1"/>
    <s v="SU"/>
    <x v="46"/>
    <s v="Union Gap (Yakama R)"/>
    <s v="n/a"/>
    <d v="1987-05-04T00:00:00"/>
    <x v="2094"/>
    <x v="4"/>
    <d v="1987-05-04T00:00:00"/>
    <x v="1"/>
  </r>
  <r>
    <x v="32"/>
    <x v="4"/>
    <s v="SP"/>
    <x v="46"/>
    <s v="Yakama River"/>
    <s v="n/a"/>
    <d v="1987-03-14T00:00:00"/>
    <x v="2095"/>
    <x v="4"/>
    <d v="1987-03-19T00:00:00"/>
    <x v="1"/>
  </r>
  <r>
    <x v="32"/>
    <x v="6"/>
    <s v="FA"/>
    <x v="46"/>
    <s v="Yakama River"/>
    <s v="n/a"/>
    <d v="1987-03-14T00:00:00"/>
    <x v="2096"/>
    <x v="4"/>
    <d v="1987-03-20T00:00:00"/>
    <x v="1"/>
  </r>
  <r>
    <x v="32"/>
    <x v="1"/>
    <s v="SU"/>
    <x v="46"/>
    <s v="Yakama River"/>
    <s v="n/a"/>
    <d v="1987-03-13T00:00:00"/>
    <x v="2097"/>
    <x v="4"/>
    <d v="1987-03-20T00:00:00"/>
    <x v="1"/>
  </r>
  <r>
    <x v="32"/>
    <x v="1"/>
    <s v="SU"/>
    <x v="46"/>
    <s v="Yakama River"/>
    <s v="n/a"/>
    <d v="1987-03-06T00:00:00"/>
    <x v="2098"/>
    <x v="4"/>
    <d v="1987-03-07T00:00:00"/>
    <x v="1"/>
  </r>
  <r>
    <x v="32"/>
    <x v="6"/>
    <s v="FA"/>
    <x v="46"/>
    <s v="Yakama River"/>
    <s v="n/a"/>
    <d v="1987-04-03T00:00:00"/>
    <x v="2099"/>
    <x v="4"/>
    <d v="1987-04-05T00:00:00"/>
    <x v="1"/>
  </r>
  <r>
    <x v="33"/>
    <x v="0"/>
    <s v="SP"/>
    <x v="58"/>
    <s v="Yakama River"/>
    <s v="USFW"/>
    <d v="1985-09-18T00:00:00"/>
    <x v="2100"/>
    <x v="4"/>
    <d v="1985-09-19T00:00:00"/>
    <x v="2"/>
  </r>
  <r>
    <x v="33"/>
    <x v="0"/>
    <s v="SP"/>
    <x v="58"/>
    <s v="Yakama River"/>
    <s v="USFW"/>
    <d v="1985-11-19T00:00:00"/>
    <x v="2101"/>
    <x v="4"/>
    <d v="1985-11-20T00:00:00"/>
    <x v="2"/>
  </r>
  <r>
    <x v="33"/>
    <x v="0"/>
    <s v="SP"/>
    <x v="22"/>
    <s v="Warm Springs Hatchery"/>
    <s v="USFW"/>
    <d v="1985-10-01T00:00:00"/>
    <x v="2102"/>
    <x v="0"/>
    <d v="1985-10-01T00:00:00"/>
    <x v="2"/>
  </r>
  <r>
    <x v="33"/>
    <x v="0"/>
    <s v="SP"/>
    <x v="15"/>
    <s v="Upper Klickitat River"/>
    <s v="WDFW"/>
    <d v="1985-04-24T00:00:00"/>
    <x v="2103"/>
    <x v="8"/>
    <d v="1985-04-24T00:00:00"/>
    <x v="2"/>
  </r>
  <r>
    <x v="33"/>
    <x v="14"/>
    <s v="SO"/>
    <x v="15"/>
    <s v="Klickitat Hatchery"/>
    <s v="WDFW"/>
    <d v="1985-03-15T00:00:00"/>
    <x v="2104"/>
    <x v="8"/>
    <d v="1985-03-15T00:00:00"/>
    <x v="2"/>
  </r>
  <r>
    <x v="33"/>
    <x v="14"/>
    <s v="SO"/>
    <x v="15"/>
    <s v="Klickitat River"/>
    <s v="WDFW"/>
    <d v="1985-05-08T00:00:00"/>
    <x v="2105"/>
    <x v="8"/>
    <d v="1985-05-08T00:00:00"/>
    <x v="2"/>
  </r>
  <r>
    <x v="33"/>
    <x v="16"/>
    <s v="UN"/>
    <x v="57"/>
    <s v="White Salmon River"/>
    <s v="WDFW"/>
    <d v="1985-07-15T00:00:00"/>
    <x v="2106"/>
    <x v="11"/>
    <d v="1985-07-18T00:00:00"/>
    <x v="4"/>
  </r>
  <r>
    <x v="33"/>
    <x v="1"/>
    <s v="SU"/>
    <x v="0"/>
    <s v="Bel. Pelton Ladder"/>
    <s v="ODFW"/>
    <d v="1985-12-26T00:00:00"/>
    <x v="2107"/>
    <x v="0"/>
    <d v="1985-12-26T00:00:00"/>
    <x v="1"/>
  </r>
  <r>
    <x v="33"/>
    <x v="4"/>
    <s v="SP"/>
    <x v="0"/>
    <s v="Bel. Pelton Ladder"/>
    <s v="ODFW"/>
    <d v="1986-06-05T00:00:00"/>
    <x v="2108"/>
    <x v="0"/>
    <d v="1986-06-05T00:00:00"/>
    <x v="1"/>
  </r>
  <r>
    <x v="33"/>
    <x v="4"/>
    <s v="SP"/>
    <x v="0"/>
    <s v="Bel. Pelton Ladder"/>
    <s v="ODFW"/>
    <d v="1986-03-12T00:00:00"/>
    <x v="2109"/>
    <x v="0"/>
    <d v="1986-03-13T00:00:00"/>
    <x v="1"/>
  </r>
  <r>
    <x v="33"/>
    <x v="2"/>
    <s v="FA"/>
    <x v="53"/>
    <s v="Minthorn Acclimation Pond"/>
    <s v="ODFW"/>
    <d v="1986-03-21T00:00:00"/>
    <x v="2110"/>
    <x v="1"/>
    <d v="1986-03-24T00:00:00"/>
    <x v="1"/>
  </r>
  <r>
    <x v="33"/>
    <x v="6"/>
    <s v="FA"/>
    <x v="53"/>
    <s v="Umatilla River"/>
    <s v="ODFW"/>
    <d v="1986-06-09T00:00:00"/>
    <x v="2111"/>
    <x v="1"/>
    <d v="1986-06-11T00:00:00"/>
    <x v="1"/>
  </r>
  <r>
    <x v="33"/>
    <x v="8"/>
    <s v="SU"/>
    <x v="8"/>
    <s v="Bonifer Acclim Pond"/>
    <s v="ODFW"/>
    <d v="1986-05-01T00:00:00"/>
    <x v="2112"/>
    <x v="1"/>
    <d v="1986-05-04T00:00:00"/>
    <x v="1"/>
  </r>
  <r>
    <x v="33"/>
    <x v="1"/>
    <s v="SU"/>
    <x v="8"/>
    <s v="Hood River"/>
    <s v="ODFW"/>
    <d v="1986-04-07T00:00:00"/>
    <x v="2113"/>
    <x v="5"/>
    <d v="1986-04-11T00:00:00"/>
    <x v="1"/>
  </r>
  <r>
    <x v="33"/>
    <x v="8"/>
    <s v="SU"/>
    <x v="0"/>
    <s v="Bel. Pelton Ladder"/>
    <s v="ODFW"/>
    <d v="1986-04-07T00:00:00"/>
    <x v="2114"/>
    <x v="0"/>
    <d v="1986-04-14T00:00:00"/>
    <x v="1"/>
  </r>
  <r>
    <x v="33"/>
    <x v="2"/>
    <s v="FA"/>
    <x v="53"/>
    <s v="Bonifer Acclim Pond"/>
    <s v="ODFW"/>
    <d v="1986-03-22T00:00:00"/>
    <x v="16"/>
    <x v="1"/>
    <d v="1986-03-25T00:00:00"/>
    <x v="1"/>
  </r>
  <r>
    <x v="33"/>
    <x v="6"/>
    <s v="FA"/>
    <x v="53"/>
    <s v="Minthorn Acclimation Pond"/>
    <s v="ODFW"/>
    <d v="1986-10-16T00:00:00"/>
    <x v="2115"/>
    <x v="1"/>
    <d v="1986-10-16T00:00:00"/>
    <x v="1"/>
  </r>
  <r>
    <x v="33"/>
    <x v="8"/>
    <s v="WI"/>
    <x v="55"/>
    <s v="Hood River"/>
    <s v="ODFW"/>
    <d v="1986-03-17T00:00:00"/>
    <x v="2116"/>
    <x v="5"/>
    <d v="1986-03-21T00:00:00"/>
    <x v="1"/>
  </r>
  <r>
    <x v="33"/>
    <x v="7"/>
    <s v="UN"/>
    <x v="16"/>
    <s v="Willard Hatchery"/>
    <s v="USFW"/>
    <d v="1986-03-06T00:00:00"/>
    <x v="2117"/>
    <x v="3"/>
    <d v="1986-03-06T00:00:00"/>
    <x v="1"/>
  </r>
  <r>
    <x v="33"/>
    <x v="7"/>
    <s v="UN"/>
    <x v="5"/>
    <s v="Willard Hatchery"/>
    <s v="USFW"/>
    <d v="1986-05-14T00:00:00"/>
    <x v="2118"/>
    <x v="3"/>
    <d v="1986-05-14T00:00:00"/>
    <x v="1"/>
  </r>
  <r>
    <x v="33"/>
    <x v="6"/>
    <s v="FA"/>
    <x v="17"/>
    <s v="Spring Creek Hatchery"/>
    <s v="USFW"/>
    <d v="1986-03-06T00:00:00"/>
    <x v="2119"/>
    <x v="10"/>
    <d v="1986-03-06T00:00:00"/>
    <x v="1"/>
  </r>
  <r>
    <x v="33"/>
    <x v="6"/>
    <s v="FA"/>
    <x v="17"/>
    <s v="Spring Creek Hatchery"/>
    <s v="USFW"/>
    <d v="1986-04-08T00:00:00"/>
    <x v="2120"/>
    <x v="10"/>
    <d v="1986-04-08T00:00:00"/>
    <x v="1"/>
  </r>
  <r>
    <x v="33"/>
    <x v="6"/>
    <s v="FA"/>
    <x v="17"/>
    <s v="Spring Creek Hatchery"/>
    <s v="USFW"/>
    <d v="1986-05-15T00:00:00"/>
    <x v="2121"/>
    <x v="10"/>
    <d v="1986-05-15T00:00:00"/>
    <x v="1"/>
  </r>
  <r>
    <x v="33"/>
    <x v="6"/>
    <s v="FA"/>
    <x v="17"/>
    <s v="Social Security Pond"/>
    <s v="USFW"/>
    <d v="1986-05-06T00:00:00"/>
    <x v="1416"/>
    <x v="12"/>
    <d v="1986-05-06T00:00:00"/>
    <x v="1"/>
  </r>
  <r>
    <x v="33"/>
    <x v="6"/>
    <s v="FA"/>
    <x v="17"/>
    <s v="Rock Cr (J. Day Pool)"/>
    <s v="USFW"/>
    <d v="1986-05-15T00:00:00"/>
    <x v="1223"/>
    <x v="12"/>
    <d v="1986-05-15T00:00:00"/>
    <x v="1"/>
  </r>
  <r>
    <x v="33"/>
    <x v="6"/>
    <s v="FA"/>
    <x v="17"/>
    <s v="Hanford Ferry"/>
    <s v="USFW"/>
    <d v="1986-05-22T00:00:00"/>
    <x v="2122"/>
    <x v="7"/>
    <d v="1986-05-23T00:00:00"/>
    <x v="1"/>
  </r>
  <r>
    <x v="33"/>
    <x v="6"/>
    <s v="FA"/>
    <x v="17"/>
    <s v="Yakama River"/>
    <s v="USFW"/>
    <d v="1986-05-19T00:00:00"/>
    <x v="2123"/>
    <x v="4"/>
    <d v="1986-05-22T00:00:00"/>
    <x v="1"/>
  </r>
  <r>
    <x v="33"/>
    <x v="6"/>
    <s v="FA"/>
    <x v="16"/>
    <s v="Little White Salmon Hatchery"/>
    <s v="USFW"/>
    <d v="1986-04-14T00:00:00"/>
    <x v="2124"/>
    <x v="3"/>
    <d v="1986-04-14T00:00:00"/>
    <x v="1"/>
  </r>
  <r>
    <x v="33"/>
    <x v="6"/>
    <s v="FA"/>
    <x v="16"/>
    <s v="Little White Salmon Hatchery"/>
    <s v="USFW"/>
    <d v="1986-06-18T00:00:00"/>
    <x v="2125"/>
    <x v="3"/>
    <d v="1986-06-18T00:00:00"/>
    <x v="1"/>
  </r>
  <r>
    <x v="33"/>
    <x v="4"/>
    <s v="SP"/>
    <x v="58"/>
    <s v="Yakama River"/>
    <s v="USFW"/>
    <d v="1986-03-28T00:00:00"/>
    <x v="2126"/>
    <x v="4"/>
    <d v="1986-04-28T00:00:00"/>
    <x v="1"/>
  </r>
  <r>
    <x v="33"/>
    <x v="4"/>
    <s v="SP"/>
    <x v="61"/>
    <s v="Bel. Priest Rapids Dam"/>
    <s v="USFW"/>
    <d v="1986-04-21T00:00:00"/>
    <x v="2127"/>
    <x v="7"/>
    <d v="1986-04-29T00:00:00"/>
    <x v="1"/>
  </r>
  <r>
    <x v="33"/>
    <x v="0"/>
    <s v="SP"/>
    <x v="22"/>
    <s v="Warm Springs Hatchery"/>
    <s v="USFW"/>
    <d v="1985-10-01T00:00:00"/>
    <x v="2102"/>
    <x v="0"/>
    <d v="1985-10-01T00:00:00"/>
    <x v="2"/>
  </r>
  <r>
    <x v="33"/>
    <x v="4"/>
    <s v="SP"/>
    <x v="22"/>
    <s v="Warm Springs Hatchery"/>
    <s v="USFW"/>
    <d v="1986-04-09T00:00:00"/>
    <x v="2128"/>
    <x v="0"/>
    <d v="1986-04-09T00:00:00"/>
    <x v="1"/>
  </r>
  <r>
    <x v="33"/>
    <x v="4"/>
    <s v="SP"/>
    <x v="4"/>
    <s v="Carson Hatchery"/>
    <s v="USFW"/>
    <d v="1986-03-06T00:00:00"/>
    <x v="945"/>
    <x v="2"/>
    <d v="1986-03-06T00:00:00"/>
    <x v="1"/>
  </r>
  <r>
    <x v="33"/>
    <x v="4"/>
    <s v="SP"/>
    <x v="4"/>
    <s v="Carson Hatchery"/>
    <s v="USFW"/>
    <d v="1986-04-15T00:00:00"/>
    <x v="2129"/>
    <x v="2"/>
    <d v="1986-04-15T00:00:00"/>
    <x v="1"/>
  </r>
  <r>
    <x v="33"/>
    <x v="4"/>
    <s v="SP"/>
    <x v="16"/>
    <s v="Little White Salmon Hatchery"/>
    <s v="USFW"/>
    <d v="1986-04-14T00:00:00"/>
    <x v="2130"/>
    <x v="3"/>
    <d v="1986-04-14T00:00:00"/>
    <x v="1"/>
  </r>
  <r>
    <x v="33"/>
    <x v="4"/>
    <s v="SP"/>
    <x v="4"/>
    <s v="Bonifer Acclim Pond"/>
    <s v="USFW"/>
    <d v="1986-04-11T00:00:00"/>
    <x v="275"/>
    <x v="1"/>
    <d v="1986-04-13T00:00:00"/>
    <x v="1"/>
  </r>
  <r>
    <x v="33"/>
    <x v="0"/>
    <s v="SP"/>
    <x v="58"/>
    <s v="Yakama River"/>
    <s v="USFW"/>
    <d v="1985-06-11T00:00:00"/>
    <x v="2131"/>
    <x v="4"/>
    <d v="1985-06-11T00:00:00"/>
    <x v="4"/>
  </r>
  <r>
    <x v="33"/>
    <x v="0"/>
    <s v="SP"/>
    <x v="58"/>
    <s v="Yakama River"/>
    <s v="USFW"/>
    <d v="1985-09-18T00:00:00"/>
    <x v="2100"/>
    <x v="4"/>
    <d v="1985-09-19T00:00:00"/>
    <x v="2"/>
  </r>
  <r>
    <x v="33"/>
    <x v="0"/>
    <s v="SP"/>
    <x v="58"/>
    <s v="Yakama River"/>
    <s v="USFW"/>
    <d v="1985-11-19T00:00:00"/>
    <x v="2132"/>
    <x v="4"/>
    <d v="1985-11-20T00:00:00"/>
    <x v="2"/>
  </r>
  <r>
    <x v="33"/>
    <x v="7"/>
    <s v="UN"/>
    <x v="5"/>
    <s v="Willard Hatchery"/>
    <s v="USFW"/>
    <d v="1986-04-18T00:00:00"/>
    <x v="16"/>
    <x v="3"/>
    <d v="1986-04-18T00:00:00"/>
    <x v="1"/>
  </r>
  <r>
    <x v="33"/>
    <x v="6"/>
    <s v="FA"/>
    <x v="17"/>
    <s v="Rock Cr (J. Day Pool)"/>
    <s v="USFW"/>
    <d v="1986-05-20T00:00:00"/>
    <x v="22"/>
    <x v="12"/>
    <d v="1986-05-20T00:00:00"/>
    <x v="1"/>
  </r>
  <r>
    <x v="33"/>
    <x v="6"/>
    <s v="FA"/>
    <x v="17"/>
    <s v="Rock Cr (J. Day Pool)"/>
    <s v="USFW"/>
    <d v="1986-06-04T00:00:00"/>
    <x v="2133"/>
    <x v="12"/>
    <d v="1986-06-06T00:00:00"/>
    <x v="1"/>
  </r>
  <r>
    <x v="33"/>
    <x v="4"/>
    <s v="SP"/>
    <x v="15"/>
    <s v="Klickitat Hatchery"/>
    <s v="WDFW"/>
    <d v="1986-05-02T00:00:00"/>
    <x v="2134"/>
    <x v="8"/>
    <d v="1986-05-06T00:00:00"/>
    <x v="1"/>
  </r>
  <r>
    <x v="33"/>
    <x v="6"/>
    <s v="FA"/>
    <x v="15"/>
    <s v="Klickitat Hatchery"/>
    <s v="WDFW"/>
    <d v="1986-05-01T00:00:00"/>
    <x v="2135"/>
    <x v="8"/>
    <d v="1986-05-01T00:00:00"/>
    <x v="1"/>
  </r>
  <r>
    <x v="33"/>
    <x v="7"/>
    <s v="UN"/>
    <x v="15"/>
    <s v="Klickitat Hatchery"/>
    <s v="WDFW"/>
    <d v="1986-04-01T00:00:00"/>
    <x v="2136"/>
    <x v="8"/>
    <d v="1986-06-09T00:00:00"/>
    <x v="1"/>
  </r>
  <r>
    <x v="33"/>
    <x v="6"/>
    <s v="FA"/>
    <x v="18"/>
    <s v="Priest Rapids Hatchery"/>
    <s v="WDFW"/>
    <d v="1986-06-05T00:00:00"/>
    <x v="2137"/>
    <x v="7"/>
    <d v="1986-06-25T00:00:00"/>
    <x v="1"/>
  </r>
  <r>
    <x v="33"/>
    <x v="2"/>
    <s v="FA"/>
    <x v="19"/>
    <s v="Ringold Springs H Salmon"/>
    <s v="WDFW"/>
    <d v="1986-04-01T00:00:00"/>
    <x v="2138"/>
    <x v="7"/>
    <d v="1986-04-06T00:00:00"/>
    <x v="1"/>
  </r>
  <r>
    <x v="33"/>
    <x v="2"/>
    <s v="FA"/>
    <x v="18"/>
    <s v="Priest Rapids Hatchery"/>
    <s v="WDFW"/>
    <d v="1986-04-01T00:00:00"/>
    <x v="2139"/>
    <x v="7"/>
    <d v="1986-04-01T00:00:00"/>
    <x v="1"/>
  </r>
  <r>
    <x v="33"/>
    <x v="6"/>
    <s v="FA"/>
    <x v="15"/>
    <s v="Klickitat Hatchery"/>
    <s v="WDFW"/>
    <d v="1986-04-02T00:00:00"/>
    <x v="73"/>
    <x v="8"/>
    <d v="1986-04-02T00:00:00"/>
    <x v="1"/>
  </r>
  <r>
    <x v="33"/>
    <x v="6"/>
    <s v="FA"/>
    <x v="15"/>
    <s v="Klickitat Hatchery"/>
    <s v="WDFW"/>
    <d v="1986-04-18T00:00:00"/>
    <x v="2140"/>
    <x v="8"/>
    <d v="1986-04-18T00:00:00"/>
    <x v="1"/>
  </r>
  <r>
    <x v="33"/>
    <x v="6"/>
    <s v="FA"/>
    <x v="15"/>
    <s v="Klickitat River"/>
    <s v="WDFW"/>
    <d v="1986-06-02T00:00:00"/>
    <x v="2141"/>
    <x v="8"/>
    <d v="1986-06-02T00:00:00"/>
    <x v="1"/>
  </r>
  <r>
    <x v="33"/>
    <x v="1"/>
    <s v="SU"/>
    <x v="19"/>
    <s v="Ringold Springs H Game"/>
    <s v="WDFW"/>
    <d v="1986-04-30T00:00:00"/>
    <x v="2142"/>
    <x v="7"/>
    <d v="1986-05-07T00:00:00"/>
    <x v="1"/>
  </r>
  <r>
    <x v="33"/>
    <x v="1"/>
    <s v="SU"/>
    <x v="54"/>
    <s v="Yakama River"/>
    <s v="WDFW"/>
    <d v="1986-04-01T00:00:00"/>
    <x v="2143"/>
    <x v="4"/>
    <d v="1986-04-12T00:00:00"/>
    <x v="1"/>
  </r>
  <r>
    <x v="33"/>
    <x v="1"/>
    <s v="SU"/>
    <x v="10"/>
    <s v="Dayton Acclim Pond"/>
    <s v="WDFW"/>
    <d v="1986-04-21T00:00:00"/>
    <x v="2144"/>
    <x v="6"/>
    <d v="1986-05-01T00:00:00"/>
    <x v="1"/>
  </r>
  <r>
    <x v="33"/>
    <x v="1"/>
    <s v="SU"/>
    <x v="10"/>
    <s v="Walla Walla River"/>
    <s v="WDFW"/>
    <d v="1986-04-21T00:00:00"/>
    <x v="2145"/>
    <x v="9"/>
    <d v="1986-05-01T00:00:00"/>
    <x v="1"/>
  </r>
  <r>
    <x v="33"/>
    <x v="1"/>
    <s v="SU"/>
    <x v="10"/>
    <s v="Mill Cr (Walla Walla)"/>
    <s v="WDFW"/>
    <d v="1986-04-21T00:00:00"/>
    <x v="2146"/>
    <x v="9"/>
    <d v="1986-05-01T00:00:00"/>
    <x v="1"/>
  </r>
  <r>
    <x v="33"/>
    <x v="1"/>
    <s v="SU"/>
    <x v="20"/>
    <s v="Klickitat River"/>
    <s v="WDFW"/>
    <d v="1986-04-15T00:00:00"/>
    <x v="2147"/>
    <x v="8"/>
    <d v="1986-05-07T00:00:00"/>
    <x v="1"/>
  </r>
  <r>
    <x v="33"/>
    <x v="8"/>
    <s v="WI"/>
    <x v="20"/>
    <s v="White Salmon River"/>
    <s v="WDFW"/>
    <d v="1986-04-23T00:00:00"/>
    <x v="2148"/>
    <x v="11"/>
    <d v="1986-04-25T00:00:00"/>
    <x v="1"/>
  </r>
  <r>
    <x v="33"/>
    <x v="1"/>
    <s v="SU"/>
    <x v="45"/>
    <s v="Klickitat River"/>
    <s v="WDFW"/>
    <d v="1986-04-18T00:00:00"/>
    <x v="2149"/>
    <x v="8"/>
    <d v="1986-04-28T00:00:00"/>
    <x v="1"/>
  </r>
  <r>
    <x v="33"/>
    <x v="8"/>
    <s v="SU"/>
    <x v="25"/>
    <s v="Bel. Priest Rapids Dam"/>
    <s v="WDFW"/>
    <d v="1986-05-01T00:00:00"/>
    <x v="2150"/>
    <x v="7"/>
    <d v="1986-05-09T00:00:00"/>
    <x v="1"/>
  </r>
  <r>
    <x v="33"/>
    <x v="1"/>
    <s v="SU"/>
    <x v="45"/>
    <s v="Wind River"/>
    <s v="WDFW"/>
    <d v="1986-04-23T00:00:00"/>
    <x v="2151"/>
    <x v="2"/>
    <d v="1986-04-28T00:00:00"/>
    <x v="1"/>
  </r>
  <r>
    <x v="33"/>
    <x v="1"/>
    <s v="SU"/>
    <x v="20"/>
    <s v="White Salmon River"/>
    <s v="WDFW"/>
    <d v="1986-04-23T00:00:00"/>
    <x v="2152"/>
    <x v="11"/>
    <d v="1986-05-01T00:00:00"/>
    <x v="1"/>
  </r>
  <r>
    <x v="33"/>
    <x v="19"/>
    <s v="UN"/>
    <x v="46"/>
    <s v="Bel. Priest Rapids Dam"/>
    <s v="n/a"/>
    <d v="1986-04-16T00:00:00"/>
    <x v="25"/>
    <x v="7"/>
    <d v="1986-06-06T00:00:00"/>
    <x v="1"/>
  </r>
  <r>
    <x v="33"/>
    <x v="11"/>
    <s v="UN"/>
    <x v="46"/>
    <s v="Bel. Priest Rapids Dam"/>
    <s v="n/a"/>
    <d v="1986-04-23T00:00:00"/>
    <x v="2153"/>
    <x v="7"/>
    <d v="1986-06-02T00:00:00"/>
    <x v="1"/>
  </r>
  <r>
    <x v="33"/>
    <x v="4"/>
    <s v="SP"/>
    <x v="46"/>
    <s v="Bel. McNary Dam"/>
    <s v="n/a"/>
    <d v="1986-04-21T00:00:00"/>
    <x v="242"/>
    <x v="12"/>
    <d v="1986-05-31T00:00:00"/>
    <x v="1"/>
  </r>
  <r>
    <x v="33"/>
    <x v="6"/>
    <s v="FA"/>
    <x v="46"/>
    <s v="Bel. McNary Dam"/>
    <s v="n/a"/>
    <d v="1986-06-11T00:00:00"/>
    <x v="1996"/>
    <x v="12"/>
    <d v="1986-08-20T00:00:00"/>
    <x v="1"/>
  </r>
  <r>
    <x v="33"/>
    <x v="19"/>
    <s v="UN"/>
    <x v="46"/>
    <s v="Above McNary Dam"/>
    <s v="n/a"/>
    <d v="1986-05-13T00:00:00"/>
    <x v="1710"/>
    <x v="7"/>
    <d v="1986-05-17T00:00:00"/>
    <x v="1"/>
  </r>
  <r>
    <x v="33"/>
    <x v="8"/>
    <s v="SU"/>
    <x v="46"/>
    <s v="Above McNary Dam"/>
    <s v="n/a"/>
    <d v="1986-05-20T00:00:00"/>
    <x v="1710"/>
    <x v="7"/>
    <d v="1986-05-24T00:00:00"/>
    <x v="1"/>
  </r>
  <r>
    <x v="33"/>
    <x v="20"/>
    <s v="UN"/>
    <x v="46"/>
    <s v="Above McNary Dam"/>
    <s v="n/a"/>
    <d v="1986-07-01T00:00:00"/>
    <x v="1710"/>
    <x v="7"/>
    <d v="1986-07-12T00:00:00"/>
    <x v="1"/>
  </r>
  <r>
    <x v="33"/>
    <x v="4"/>
    <s v="SP"/>
    <x v="46"/>
    <s v="John Day Dam Bypass"/>
    <s v="n/a"/>
    <d v="1986-05-01T00:00:00"/>
    <x v="2154"/>
    <x v="12"/>
    <d v="1986-05-30T00:00:00"/>
    <x v="1"/>
  </r>
  <r>
    <x v="33"/>
    <x v="8"/>
    <s v="SU"/>
    <x v="46"/>
    <s v="John Day Dam Bypass"/>
    <s v="n/a"/>
    <d v="1986-05-16T00:00:00"/>
    <x v="2155"/>
    <x v="12"/>
    <d v="1986-05-22T00:00:00"/>
    <x v="1"/>
  </r>
  <r>
    <x v="33"/>
    <x v="6"/>
    <s v="FA"/>
    <x v="46"/>
    <s v="John Day Dam Bypass"/>
    <s v="n/a"/>
    <d v="1986-07-17T00:00:00"/>
    <x v="749"/>
    <x v="12"/>
    <d v="1986-07-31T00:00:00"/>
    <x v="1"/>
  </r>
  <r>
    <x v="33"/>
    <x v="4"/>
    <s v="SP"/>
    <x v="46"/>
    <s v="Yakama River"/>
    <s v="n/a"/>
    <d v="1986-04-12T00:00:00"/>
    <x v="2156"/>
    <x v="4"/>
    <d v="1986-04-30T00:00:00"/>
    <x v="1"/>
  </r>
  <r>
    <x v="33"/>
    <x v="6"/>
    <s v="FA"/>
    <x v="46"/>
    <s v="Horn Rapids Dam"/>
    <s v="n/a"/>
    <d v="1986-05-08T00:00:00"/>
    <x v="2157"/>
    <x v="4"/>
    <d v="1986-06-03T00:00:00"/>
    <x v="1"/>
  </r>
  <r>
    <x v="33"/>
    <x v="15"/>
    <s v="SP"/>
    <x v="46"/>
    <s v="Yakama River"/>
    <s v="n/a"/>
    <d v="1986-04-23T00:00:00"/>
    <x v="2158"/>
    <x v="4"/>
    <d v="1986-05-08T00:00:00"/>
    <x v="1"/>
  </r>
  <r>
    <x v="33"/>
    <x v="7"/>
    <s v="UN"/>
    <x v="46"/>
    <s v="Yakama River"/>
    <s v="n/a"/>
    <d v="1986-04-25T00:00:00"/>
    <x v="827"/>
    <x v="4"/>
    <d v="1986-05-09T00:00:00"/>
    <x v="1"/>
  </r>
  <r>
    <x v="33"/>
    <x v="4"/>
    <s v="SP"/>
    <x v="46"/>
    <s v="Yakama River"/>
    <s v="n/a"/>
    <d v="1986-05-12T00:00:00"/>
    <x v="2159"/>
    <x v="4"/>
    <d v="1986-05-21T00:00:00"/>
    <x v="1"/>
  </r>
  <r>
    <x v="33"/>
    <x v="0"/>
    <s v="SP"/>
    <x v="46"/>
    <s v="Naches River"/>
    <s v="n/a"/>
    <d v="1985-08-23T00:00:00"/>
    <x v="2160"/>
    <x v="4"/>
    <d v="1985-11-05T00:00:00"/>
    <x v="2"/>
  </r>
  <r>
    <x v="33"/>
    <x v="0"/>
    <s v="SP"/>
    <x v="46"/>
    <s v="Yakama River"/>
    <s v="n/a"/>
    <d v="1985-06-13T00:00:00"/>
    <x v="2161"/>
    <x v="4"/>
    <d v="1985-06-13T00:00:00"/>
    <x v="4"/>
  </r>
  <r>
    <x v="33"/>
    <x v="8"/>
    <s v="SU"/>
    <x v="46"/>
    <s v="Yakama River"/>
    <s v="n/a"/>
    <d v="1986-05-13T00:00:00"/>
    <x v="2162"/>
    <x v="4"/>
    <d v="1986-06-12T00:00:00"/>
    <x v="1"/>
  </r>
  <r>
    <x v="33"/>
    <x v="21"/>
    <s v="UN"/>
    <x v="46"/>
    <s v="Yakama River"/>
    <s v="n/a"/>
    <d v="1986-05-03T00:00:00"/>
    <x v="2163"/>
    <x v="4"/>
    <d v="1986-05-19T00:00:00"/>
    <x v="1"/>
  </r>
  <r>
    <x v="33"/>
    <x v="21"/>
    <s v="UN"/>
    <x v="46"/>
    <s v="Yakama River"/>
    <s v="n/a"/>
    <d v="1986-05-23T00:00:00"/>
    <x v="2164"/>
    <x v="4"/>
    <d v="1986-06-10T00:00:00"/>
    <x v="1"/>
  </r>
  <r>
    <x v="33"/>
    <x v="6"/>
    <s v="FA"/>
    <x v="46"/>
    <s v="Yakama River"/>
    <s v="n/a"/>
    <d v="1986-06-16T00:00:00"/>
    <x v="2165"/>
    <x v="4"/>
    <d v="1986-06-16T00:00:00"/>
    <x v="1"/>
  </r>
  <r>
    <x v="33"/>
    <x v="6"/>
    <s v="FA"/>
    <x v="46"/>
    <s v="Yakama River"/>
    <s v="n/a"/>
    <d v="1986-04-15T00:00:00"/>
    <x v="2166"/>
    <x v="4"/>
    <d v="1986-05-02T00:00:00"/>
    <x v="1"/>
  </r>
  <r>
    <x v="34"/>
    <x v="1"/>
    <s v="SU"/>
    <x v="20"/>
    <s v="Wind River"/>
    <s v="WDFW"/>
    <d v="1983-06-01T00:00:00"/>
    <x v="2092"/>
    <x v="2"/>
    <d v="1983-06-01T00:00:00"/>
    <x v="0"/>
  </r>
  <r>
    <x v="34"/>
    <x v="0"/>
    <s v="SP"/>
    <x v="58"/>
    <s v="Yakama River"/>
    <s v="USFW"/>
    <d v="1984-06-05T00:00:00"/>
    <x v="2167"/>
    <x v="4"/>
    <d v="1984-06-06T00:00:00"/>
    <x v="4"/>
  </r>
  <r>
    <x v="34"/>
    <x v="0"/>
    <s v="SP"/>
    <x v="16"/>
    <s v="Little White Salmon Hatchery"/>
    <s v="USFW"/>
    <d v="1984-05-07T00:00:00"/>
    <x v="2168"/>
    <x v="3"/>
    <d v="1984-06-22T00:00:00"/>
    <x v="4"/>
  </r>
  <r>
    <x v="34"/>
    <x v="0"/>
    <s v="SP"/>
    <x v="16"/>
    <s v="Little White Salmon Hatchery"/>
    <s v="USFW"/>
    <d v="1984-06-22T00:00:00"/>
    <x v="2169"/>
    <x v="3"/>
    <d v="1984-06-22T00:00:00"/>
    <x v="4"/>
  </r>
  <r>
    <x v="34"/>
    <x v="0"/>
    <s v="SP"/>
    <x v="15"/>
    <s v="Upper Klickitat River"/>
    <s v="WDFW"/>
    <d v="1984-02-21T00:00:00"/>
    <x v="2170"/>
    <x v="8"/>
    <d v="1984-02-21T00:00:00"/>
    <x v="0"/>
  </r>
  <r>
    <x v="34"/>
    <x v="0"/>
    <s v="SP"/>
    <x v="15"/>
    <s v="Upper Klickitat River"/>
    <s v="WDFW"/>
    <d v="1984-04-17T00:00:00"/>
    <x v="2171"/>
    <x v="8"/>
    <d v="1984-04-17T00:00:00"/>
    <x v="4"/>
  </r>
  <r>
    <x v="34"/>
    <x v="0"/>
    <s v="SP"/>
    <x v="0"/>
    <s v="Bel. Pelton Ladder"/>
    <s v="ODFW"/>
    <d v="1984-01-18T00:00:00"/>
    <x v="2172"/>
    <x v="0"/>
    <d v="1984-01-18T00:00:00"/>
    <x v="0"/>
  </r>
  <r>
    <x v="34"/>
    <x v="4"/>
    <s v="SP"/>
    <x v="58"/>
    <s v="Yakama River"/>
    <s v="USFW"/>
    <d v="1985-04-01T00:00:00"/>
    <x v="2173"/>
    <x v="4"/>
    <d v="1985-04-12T00:00:00"/>
    <x v="1"/>
  </r>
  <r>
    <x v="34"/>
    <x v="0"/>
    <s v="SP"/>
    <x v="58"/>
    <s v="Yakama River"/>
    <s v="USFW"/>
    <d v="1985-06-11T00:00:00"/>
    <x v="2174"/>
    <x v="4"/>
    <d v="1985-06-11T00:00:00"/>
    <x v="2"/>
  </r>
  <r>
    <x v="34"/>
    <x v="4"/>
    <s v="SP"/>
    <x v="4"/>
    <s v="Carson Hatchery"/>
    <s v="USFW"/>
    <d v="1985-04-15T00:00:00"/>
    <x v="2175"/>
    <x v="2"/>
    <d v="1985-04-15T00:00:00"/>
    <x v="1"/>
  </r>
  <r>
    <x v="34"/>
    <x v="4"/>
    <s v="SP"/>
    <x v="4"/>
    <s v="Carson Hatchery"/>
    <s v="USFW"/>
    <d v="1985-02-13T00:00:00"/>
    <x v="2176"/>
    <x v="2"/>
    <d v="1985-02-15T00:00:00"/>
    <x v="1"/>
  </r>
  <r>
    <x v="34"/>
    <x v="4"/>
    <s v="SP"/>
    <x v="22"/>
    <s v="Warm Springs Hatchery"/>
    <s v="USFW"/>
    <d v="1985-04-09T00:00:00"/>
    <x v="2177"/>
    <x v="0"/>
    <d v="1985-04-09T00:00:00"/>
    <x v="1"/>
  </r>
  <r>
    <x v="34"/>
    <x v="6"/>
    <s v="FA"/>
    <x v="17"/>
    <s v="Spring Creek Hatchery"/>
    <s v="USFW"/>
    <d v="1985-02-25T00:00:00"/>
    <x v="2178"/>
    <x v="10"/>
    <d v="1985-02-28T00:00:00"/>
    <x v="1"/>
  </r>
  <r>
    <x v="34"/>
    <x v="6"/>
    <s v="FA"/>
    <x v="17"/>
    <s v="Social Security Pond"/>
    <s v="USFW"/>
    <d v="1985-05-16T00:00:00"/>
    <x v="2179"/>
    <x v="12"/>
    <d v="1985-05-17T00:00:00"/>
    <x v="1"/>
  </r>
  <r>
    <x v="34"/>
    <x v="6"/>
    <s v="FA"/>
    <x v="17"/>
    <s v="Rock Cr (J. Day Pool)"/>
    <s v="USFW"/>
    <d v="1985-05-16T00:00:00"/>
    <x v="2180"/>
    <x v="12"/>
    <d v="1985-05-16T00:00:00"/>
    <x v="1"/>
  </r>
  <r>
    <x v="34"/>
    <x v="6"/>
    <s v="FA"/>
    <x v="17"/>
    <s v="Yakama River"/>
    <s v="USFW"/>
    <d v="1985-06-10T00:00:00"/>
    <x v="2181"/>
    <x v="4"/>
    <d v="1985-06-17T00:00:00"/>
    <x v="1"/>
  </r>
  <r>
    <x v="34"/>
    <x v="6"/>
    <s v="FA"/>
    <x v="17"/>
    <s v="Hanford Ferry"/>
    <s v="USFW"/>
    <d v="1985-06-18T00:00:00"/>
    <x v="2182"/>
    <x v="7"/>
    <d v="1985-06-19T00:00:00"/>
    <x v="1"/>
  </r>
  <r>
    <x v="34"/>
    <x v="7"/>
    <s v="UN"/>
    <x v="16"/>
    <s v="Willard Hatchery"/>
    <s v="USFW"/>
    <d v="1985-05-30T00:00:00"/>
    <x v="2183"/>
    <x v="3"/>
    <d v="1985-05-30T00:00:00"/>
    <x v="1"/>
  </r>
  <r>
    <x v="34"/>
    <x v="6"/>
    <s v="FA"/>
    <x v="16"/>
    <s v="Little White Salmon Hatchery"/>
    <s v="USFW"/>
    <d v="1985-05-23T00:00:00"/>
    <x v="2184"/>
    <x v="3"/>
    <d v="1985-05-23T00:00:00"/>
    <x v="1"/>
  </r>
  <r>
    <x v="34"/>
    <x v="2"/>
    <s v="FA"/>
    <x v="16"/>
    <s v="Little White Salmon Hatchery"/>
    <s v="USFW"/>
    <d v="1985-04-03T00:00:00"/>
    <x v="2185"/>
    <x v="3"/>
    <d v="1985-04-03T00:00:00"/>
    <x v="1"/>
  </r>
  <r>
    <x v="34"/>
    <x v="6"/>
    <s v="FA"/>
    <x v="16"/>
    <s v="Little White Salmon Hatchery"/>
    <s v="USFW"/>
    <d v="1985-06-20T00:00:00"/>
    <x v="2186"/>
    <x v="3"/>
    <d v="1985-06-20T00:00:00"/>
    <x v="1"/>
  </r>
  <r>
    <x v="34"/>
    <x v="4"/>
    <s v="SP"/>
    <x v="16"/>
    <s v="Willard Hatchery"/>
    <s v="USFW"/>
    <d v="1985-04-17T00:00:00"/>
    <x v="2187"/>
    <x v="3"/>
    <d v="1985-04-17T00:00:00"/>
    <x v="1"/>
  </r>
  <r>
    <x v="34"/>
    <x v="4"/>
    <s v="SP"/>
    <x v="16"/>
    <s v="Little White Salmon Hatchery"/>
    <s v="USFW"/>
    <d v="1985-04-17T00:00:00"/>
    <x v="2188"/>
    <x v="3"/>
    <d v="1985-04-17T00:00:00"/>
    <x v="1"/>
  </r>
  <r>
    <x v="34"/>
    <x v="0"/>
    <s v="SP"/>
    <x v="16"/>
    <s v="Little White Salmon Hatchery"/>
    <s v="USFW"/>
    <d v="1985-05-06T00:00:00"/>
    <x v="2189"/>
    <x v="3"/>
    <d v="1985-05-06T00:00:00"/>
    <x v="2"/>
  </r>
  <r>
    <x v="34"/>
    <x v="0"/>
    <s v="SP"/>
    <x v="16"/>
    <s v="Little White Salmon Hatchery"/>
    <s v="USFW"/>
    <d v="1985-06-20T00:00:00"/>
    <x v="2190"/>
    <x v="3"/>
    <d v="1985-06-20T00:00:00"/>
    <x v="2"/>
  </r>
  <r>
    <x v="34"/>
    <x v="4"/>
    <s v="SP"/>
    <x v="61"/>
    <s v="Bel. Priest Rapids Dam"/>
    <s v="USFW"/>
    <d v="1985-04-16T00:00:00"/>
    <x v="2191"/>
    <x v="7"/>
    <d v="1985-04-24T00:00:00"/>
    <x v="1"/>
  </r>
  <r>
    <x v="34"/>
    <x v="4"/>
    <s v="SP"/>
    <x v="58"/>
    <s v="Naches River"/>
    <s v="USFW"/>
    <d v="1985-04-08T00:00:00"/>
    <x v="2192"/>
    <x v="4"/>
    <d v="1985-04-09T00:00:00"/>
    <x v="1"/>
  </r>
  <r>
    <x v="34"/>
    <x v="6"/>
    <s v="FA"/>
    <x v="17"/>
    <s v="Rock Cr (J. Day Pool)"/>
    <s v="USFW"/>
    <d v="1985-06-11T00:00:00"/>
    <x v="2193"/>
    <x v="12"/>
    <d v="1985-06-11T00:00:00"/>
    <x v="1"/>
  </r>
  <r>
    <x v="34"/>
    <x v="0"/>
    <s v="SP"/>
    <x v="58"/>
    <s v="Yakama River"/>
    <s v="USFW"/>
    <d v="1984-09-13T00:00:00"/>
    <x v="2194"/>
    <x v="4"/>
    <d v="1984-09-15T00:00:00"/>
    <x v="2"/>
  </r>
  <r>
    <x v="34"/>
    <x v="0"/>
    <s v="SP"/>
    <x v="58"/>
    <s v="Yakama River"/>
    <s v="USFW"/>
    <d v="1984-11-26T00:00:00"/>
    <x v="2195"/>
    <x v="4"/>
    <d v="1984-11-26T00:00:00"/>
    <x v="2"/>
  </r>
  <r>
    <x v="34"/>
    <x v="4"/>
    <s v="SP"/>
    <x v="58"/>
    <s v="Yakama River"/>
    <s v="USFW"/>
    <d v="1985-05-28T00:00:00"/>
    <x v="2092"/>
    <x v="4"/>
    <d v="1985-06-12T00:00:00"/>
    <x v="1"/>
  </r>
  <r>
    <x v="34"/>
    <x v="4"/>
    <s v="SP"/>
    <x v="15"/>
    <s v="Klickitat Hatchery"/>
    <s v="WDFW"/>
    <d v="1985-04-01T00:00:00"/>
    <x v="2196"/>
    <x v="8"/>
    <d v="1985-04-01T00:00:00"/>
    <x v="1"/>
  </r>
  <r>
    <x v="34"/>
    <x v="6"/>
    <s v="FA"/>
    <x v="15"/>
    <s v="Klickitat Hatchery"/>
    <s v="WDFW"/>
    <d v="1985-04-19T00:00:00"/>
    <x v="2197"/>
    <x v="8"/>
    <d v="1985-04-19T00:00:00"/>
    <x v="1"/>
  </r>
  <r>
    <x v="34"/>
    <x v="13"/>
    <s v="SO"/>
    <x v="15"/>
    <s v="Klickitat Hatchery"/>
    <s v="WDFW"/>
    <d v="1985-04-21T00:00:00"/>
    <x v="2198"/>
    <x v="8"/>
    <d v="1985-06-13T00:00:00"/>
    <x v="1"/>
  </r>
  <r>
    <x v="34"/>
    <x v="2"/>
    <s v="FA"/>
    <x v="19"/>
    <s v="Ringold Springs H Salmon"/>
    <s v="WDFW"/>
    <d v="1985-04-01T00:00:00"/>
    <x v="448"/>
    <x v="7"/>
    <d v="1985-04-01T00:00:00"/>
    <x v="1"/>
  </r>
  <r>
    <x v="34"/>
    <x v="6"/>
    <s v="FA"/>
    <x v="18"/>
    <s v="Priest Rapids Hatchery"/>
    <s v="WDFW"/>
    <d v="1985-06-05T00:00:00"/>
    <x v="2199"/>
    <x v="7"/>
    <d v="1985-06-18T00:00:00"/>
    <x v="1"/>
  </r>
  <r>
    <x v="34"/>
    <x v="0"/>
    <s v="SP"/>
    <x v="15"/>
    <s v="Upper Klickitat River"/>
    <s v="WDFW"/>
    <d v="1984-10-08T00:00:00"/>
    <x v="2200"/>
    <x v="8"/>
    <d v="1984-10-10T00:00:00"/>
    <x v="2"/>
  </r>
  <r>
    <x v="34"/>
    <x v="6"/>
    <s v="FA"/>
    <x v="15"/>
    <s v="Klickitat Hatchery"/>
    <s v="WDFW"/>
    <d v="1985-05-09T00:00:00"/>
    <x v="2201"/>
    <x v="8"/>
    <d v="1985-05-09T00:00:00"/>
    <x v="1"/>
  </r>
  <r>
    <x v="34"/>
    <x v="13"/>
    <s v="SO"/>
    <x v="62"/>
    <s v="Yakama River"/>
    <s v="WDFW"/>
    <d v="1985-05-31T00:00:00"/>
    <x v="2202"/>
    <x v="4"/>
    <d v="1985-05-31T00:00:00"/>
    <x v="1"/>
  </r>
  <r>
    <x v="34"/>
    <x v="1"/>
    <s v="SU"/>
    <x v="54"/>
    <s v="Naches River"/>
    <s v="WDFW"/>
    <d v="1985-04-08T00:00:00"/>
    <x v="2203"/>
    <x v="4"/>
    <d v="1985-04-09T00:00:00"/>
    <x v="1"/>
  </r>
  <r>
    <x v="34"/>
    <x v="1"/>
    <s v="SU"/>
    <x v="10"/>
    <s v="Walla Walla River"/>
    <s v="WDFW"/>
    <d v="1985-04-15T00:00:00"/>
    <x v="2204"/>
    <x v="9"/>
    <d v="1985-04-19T00:00:00"/>
    <x v="1"/>
  </r>
  <r>
    <x v="34"/>
    <x v="1"/>
    <s v="SU"/>
    <x v="20"/>
    <s v="Klickitat River"/>
    <s v="WDFW"/>
    <d v="1985-04-22T00:00:00"/>
    <x v="2205"/>
    <x v="8"/>
    <d v="1985-05-07T00:00:00"/>
    <x v="1"/>
  </r>
  <r>
    <x v="34"/>
    <x v="1"/>
    <s v="SU"/>
    <x v="20"/>
    <s v="White Salmon River"/>
    <s v="WDFW"/>
    <d v="1985-05-10T00:00:00"/>
    <x v="2206"/>
    <x v="11"/>
    <d v="1985-05-10T00:00:00"/>
    <x v="1"/>
  </r>
  <r>
    <x v="34"/>
    <x v="1"/>
    <s v="SU"/>
    <x v="20"/>
    <s v="Wind River"/>
    <s v="WDFW"/>
    <d v="1985-04-09T00:00:00"/>
    <x v="1351"/>
    <x v="2"/>
    <d v="1985-05-03T00:00:00"/>
    <x v="1"/>
  </r>
  <r>
    <x v="34"/>
    <x v="8"/>
    <s v="SU"/>
    <x v="25"/>
    <s v="Bel. Priest Rapids Dam"/>
    <s v="WDFW"/>
    <d v="1985-05-10T00:00:00"/>
    <x v="2207"/>
    <x v="7"/>
    <d v="1985-05-27T00:00:00"/>
    <x v="1"/>
  </r>
  <r>
    <x v="34"/>
    <x v="1"/>
    <s v="SU"/>
    <x v="19"/>
    <s v="Ringold Springs H Game"/>
    <s v="WDFW"/>
    <d v="1985-04-12T00:00:00"/>
    <x v="2208"/>
    <x v="7"/>
    <d v="1985-04-30T00:00:00"/>
    <x v="1"/>
  </r>
  <r>
    <x v="34"/>
    <x v="8"/>
    <s v="WI"/>
    <x v="20"/>
    <s v="White Salmon River"/>
    <s v="WDFW"/>
    <d v="1985-05-10T00:00:00"/>
    <x v="2209"/>
    <x v="11"/>
    <d v="1985-05-10T00:00:00"/>
    <x v="1"/>
  </r>
  <r>
    <x v="34"/>
    <x v="8"/>
    <s v="SU"/>
    <x v="54"/>
    <s v="Yakama River"/>
    <s v="WDFW"/>
    <d v="1985-05-16T00:00:00"/>
    <x v="2210"/>
    <x v="4"/>
    <d v="1985-06-03T00:00:00"/>
    <x v="1"/>
  </r>
  <r>
    <x v="34"/>
    <x v="2"/>
    <s v="FA"/>
    <x v="2"/>
    <s v="Meacham Creek"/>
    <s v="ODFW"/>
    <d v="1985-03-12T00:00:00"/>
    <x v="2211"/>
    <x v="1"/>
    <d v="1985-03-15T00:00:00"/>
    <x v="1"/>
  </r>
  <r>
    <x v="34"/>
    <x v="6"/>
    <s v="FA"/>
    <x v="2"/>
    <s v="Umatilla River"/>
    <s v="ODFW"/>
    <d v="1985-06-17T00:00:00"/>
    <x v="2212"/>
    <x v="1"/>
    <d v="1985-06-20T00:00:00"/>
    <x v="1"/>
  </r>
  <r>
    <x v="34"/>
    <x v="6"/>
    <s v="FA"/>
    <x v="2"/>
    <s v="Yakama River"/>
    <s v="ODFW"/>
    <d v="1985-06-21T00:00:00"/>
    <x v="2213"/>
    <x v="4"/>
    <d v="1985-06-21T00:00:00"/>
    <x v="1"/>
  </r>
  <r>
    <x v="34"/>
    <x v="4"/>
    <s v="SP"/>
    <x v="0"/>
    <s v="Bel. Pelton Ladder"/>
    <s v="ODFW"/>
    <d v="1985-04-02T00:00:00"/>
    <x v="2214"/>
    <x v="0"/>
    <d v="1985-05-30T00:00:00"/>
    <x v="1"/>
  </r>
  <r>
    <x v="34"/>
    <x v="1"/>
    <s v="SU"/>
    <x v="8"/>
    <s v="Hood River"/>
    <s v="ODFW"/>
    <d v="1985-04-03T00:00:00"/>
    <x v="2215"/>
    <x v="5"/>
    <d v="1985-04-16T00:00:00"/>
    <x v="1"/>
  </r>
  <r>
    <x v="34"/>
    <x v="1"/>
    <s v="SU"/>
    <x v="0"/>
    <s v="Bel. Pelton Ladder"/>
    <s v="ODFW"/>
    <d v="1985-04-22T00:00:00"/>
    <x v="2216"/>
    <x v="0"/>
    <d v="1985-05-02T00:00:00"/>
    <x v="1"/>
  </r>
  <r>
    <x v="34"/>
    <x v="1"/>
    <s v="SU"/>
    <x v="8"/>
    <s v="Meacham Creek"/>
    <s v="ODFW"/>
    <d v="1985-05-07T00:00:00"/>
    <x v="2217"/>
    <x v="1"/>
    <d v="1985-05-09T00:00:00"/>
    <x v="1"/>
  </r>
  <r>
    <x v="34"/>
    <x v="1"/>
    <s v="SU"/>
    <x v="0"/>
    <s v="Deschutes River"/>
    <s v="ODFW"/>
    <d v="1984-09-17T00:00:00"/>
    <x v="2218"/>
    <x v="0"/>
    <d v="1984-09-20T00:00:00"/>
    <x v="2"/>
  </r>
  <r>
    <x v="34"/>
    <x v="0"/>
    <s v="SP"/>
    <x v="0"/>
    <s v="Bel. Pelton Ladder"/>
    <s v="ODFW"/>
    <d v="1984-10-08T00:00:00"/>
    <x v="2219"/>
    <x v="0"/>
    <d v="1984-10-30T00:00:00"/>
    <x v="2"/>
  </r>
  <r>
    <x v="34"/>
    <x v="1"/>
    <s v="SU"/>
    <x v="8"/>
    <s v="Hood River"/>
    <s v="ODFW"/>
    <d v="1984-09-10T00:00:00"/>
    <x v="1995"/>
    <x v="5"/>
    <d v="1984-09-11T00:00:00"/>
    <x v="2"/>
  </r>
  <r>
    <x v="34"/>
    <x v="1"/>
    <s v="SU"/>
    <x v="8"/>
    <s v="Umatilla River"/>
    <s v="ODFW"/>
    <d v="1984-11-16T00:00:00"/>
    <x v="2220"/>
    <x v="1"/>
    <d v="1984-11-16T00:00:00"/>
    <x v="2"/>
  </r>
  <r>
    <x v="34"/>
    <x v="0"/>
    <s v="SP"/>
    <x v="22"/>
    <s v="Warm Springs Hatchery"/>
    <s v="USFW"/>
    <d v="1984-10-16T00:00:00"/>
    <x v="2221"/>
    <x v="0"/>
    <d v="1984-10-16T00:00:00"/>
    <x v="2"/>
  </r>
  <r>
    <x v="34"/>
    <x v="11"/>
    <s v="UN"/>
    <x v="46"/>
    <s v="Bel. Priest Rapids Dam"/>
    <s v="n/a"/>
    <d v="1985-04-20T00:00:00"/>
    <x v="2222"/>
    <x v="7"/>
    <d v="1985-06-04T00:00:00"/>
    <x v="1"/>
  </r>
  <r>
    <x v="34"/>
    <x v="4"/>
    <s v="SP"/>
    <x v="46"/>
    <s v="Bel. Priest Rapids Dam"/>
    <s v="n/a"/>
    <d v="1985-04-20T00:00:00"/>
    <x v="2223"/>
    <x v="7"/>
    <d v="1985-06-05T00:00:00"/>
    <x v="1"/>
  </r>
  <r>
    <x v="34"/>
    <x v="11"/>
    <s v="UN"/>
    <x v="46"/>
    <s v="Bel. Priest Rapids Dam"/>
    <s v="n/a"/>
    <d v="1985-05-01T00:00:00"/>
    <x v="2224"/>
    <x v="7"/>
    <d v="1985-06-03T00:00:00"/>
    <x v="1"/>
  </r>
  <r>
    <x v="34"/>
    <x v="4"/>
    <s v="SP"/>
    <x v="46"/>
    <s v="Bel. Priest Rapids Dam"/>
    <s v="n/a"/>
    <d v="1985-05-01T00:00:00"/>
    <x v="2225"/>
    <x v="7"/>
    <d v="1985-06-05T00:00:00"/>
    <x v="1"/>
  </r>
  <r>
    <x v="34"/>
    <x v="22"/>
    <s v="FA"/>
    <x v="46"/>
    <s v="Hat Rock Park"/>
    <s v="n/a"/>
    <d v="1985-08-08T00:00:00"/>
    <x v="2226"/>
    <x v="7"/>
    <d v="1985-08-12T00:00:00"/>
    <x v="1"/>
  </r>
  <r>
    <x v="34"/>
    <x v="15"/>
    <s v="SP"/>
    <x v="46"/>
    <s v="Yakama River"/>
    <s v="n/a"/>
    <d v="1985-04-20T00:00:00"/>
    <x v="2227"/>
    <x v="4"/>
    <d v="1985-06-08T00:00:00"/>
    <x v="1"/>
  </r>
  <r>
    <x v="34"/>
    <x v="4"/>
    <s v="SP"/>
    <x v="46"/>
    <s v="Naches River"/>
    <s v="n/a"/>
    <d v="1985-04-08T00:00:00"/>
    <x v="2228"/>
    <x v="4"/>
    <d v="1985-05-14T00:00:00"/>
    <x v="1"/>
  </r>
  <r>
    <x v="34"/>
    <x v="1"/>
    <s v="SU"/>
    <x v="46"/>
    <s v="Yakama River"/>
    <s v="n/a"/>
    <d v="1985-04-27T00:00:00"/>
    <x v="2229"/>
    <x v="4"/>
    <d v="1985-05-09T00:00:00"/>
    <x v="1"/>
  </r>
  <r>
    <x v="34"/>
    <x v="7"/>
    <s v="UN"/>
    <x v="46"/>
    <s v="Yakama River"/>
    <s v="n/a"/>
    <d v="1985-06-08T00:00:00"/>
    <x v="2230"/>
    <x v="4"/>
    <d v="1985-06-15T00:00:00"/>
    <x v="1"/>
  </r>
  <r>
    <x v="34"/>
    <x v="20"/>
    <s v="UN"/>
    <x v="46"/>
    <s v="Yakama River"/>
    <s v="n/a"/>
    <d v="1985-06-13T00:00:00"/>
    <x v="2231"/>
    <x v="4"/>
    <d v="1985-06-14T00:00:00"/>
    <x v="1"/>
  </r>
  <r>
    <x v="34"/>
    <x v="6"/>
    <s v="FA"/>
    <x v="46"/>
    <s v="Yakama River"/>
    <s v="n/a"/>
    <d v="1985-06-24T00:00:00"/>
    <x v="2232"/>
    <x v="4"/>
    <d v="1985-06-24T00:00:00"/>
    <x v="1"/>
  </r>
  <r>
    <x v="35"/>
    <x v="1"/>
    <s v="SU"/>
    <x v="20"/>
    <s v="Wind River"/>
    <s v="WDFW"/>
    <d v="1982-05-04T00:00:00"/>
    <x v="2233"/>
    <x v="2"/>
    <d v="1982-05-04T00:00:00"/>
    <x v="0"/>
  </r>
  <r>
    <x v="35"/>
    <x v="10"/>
    <s v="NO"/>
    <x v="57"/>
    <s v="White Salmon River"/>
    <s v="WDFW"/>
    <d v="1983-07-12T00:00:00"/>
    <x v="2234"/>
    <x v="11"/>
    <d v="1983-07-15T00:00:00"/>
    <x v="2"/>
  </r>
  <r>
    <x v="35"/>
    <x v="0"/>
    <s v="SP"/>
    <x v="15"/>
    <s v="Klickitat Hatchery"/>
    <s v="WDFW"/>
    <d v="1983-04-27T00:00:00"/>
    <x v="2235"/>
    <x v="8"/>
    <d v="1983-04-27T00:00:00"/>
    <x v="4"/>
  </r>
  <r>
    <x v="35"/>
    <x v="0"/>
    <s v="SP"/>
    <x v="16"/>
    <s v="Little White Salmon Hatchery"/>
    <s v="USFW"/>
    <d v="1983-03-15T00:00:00"/>
    <x v="2236"/>
    <x v="3"/>
    <d v="1983-03-15T00:00:00"/>
    <x v="2"/>
  </r>
  <r>
    <x v="35"/>
    <x v="0"/>
    <s v="SP"/>
    <x v="16"/>
    <s v="Little White Salmon Hatchery"/>
    <s v="USFW"/>
    <d v="1983-05-04T00:00:00"/>
    <x v="2237"/>
    <x v="3"/>
    <d v="1983-05-04T00:00:00"/>
    <x v="4"/>
  </r>
  <r>
    <x v="35"/>
    <x v="0"/>
    <s v="SP"/>
    <x v="16"/>
    <s v="Little White Salmon Hatchery"/>
    <s v="USFW"/>
    <d v="1983-06-24T00:00:00"/>
    <x v="2236"/>
    <x v="3"/>
    <d v="1983-06-25T00:00:00"/>
    <x v="4"/>
  </r>
  <r>
    <x v="35"/>
    <x v="14"/>
    <s v="SO"/>
    <x v="16"/>
    <s v="Willard Hatchery"/>
    <s v="USFW"/>
    <d v="1983-01-25T00:00:00"/>
    <x v="2238"/>
    <x v="3"/>
    <d v="1983-01-25T00:00:00"/>
    <x v="0"/>
  </r>
  <r>
    <x v="35"/>
    <x v="14"/>
    <s v="SO"/>
    <x v="16"/>
    <s v="Willard Hatchery"/>
    <s v="USFW"/>
    <d v="1983-07-11T00:00:00"/>
    <x v="2239"/>
    <x v="3"/>
    <d v="1983-07-11T00:00:00"/>
    <x v="2"/>
  </r>
  <r>
    <x v="35"/>
    <x v="1"/>
    <s v="SU"/>
    <x v="8"/>
    <s v="Deschutes River"/>
    <s v="ODFW"/>
    <d v="1983-06-20T00:00:00"/>
    <x v="2240"/>
    <x v="0"/>
    <d v="1983-06-20T00:00:00"/>
    <x v="1"/>
  </r>
  <r>
    <x v="35"/>
    <x v="4"/>
    <s v="SP"/>
    <x v="63"/>
    <s v="Naches River"/>
    <s v="USFW"/>
    <d v="1984-05-15T00:00:00"/>
    <x v="2241"/>
    <x v="4"/>
    <d v="1984-05-23T00:00:00"/>
    <x v="1"/>
  </r>
  <r>
    <x v="35"/>
    <x v="4"/>
    <s v="SP"/>
    <x v="63"/>
    <s v="Yakama River"/>
    <s v="USFW"/>
    <d v="1984-04-09T00:00:00"/>
    <x v="2242"/>
    <x v="4"/>
    <d v="1984-04-11T00:00:00"/>
    <x v="1"/>
  </r>
  <r>
    <x v="35"/>
    <x v="6"/>
    <s v="FA"/>
    <x v="17"/>
    <s v="Spring Creek Hatchery"/>
    <s v="USFW"/>
    <d v="1984-04-16T00:00:00"/>
    <x v="2243"/>
    <x v="10"/>
    <d v="1984-04-16T00:00:00"/>
    <x v="1"/>
  </r>
  <r>
    <x v="35"/>
    <x v="6"/>
    <s v="FA"/>
    <x v="17"/>
    <s v="Spring Creek Hatchery"/>
    <s v="USFW"/>
    <d v="1984-05-16T00:00:00"/>
    <x v="2244"/>
    <x v="10"/>
    <d v="1984-05-16T00:00:00"/>
    <x v="1"/>
  </r>
  <r>
    <x v="35"/>
    <x v="6"/>
    <s v="FA"/>
    <x v="17"/>
    <s v="White Salmon River"/>
    <s v="USFW"/>
    <d v="1984-04-18T00:00:00"/>
    <x v="2245"/>
    <x v="11"/>
    <d v="1984-05-17T00:00:00"/>
    <x v="1"/>
  </r>
  <r>
    <x v="35"/>
    <x v="6"/>
    <s v="FA"/>
    <x v="17"/>
    <s v="Rock Cr (J. Day Pool)"/>
    <s v="USFW"/>
    <d v="1984-04-20T00:00:00"/>
    <x v="2246"/>
    <x v="12"/>
    <d v="1984-05-15T00:00:00"/>
    <x v="1"/>
  </r>
  <r>
    <x v="35"/>
    <x v="6"/>
    <s v="FA"/>
    <x v="17"/>
    <s v="Little White Salmon Hatchery"/>
    <s v="USFW"/>
    <d v="1984-07-09T00:00:00"/>
    <x v="2247"/>
    <x v="3"/>
    <d v="1984-07-09T00:00:00"/>
    <x v="1"/>
  </r>
  <r>
    <x v="35"/>
    <x v="6"/>
    <s v="FA"/>
    <x v="17"/>
    <s v="Yakama River"/>
    <s v="USFW"/>
    <d v="1984-06-12T00:00:00"/>
    <x v="2248"/>
    <x v="4"/>
    <d v="1984-06-13T00:00:00"/>
    <x v="1"/>
  </r>
  <r>
    <x v="35"/>
    <x v="6"/>
    <s v="FA"/>
    <x v="17"/>
    <s v="Bel. Priest Rapids Dam"/>
    <s v="USFW"/>
    <d v="1984-06-29T00:00:00"/>
    <x v="2249"/>
    <x v="7"/>
    <d v="1984-06-29T00:00:00"/>
    <x v="1"/>
  </r>
  <r>
    <x v="35"/>
    <x v="6"/>
    <s v="FA"/>
    <x v="17"/>
    <s v="Yakama River"/>
    <s v="USFW"/>
    <d v="1984-05-09T00:00:00"/>
    <x v="2250"/>
    <x v="4"/>
    <d v="1984-05-09T00:00:00"/>
    <x v="1"/>
  </r>
  <r>
    <x v="35"/>
    <x v="6"/>
    <s v="FA"/>
    <x v="17"/>
    <s v="Spring Creek Hatchery"/>
    <s v="USFW"/>
    <d v="1984-07-31T00:00:00"/>
    <x v="2251"/>
    <x v="10"/>
    <d v="1984-07-31T00:00:00"/>
    <x v="1"/>
  </r>
  <r>
    <x v="35"/>
    <x v="6"/>
    <s v="FA"/>
    <x v="17"/>
    <s v="Yakama River"/>
    <s v="USFW"/>
    <d v="1984-06-12T00:00:00"/>
    <x v="2252"/>
    <x v="4"/>
    <d v="1984-06-14T00:00:00"/>
    <x v="1"/>
  </r>
  <r>
    <x v="35"/>
    <x v="4"/>
    <s v="SP"/>
    <x v="4"/>
    <s v="Carson Hatchery"/>
    <s v="USFW"/>
    <d v="1984-04-12T00:00:00"/>
    <x v="2253"/>
    <x v="2"/>
    <d v="1984-04-13T00:00:00"/>
    <x v="1"/>
  </r>
  <r>
    <x v="35"/>
    <x v="0"/>
    <s v="SP"/>
    <x v="22"/>
    <s v="Warm Springs Hatchery"/>
    <s v="USFW"/>
    <d v="1983-10-24T00:00:00"/>
    <x v="2254"/>
    <x v="0"/>
    <d v="1983-10-24T00:00:00"/>
    <x v="2"/>
  </r>
  <r>
    <x v="35"/>
    <x v="4"/>
    <s v="SP"/>
    <x v="22"/>
    <s v="Warm Springs Hatchery"/>
    <s v="USFW"/>
    <d v="1984-04-13T00:00:00"/>
    <x v="2255"/>
    <x v="0"/>
    <d v="1984-04-13T00:00:00"/>
    <x v="1"/>
  </r>
  <r>
    <x v="35"/>
    <x v="4"/>
    <s v="SP"/>
    <x v="16"/>
    <s v="Little White Salmon River"/>
    <s v="USFW"/>
    <d v="1984-04-19T00:00:00"/>
    <x v="2256"/>
    <x v="3"/>
    <d v="1984-04-19T00:00:00"/>
    <x v="1"/>
  </r>
  <r>
    <x v="35"/>
    <x v="7"/>
    <s v="UN"/>
    <x v="16"/>
    <s v="Little White Salmon River"/>
    <s v="USFW"/>
    <d v="1984-04-18T00:00:00"/>
    <x v="2257"/>
    <x v="3"/>
    <d v="1984-06-08T00:00:00"/>
    <x v="1"/>
  </r>
  <r>
    <x v="35"/>
    <x v="6"/>
    <s v="FA"/>
    <x v="16"/>
    <s v="Little White Salmon Hatchery"/>
    <s v="USFW"/>
    <d v="1984-06-05T00:00:00"/>
    <x v="2258"/>
    <x v="3"/>
    <d v="1984-06-05T00:00:00"/>
    <x v="1"/>
  </r>
  <r>
    <x v="35"/>
    <x v="1"/>
    <s v="SU"/>
    <x v="10"/>
    <s v="Walla Walla River"/>
    <s v="WDFW"/>
    <d v="1984-04-12T00:00:00"/>
    <x v="2259"/>
    <x v="9"/>
    <d v="1984-04-20T00:00:00"/>
    <x v="1"/>
  </r>
  <r>
    <x v="35"/>
    <x v="1"/>
    <s v="SU"/>
    <x v="10"/>
    <s v="Dayton Acclim Pond"/>
    <s v="WDFW"/>
    <d v="1984-04-10T00:00:00"/>
    <x v="2260"/>
    <x v="6"/>
    <d v="1984-04-18T00:00:00"/>
    <x v="1"/>
  </r>
  <r>
    <x v="35"/>
    <x v="1"/>
    <s v="SU"/>
    <x v="10"/>
    <s v="Mill Cr (Walla Walla)"/>
    <s v="WDFW"/>
    <d v="1984-04-18T00:00:00"/>
    <x v="2261"/>
    <x v="9"/>
    <d v="1984-04-18T00:00:00"/>
    <x v="1"/>
  </r>
  <r>
    <x v="35"/>
    <x v="1"/>
    <s v="SU"/>
    <x v="25"/>
    <s v="Bel. Priest Rapids Dam"/>
    <s v="WDFW"/>
    <d v="1984-05-01T00:00:00"/>
    <x v="2262"/>
    <x v="7"/>
    <d v="1984-05-07T00:00:00"/>
    <x v="1"/>
  </r>
  <r>
    <x v="35"/>
    <x v="1"/>
    <s v="SU"/>
    <x v="19"/>
    <s v="Ringold Springs H Game"/>
    <s v="WDFW"/>
    <d v="1984-04-16T00:00:00"/>
    <x v="2263"/>
    <x v="7"/>
    <d v="1984-05-01T00:00:00"/>
    <x v="1"/>
  </r>
  <r>
    <x v="35"/>
    <x v="1"/>
    <s v="SU"/>
    <x v="54"/>
    <s v="Naches River"/>
    <s v="WDFW"/>
    <d v="1984-04-16T00:00:00"/>
    <x v="2264"/>
    <x v="4"/>
    <d v="1984-04-19T00:00:00"/>
    <x v="1"/>
  </r>
  <r>
    <x v="35"/>
    <x v="1"/>
    <s v="SU"/>
    <x v="54"/>
    <s v="Klickitat Hatchery"/>
    <s v="WDFW"/>
    <d v="1984-04-09T00:00:00"/>
    <x v="2265"/>
    <x v="8"/>
    <d v="1984-04-23T00:00:00"/>
    <x v="1"/>
  </r>
  <r>
    <x v="35"/>
    <x v="1"/>
    <s v="SU"/>
    <x v="20"/>
    <s v="Wind River"/>
    <s v="WDFW"/>
    <d v="1984-04-25T00:00:00"/>
    <x v="2266"/>
    <x v="2"/>
    <d v="1984-04-27T00:00:00"/>
    <x v="1"/>
  </r>
  <r>
    <x v="35"/>
    <x v="8"/>
    <s v="WI"/>
    <x v="20"/>
    <s v="White Salmon River"/>
    <s v="WDFW"/>
    <d v="1984-05-01T00:00:00"/>
    <x v="2267"/>
    <x v="11"/>
    <d v="1984-05-01T00:00:00"/>
    <x v="1"/>
  </r>
  <r>
    <x v="35"/>
    <x v="1"/>
    <s v="SU"/>
    <x v="20"/>
    <s v="Klickitat River"/>
    <s v="WDFW"/>
    <d v="1984-04-17T00:00:00"/>
    <x v="2268"/>
    <x v="8"/>
    <d v="1984-05-13T00:00:00"/>
    <x v="1"/>
  </r>
  <r>
    <x v="35"/>
    <x v="1"/>
    <s v="SU"/>
    <x v="45"/>
    <s v="White Salmon River"/>
    <s v="WDFW"/>
    <d v="1984-05-01T00:00:00"/>
    <x v="2269"/>
    <x v="11"/>
    <d v="1984-05-01T00:00:00"/>
    <x v="1"/>
  </r>
  <r>
    <x v="35"/>
    <x v="6"/>
    <s v="FA"/>
    <x v="15"/>
    <s v="Klickitat Hatchery"/>
    <s v="WDFW"/>
    <d v="1984-03-07T00:00:00"/>
    <x v="2270"/>
    <x v="8"/>
    <d v="1984-06-07T00:00:00"/>
    <x v="1"/>
  </r>
  <r>
    <x v="35"/>
    <x v="13"/>
    <s v="SO"/>
    <x v="15"/>
    <s v="Klickitat Hatchery"/>
    <s v="WDFW"/>
    <d v="1984-04-24T00:00:00"/>
    <x v="2271"/>
    <x v="8"/>
    <d v="1984-04-24T00:00:00"/>
    <x v="1"/>
  </r>
  <r>
    <x v="35"/>
    <x v="9"/>
    <s v="NO"/>
    <x v="15"/>
    <s v="Klickitat Hatchery"/>
    <s v="WDFW"/>
    <d v="1984-04-24T00:00:00"/>
    <x v="2272"/>
    <x v="8"/>
    <d v="1984-04-24T00:00:00"/>
    <x v="1"/>
  </r>
  <r>
    <x v="35"/>
    <x v="4"/>
    <s v="SP"/>
    <x v="19"/>
    <s v="Ringold Springs H Salmon"/>
    <s v="WDFW"/>
    <d v="1984-03-22T00:00:00"/>
    <x v="1604"/>
    <x v="7"/>
    <d v="1984-03-25T00:00:00"/>
    <x v="1"/>
  </r>
  <r>
    <x v="35"/>
    <x v="6"/>
    <s v="FA"/>
    <x v="19"/>
    <s v="Ringold Springs H Salmon"/>
    <s v="WDFW"/>
    <d v="1984-05-22T00:00:00"/>
    <x v="1598"/>
    <x v="7"/>
    <d v="1984-05-22T00:00:00"/>
    <x v="1"/>
  </r>
  <r>
    <x v="35"/>
    <x v="6"/>
    <s v="FA"/>
    <x v="18"/>
    <s v="Priest Rapids Hatchery"/>
    <s v="WDFW"/>
    <d v="1984-06-11T00:00:00"/>
    <x v="2273"/>
    <x v="7"/>
    <d v="1984-07-10T00:00:00"/>
    <x v="1"/>
  </r>
  <r>
    <x v="35"/>
    <x v="2"/>
    <s v="FA"/>
    <x v="2"/>
    <s v="Meacham Creek"/>
    <s v="ODFW"/>
    <d v="1984-03-16T00:00:00"/>
    <x v="2274"/>
    <x v="1"/>
    <d v="1984-03-22T00:00:00"/>
    <x v="1"/>
  </r>
  <r>
    <x v="35"/>
    <x v="6"/>
    <s v="FA"/>
    <x v="2"/>
    <s v="Bel. McNary Dam"/>
    <s v="ODFW"/>
    <d v="1984-06-18T00:00:00"/>
    <x v="2275"/>
    <x v="12"/>
    <d v="1984-06-29T00:00:00"/>
    <x v="1"/>
  </r>
  <r>
    <x v="35"/>
    <x v="4"/>
    <s v="SP"/>
    <x v="0"/>
    <s v="Bel. Pelton Ladder"/>
    <s v="ODFW"/>
    <d v="1984-04-16T00:00:00"/>
    <x v="2276"/>
    <x v="0"/>
    <d v="1984-05-30T00:00:00"/>
    <x v="1"/>
  </r>
  <r>
    <x v="35"/>
    <x v="4"/>
    <s v="SP"/>
    <x v="0"/>
    <s v="White River"/>
    <s v="ODFW"/>
    <d v="1984-05-08T00:00:00"/>
    <x v="2277"/>
    <x v="0"/>
    <d v="1984-05-29T00:00:00"/>
    <x v="1"/>
  </r>
  <r>
    <x v="35"/>
    <x v="1"/>
    <s v="SU"/>
    <x v="0"/>
    <s v="Bel. Pelton Ladder"/>
    <s v="ODFW"/>
    <d v="1984-04-16T00:00:00"/>
    <x v="2278"/>
    <x v="0"/>
    <d v="1984-05-01T00:00:00"/>
    <x v="1"/>
  </r>
  <r>
    <x v="35"/>
    <x v="8"/>
    <s v="WI"/>
    <x v="8"/>
    <s v="Hood River"/>
    <s v="ODFW"/>
    <d v="1984-04-04T00:00:00"/>
    <x v="2279"/>
    <x v="5"/>
    <d v="1984-04-16T00:00:00"/>
    <x v="1"/>
  </r>
  <r>
    <x v="35"/>
    <x v="1"/>
    <s v="SU"/>
    <x v="8"/>
    <s v="Meacham Creek"/>
    <s v="ODFW"/>
    <d v="1984-05-08T00:00:00"/>
    <x v="2280"/>
    <x v="1"/>
    <d v="1984-05-11T00:00:00"/>
    <x v="1"/>
  </r>
  <r>
    <x v="36"/>
    <x v="16"/>
    <s v="UN"/>
    <x v="57"/>
    <s v="White Salmon River"/>
    <s v="WDFW"/>
    <d v="1982-08-16T00:00:00"/>
    <x v="14"/>
    <x v="11"/>
    <d v="1982-08-19T00:00:00"/>
    <x v="2"/>
  </r>
  <r>
    <x v="36"/>
    <x v="0"/>
    <s v="SP"/>
    <x v="15"/>
    <s v="Klickitat Hatchery"/>
    <s v="WDFW"/>
    <d v="1982-01-18T00:00:00"/>
    <x v="2281"/>
    <x v="8"/>
    <d v="1982-01-26T00:00:00"/>
    <x v="0"/>
  </r>
  <r>
    <x v="36"/>
    <x v="0"/>
    <s v="SP"/>
    <x v="57"/>
    <s v="Ringold Springs H Salmon"/>
    <s v="WDFW"/>
    <d v="1982-09-20T00:00:00"/>
    <x v="2025"/>
    <x v="7"/>
    <d v="1982-09-20T00:00:00"/>
    <x v="2"/>
  </r>
  <r>
    <x v="36"/>
    <x v="0"/>
    <s v="SP"/>
    <x v="16"/>
    <s v="White Salmon River"/>
    <s v="USFW"/>
    <d v="1982-11-21T00:00:00"/>
    <x v="2282"/>
    <x v="11"/>
    <d v="1982-11-21T00:00:00"/>
    <x v="2"/>
  </r>
  <r>
    <x v="36"/>
    <x v="0"/>
    <s v="SP"/>
    <x v="16"/>
    <s v="Little White Salmon Hatchery"/>
    <s v="USFW"/>
    <d v="1982-03-16T00:00:00"/>
    <x v="2283"/>
    <x v="3"/>
    <d v="1982-03-16T00:00:00"/>
    <x v="4"/>
  </r>
  <r>
    <x v="36"/>
    <x v="16"/>
    <s v="UN"/>
    <x v="16"/>
    <s v="Little White Salmon Hatchery"/>
    <s v="USFW"/>
    <d v="1982-07-27T00:00:00"/>
    <x v="2284"/>
    <x v="3"/>
    <d v="1982-07-27T00:00:00"/>
    <x v="2"/>
  </r>
  <r>
    <x v="36"/>
    <x v="4"/>
    <s v="SP"/>
    <x v="15"/>
    <s v="Klickitat Hatchery"/>
    <s v="WDFW"/>
    <d v="1983-03-31T00:00:00"/>
    <x v="2285"/>
    <x v="8"/>
    <d v="1983-03-31T00:00:00"/>
    <x v="1"/>
  </r>
  <r>
    <x v="36"/>
    <x v="6"/>
    <s v="FA"/>
    <x v="15"/>
    <s v="Klickitat Hatchery"/>
    <s v="WDFW"/>
    <d v="1983-06-01T00:00:00"/>
    <x v="2286"/>
    <x v="8"/>
    <d v="1983-06-01T00:00:00"/>
    <x v="1"/>
  </r>
  <r>
    <x v="36"/>
    <x v="6"/>
    <s v="FA"/>
    <x v="15"/>
    <s v="Klickitat Hatchery"/>
    <s v="WDFW"/>
    <d v="1983-06-01T00:00:00"/>
    <x v="2287"/>
    <x v="8"/>
    <d v="1983-06-01T00:00:00"/>
    <x v="1"/>
  </r>
  <r>
    <x v="36"/>
    <x v="9"/>
    <s v="NO"/>
    <x v="15"/>
    <s v="White Salmon River"/>
    <s v="WDFW"/>
    <d v="1983-05-11T00:00:00"/>
    <x v="30"/>
    <x v="11"/>
    <d v="1983-05-11T00:00:00"/>
    <x v="1"/>
  </r>
  <r>
    <x v="36"/>
    <x v="9"/>
    <s v="NO"/>
    <x v="15"/>
    <s v="Klickitat Hatchery"/>
    <s v="WDFW"/>
    <d v="1983-05-16T00:00:00"/>
    <x v="2288"/>
    <x v="8"/>
    <d v="1983-05-16T00:00:00"/>
    <x v="1"/>
  </r>
  <r>
    <x v="36"/>
    <x v="6"/>
    <s v="FA"/>
    <x v="18"/>
    <s v="Priest Rapids Hatchery"/>
    <s v="WDFW"/>
    <d v="1983-05-24T00:00:00"/>
    <x v="2289"/>
    <x v="7"/>
    <d v="1983-05-24T00:00:00"/>
    <x v="1"/>
  </r>
  <r>
    <x v="36"/>
    <x v="6"/>
    <s v="FA"/>
    <x v="18"/>
    <s v="Priest Rapids Hatchery"/>
    <s v="WDFW"/>
    <d v="1983-06-03T00:00:00"/>
    <x v="2290"/>
    <x v="7"/>
    <d v="1983-06-03T00:00:00"/>
    <x v="1"/>
  </r>
  <r>
    <x v="36"/>
    <x v="6"/>
    <s v="FA"/>
    <x v="18"/>
    <s v="Priest Rapids Hatchery"/>
    <s v="WDFW"/>
    <d v="1983-06-22T00:00:00"/>
    <x v="2291"/>
    <x v="7"/>
    <d v="1983-06-22T00:00:00"/>
    <x v="1"/>
  </r>
  <r>
    <x v="36"/>
    <x v="6"/>
    <s v="FA"/>
    <x v="18"/>
    <s v="Priest Rapids Hatchery"/>
    <s v="WDFW"/>
    <d v="1983-06-08T00:00:00"/>
    <x v="2292"/>
    <x v="7"/>
    <d v="1983-06-08T00:00:00"/>
    <x v="1"/>
  </r>
  <r>
    <x v="36"/>
    <x v="6"/>
    <s v="FA"/>
    <x v="18"/>
    <s v="Priest Rapids Hatchery"/>
    <s v="WDFW"/>
    <d v="1983-06-21T00:00:00"/>
    <x v="2293"/>
    <x v="7"/>
    <d v="1983-06-22T00:00:00"/>
    <x v="1"/>
  </r>
  <r>
    <x v="36"/>
    <x v="7"/>
    <s v="UN"/>
    <x v="30"/>
    <s v="Yakama River"/>
    <s v="WDFW &amp; YATR"/>
    <d v="1983-05-05T00:00:00"/>
    <x v="564"/>
    <x v="4"/>
    <d v="1983-05-05T00:00:00"/>
    <x v="1"/>
  </r>
  <r>
    <x v="36"/>
    <x v="4"/>
    <s v="SP"/>
    <x v="4"/>
    <s v="Carson Hatchery"/>
    <s v="USFW"/>
    <d v="1983-04-15T00:00:00"/>
    <x v="2294"/>
    <x v="2"/>
    <d v="1983-04-15T00:00:00"/>
    <x v="1"/>
  </r>
  <r>
    <x v="36"/>
    <x v="4"/>
    <s v="SP"/>
    <x v="16"/>
    <s v="Little White Salmon Hatchery"/>
    <s v="USFW"/>
    <d v="1983-04-15T00:00:00"/>
    <x v="2295"/>
    <x v="3"/>
    <d v="1983-04-15T00:00:00"/>
    <x v="1"/>
  </r>
  <r>
    <x v="36"/>
    <x v="6"/>
    <s v="FA"/>
    <x v="16"/>
    <s v="Little White Salmon Hatchery"/>
    <s v="USFW"/>
    <d v="1983-06-03T00:00:00"/>
    <x v="2296"/>
    <x v="3"/>
    <d v="1983-06-03T00:00:00"/>
    <x v="1"/>
  </r>
  <r>
    <x v="36"/>
    <x v="6"/>
    <s v="FA"/>
    <x v="16"/>
    <s v="Little White Salmon Hatchery"/>
    <s v="USFW"/>
    <d v="1983-07-01T00:00:00"/>
    <x v="2297"/>
    <x v="3"/>
    <d v="1983-07-01T00:00:00"/>
    <x v="1"/>
  </r>
  <r>
    <x v="36"/>
    <x v="13"/>
    <s v="SO"/>
    <x v="16"/>
    <s v="Willard Hatchery"/>
    <s v="USFW"/>
    <d v="1983-04-26T00:00:00"/>
    <x v="2298"/>
    <x v="3"/>
    <d v="1983-06-07T00:00:00"/>
    <x v="1"/>
  </r>
  <r>
    <x v="36"/>
    <x v="6"/>
    <s v="FA"/>
    <x v="17"/>
    <s v="Spring Creek Hatchery"/>
    <s v="USFW"/>
    <d v="1983-04-28T00:00:00"/>
    <x v="2299"/>
    <x v="10"/>
    <d v="1983-04-28T00:00:00"/>
    <x v="1"/>
  </r>
  <r>
    <x v="36"/>
    <x v="6"/>
    <s v="FA"/>
    <x v="17"/>
    <s v="Spring Creek Hatchery"/>
    <s v="USFW"/>
    <d v="1983-05-03T00:00:00"/>
    <x v="2047"/>
    <x v="10"/>
    <d v="1983-05-03T00:00:00"/>
    <x v="1"/>
  </r>
  <r>
    <x v="36"/>
    <x v="6"/>
    <s v="FA"/>
    <x v="17"/>
    <s v="Spring Creek Hatchery"/>
    <s v="USFW"/>
    <d v="1983-05-19T00:00:00"/>
    <x v="2300"/>
    <x v="10"/>
    <d v="1983-05-19T00:00:00"/>
    <x v="1"/>
  </r>
  <r>
    <x v="36"/>
    <x v="6"/>
    <s v="FA"/>
    <x v="17"/>
    <s v="White Salmon River"/>
    <s v="USFW"/>
    <d v="1983-06-02T00:00:00"/>
    <x v="2301"/>
    <x v="11"/>
    <d v="1983-06-02T00:00:00"/>
    <x v="1"/>
  </r>
  <r>
    <x v="36"/>
    <x v="6"/>
    <s v="FA"/>
    <x v="17"/>
    <s v="Spring Creek Hatchery"/>
    <s v="USFW"/>
    <d v="1983-06-22T00:00:00"/>
    <x v="2302"/>
    <x v="10"/>
    <d v="1983-06-24T00:00:00"/>
    <x v="1"/>
  </r>
  <r>
    <x v="36"/>
    <x v="4"/>
    <s v="SP"/>
    <x v="58"/>
    <s v="Yakama River"/>
    <s v="USFW"/>
    <d v="1983-04-22T00:00:00"/>
    <x v="2303"/>
    <x v="4"/>
    <d v="1983-04-25T00:00:00"/>
    <x v="1"/>
  </r>
  <r>
    <x v="36"/>
    <x v="2"/>
    <s v="FA"/>
    <x v="2"/>
    <s v="Meacham Creek"/>
    <s v="ODFW"/>
    <d v="1983-03-24T00:00:00"/>
    <x v="2304"/>
    <x v="1"/>
    <d v="1983-04-05T00:00:00"/>
    <x v="1"/>
  </r>
  <r>
    <x v="36"/>
    <x v="6"/>
    <s v="FA"/>
    <x v="2"/>
    <s v="Bel. McNary Dam"/>
    <s v="ODFW"/>
    <d v="1983-05-31T00:00:00"/>
    <x v="2304"/>
    <x v="12"/>
    <d v="1983-06-02T00:00:00"/>
    <x v="1"/>
  </r>
  <r>
    <x v="36"/>
    <x v="1"/>
    <s v="SU"/>
    <x v="8"/>
    <s v="Deschutes River"/>
    <s v="ODFW"/>
    <d v="1982-09-13T00:00:00"/>
    <x v="2305"/>
    <x v="0"/>
    <d v="1982-09-22T00:00:00"/>
    <x v="1"/>
  </r>
  <r>
    <x v="36"/>
    <x v="1"/>
    <s v="SU"/>
    <x v="8"/>
    <s v="Hood River"/>
    <s v="ODFW"/>
    <d v="1983-04-06T00:00:00"/>
    <x v="2036"/>
    <x v="5"/>
    <d v="1983-04-13T00:00:00"/>
    <x v="2"/>
  </r>
  <r>
    <x v="36"/>
    <x v="1"/>
    <s v="SU"/>
    <x v="8"/>
    <s v="Umatilla River"/>
    <s v="ODFW"/>
    <d v="1982-11-08T00:00:00"/>
    <x v="2306"/>
    <x v="1"/>
    <d v="1982-11-08T00:00:00"/>
    <x v="2"/>
  </r>
  <r>
    <x v="36"/>
    <x v="1"/>
    <s v="SU"/>
    <x v="8"/>
    <s v="Umatilla River"/>
    <s v="ODFW"/>
    <d v="1983-05-06T00:00:00"/>
    <x v="2034"/>
    <x v="1"/>
    <d v="1983-05-06T00:00:00"/>
    <x v="1"/>
  </r>
  <r>
    <x v="36"/>
    <x v="6"/>
    <s v="FA"/>
    <x v="28"/>
    <s v="Columbia R Above Bonn"/>
    <s v="ODFW"/>
    <d v="1983-02-04T00:00:00"/>
    <x v="2307"/>
    <x v="10"/>
    <d v="1983-02-08T00:00:00"/>
    <x v="1"/>
  </r>
  <r>
    <x v="36"/>
    <x v="0"/>
    <s v="SP"/>
    <x v="0"/>
    <s v="Bel. Pelton Ladder"/>
    <s v="ODFW"/>
    <d v="1982-10-11T00:00:00"/>
    <x v="2308"/>
    <x v="0"/>
    <d v="1982-10-12T00:00:00"/>
    <x v="2"/>
  </r>
  <r>
    <x v="36"/>
    <x v="4"/>
    <s v="SP"/>
    <x v="0"/>
    <s v="Bel. Pelton Ladder"/>
    <s v="ODFW"/>
    <d v="1983-03-21T00:00:00"/>
    <x v="2309"/>
    <x v="0"/>
    <d v="1983-03-21T00:00:00"/>
    <x v="1"/>
  </r>
  <r>
    <x v="36"/>
    <x v="4"/>
    <s v="SP"/>
    <x v="0"/>
    <s v="Bel. Pelton Ladder"/>
    <s v="ODFW"/>
    <d v="1983-05-06T00:00:00"/>
    <x v="2079"/>
    <x v="0"/>
    <d v="1983-05-06T00:00:00"/>
    <x v="1"/>
  </r>
  <r>
    <x v="36"/>
    <x v="4"/>
    <s v="SP"/>
    <x v="0"/>
    <s v="Bel. Pelton Ladder"/>
    <s v="ODFW"/>
    <d v="1983-05-24T00:00:00"/>
    <x v="2079"/>
    <x v="0"/>
    <d v="1983-05-24T00:00:00"/>
    <x v="1"/>
  </r>
  <r>
    <x v="36"/>
    <x v="4"/>
    <s v="SP"/>
    <x v="0"/>
    <s v="White River"/>
    <s v="ODFW"/>
    <d v="1983-05-09T00:00:00"/>
    <x v="186"/>
    <x v="0"/>
    <d v="1983-06-13T00:00:00"/>
    <x v="1"/>
  </r>
  <r>
    <x v="36"/>
    <x v="8"/>
    <s v="SU"/>
    <x v="0"/>
    <s v="White River"/>
    <s v="ODFW"/>
    <d v="1983-05-10T00:00:00"/>
    <x v="2310"/>
    <x v="0"/>
    <d v="1983-06-14T00:00:00"/>
    <x v="1"/>
  </r>
  <r>
    <x v="36"/>
    <x v="8"/>
    <s v="SU"/>
    <x v="0"/>
    <s v="Bel. Pelton Ladder"/>
    <s v="ODFW"/>
    <d v="1983-04-20T00:00:00"/>
    <x v="2311"/>
    <x v="0"/>
    <d v="1983-05-25T00:00:00"/>
    <x v="1"/>
  </r>
  <r>
    <x v="36"/>
    <x v="1"/>
    <s v="SU"/>
    <x v="25"/>
    <s v="Bel. Priest Rapids Dam"/>
    <s v="WDFW"/>
    <d v="1983-05-05T00:00:00"/>
    <x v="2312"/>
    <x v="7"/>
    <d v="1983-08-05T00:00:00"/>
    <x v="1"/>
  </r>
  <r>
    <x v="36"/>
    <x v="1"/>
    <s v="SU"/>
    <x v="19"/>
    <s v="Ringold Springs H Game"/>
    <s v="WDFW"/>
    <d v="1983-04-15T00:00:00"/>
    <x v="2313"/>
    <x v="7"/>
    <d v="1983-04-30T00:00:00"/>
    <x v="1"/>
  </r>
  <r>
    <x v="36"/>
    <x v="1"/>
    <s v="SU"/>
    <x v="54"/>
    <s v="Klickitat River"/>
    <s v="WDFW"/>
    <d v="1983-04-19T00:00:00"/>
    <x v="2314"/>
    <x v="8"/>
    <d v="1983-05-03T00:00:00"/>
    <x v="1"/>
  </r>
  <r>
    <x v="36"/>
    <x v="1"/>
    <s v="SU"/>
    <x v="54"/>
    <s v="Naches River"/>
    <s v="WDFW"/>
    <d v="1983-04-08T00:00:00"/>
    <x v="2315"/>
    <x v="4"/>
    <d v="1983-04-08T00:00:00"/>
    <x v="1"/>
  </r>
  <r>
    <x v="36"/>
    <x v="1"/>
    <s v="SU"/>
    <x v="45"/>
    <s v="Klickitat River"/>
    <s v="WDFW"/>
    <d v="1983-04-18T00:00:00"/>
    <x v="2079"/>
    <x v="8"/>
    <d v="1983-04-25T00:00:00"/>
    <x v="1"/>
  </r>
  <r>
    <x v="36"/>
    <x v="1"/>
    <s v="SU"/>
    <x v="20"/>
    <s v="White Salmon River"/>
    <s v="WDFW"/>
    <d v="1983-04-20T00:00:00"/>
    <x v="2316"/>
    <x v="11"/>
    <d v="1983-04-20T00:00:00"/>
    <x v="1"/>
  </r>
  <r>
    <x v="36"/>
    <x v="1"/>
    <s v="SU"/>
    <x v="10"/>
    <s v="Walla Walla River"/>
    <s v="WDFW"/>
    <d v="1983-05-05T00:00:00"/>
    <x v="2317"/>
    <x v="9"/>
    <d v="1983-05-11T00:00:00"/>
    <x v="1"/>
  </r>
  <r>
    <x v="36"/>
    <x v="1"/>
    <s v="SU"/>
    <x v="10"/>
    <s v="Dayton Acclim Pond"/>
    <s v="WDFW"/>
    <d v="1983-04-17T00:00:00"/>
    <x v="2318"/>
    <x v="6"/>
    <d v="1983-05-12T00:00:00"/>
    <x v="1"/>
  </r>
  <r>
    <x v="37"/>
    <x v="8"/>
    <s v="WI"/>
    <x v="64"/>
    <s v="Hood River"/>
    <s v="ODFW"/>
    <d v="1980-07-10T00:00:00"/>
    <x v="2319"/>
    <x v="5"/>
    <d v="1980-07-10T00:00:00"/>
    <x v="0"/>
  </r>
  <r>
    <x v="37"/>
    <x v="1"/>
    <s v="SU"/>
    <x v="65"/>
    <s v="Mill Cr (Walla Walla)"/>
    <s v="WDFW"/>
    <d v="1980-06-18T00:00:00"/>
    <x v="2320"/>
    <x v="9"/>
    <d v="1980-06-18T00:00:00"/>
    <x v="0"/>
  </r>
  <r>
    <x v="37"/>
    <x v="1"/>
    <s v="SU"/>
    <x v="65"/>
    <s v="Dayton Acclim Pond"/>
    <s v="WDFW"/>
    <d v="1980-02-01T00:00:00"/>
    <x v="2321"/>
    <x v="6"/>
    <d v="1980-06-30T00:00:00"/>
    <x v="0"/>
  </r>
  <r>
    <x v="37"/>
    <x v="0"/>
    <s v="SP"/>
    <x v="15"/>
    <s v="Klickitat Hatchery"/>
    <s v="WDFW"/>
    <d v="1981-04-16T00:00:00"/>
    <x v="2322"/>
    <x v="8"/>
    <d v="1981-04-16T00:00:00"/>
    <x v="2"/>
  </r>
  <r>
    <x v="37"/>
    <x v="0"/>
    <s v="SP"/>
    <x v="15"/>
    <s v="Klickitat Hatchery"/>
    <s v="WDFW"/>
    <d v="1981-09-15T00:00:00"/>
    <x v="2323"/>
    <x v="8"/>
    <d v="1981-09-15T00:00:00"/>
    <x v="2"/>
  </r>
  <r>
    <x v="37"/>
    <x v="14"/>
    <s v="SO"/>
    <x v="15"/>
    <s v="Klickitat Hatchery"/>
    <s v="WDFW"/>
    <d v="1981-01-30T00:00:00"/>
    <x v="2324"/>
    <x v="8"/>
    <d v="1981-01-30T00:00:00"/>
    <x v="0"/>
  </r>
  <r>
    <x v="37"/>
    <x v="0"/>
    <s v="SP"/>
    <x v="16"/>
    <s v="Little White Salmon Hatchery"/>
    <s v="USFW"/>
    <d v="1981-10-28T00:00:00"/>
    <x v="16"/>
    <x v="3"/>
    <d v="1981-10-28T00:00:00"/>
    <x v="2"/>
  </r>
  <r>
    <x v="37"/>
    <x v="4"/>
    <s v="SP"/>
    <x v="15"/>
    <s v="Klickitat Hatchery"/>
    <s v="WDFW"/>
    <d v="1982-03-15T00:00:00"/>
    <x v="2325"/>
    <x v="8"/>
    <d v="1982-03-15T00:00:00"/>
    <x v="1"/>
  </r>
  <r>
    <x v="37"/>
    <x v="6"/>
    <s v="FA"/>
    <x v="15"/>
    <s v="Klickitat Hatchery"/>
    <s v="WDFW"/>
    <d v="1982-06-04T00:00:00"/>
    <x v="2326"/>
    <x v="8"/>
    <d v="1982-06-04T00:00:00"/>
    <x v="1"/>
  </r>
  <r>
    <x v="37"/>
    <x v="9"/>
    <s v="NO"/>
    <x v="15"/>
    <s v="Klickitat Hatchery"/>
    <s v="WDFW"/>
    <d v="1982-03-15T00:00:00"/>
    <x v="2327"/>
    <x v="8"/>
    <d v="1982-04-15T00:00:00"/>
    <x v="1"/>
  </r>
  <r>
    <x v="37"/>
    <x v="2"/>
    <s v="FA"/>
    <x v="19"/>
    <s v="Ringold Springs H Salmon"/>
    <s v="WDFW"/>
    <d v="1982-03-18T00:00:00"/>
    <x v="2328"/>
    <x v="7"/>
    <d v="1982-03-18T00:00:00"/>
    <x v="1"/>
  </r>
  <r>
    <x v="37"/>
    <x v="4"/>
    <s v="SP"/>
    <x v="18"/>
    <s v="Priest Rapids Hatchery"/>
    <s v="WDFW"/>
    <d v="1982-04-26T00:00:00"/>
    <x v="2139"/>
    <x v="7"/>
    <d v="1982-04-26T00:00:00"/>
    <x v="1"/>
  </r>
  <r>
    <x v="37"/>
    <x v="6"/>
    <s v="FA"/>
    <x v="18"/>
    <s v="Priest Rapids Hatchery"/>
    <s v="WDFW"/>
    <d v="1982-05-18T00:00:00"/>
    <x v="2329"/>
    <x v="7"/>
    <d v="1982-05-18T00:00:00"/>
    <x v="1"/>
  </r>
  <r>
    <x v="37"/>
    <x v="6"/>
    <s v="FA"/>
    <x v="18"/>
    <s v="Priest Rapids Hatchery"/>
    <s v="WDFW"/>
    <d v="1982-05-24T00:00:00"/>
    <x v="2330"/>
    <x v="7"/>
    <d v="1982-05-24T00:00:00"/>
    <x v="1"/>
  </r>
  <r>
    <x v="37"/>
    <x v="6"/>
    <s v="FA"/>
    <x v="18"/>
    <s v="Priest Rapids Hatchery"/>
    <s v="WDFW"/>
    <d v="1982-06-16T00:00:00"/>
    <x v="2331"/>
    <x v="7"/>
    <d v="1982-06-16T00:00:00"/>
    <x v="1"/>
  </r>
  <r>
    <x v="37"/>
    <x v="6"/>
    <s v="FA"/>
    <x v="18"/>
    <s v="Priest Rapids Hatchery"/>
    <s v="WDFW"/>
    <d v="1982-06-16T00:00:00"/>
    <x v="2332"/>
    <x v="7"/>
    <d v="1982-06-16T00:00:00"/>
    <x v="1"/>
  </r>
  <r>
    <x v="37"/>
    <x v="4"/>
    <s v="SP"/>
    <x v="30"/>
    <s v="Nile Pond"/>
    <s v="WDFW &amp; YATR"/>
    <d v="1982-04-21T00:00:00"/>
    <x v="16"/>
    <x v="4"/>
    <d v="1982-04-21T00:00:00"/>
    <x v="1"/>
  </r>
  <r>
    <x v="37"/>
    <x v="4"/>
    <s v="SP"/>
    <x v="30"/>
    <s v="Yakama River"/>
    <s v="WDFW &amp; YATR"/>
    <d v="1982-04-20T00:00:00"/>
    <x v="2333"/>
    <x v="4"/>
    <d v="1982-04-20T00:00:00"/>
    <x v="1"/>
  </r>
  <r>
    <x v="37"/>
    <x v="7"/>
    <s v="UN"/>
    <x v="30"/>
    <s v="Yakama River"/>
    <s v="WDFW &amp; YATR"/>
    <d v="1982-05-12T00:00:00"/>
    <x v="2010"/>
    <x v="4"/>
    <d v="1982-05-12T00:00:00"/>
    <x v="1"/>
  </r>
  <r>
    <x v="37"/>
    <x v="4"/>
    <s v="SP"/>
    <x v="4"/>
    <s v="Carson Hatchery"/>
    <s v="USFW"/>
    <d v="1982-04-10T00:00:00"/>
    <x v="2334"/>
    <x v="2"/>
    <d v="1982-04-15T00:00:00"/>
    <x v="1"/>
  </r>
  <r>
    <x v="37"/>
    <x v="4"/>
    <s v="SP"/>
    <x v="16"/>
    <s v="Little White Salmon Hatchery"/>
    <s v="USFW"/>
    <d v="1982-02-20T00:00:00"/>
    <x v="2335"/>
    <x v="3"/>
    <d v="1982-02-20T00:00:00"/>
    <x v="1"/>
  </r>
  <r>
    <x v="37"/>
    <x v="6"/>
    <s v="FA"/>
    <x v="16"/>
    <s v="Little White Salmon Hatchery"/>
    <s v="USFW"/>
    <d v="1982-06-03T00:00:00"/>
    <x v="2336"/>
    <x v="3"/>
    <d v="1982-06-07T00:00:00"/>
    <x v="1"/>
  </r>
  <r>
    <x v="37"/>
    <x v="7"/>
    <s v="UN"/>
    <x v="16"/>
    <s v="Little White Salmon Hatchery"/>
    <s v="USFW"/>
    <d v="1982-03-26T00:00:00"/>
    <x v="2337"/>
    <x v="3"/>
    <d v="1982-03-26T00:00:00"/>
    <x v="1"/>
  </r>
  <r>
    <x v="37"/>
    <x v="7"/>
    <s v="UN"/>
    <x v="16"/>
    <s v="Little White Salmon Hatchery"/>
    <s v="USFW"/>
    <d v="1982-05-24T00:00:00"/>
    <x v="2338"/>
    <x v="3"/>
    <d v="1982-06-01T00:00:00"/>
    <x v="1"/>
  </r>
  <r>
    <x v="37"/>
    <x v="6"/>
    <s v="FA"/>
    <x v="17"/>
    <s v="Spring Creek Hatchery"/>
    <s v="USFW"/>
    <d v="1982-03-26T00:00:00"/>
    <x v="2339"/>
    <x v="10"/>
    <d v="1982-03-26T00:00:00"/>
    <x v="1"/>
  </r>
  <r>
    <x v="37"/>
    <x v="6"/>
    <s v="FA"/>
    <x v="17"/>
    <s v="Spring Creek Hatchery"/>
    <s v="USFW"/>
    <d v="1982-04-15T00:00:00"/>
    <x v="2340"/>
    <x v="10"/>
    <d v="1982-04-15T00:00:00"/>
    <x v="1"/>
  </r>
  <r>
    <x v="37"/>
    <x v="6"/>
    <s v="FA"/>
    <x v="17"/>
    <s v="Spring Creek Hatchery"/>
    <s v="USFW"/>
    <d v="1982-05-20T00:00:00"/>
    <x v="2341"/>
    <x v="10"/>
    <d v="1982-05-20T00:00:00"/>
    <x v="1"/>
  </r>
  <r>
    <x v="37"/>
    <x v="4"/>
    <s v="SP"/>
    <x v="58"/>
    <s v="Naches River"/>
    <s v="USFW"/>
    <d v="1982-04-15T00:00:00"/>
    <x v="2342"/>
    <x v="4"/>
    <d v="1982-04-15T00:00:00"/>
    <x v="1"/>
  </r>
  <r>
    <x v="37"/>
    <x v="6"/>
    <s v="FA"/>
    <x v="2"/>
    <s v="Umatilla River"/>
    <s v="ODFW"/>
    <d v="1982-04-16T00:00:00"/>
    <x v="2343"/>
    <x v="1"/>
    <d v="1982-04-20T00:00:00"/>
    <x v="1"/>
  </r>
  <r>
    <x v="37"/>
    <x v="1"/>
    <s v="SU"/>
    <x v="8"/>
    <s v="Hood River"/>
    <s v="ODFW"/>
    <d v="1982-04-05T00:00:00"/>
    <x v="1918"/>
    <x v="5"/>
    <d v="1982-04-12T00:00:00"/>
    <x v="1"/>
  </r>
  <r>
    <x v="37"/>
    <x v="1"/>
    <s v="SU"/>
    <x v="8"/>
    <s v="Umatilla River"/>
    <s v="ODFW"/>
    <d v="1981-11-13T00:00:00"/>
    <x v="2344"/>
    <x v="1"/>
    <d v="1981-11-13T00:00:00"/>
    <x v="2"/>
  </r>
  <r>
    <x v="37"/>
    <x v="1"/>
    <s v="SU"/>
    <x v="8"/>
    <s v="Umatilla River"/>
    <s v="ODFW"/>
    <d v="1982-05-25T00:00:00"/>
    <x v="2345"/>
    <x v="1"/>
    <d v="1982-05-27T00:00:00"/>
    <x v="1"/>
  </r>
  <r>
    <x v="37"/>
    <x v="0"/>
    <s v="SP"/>
    <x v="0"/>
    <s v="Bel. Pelton Ladder"/>
    <s v="ODFW"/>
    <d v="1981-10-05T00:00:00"/>
    <x v="2346"/>
    <x v="0"/>
    <d v="1981-10-06T00:00:00"/>
    <x v="2"/>
  </r>
  <r>
    <x v="37"/>
    <x v="4"/>
    <s v="SP"/>
    <x v="8"/>
    <s v="Bel. Pelton Ladder"/>
    <s v="ODFW"/>
    <d v="1982-03-23T00:00:00"/>
    <x v="314"/>
    <x v="0"/>
    <d v="1982-03-23T00:00:00"/>
    <x v="1"/>
  </r>
  <r>
    <x v="37"/>
    <x v="4"/>
    <s v="SP"/>
    <x v="8"/>
    <s v="Bel. Pelton Ladder"/>
    <s v="ODFW"/>
    <d v="1982-03-23T00:00:00"/>
    <x v="2347"/>
    <x v="0"/>
    <d v="1982-03-23T00:00:00"/>
    <x v="1"/>
  </r>
  <r>
    <x v="37"/>
    <x v="8"/>
    <s v="SU"/>
    <x v="0"/>
    <s v="Bel. Pelton Ladder"/>
    <s v="ODFW"/>
    <d v="1982-04-15T00:00:00"/>
    <x v="27"/>
    <x v="0"/>
    <d v="1982-04-20T00:00:00"/>
    <x v="1"/>
  </r>
  <r>
    <x v="37"/>
    <x v="1"/>
    <s v="SU"/>
    <x v="0"/>
    <s v="Deschutes River"/>
    <s v="ODFW"/>
    <d v="1981-12-17T00:00:00"/>
    <x v="564"/>
    <x v="0"/>
    <d v="1981-12-18T00:00:00"/>
    <x v="1"/>
  </r>
  <r>
    <x v="37"/>
    <x v="1"/>
    <s v="SU"/>
    <x v="0"/>
    <s v="Deschutes River"/>
    <s v="ODFW"/>
    <d v="1981-12-18T00:00:00"/>
    <x v="314"/>
    <x v="0"/>
    <d v="1981-12-18T00:00:00"/>
    <x v="1"/>
  </r>
  <r>
    <x v="37"/>
    <x v="7"/>
    <s v="UN"/>
    <x v="44"/>
    <s v="The Dalles Dam"/>
    <s v="ODFW"/>
    <d v="1982-04-30T00:00:00"/>
    <x v="2348"/>
    <x v="13"/>
    <d v="1982-05-24T00:00:00"/>
    <x v="1"/>
  </r>
  <r>
    <x v="37"/>
    <x v="6"/>
    <s v="FA"/>
    <x v="17"/>
    <s v="Umatilla River"/>
    <s v="USFW"/>
    <d v="1982-04-08T00:00:00"/>
    <x v="2349"/>
    <x v="1"/>
    <d v="1982-04-13T00:00:00"/>
    <x v="1"/>
  </r>
  <r>
    <x v="37"/>
    <x v="1"/>
    <s v="SU"/>
    <x v="19"/>
    <s v="Ringold Springs H Game"/>
    <s v="WDFW"/>
    <d v="1982-04-15T00:00:00"/>
    <x v="2350"/>
    <x v="7"/>
    <d v="1982-04-30T00:00:00"/>
    <x v="1"/>
  </r>
  <r>
    <x v="37"/>
    <x v="1"/>
    <s v="SU"/>
    <x v="54"/>
    <s v="Naches River"/>
    <s v="WDFW"/>
    <d v="1982-04-14T00:00:00"/>
    <x v="2351"/>
    <x v="4"/>
    <d v="1982-04-14T00:00:00"/>
    <x v="1"/>
  </r>
  <r>
    <x v="37"/>
    <x v="1"/>
    <s v="SU"/>
    <x v="54"/>
    <s v="Klickitat River"/>
    <s v="WDFW"/>
    <d v="1982-04-22T00:00:00"/>
    <x v="2352"/>
    <x v="8"/>
    <d v="1982-05-04T00:00:00"/>
    <x v="1"/>
  </r>
  <r>
    <x v="37"/>
    <x v="1"/>
    <s v="SU"/>
    <x v="45"/>
    <s v="Klickitat River"/>
    <s v="WDFW"/>
    <d v="1982-04-19T00:00:00"/>
    <x v="2010"/>
    <x v="8"/>
    <d v="1982-04-28T00:00:00"/>
    <x v="1"/>
  </r>
  <r>
    <x v="37"/>
    <x v="1"/>
    <s v="SU"/>
    <x v="66"/>
    <s v="Above McNary Dam"/>
    <s v="WDFW"/>
    <d v="1982-03-29T00:00:00"/>
    <x v="749"/>
    <x v="7"/>
    <d v="1982-04-10T00:00:00"/>
    <x v="1"/>
  </r>
  <r>
    <x v="37"/>
    <x v="1"/>
    <s v="SU"/>
    <x v="20"/>
    <s v="White Salmon River"/>
    <s v="WDFW"/>
    <d v="1982-04-19T00:00:00"/>
    <x v="126"/>
    <x v="11"/>
    <d v="1982-04-20T00:00:00"/>
    <x v="1"/>
  </r>
  <r>
    <x v="37"/>
    <x v="8"/>
    <s v="WI"/>
    <x v="20"/>
    <s v="White Salmon River"/>
    <s v="WDFW"/>
    <d v="1982-04-23T00:00:00"/>
    <x v="1662"/>
    <x v="11"/>
    <d v="1982-04-29T00:00:00"/>
    <x v="1"/>
  </r>
  <r>
    <x v="37"/>
    <x v="1"/>
    <s v="SU"/>
    <x v="25"/>
    <s v="Bel. Priest Rapids Dam"/>
    <s v="WDFW"/>
    <d v="1982-05-01T00:00:00"/>
    <x v="1829"/>
    <x v="7"/>
    <d v="1982-05-07T00:00:00"/>
    <x v="1"/>
  </r>
  <r>
    <x v="38"/>
    <x v="16"/>
    <s v="UN"/>
    <x v="67"/>
    <s v="Spring Creek Hatchery"/>
    <s v="WDFW"/>
    <d v="1980-02-06T00:00:00"/>
    <x v="2353"/>
    <x v="10"/>
    <d v="1980-02-06T00:00:00"/>
    <x v="0"/>
  </r>
  <r>
    <x v="38"/>
    <x v="0"/>
    <s v="SP"/>
    <x v="15"/>
    <s v="Klickitat Hatchery"/>
    <s v="WDFW"/>
    <d v="1980-01-22T00:00:00"/>
    <x v="2354"/>
    <x v="8"/>
    <d v="1980-05-09T00:00:00"/>
    <x v="2"/>
  </r>
  <r>
    <x v="38"/>
    <x v="14"/>
    <s v="SO"/>
    <x v="15"/>
    <s v="Klickitat Hatchery"/>
    <s v="WDFW"/>
    <d v="1980-01-11T00:00:00"/>
    <x v="2355"/>
    <x v="8"/>
    <d v="1980-01-22T00:00:00"/>
    <x v="0"/>
  </r>
  <r>
    <x v="38"/>
    <x v="0"/>
    <s v="SP"/>
    <x v="17"/>
    <s v="Spring Creek Hatchery"/>
    <s v="USFW"/>
    <d v="1980-08-07T00:00:00"/>
    <x v="2356"/>
    <x v="10"/>
    <d v="1980-08-07T00:00:00"/>
    <x v="2"/>
  </r>
  <r>
    <x v="38"/>
    <x v="4"/>
    <s v="SP"/>
    <x v="15"/>
    <s v="Klickitat Hatchery"/>
    <s v="WDFW"/>
    <d v="1981-03-16T00:00:00"/>
    <x v="2357"/>
    <x v="8"/>
    <d v="1981-03-16T00:00:00"/>
    <x v="1"/>
  </r>
  <r>
    <x v="38"/>
    <x v="6"/>
    <s v="FA"/>
    <x v="15"/>
    <s v="Klickitat River"/>
    <s v="WDFW"/>
    <d v="1981-06-05T00:00:00"/>
    <x v="2358"/>
    <x v="8"/>
    <d v="1981-06-05T00:00:00"/>
    <x v="1"/>
  </r>
  <r>
    <x v="38"/>
    <x v="9"/>
    <s v="NO"/>
    <x v="15"/>
    <s v="Klickitat Hatchery"/>
    <s v="WDFW"/>
    <d v="1981-04-30T00:00:00"/>
    <x v="2359"/>
    <x v="8"/>
    <d v="1981-04-30T00:00:00"/>
    <x v="1"/>
  </r>
  <r>
    <x v="38"/>
    <x v="4"/>
    <s v="SP"/>
    <x v="19"/>
    <s v="Ringold Springs H Salmon"/>
    <s v="WDFW"/>
    <d v="1981-03-24T00:00:00"/>
    <x v="2360"/>
    <x v="7"/>
    <d v="1981-03-24T00:00:00"/>
    <x v="1"/>
  </r>
  <r>
    <x v="38"/>
    <x v="6"/>
    <s v="FA"/>
    <x v="18"/>
    <s v="Priest Rapids Hatchery"/>
    <s v="WDFW"/>
    <d v="1981-05-18T00:00:00"/>
    <x v="2361"/>
    <x v="7"/>
    <d v="1981-05-18T00:00:00"/>
    <x v="1"/>
  </r>
  <r>
    <x v="38"/>
    <x v="6"/>
    <s v="FA"/>
    <x v="18"/>
    <s v="Priest Rapids Hatchery"/>
    <s v="WDFW"/>
    <d v="1981-06-23T00:00:00"/>
    <x v="2362"/>
    <x v="7"/>
    <d v="1981-06-24T00:00:00"/>
    <x v="1"/>
  </r>
  <r>
    <x v="38"/>
    <x v="6"/>
    <s v="FA"/>
    <x v="18"/>
    <s v="Priest Rapids Hatchery"/>
    <s v="WDFW"/>
    <d v="1981-06-21T00:00:00"/>
    <x v="2363"/>
    <x v="7"/>
    <d v="1981-06-24T00:00:00"/>
    <x v="1"/>
  </r>
  <r>
    <x v="38"/>
    <x v="4"/>
    <s v="SP"/>
    <x v="30"/>
    <s v="Naches River"/>
    <s v="WDFW &amp; YATR"/>
    <d v="1981-03-15T00:00:00"/>
    <x v="2364"/>
    <x v="4"/>
    <d v="1981-03-15T00:00:00"/>
    <x v="1"/>
  </r>
  <r>
    <x v="38"/>
    <x v="9"/>
    <s v="NO"/>
    <x v="30"/>
    <s v="Yakama River"/>
    <s v="WDFW &amp; YATR"/>
    <d v="1981-03-25T00:00:00"/>
    <x v="2365"/>
    <x v="4"/>
    <d v="1981-03-25T00:00:00"/>
    <x v="1"/>
  </r>
  <r>
    <x v="38"/>
    <x v="4"/>
    <s v="SP"/>
    <x v="4"/>
    <s v="Carson Hatchery"/>
    <s v="USFW"/>
    <d v="1981-03-24T00:00:00"/>
    <x v="2366"/>
    <x v="2"/>
    <d v="1981-05-15T00:00:00"/>
    <x v="1"/>
  </r>
  <r>
    <x v="38"/>
    <x v="13"/>
    <s v="SO"/>
    <x v="4"/>
    <s v="Little White Salmon Hatchery"/>
    <s v="USFW"/>
    <d v="1981-01-16T00:00:00"/>
    <x v="2367"/>
    <x v="3"/>
    <d v="1981-01-16T00:00:00"/>
    <x v="1"/>
  </r>
  <r>
    <x v="38"/>
    <x v="13"/>
    <s v="SO"/>
    <x v="4"/>
    <s v="Yakama River"/>
    <s v="USFW"/>
    <d v="1981-03-25T00:00:00"/>
    <x v="2368"/>
    <x v="4"/>
    <d v="1981-03-25T00:00:00"/>
    <x v="1"/>
  </r>
  <r>
    <x v="38"/>
    <x v="4"/>
    <s v="SP"/>
    <x v="16"/>
    <s v="Little White Salmon Hatchery"/>
    <s v="USFW"/>
    <d v="1981-04-20T00:00:00"/>
    <x v="2369"/>
    <x v="3"/>
    <d v="1981-04-20T00:00:00"/>
    <x v="1"/>
  </r>
  <r>
    <x v="38"/>
    <x v="6"/>
    <s v="FA"/>
    <x v="16"/>
    <s v="White Salmon River"/>
    <s v="USFW"/>
    <d v="1981-05-06T00:00:00"/>
    <x v="2370"/>
    <x v="11"/>
    <d v="1981-05-06T00:00:00"/>
    <x v="1"/>
  </r>
  <r>
    <x v="38"/>
    <x v="6"/>
    <s v="FA"/>
    <x v="16"/>
    <s v="Little White Salmon Hatchery"/>
    <s v="USFW"/>
    <d v="1981-06-05T00:00:00"/>
    <x v="2371"/>
    <x v="3"/>
    <d v="1981-06-12T00:00:00"/>
    <x v="1"/>
  </r>
  <r>
    <x v="38"/>
    <x v="13"/>
    <s v="SO"/>
    <x v="16"/>
    <s v="Little White Salmon Hatchery"/>
    <s v="USFW"/>
    <d v="1981-05-15T00:00:00"/>
    <x v="2372"/>
    <x v="3"/>
    <d v="1981-06-15T00:00:00"/>
    <x v="1"/>
  </r>
  <r>
    <x v="38"/>
    <x v="6"/>
    <s v="FA"/>
    <x v="17"/>
    <s v="Spring Creek Hatchery"/>
    <s v="USFW"/>
    <d v="1981-03-26T00:00:00"/>
    <x v="2373"/>
    <x v="10"/>
    <d v="1981-03-26T00:00:00"/>
    <x v="1"/>
  </r>
  <r>
    <x v="38"/>
    <x v="6"/>
    <s v="FA"/>
    <x v="17"/>
    <s v="Spring Creek Hatchery"/>
    <s v="USFW"/>
    <d v="1981-04-15T00:00:00"/>
    <x v="2374"/>
    <x v="10"/>
    <d v="1981-04-15T00:00:00"/>
    <x v="1"/>
  </r>
  <r>
    <x v="38"/>
    <x v="6"/>
    <s v="FA"/>
    <x v="17"/>
    <s v="Spring Creek Hatchery"/>
    <s v="USFW"/>
    <d v="1981-04-22T00:00:00"/>
    <x v="2375"/>
    <x v="10"/>
    <d v="1981-04-24T00:00:00"/>
    <x v="1"/>
  </r>
  <r>
    <x v="38"/>
    <x v="6"/>
    <s v="FA"/>
    <x v="17"/>
    <s v="Spring Creek Hatchery"/>
    <s v="USFW"/>
    <d v="1981-05-05T00:00:00"/>
    <x v="2376"/>
    <x v="10"/>
    <d v="1981-05-08T00:00:00"/>
    <x v="1"/>
  </r>
  <r>
    <x v="38"/>
    <x v="6"/>
    <s v="FA"/>
    <x v="17"/>
    <s v="Spring Creek Hatchery"/>
    <s v="USFW"/>
    <d v="1981-08-14T00:00:00"/>
    <x v="2377"/>
    <x v="10"/>
    <d v="1981-08-14T00:00:00"/>
    <x v="1"/>
  </r>
  <r>
    <x v="38"/>
    <x v="4"/>
    <s v="SP"/>
    <x v="58"/>
    <s v="Yakama River"/>
    <s v="USFW"/>
    <d v="1981-04-01T00:00:00"/>
    <x v="1362"/>
    <x v="4"/>
    <d v="1981-04-01T00:00:00"/>
    <x v="1"/>
  </r>
  <r>
    <x v="38"/>
    <x v="6"/>
    <s v="FA"/>
    <x v="17"/>
    <s v="Spring Creek Hatchery"/>
    <s v="USFW"/>
    <d v="1980-12-18T00:00:00"/>
    <x v="2378"/>
    <x v="10"/>
    <d v="1980-12-30T00:00:00"/>
    <x v="0"/>
  </r>
  <r>
    <x v="38"/>
    <x v="7"/>
    <s v="UN"/>
    <x v="12"/>
    <s v="The Dalles Dam"/>
    <s v="ODFW"/>
    <d v="1981-04-29T00:00:00"/>
    <x v="2314"/>
    <x v="13"/>
    <d v="1981-04-29T00:00:00"/>
    <x v="1"/>
  </r>
  <r>
    <x v="38"/>
    <x v="1"/>
    <s v="SU"/>
    <x v="8"/>
    <s v="Deschutes River"/>
    <s v="ODFW"/>
    <d v="1980-09-29T00:00:00"/>
    <x v="2002"/>
    <x v="0"/>
    <d v="1980-09-29T00:00:00"/>
    <x v="1"/>
  </r>
  <r>
    <x v="38"/>
    <x v="1"/>
    <s v="SU"/>
    <x v="8"/>
    <s v="Hood River"/>
    <s v="ODFW"/>
    <d v="1981-04-07T00:00:00"/>
    <x v="2002"/>
    <x v="5"/>
    <d v="1981-05-01T00:00:00"/>
    <x v="1"/>
  </r>
  <r>
    <x v="38"/>
    <x v="1"/>
    <s v="SU"/>
    <x v="8"/>
    <s v="Umatilla River"/>
    <s v="ODFW"/>
    <d v="1981-04-28T00:00:00"/>
    <x v="2379"/>
    <x v="1"/>
    <d v="1981-04-28T00:00:00"/>
    <x v="1"/>
  </r>
  <r>
    <x v="38"/>
    <x v="6"/>
    <s v="FA"/>
    <x v="28"/>
    <s v="Columbia R Above Bonn"/>
    <s v="ODFW"/>
    <d v="1981-03-24T00:00:00"/>
    <x v="2380"/>
    <x v="10"/>
    <d v="1981-03-24T00:00:00"/>
    <x v="1"/>
  </r>
  <r>
    <x v="38"/>
    <x v="0"/>
    <s v="SP"/>
    <x v="0"/>
    <s v="Bel. Pelton Ladder"/>
    <s v="ODFW"/>
    <d v="1980-10-06T00:00:00"/>
    <x v="1859"/>
    <x v="0"/>
    <d v="1980-10-06T00:00:00"/>
    <x v="2"/>
  </r>
  <r>
    <x v="38"/>
    <x v="4"/>
    <s v="SP"/>
    <x v="0"/>
    <s v="Bel. Pelton Ladder"/>
    <s v="ODFW"/>
    <d v="1981-03-10T00:00:00"/>
    <x v="2381"/>
    <x v="0"/>
    <d v="1981-05-04T00:00:00"/>
    <x v="1"/>
  </r>
  <r>
    <x v="38"/>
    <x v="1"/>
    <s v="SU"/>
    <x v="0"/>
    <s v="Deschutes River"/>
    <s v="ODFW"/>
    <d v="1980-12-17T00:00:00"/>
    <x v="2011"/>
    <x v="0"/>
    <d v="1980-12-17T00:00:00"/>
    <x v="1"/>
  </r>
  <r>
    <x v="38"/>
    <x v="1"/>
    <s v="SU"/>
    <x v="0"/>
    <s v="Deschutes River"/>
    <s v="ODFW"/>
    <d v="1981-04-10T00:00:00"/>
    <x v="2382"/>
    <x v="0"/>
    <d v="1981-04-10T00:00:00"/>
    <x v="1"/>
  </r>
  <r>
    <x v="38"/>
    <x v="1"/>
    <s v="SU"/>
    <x v="0"/>
    <s v="Bel. Pelton Ladder"/>
    <s v="ODFW"/>
    <d v="1981-04-22T00:00:00"/>
    <x v="2383"/>
    <x v="0"/>
    <d v="1981-04-29T00:00:00"/>
    <x v="1"/>
  </r>
  <r>
    <x v="38"/>
    <x v="1"/>
    <s v="SU"/>
    <x v="20"/>
    <s v="Klickitat River"/>
    <s v="WDFW"/>
    <d v="1981-04-14T00:00:00"/>
    <x v="2384"/>
    <x v="8"/>
    <d v="1981-05-11T00:00:00"/>
    <x v="1"/>
  </r>
  <r>
    <x v="38"/>
    <x v="1"/>
    <s v="SU"/>
    <x v="20"/>
    <s v="Wind River"/>
    <s v="WDFW"/>
    <d v="1981-05-01T00:00:00"/>
    <x v="2385"/>
    <x v="2"/>
    <d v="1981-05-08T00:00:00"/>
    <x v="1"/>
  </r>
  <r>
    <x v="38"/>
    <x v="1"/>
    <s v="SU"/>
    <x v="54"/>
    <s v="Naches River"/>
    <s v="WDFW"/>
    <d v="1981-04-05T00:00:00"/>
    <x v="2386"/>
    <x v="4"/>
    <d v="1981-04-09T00:00:00"/>
    <x v="1"/>
  </r>
  <r>
    <x v="38"/>
    <x v="1"/>
    <s v="SU"/>
    <x v="19"/>
    <s v="Ringold Springs H Game"/>
    <s v="WDFW"/>
    <d v="1981-04-15T00:00:00"/>
    <x v="2387"/>
    <x v="7"/>
    <d v="1981-04-30T00:00:00"/>
    <x v="1"/>
  </r>
  <r>
    <x v="39"/>
    <x v="0"/>
    <s v="SP"/>
    <x v="4"/>
    <s v="Carson Hatchery"/>
    <s v="USFW"/>
    <d v="1979-10-16T00:00:00"/>
    <x v="2388"/>
    <x v="2"/>
    <d v="1979-10-18T00:00:00"/>
    <x v="2"/>
  </r>
  <r>
    <x v="39"/>
    <x v="7"/>
    <s v="UN"/>
    <x v="4"/>
    <s v="Yakama River"/>
    <s v="USFW"/>
    <d v="1979-10-30T00:00:00"/>
    <x v="2389"/>
    <x v="4"/>
    <d v="1979-10-30T00:00:00"/>
    <x v="1"/>
  </r>
  <r>
    <x v="39"/>
    <x v="7"/>
    <s v="UN"/>
    <x v="16"/>
    <s v="Yakama River"/>
    <s v="USFW"/>
    <d v="1979-10-31T00:00:00"/>
    <x v="2390"/>
    <x v="4"/>
    <d v="1979-11-06T00:00:00"/>
    <x v="1"/>
  </r>
  <r>
    <x v="39"/>
    <x v="0"/>
    <s v="SP"/>
    <x v="0"/>
    <s v="Bel. Pelton Ladder"/>
    <s v="ODFW"/>
    <d v="1979-05-30T00:00:00"/>
    <x v="2391"/>
    <x v="0"/>
    <d v="1979-05-30T00:00:00"/>
    <x v="4"/>
  </r>
  <r>
    <x v="39"/>
    <x v="0"/>
    <s v="SP"/>
    <x v="0"/>
    <s v="Deschutes River"/>
    <s v="ODFW"/>
    <d v="1979-02-07T00:00:00"/>
    <x v="2392"/>
    <x v="0"/>
    <d v="1979-02-07T00:00:00"/>
    <x v="0"/>
  </r>
  <r>
    <x v="39"/>
    <x v="1"/>
    <s v="SU"/>
    <x v="0"/>
    <s v="Deschutes River"/>
    <s v="ODFW"/>
    <d v="1979-08-08T00:00:00"/>
    <x v="2393"/>
    <x v="0"/>
    <d v="1979-09-19T00:00:00"/>
    <x v="0"/>
  </r>
  <r>
    <x v="39"/>
    <x v="4"/>
    <s v="SP"/>
    <x v="15"/>
    <s v="Klickitat Hatchery"/>
    <s v="WDFW"/>
    <d v="1980-03-15T00:00:00"/>
    <x v="2394"/>
    <x v="8"/>
    <d v="1980-03-15T00:00:00"/>
    <x v="1"/>
  </r>
  <r>
    <x v="39"/>
    <x v="0"/>
    <s v="SP"/>
    <x v="15"/>
    <s v="Klickitat Hatchery"/>
    <s v="WDFW"/>
    <d v="1980-03-27T00:00:00"/>
    <x v="2395"/>
    <x v="8"/>
    <d v="1980-05-06T00:00:00"/>
    <x v="2"/>
  </r>
  <r>
    <x v="39"/>
    <x v="6"/>
    <s v="FA"/>
    <x v="15"/>
    <s v="Klickitat Hatchery"/>
    <s v="WDFW"/>
    <d v="1980-05-27T00:00:00"/>
    <x v="2396"/>
    <x v="8"/>
    <d v="1980-05-27T00:00:00"/>
    <x v="1"/>
  </r>
  <r>
    <x v="39"/>
    <x v="9"/>
    <s v="NO"/>
    <x v="15"/>
    <s v="Klickitat Hatchery"/>
    <s v="WDFW"/>
    <d v="1980-04-30T00:00:00"/>
    <x v="2397"/>
    <x v="8"/>
    <d v="1980-04-30T00:00:00"/>
    <x v="1"/>
  </r>
  <r>
    <x v="39"/>
    <x v="4"/>
    <s v="SP"/>
    <x v="19"/>
    <s v="Ringold Springs H Salmon"/>
    <s v="WDFW"/>
    <d v="1980-03-26T00:00:00"/>
    <x v="1775"/>
    <x v="7"/>
    <d v="1980-03-26T00:00:00"/>
    <x v="1"/>
  </r>
  <r>
    <x v="39"/>
    <x v="2"/>
    <s v="FA"/>
    <x v="19"/>
    <s v="Ringold Springs H Salmon"/>
    <s v="WDFW"/>
    <d v="1980-03-26T00:00:00"/>
    <x v="2398"/>
    <x v="7"/>
    <d v="1980-03-26T00:00:00"/>
    <x v="1"/>
  </r>
  <r>
    <x v="39"/>
    <x v="6"/>
    <s v="FA"/>
    <x v="19"/>
    <s v="Ringold Springs H Salmon"/>
    <s v="WDFW"/>
    <d v="1980-06-26T00:00:00"/>
    <x v="2399"/>
    <x v="7"/>
    <d v="1980-06-26T00:00:00"/>
    <x v="1"/>
  </r>
  <r>
    <x v="39"/>
    <x v="6"/>
    <s v="FA"/>
    <x v="18"/>
    <s v="Priest Rapids Hatchery"/>
    <s v="WDFW"/>
    <d v="1980-05-20T00:00:00"/>
    <x v="2400"/>
    <x v="7"/>
    <d v="1980-05-20T00:00:00"/>
    <x v="1"/>
  </r>
  <r>
    <x v="39"/>
    <x v="6"/>
    <s v="FA"/>
    <x v="18"/>
    <s v="Priest Rapids Hatchery"/>
    <s v="WDFW"/>
    <d v="1980-06-24T00:00:00"/>
    <x v="2401"/>
    <x v="7"/>
    <d v="1980-06-26T00:00:00"/>
    <x v="1"/>
  </r>
  <r>
    <x v="39"/>
    <x v="4"/>
    <s v="SP"/>
    <x v="11"/>
    <s v="Naches River"/>
    <s v="WDFW"/>
    <d v="1980-04-25T00:00:00"/>
    <x v="2050"/>
    <x v="4"/>
    <d v="1980-04-25T00:00:00"/>
    <x v="1"/>
  </r>
  <r>
    <x v="39"/>
    <x v="4"/>
    <s v="SP"/>
    <x v="4"/>
    <s v="Carson Hatchery"/>
    <s v="USFW"/>
    <d v="1980-04-02T00:00:00"/>
    <x v="2402"/>
    <x v="2"/>
    <d v="1980-05-12T00:00:00"/>
    <x v="1"/>
  </r>
  <r>
    <x v="39"/>
    <x v="13"/>
    <s v="SO"/>
    <x v="4"/>
    <s v="White Salmon River"/>
    <s v="USFW"/>
    <d v="1980-04-29T00:00:00"/>
    <x v="2403"/>
    <x v="11"/>
    <d v="1980-05-12T00:00:00"/>
    <x v="1"/>
  </r>
  <r>
    <x v="39"/>
    <x v="13"/>
    <s v="SO"/>
    <x v="4"/>
    <s v="Carson Hatchery"/>
    <s v="USFW"/>
    <d v="1980-06-10T00:00:00"/>
    <x v="1990"/>
    <x v="2"/>
    <d v="1980-06-10T00:00:00"/>
    <x v="1"/>
  </r>
  <r>
    <x v="39"/>
    <x v="4"/>
    <s v="SP"/>
    <x v="16"/>
    <s v="Little White Salmon Hatchery"/>
    <s v="USFW"/>
    <d v="1980-04-16T00:00:00"/>
    <x v="2404"/>
    <x v="3"/>
    <d v="1980-04-16T00:00:00"/>
    <x v="1"/>
  </r>
  <r>
    <x v="39"/>
    <x v="6"/>
    <s v="FA"/>
    <x v="16"/>
    <s v="Rock Cr (J. Day Pool)"/>
    <s v="USFW"/>
    <d v="1980-04-21T00:00:00"/>
    <x v="2405"/>
    <x v="12"/>
    <d v="1980-04-21T00:00:00"/>
    <x v="1"/>
  </r>
  <r>
    <x v="39"/>
    <x v="6"/>
    <s v="FA"/>
    <x v="16"/>
    <s v="Little White Salmon Hatchery"/>
    <s v="USFW"/>
    <d v="1980-04-23T00:00:00"/>
    <x v="2323"/>
    <x v="3"/>
    <d v="1980-04-23T00:00:00"/>
    <x v="1"/>
  </r>
  <r>
    <x v="39"/>
    <x v="6"/>
    <s v="FA"/>
    <x v="16"/>
    <s v="Little White Salmon Hatchery"/>
    <s v="USFW"/>
    <d v="1980-06-10T00:00:00"/>
    <x v="2406"/>
    <x v="3"/>
    <d v="1980-06-16T00:00:00"/>
    <x v="1"/>
  </r>
  <r>
    <x v="39"/>
    <x v="7"/>
    <s v="UN"/>
    <x v="16"/>
    <s v="Little White Salmon Hatchery"/>
    <s v="USFW"/>
    <d v="1980-04-16T00:00:00"/>
    <x v="71"/>
    <x v="3"/>
    <d v="1980-04-16T00:00:00"/>
    <x v="1"/>
  </r>
  <r>
    <x v="39"/>
    <x v="7"/>
    <s v="UN"/>
    <x v="16"/>
    <s v="Little White Salmon Hatchery"/>
    <s v="USFW"/>
    <d v="1980-05-14T00:00:00"/>
    <x v="2407"/>
    <x v="3"/>
    <d v="1980-05-16T00:00:00"/>
    <x v="1"/>
  </r>
  <r>
    <x v="39"/>
    <x v="6"/>
    <s v="FA"/>
    <x v="17"/>
    <s v="Spring Creek Hatchery"/>
    <s v="USFW"/>
    <d v="1980-03-10T00:00:00"/>
    <x v="2408"/>
    <x v="10"/>
    <d v="1980-03-10T00:00:00"/>
    <x v="1"/>
  </r>
  <r>
    <x v="39"/>
    <x v="6"/>
    <s v="FA"/>
    <x v="17"/>
    <s v="Spring Creek Hatchery"/>
    <s v="USFW"/>
    <d v="1980-04-10T00:00:00"/>
    <x v="2409"/>
    <x v="10"/>
    <d v="1980-04-10T00:00:00"/>
    <x v="1"/>
  </r>
  <r>
    <x v="39"/>
    <x v="6"/>
    <s v="FA"/>
    <x v="17"/>
    <s v="Spring Creek Hatchery"/>
    <s v="USFW"/>
    <d v="1980-05-09T00:00:00"/>
    <x v="2410"/>
    <x v="10"/>
    <d v="1980-05-09T00:00:00"/>
    <x v="1"/>
  </r>
  <r>
    <x v="39"/>
    <x v="6"/>
    <s v="FA"/>
    <x v="17"/>
    <s v="White Salmon River"/>
    <s v="USFW"/>
    <d v="1980-05-12T00:00:00"/>
    <x v="2411"/>
    <x v="11"/>
    <d v="1980-05-12T00:00:00"/>
    <x v="1"/>
  </r>
  <r>
    <x v="39"/>
    <x v="6"/>
    <s v="FA"/>
    <x v="17"/>
    <s v="Spring Creek Hatchery"/>
    <s v="USFW"/>
    <d v="1980-05-19T00:00:00"/>
    <x v="1926"/>
    <x v="10"/>
    <d v="1980-05-19T00:00:00"/>
    <x v="1"/>
  </r>
  <r>
    <x v="39"/>
    <x v="6"/>
    <s v="FA"/>
    <x v="17"/>
    <s v="Spring Creek Hatchery"/>
    <s v="USFW"/>
    <d v="1979-12-20T00:00:00"/>
    <x v="2412"/>
    <x v="10"/>
    <d v="1979-12-20T00:00:00"/>
    <x v="0"/>
  </r>
  <r>
    <x v="39"/>
    <x v="6"/>
    <s v="FA"/>
    <x v="2"/>
    <s v="John Day Dam Bypass"/>
    <s v="ODFW"/>
    <d v="1980-05-12T00:00:00"/>
    <x v="2413"/>
    <x v="12"/>
    <d v="1980-05-21T00:00:00"/>
    <x v="1"/>
  </r>
  <r>
    <x v="39"/>
    <x v="6"/>
    <s v="FA"/>
    <x v="12"/>
    <s v="The Dalles Dam"/>
    <s v="ODFW"/>
    <d v="1980-05-02T00:00:00"/>
    <x v="79"/>
    <x v="13"/>
    <d v="1980-05-15T00:00:00"/>
    <x v="1"/>
  </r>
  <r>
    <x v="39"/>
    <x v="6"/>
    <s v="FA"/>
    <x v="12"/>
    <s v="The Dalles Dam"/>
    <s v="ODFW"/>
    <d v="1980-07-21T00:00:00"/>
    <x v="2414"/>
    <x v="13"/>
    <d v="1980-08-15T00:00:00"/>
    <x v="1"/>
  </r>
  <r>
    <x v="39"/>
    <x v="8"/>
    <s v="SU"/>
    <x v="8"/>
    <s v="Hood River"/>
    <s v="ODFW"/>
    <d v="1980-04-09T00:00:00"/>
    <x v="2415"/>
    <x v="5"/>
    <d v="1980-04-18T00:00:00"/>
    <x v="1"/>
  </r>
  <r>
    <x v="39"/>
    <x v="4"/>
    <s v="SP"/>
    <x v="0"/>
    <s v="Bel. Pelton Ladder"/>
    <s v="ODFW"/>
    <d v="1980-04-14T00:00:00"/>
    <x v="2416"/>
    <x v="0"/>
    <d v="1980-04-15T00:00:00"/>
    <x v="1"/>
  </r>
  <r>
    <x v="39"/>
    <x v="0"/>
    <s v="SP"/>
    <x v="0"/>
    <s v="Deschutes River"/>
    <s v="ODFW"/>
    <d v="1980-03-05T00:00:00"/>
    <x v="2417"/>
    <x v="0"/>
    <d v="1980-03-05T00:00:00"/>
    <x v="0"/>
  </r>
  <r>
    <x v="39"/>
    <x v="1"/>
    <s v="SU"/>
    <x v="0"/>
    <s v="Deschutes River"/>
    <s v="ODFW"/>
    <d v="1979-12-21T00:00:00"/>
    <x v="166"/>
    <x v="0"/>
    <d v="1979-12-21T00:00:00"/>
    <x v="0"/>
  </r>
  <r>
    <x v="39"/>
    <x v="1"/>
    <s v="SU"/>
    <x v="0"/>
    <s v="Bel. Pelton Ladder"/>
    <s v="ODFW"/>
    <d v="1980-04-16T00:00:00"/>
    <x v="2418"/>
    <x v="0"/>
    <d v="1980-04-30T00:00:00"/>
    <x v="1"/>
  </r>
  <r>
    <x v="39"/>
    <x v="1"/>
    <s v="SU"/>
    <x v="65"/>
    <s v="Mill Cr (Walla Walla)"/>
    <s v="WDFW"/>
    <d v="1980-05-17T00:00:00"/>
    <x v="2035"/>
    <x v="9"/>
    <d v="1980-05-18T00:00:00"/>
    <x v="1"/>
  </r>
  <r>
    <x v="39"/>
    <x v="1"/>
    <s v="SU"/>
    <x v="20"/>
    <s v="Wind River"/>
    <s v="WDFW"/>
    <d v="1980-04-24T00:00:00"/>
    <x v="25"/>
    <x v="2"/>
    <d v="1980-04-30T00:00:00"/>
    <x v="1"/>
  </r>
  <r>
    <x v="39"/>
    <x v="1"/>
    <s v="SU"/>
    <x v="20"/>
    <s v="Klickitat River"/>
    <s v="WDFW"/>
    <d v="1980-04-15T00:00:00"/>
    <x v="2419"/>
    <x v="8"/>
    <d v="1980-05-01T00:00:00"/>
    <x v="1"/>
  </r>
  <r>
    <x v="39"/>
    <x v="1"/>
    <s v="SU"/>
    <x v="54"/>
    <s v="Klickitat River"/>
    <s v="WDFW"/>
    <d v="1980-05-01T00:00:00"/>
    <x v="2220"/>
    <x v="8"/>
    <d v="1980-05-14T00:00:00"/>
    <x v="1"/>
  </r>
  <r>
    <x v="39"/>
    <x v="1"/>
    <s v="SU"/>
    <x v="54"/>
    <s v="Naches River"/>
    <s v="WDFW"/>
    <d v="1980-04-09T00:00:00"/>
    <x v="2355"/>
    <x v="4"/>
    <d v="1980-05-10T00:00:00"/>
    <x v="1"/>
  </r>
  <r>
    <x v="39"/>
    <x v="1"/>
    <s v="SU"/>
    <x v="19"/>
    <s v="Ringold Springs H Game"/>
    <s v="WDFW"/>
    <d v="1980-04-15T00:00:00"/>
    <x v="2420"/>
    <x v="7"/>
    <d v="1980-04-30T00:00:00"/>
    <x v="1"/>
  </r>
  <r>
    <x v="40"/>
    <x v="4"/>
    <s v="SP"/>
    <x v="15"/>
    <s v="Klickitat River"/>
    <s v="WDFW"/>
    <d v="1979-03-30T00:00:00"/>
    <x v="2421"/>
    <x v="8"/>
    <d v="1979-03-30T00:00:00"/>
    <x v="1"/>
  </r>
  <r>
    <x v="40"/>
    <x v="4"/>
    <s v="SP"/>
    <x v="15"/>
    <s v="Klickitat Hatchery"/>
    <s v="WDFW"/>
    <d v="1979-03-30T00:00:00"/>
    <x v="2422"/>
    <x v="8"/>
    <d v="1979-03-30T00:00:00"/>
    <x v="1"/>
  </r>
  <r>
    <x v="40"/>
    <x v="4"/>
    <s v="SP"/>
    <x v="15"/>
    <s v="Klickitat Hatchery"/>
    <s v="WDFW"/>
    <d v="1979-04-25T00:00:00"/>
    <x v="2423"/>
    <x v="8"/>
    <d v="1979-04-25T00:00:00"/>
    <x v="1"/>
  </r>
  <r>
    <x v="40"/>
    <x v="6"/>
    <s v="FA"/>
    <x v="15"/>
    <s v="Klickitat Hatchery"/>
    <s v="WDFW"/>
    <d v="1979-06-01T00:00:00"/>
    <x v="2424"/>
    <x v="8"/>
    <d v="1979-06-01T00:00:00"/>
    <x v="1"/>
  </r>
  <r>
    <x v="40"/>
    <x v="6"/>
    <s v="FA"/>
    <x v="15"/>
    <s v="Klickitat Hatchery"/>
    <s v="WDFW"/>
    <d v="1979-05-14T00:00:00"/>
    <x v="2425"/>
    <x v="8"/>
    <d v="1979-05-14T00:00:00"/>
    <x v="1"/>
  </r>
  <r>
    <x v="40"/>
    <x v="6"/>
    <s v="FA"/>
    <x v="15"/>
    <s v="Klickitat Hatchery"/>
    <s v="WDFW"/>
    <d v="1979-05-21T00:00:00"/>
    <x v="1314"/>
    <x v="8"/>
    <d v="1979-05-21T00:00:00"/>
    <x v="1"/>
  </r>
  <r>
    <x v="40"/>
    <x v="6"/>
    <s v="FA"/>
    <x v="15"/>
    <s v="Klickitat Hatchery"/>
    <s v="WDFW"/>
    <d v="1979-06-01T00:00:00"/>
    <x v="2426"/>
    <x v="8"/>
    <d v="1979-06-01T00:00:00"/>
    <x v="1"/>
  </r>
  <r>
    <x v="40"/>
    <x v="3"/>
    <s v="SU"/>
    <x v="15"/>
    <s v="Klickitat Hatchery"/>
    <s v="WDFW"/>
    <d v="1979-03-30T00:00:00"/>
    <x v="2427"/>
    <x v="8"/>
    <d v="1979-03-30T00:00:00"/>
    <x v="1"/>
  </r>
  <r>
    <x v="40"/>
    <x v="9"/>
    <s v="NO"/>
    <x v="15"/>
    <s v="Klickitat Hatchery"/>
    <s v="WDFW"/>
    <d v="1979-04-16T00:00:00"/>
    <x v="2428"/>
    <x v="8"/>
    <d v="1979-04-20T00:00:00"/>
    <x v="1"/>
  </r>
  <r>
    <x v="40"/>
    <x v="9"/>
    <s v="NO"/>
    <x v="15"/>
    <s v="Klickitat Hatchery"/>
    <s v="WDFW"/>
    <d v="1979-05-14T00:00:00"/>
    <x v="2429"/>
    <x v="8"/>
    <d v="1979-05-14T00:00:00"/>
    <x v="1"/>
  </r>
  <r>
    <x v="40"/>
    <x v="4"/>
    <s v="SP"/>
    <x v="19"/>
    <s v="Ringold Springs H Salmon"/>
    <s v="WDFW"/>
    <d v="1979-03-27T00:00:00"/>
    <x v="2430"/>
    <x v="7"/>
    <d v="1979-03-27T00:00:00"/>
    <x v="1"/>
  </r>
  <r>
    <x v="40"/>
    <x v="6"/>
    <s v="FA"/>
    <x v="18"/>
    <s v="Priest Rapids Hatchery"/>
    <s v="WDFW"/>
    <d v="1979-05-23T00:00:00"/>
    <x v="2431"/>
    <x v="7"/>
    <d v="1979-05-23T00:00:00"/>
    <x v="1"/>
  </r>
  <r>
    <x v="40"/>
    <x v="4"/>
    <s v="SP"/>
    <x v="30"/>
    <s v="Naches River"/>
    <s v="WDFW &amp; YATR"/>
    <d v="1979-04-24T00:00:00"/>
    <x v="1829"/>
    <x v="4"/>
    <d v="1979-04-24T00:00:00"/>
    <x v="1"/>
  </r>
  <r>
    <x v="40"/>
    <x v="4"/>
    <s v="SP"/>
    <x v="4"/>
    <s v="Yakama River"/>
    <s v="USFW"/>
    <d v="1979-04-12T00:00:00"/>
    <x v="24"/>
    <x v="4"/>
    <d v="1979-04-12T00:00:00"/>
    <x v="1"/>
  </r>
  <r>
    <x v="40"/>
    <x v="4"/>
    <s v="SP"/>
    <x v="4"/>
    <s v="Above McNary Dam"/>
    <s v="USFW"/>
    <d v="1979-04-18T00:00:00"/>
    <x v="2432"/>
    <x v="7"/>
    <d v="1979-04-20T00:00:00"/>
    <x v="1"/>
  </r>
  <r>
    <x v="40"/>
    <x v="4"/>
    <s v="SP"/>
    <x v="4"/>
    <s v="Carson Hatchery"/>
    <s v="USFW"/>
    <d v="1979-05-03T00:00:00"/>
    <x v="2433"/>
    <x v="2"/>
    <d v="1979-05-07T00:00:00"/>
    <x v="1"/>
  </r>
  <r>
    <x v="40"/>
    <x v="6"/>
    <s v="FA"/>
    <x v="4"/>
    <s v="Spring Creek Hatchery"/>
    <s v="USFW"/>
    <d v="1979-05-02T00:00:00"/>
    <x v="2434"/>
    <x v="10"/>
    <d v="1979-05-04T00:00:00"/>
    <x v="1"/>
  </r>
  <r>
    <x v="40"/>
    <x v="16"/>
    <s v="UN"/>
    <x v="4"/>
    <s v="White Salmon River"/>
    <s v="USFW"/>
    <d v="1979-07-18T00:00:00"/>
    <x v="2435"/>
    <x v="11"/>
    <d v="1979-07-25T00:00:00"/>
    <x v="2"/>
  </r>
  <r>
    <x v="40"/>
    <x v="4"/>
    <s v="SP"/>
    <x v="16"/>
    <s v="Little White Salmon Hatchery"/>
    <s v="USFW"/>
    <d v="1979-04-26T00:00:00"/>
    <x v="2436"/>
    <x v="3"/>
    <d v="1979-04-26T00:00:00"/>
    <x v="1"/>
  </r>
  <r>
    <x v="40"/>
    <x v="6"/>
    <s v="FA"/>
    <x v="16"/>
    <s v="Little White Salmon Hatchery"/>
    <s v="USFW"/>
    <d v="1979-10-18T00:00:00"/>
    <x v="2319"/>
    <x v="3"/>
    <d v="1979-10-18T00:00:00"/>
    <x v="1"/>
  </r>
  <r>
    <x v="40"/>
    <x v="2"/>
    <s v="FA"/>
    <x v="16"/>
    <s v="Little White Salmon Hatchery"/>
    <s v="USFW"/>
    <d v="1979-04-19T00:00:00"/>
    <x v="2437"/>
    <x v="3"/>
    <d v="1979-04-19T00:00:00"/>
    <x v="1"/>
  </r>
  <r>
    <x v="40"/>
    <x v="6"/>
    <s v="FA"/>
    <x v="16"/>
    <s v="Little White Salmon Hatchery"/>
    <s v="USFW"/>
    <d v="1979-06-22T00:00:00"/>
    <x v="2438"/>
    <x v="3"/>
    <d v="1979-06-22T00:00:00"/>
    <x v="1"/>
  </r>
  <r>
    <x v="40"/>
    <x v="7"/>
    <s v="UN"/>
    <x v="16"/>
    <s v="Little White Salmon River"/>
    <s v="USFW"/>
    <d v="1979-05-22T00:00:00"/>
    <x v="2439"/>
    <x v="3"/>
    <d v="1979-05-22T00:00:00"/>
    <x v="1"/>
  </r>
  <r>
    <x v="40"/>
    <x v="6"/>
    <s v="FA"/>
    <x v="17"/>
    <s v="Spring Creek Hatchery"/>
    <s v="USFW"/>
    <d v="1979-03-20T00:00:00"/>
    <x v="2440"/>
    <x v="10"/>
    <d v="1979-03-20T00:00:00"/>
    <x v="1"/>
  </r>
  <r>
    <x v="40"/>
    <x v="6"/>
    <s v="FA"/>
    <x v="17"/>
    <s v="Spring Creek Hatchery"/>
    <s v="USFW"/>
    <d v="1979-04-20T00:00:00"/>
    <x v="2441"/>
    <x v="10"/>
    <d v="1979-04-20T00:00:00"/>
    <x v="1"/>
  </r>
  <r>
    <x v="40"/>
    <x v="6"/>
    <s v="FA"/>
    <x v="17"/>
    <s v="Spring Creek Hatchery"/>
    <s v="USFW"/>
    <d v="1979-05-18T00:00:00"/>
    <x v="2442"/>
    <x v="10"/>
    <d v="1979-05-18T00:00:00"/>
    <x v="1"/>
  </r>
  <r>
    <x v="40"/>
    <x v="6"/>
    <s v="FA"/>
    <x v="17"/>
    <s v="Little White Salmon Hatchery"/>
    <s v="USFW"/>
    <d v="1979-05-19T00:00:00"/>
    <x v="80"/>
    <x v="3"/>
    <d v="1979-05-19T00:00:00"/>
    <x v="1"/>
  </r>
  <r>
    <x v="40"/>
    <x v="6"/>
    <s v="FA"/>
    <x v="17"/>
    <s v="White Salmon River"/>
    <s v="USFW"/>
    <d v="1979-05-21T00:00:00"/>
    <x v="2443"/>
    <x v="11"/>
    <d v="1979-05-21T00:00:00"/>
    <x v="1"/>
  </r>
  <r>
    <x v="40"/>
    <x v="6"/>
    <s v="FA"/>
    <x v="17"/>
    <s v="White Salmon River"/>
    <s v="USFW"/>
    <d v="1979-06-01T00:00:00"/>
    <x v="2444"/>
    <x v="11"/>
    <d v="1979-06-01T00:00:00"/>
    <x v="1"/>
  </r>
  <r>
    <x v="40"/>
    <x v="6"/>
    <s v="FA"/>
    <x v="17"/>
    <s v="Spring Creek Hatchery"/>
    <s v="USFW"/>
    <d v="1979-08-13T00:00:00"/>
    <x v="2445"/>
    <x v="10"/>
    <d v="1979-08-13T00:00:00"/>
    <x v="1"/>
  </r>
  <r>
    <x v="40"/>
    <x v="4"/>
    <s v="SP"/>
    <x v="16"/>
    <s v="Yakama River"/>
    <s v="USFW"/>
    <d v="1979-04-11T00:00:00"/>
    <x v="34"/>
    <x v="4"/>
    <d v="1979-04-11T00:00:00"/>
    <x v="1"/>
  </r>
  <r>
    <x v="40"/>
    <x v="6"/>
    <s v="FA"/>
    <x v="2"/>
    <s v="The Dalles Dam"/>
    <s v="ODFW"/>
    <d v="1979-05-14T00:00:00"/>
    <x v="2446"/>
    <x v="13"/>
    <d v="1979-06-14T00:00:00"/>
    <x v="1"/>
  </r>
  <r>
    <x v="40"/>
    <x v="8"/>
    <s v="SU"/>
    <x v="8"/>
    <s v="Hood River"/>
    <s v="ODFW"/>
    <d v="1979-04-09T00:00:00"/>
    <x v="2447"/>
    <x v="5"/>
    <d v="1979-04-20T00:00:00"/>
    <x v="1"/>
  </r>
  <r>
    <x v="40"/>
    <x v="4"/>
    <s v="SP"/>
    <x v="0"/>
    <s v="Bel. Pelton Ladder"/>
    <s v="ODFW"/>
    <d v="1979-04-09T00:00:00"/>
    <x v="2448"/>
    <x v="0"/>
    <d v="1979-04-09T00:00:00"/>
    <x v="1"/>
  </r>
  <r>
    <x v="40"/>
    <x v="8"/>
    <s v="SU"/>
    <x v="0"/>
    <s v="Bel. Pelton Ladder"/>
    <s v="ODFW"/>
    <d v="1979-04-06T00:00:00"/>
    <x v="2449"/>
    <x v="0"/>
    <d v="1979-05-01T00:00:00"/>
    <x v="1"/>
  </r>
  <r>
    <x v="40"/>
    <x v="1"/>
    <s v="SU"/>
    <x v="0"/>
    <s v="Deschutes River"/>
    <s v="ODFW"/>
    <d v="1979-03-14T00:00:00"/>
    <x v="2379"/>
    <x v="0"/>
    <d v="1979-03-14T00:00:00"/>
    <x v="1"/>
  </r>
  <r>
    <x v="40"/>
    <x v="1"/>
    <s v="SU"/>
    <x v="19"/>
    <s v="Ringold Springs H Game"/>
    <s v="WDFW"/>
    <d v="1979-04-15T00:00:00"/>
    <x v="2387"/>
    <x v="7"/>
    <d v="1979-04-15T00:00:00"/>
    <x v="1"/>
  </r>
  <r>
    <x v="40"/>
    <x v="1"/>
    <s v="SU"/>
    <x v="54"/>
    <s v="Yakama River"/>
    <s v="WDFW"/>
    <d v="1979-05-08T00:00:00"/>
    <x v="2059"/>
    <x v="4"/>
    <d v="1979-05-15T00:00:00"/>
    <x v="1"/>
  </r>
  <r>
    <x v="40"/>
    <x v="1"/>
    <s v="SU"/>
    <x v="54"/>
    <s v="Naches River"/>
    <s v="WDFW"/>
    <d v="1979-05-07T00:00:00"/>
    <x v="314"/>
    <x v="4"/>
    <d v="1979-05-21T00:00:00"/>
    <x v="1"/>
  </r>
  <r>
    <x v="40"/>
    <x v="1"/>
    <s v="SU"/>
    <x v="54"/>
    <s v="Klickitat River"/>
    <s v="WDFW"/>
    <d v="1979-05-02T00:00:00"/>
    <x v="2312"/>
    <x v="8"/>
    <d v="1979-05-16T00:00:00"/>
    <x v="1"/>
  </r>
  <r>
    <x v="40"/>
    <x v="1"/>
    <s v="SU"/>
    <x v="20"/>
    <s v="Klickitat River"/>
    <s v="WDFW"/>
    <d v="1979-05-16T00:00:00"/>
    <x v="2450"/>
    <x v="8"/>
    <d v="1979-05-26T00:00:00"/>
    <x v="1"/>
  </r>
  <r>
    <x v="40"/>
    <x v="1"/>
    <s v="SU"/>
    <x v="20"/>
    <s v="Wind River"/>
    <s v="WDFW"/>
    <d v="1979-04-19T00:00:00"/>
    <x v="2451"/>
    <x v="2"/>
    <d v="1979-05-22T00:00:00"/>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B41:M63" firstHeaderRow="1" firstDataRow="3" firstDataCol="1" rowPageCount="1" colPageCount="1"/>
  <pivotFields count="11">
    <pivotField axis="axisCol" showAll="0">
      <items count="42">
        <item h="1" x="40"/>
        <item h="1" x="39"/>
        <item h="1" x="38"/>
        <item h="1" x="37"/>
        <item h="1" x="36"/>
        <item h="1" x="35"/>
        <item h="1" x="34"/>
        <item h="1" x="33"/>
        <item h="1" x="32"/>
        <item h="1" x="31"/>
        <item h="1" x="30"/>
        <item h="1" x="29"/>
        <item h="1" x="28"/>
        <item h="1" x="27"/>
        <item h="1" x="26"/>
        <item h="1" x="25"/>
        <item h="1" x="24"/>
        <item h="1" x="23"/>
        <item h="1" x="22"/>
        <item h="1" x="21"/>
        <item h="1" x="20"/>
        <item h="1" x="19"/>
        <item h="1" x="18"/>
        <item h="1" x="17"/>
        <item h="1" x="16"/>
        <item h="1" x="15"/>
        <item h="1" x="14"/>
        <item h="1" x="13"/>
        <item h="1" x="12"/>
        <item h="1" x="11"/>
        <item h="1" x="10"/>
        <item h="1" x="9"/>
        <item h="1" x="8"/>
        <item h="1" x="7"/>
        <item x="6"/>
        <item x="5"/>
        <item x="4"/>
        <item x="3"/>
        <item x="2"/>
        <item h="1" x="1"/>
        <item h="1" x="0"/>
        <item t="default"/>
      </items>
    </pivotField>
    <pivotField axis="axisPage" multipleItemSelectionAllowed="1" showAll="0">
      <items count="24">
        <item h="1" x="18"/>
        <item x="6"/>
        <item x="22"/>
        <item x="2"/>
        <item h="1" x="10"/>
        <item h="1" x="9"/>
        <item h="1" x="11"/>
        <item h="1" x="14"/>
        <item h="1" x="13"/>
        <item h="1" x="15"/>
        <item h="1" x="0"/>
        <item h="1" x="4"/>
        <item h="1" x="12"/>
        <item h="1" x="3"/>
        <item h="1" x="1"/>
        <item h="1" x="21"/>
        <item h="1" x="20"/>
        <item h="1" x="19"/>
        <item h="1" x="5"/>
        <item h="1" x="16"/>
        <item h="1" x="7"/>
        <item h="1" x="17"/>
        <item h="1" x="8"/>
        <item t="default"/>
      </items>
    </pivotField>
    <pivotField showAll="0"/>
    <pivotField axis="axisRow" showAll="0">
      <items count="69">
        <item x="52"/>
        <item x="37"/>
        <item x="2"/>
        <item x="4"/>
        <item x="12"/>
        <item x="66"/>
        <item x="14"/>
        <item x="11"/>
        <item x="57"/>
        <item x="38"/>
        <item x="6"/>
        <item x="27"/>
        <item x="33"/>
        <item x="43"/>
        <item x="63"/>
        <item x="48"/>
        <item x="42"/>
        <item x="50"/>
        <item x="59"/>
        <item x="35"/>
        <item x="53"/>
        <item x="39"/>
        <item x="67"/>
        <item x="41"/>
        <item x="15"/>
        <item x="47"/>
        <item x="3"/>
        <item x="58"/>
        <item x="26"/>
        <item x="16"/>
        <item x="32"/>
        <item x="28"/>
        <item x="60"/>
        <item x="10"/>
        <item x="24"/>
        <item x="64"/>
        <item x="36"/>
        <item x="51"/>
        <item x="54"/>
        <item x="56"/>
        <item x="46"/>
        <item x="8"/>
        <item x="13"/>
        <item x="29"/>
        <item x="23"/>
        <item x="18"/>
        <item x="7"/>
        <item x="19"/>
        <item x="62"/>
        <item x="0"/>
        <item x="40"/>
        <item x="44"/>
        <item x="20"/>
        <item x="17"/>
        <item x="31"/>
        <item x="34"/>
        <item x="55"/>
        <item x="65"/>
        <item x="1"/>
        <item x="45"/>
        <item x="49"/>
        <item x="22"/>
        <item x="21"/>
        <item x="25"/>
        <item x="5"/>
        <item x="61"/>
        <item x="9"/>
        <item x="30"/>
        <item t="default"/>
      </items>
    </pivotField>
    <pivotField showAll="0"/>
    <pivotField showAll="0"/>
    <pivotField showAll="0"/>
    <pivotField dataField="1" showAll="0"/>
    <pivotField axis="axisRow" showAll="0">
      <items count="15">
        <item x="10"/>
        <item x="0"/>
        <item x="5"/>
        <item x="12"/>
        <item x="8"/>
        <item x="3"/>
        <item x="7"/>
        <item x="13"/>
        <item x="6"/>
        <item x="1"/>
        <item x="9"/>
        <item x="11"/>
        <item x="2"/>
        <item x="4"/>
        <item t="default"/>
      </items>
    </pivotField>
    <pivotField showAll="0"/>
    <pivotField axis="axisCol" showAll="0">
      <items count="7">
        <item x="5"/>
        <item x="3"/>
        <item x="0"/>
        <item x="4"/>
        <item x="2"/>
        <item x="1"/>
        <item t="default"/>
      </items>
    </pivotField>
  </pivotFields>
  <rowFields count="2">
    <field x="8"/>
    <field x="3"/>
  </rowFields>
  <rowItems count="20">
    <i>
      <x/>
    </i>
    <i r="1">
      <x v="53"/>
    </i>
    <i>
      <x v="4"/>
    </i>
    <i r="1">
      <x v="24"/>
    </i>
    <i>
      <x v="5"/>
    </i>
    <i r="1">
      <x v="29"/>
    </i>
    <i r="1">
      <x v="64"/>
    </i>
    <i>
      <x v="6"/>
    </i>
    <i r="1">
      <x v="7"/>
    </i>
    <i r="1">
      <x v="45"/>
    </i>
    <i r="1">
      <x v="47"/>
    </i>
    <i>
      <x v="9"/>
    </i>
    <i r="1">
      <x v="2"/>
    </i>
    <i r="1">
      <x v="58"/>
    </i>
    <i>
      <x v="13"/>
    </i>
    <i r="1">
      <x v="7"/>
    </i>
    <i r="1">
      <x v="34"/>
    </i>
    <i r="1">
      <x v="46"/>
    </i>
    <i r="1">
      <x v="63"/>
    </i>
    <i t="grand">
      <x/>
    </i>
  </rowItems>
  <colFields count="2">
    <field x="10"/>
    <field x="0"/>
  </colFields>
  <colItems count="11">
    <i>
      <x v="2"/>
      <x v="37"/>
    </i>
    <i t="default">
      <x v="2"/>
    </i>
    <i>
      <x v="4"/>
      <x v="37"/>
    </i>
    <i t="default">
      <x v="4"/>
    </i>
    <i>
      <x v="5"/>
      <x v="34"/>
    </i>
    <i r="1">
      <x v="35"/>
    </i>
    <i r="1">
      <x v="36"/>
    </i>
    <i r="1">
      <x v="37"/>
    </i>
    <i r="1">
      <x v="38"/>
    </i>
    <i t="default">
      <x v="5"/>
    </i>
    <i t="grand">
      <x/>
    </i>
  </colItems>
  <pageFields count="1">
    <pageField fld="1" hier="-1"/>
  </pageFields>
  <dataFields count="1">
    <dataField name="Sum of NumReleased" fld="7" baseField="8"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2" cacheId="0" applyNumberFormats="0" applyBorderFormats="0" applyFontFormats="0" applyPatternFormats="0" applyAlignmentFormats="0" applyWidthHeightFormats="1" dataCaption="Values" updatedVersion="4" minRefreshableVersion="3" useAutoFormatting="1" itemPrintTitles="1" createdVersion="5" indent="0" outline="1" outlineData="1" multipleFieldFilters="0">
  <location ref="B4:M36" firstHeaderRow="1" firstDataRow="2" firstDataCol="1" rowPageCount="1" colPageCount="1"/>
  <pivotFields count="11">
    <pivotField axis="axisCol" showAll="0">
      <items count="40">
        <item h="1" x="38"/>
        <item h="1" x="37"/>
        <item h="1" x="36"/>
        <item h="1" x="35"/>
        <item h="1" x="34"/>
        <item h="1" x="33"/>
        <item h="1" x="32"/>
        <item h="1" x="31"/>
        <item h="1" x="30"/>
        <item h="1" x="29"/>
        <item h="1" x="28"/>
        <item h="1" x="27"/>
        <item h="1" x="26"/>
        <item h="1" x="25"/>
        <item h="1" x="24"/>
        <item h="1" x="23"/>
        <item h="1" x="22"/>
        <item h="1" x="21"/>
        <item h="1" x="20"/>
        <item h="1" x="19"/>
        <item h="1" x="18"/>
        <item h="1" x="17"/>
        <item h="1" x="16"/>
        <item h="1" x="15"/>
        <item h="1" x="14"/>
        <item h="1" x="13"/>
        <item h="1" x="12"/>
        <item x="11"/>
        <item x="10"/>
        <item x="9"/>
        <item x="8"/>
        <item x="7"/>
        <item x="6"/>
        <item x="5"/>
        <item x="4"/>
        <item x="3"/>
        <item x="2"/>
        <item h="1" x="1"/>
        <item h="1" x="0"/>
        <item t="default"/>
      </items>
    </pivotField>
    <pivotField axis="axisPage" multipleItemSelectionAllowed="1" showAll="0">
      <items count="21">
        <item h="1" x="13"/>
        <item h="1" x="12"/>
        <item x="1"/>
        <item x="10"/>
        <item h="1" x="2"/>
        <item h="1" x="4"/>
        <item h="1" x="11"/>
        <item h="1" x="16"/>
        <item h="1" x="15"/>
        <item h="1" x="5"/>
        <item h="1" x="0"/>
        <item h="1" x="8"/>
        <item h="1" x="17"/>
        <item h="1" x="9"/>
        <item h="1" x="18"/>
        <item h="1" x="19"/>
        <item h="1" x="14"/>
        <item h="1" x="3"/>
        <item h="1" x="6"/>
        <item h="1" x="7"/>
        <item t="default"/>
      </items>
    </pivotField>
    <pivotField showAll="0"/>
    <pivotField axis="axisRow" showAll="0">
      <items count="55">
        <item x="41"/>
        <item x="21"/>
        <item x="10"/>
        <item x="40"/>
        <item x="2"/>
        <item x="31"/>
        <item x="53"/>
        <item x="46"/>
        <item x="14"/>
        <item x="13"/>
        <item x="34"/>
        <item x="3"/>
        <item x="22"/>
        <item x="6"/>
        <item x="23"/>
        <item x="38"/>
        <item x="52"/>
        <item x="8"/>
        <item x="32"/>
        <item x="4"/>
        <item x="20"/>
        <item x="11"/>
        <item x="26"/>
        <item x="27"/>
        <item x="12"/>
        <item x="16"/>
        <item x="9"/>
        <item x="7"/>
        <item x="47"/>
        <item x="35"/>
        <item x="36"/>
        <item x="45"/>
        <item x="39"/>
        <item x="17"/>
        <item x="18"/>
        <item x="25"/>
        <item x="43"/>
        <item x="29"/>
        <item x="33"/>
        <item x="37"/>
        <item x="19"/>
        <item x="42"/>
        <item x="15"/>
        <item x="28"/>
        <item x="0"/>
        <item x="5"/>
        <item x="50"/>
        <item x="44"/>
        <item x="48"/>
        <item x="51"/>
        <item x="30"/>
        <item x="49"/>
        <item x="24"/>
        <item x="1"/>
        <item t="default"/>
      </items>
    </pivotField>
    <pivotField showAll="0"/>
    <pivotField showAll="0"/>
    <pivotField numFmtId="14" showAll="0"/>
    <pivotField dataField="1" showAll="0"/>
    <pivotField axis="axisRow" showAll="0">
      <items count="22">
        <item x="19"/>
        <item x="10"/>
        <item x="18"/>
        <item x="13"/>
        <item x="4"/>
        <item x="17"/>
        <item x="3"/>
        <item x="9"/>
        <item x="14"/>
        <item x="15"/>
        <item x="7"/>
        <item x="11"/>
        <item x="5"/>
        <item x="20"/>
        <item x="12"/>
        <item x="0"/>
        <item x="2"/>
        <item x="16"/>
        <item x="6"/>
        <item x="1"/>
        <item x="8"/>
        <item t="default"/>
      </items>
    </pivotField>
    <pivotField numFmtId="14" showAll="0"/>
    <pivotField showAll="0"/>
  </pivotFields>
  <rowFields count="2">
    <field x="8"/>
    <field x="3"/>
  </rowFields>
  <rowItems count="31">
    <i>
      <x v="1"/>
    </i>
    <i r="1">
      <x v="2"/>
    </i>
    <i>
      <x v="2"/>
    </i>
    <i r="1">
      <x v="11"/>
    </i>
    <i>
      <x v="4"/>
    </i>
    <i r="1">
      <x v="19"/>
    </i>
    <i>
      <x v="6"/>
    </i>
    <i r="1">
      <x v="13"/>
    </i>
    <i r="1">
      <x v="37"/>
    </i>
    <i>
      <x v="8"/>
    </i>
    <i r="1">
      <x v="18"/>
    </i>
    <i>
      <x v="9"/>
    </i>
    <i r="1">
      <x v="18"/>
    </i>
    <i r="1">
      <x v="23"/>
    </i>
    <i r="1">
      <x v="52"/>
    </i>
    <i>
      <x v="10"/>
    </i>
    <i r="1">
      <x v="20"/>
    </i>
    <i r="1">
      <x v="23"/>
    </i>
    <i>
      <x v="11"/>
    </i>
    <i r="1">
      <x v="9"/>
    </i>
    <i r="1">
      <x v="24"/>
    </i>
    <i>
      <x v="14"/>
    </i>
    <i r="1">
      <x v="42"/>
    </i>
    <i>
      <x v="16"/>
    </i>
    <i r="1">
      <x v="4"/>
    </i>
    <i>
      <x v="18"/>
    </i>
    <i r="1">
      <x v="52"/>
    </i>
    <i>
      <x v="20"/>
    </i>
    <i r="1">
      <x v="9"/>
    </i>
    <i r="1">
      <x v="19"/>
    </i>
    <i t="grand">
      <x/>
    </i>
  </rowItems>
  <colFields count="1">
    <field x="0"/>
  </colFields>
  <colItems count="11">
    <i>
      <x v="27"/>
    </i>
    <i>
      <x v="28"/>
    </i>
    <i>
      <x v="29"/>
    </i>
    <i>
      <x v="30"/>
    </i>
    <i>
      <x v="31"/>
    </i>
    <i>
      <x v="32"/>
    </i>
    <i>
      <x v="33"/>
    </i>
    <i>
      <x v="34"/>
    </i>
    <i>
      <x v="35"/>
    </i>
    <i>
      <x v="36"/>
    </i>
    <i t="grand">
      <x/>
    </i>
  </colItems>
  <pageFields count="1">
    <pageField fld="1" hier="-1"/>
  </pageFields>
  <dataFields count="1">
    <dataField name="Sum of NumReleased" fld="7" baseField="0" baseItem="0" numFmtId="3"/>
  </dataFields>
  <formats count="5">
    <format dxfId="4">
      <pivotArea outline="0" collapsedLevelsAreSubtotals="1" fieldPosition="0"/>
    </format>
    <format dxfId="3">
      <pivotArea dataOnly="0" labelOnly="1" outline="0" fieldPosition="0">
        <references count="1">
          <reference field="1" count="0"/>
        </references>
      </pivotArea>
    </format>
    <format dxfId="2">
      <pivotArea field="8" type="button" dataOnly="0" labelOnly="1" outline="0" axis="axisRow" fieldPosition="0"/>
    </format>
    <format dxfId="1">
      <pivotArea dataOnly="0" labelOnly="1" fieldPosition="0">
        <references count="1">
          <reference field="0"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3" Type="http://schemas.openxmlformats.org/officeDocument/2006/relationships/hyperlink" Target="https://www.dfw.state.or.us/fish/crp/conservation_recovery_plans.asp" TargetMode="External"/><Relationship Id="rId18" Type="http://schemas.openxmlformats.org/officeDocument/2006/relationships/hyperlink" Target="https://www.dfw.state.or.us/fish/crp/conservation_recovery_plans.asp" TargetMode="External"/><Relationship Id="rId26" Type="http://schemas.openxmlformats.org/officeDocument/2006/relationships/hyperlink" Target="https://www.dfw.state.or.us/fish/crp/conservation_recovery_plans.asp" TargetMode="External"/><Relationship Id="rId39" Type="http://schemas.openxmlformats.org/officeDocument/2006/relationships/hyperlink" Target="https://www.westcoast.fisheries.noaa.gov/columbia_river/index.html" TargetMode="External"/><Relationship Id="rId21" Type="http://schemas.openxmlformats.org/officeDocument/2006/relationships/hyperlink" Target="https://www.dfw.state.or.us/fish/crp/conservation_recovery_plans.asp" TargetMode="External"/><Relationship Id="rId34" Type="http://schemas.openxmlformats.org/officeDocument/2006/relationships/hyperlink" Target="https://www.westcoast.fisheries.noaa.gov/columbia_river/index.html" TargetMode="External"/><Relationship Id="rId42" Type="http://schemas.openxmlformats.org/officeDocument/2006/relationships/hyperlink" Target="https://www.westcoast.fisheries.noaa.gov/columbia_river/index.html" TargetMode="External"/><Relationship Id="rId47" Type="http://schemas.openxmlformats.org/officeDocument/2006/relationships/hyperlink" Target="https://www.westcoast.fisheries.noaa.gov/columbia_river/index.html" TargetMode="External"/><Relationship Id="rId50" Type="http://schemas.openxmlformats.org/officeDocument/2006/relationships/hyperlink" Target="https://www.westcoast.fisheries.noaa.gov/columbia_river/index.html" TargetMode="External"/><Relationship Id="rId55" Type="http://schemas.openxmlformats.org/officeDocument/2006/relationships/hyperlink" Target="https://www.dfw.state.or.us/fish/crp/conservation_recovery_plans.asp" TargetMode="External"/><Relationship Id="rId63" Type="http://schemas.openxmlformats.org/officeDocument/2006/relationships/hyperlink" Target="https://www.nwcouncil.org/sites/default/files/TechFoundationVolumeII.pdf" TargetMode="External"/><Relationship Id="rId68" Type="http://schemas.openxmlformats.org/officeDocument/2006/relationships/hyperlink" Target="https://www.dfw.state.or.us/fish/crp/conservation_recovery_plans.asp" TargetMode="External"/><Relationship Id="rId76" Type="http://schemas.openxmlformats.org/officeDocument/2006/relationships/hyperlink" Target="https://www.lcfrb.gen.wa.us/librarysalmonrecovery" TargetMode="External"/><Relationship Id="rId84" Type="http://schemas.openxmlformats.org/officeDocument/2006/relationships/hyperlink" Target="https://www.lcfrb.gen.wa.us/librarysalmonrecovery" TargetMode="External"/><Relationship Id="rId7" Type="http://schemas.openxmlformats.org/officeDocument/2006/relationships/hyperlink" Target="https://odfw.forestry.oregonstate.edu/spawn/reports.htm" TargetMode="External"/><Relationship Id="rId71" Type="http://schemas.openxmlformats.org/officeDocument/2006/relationships/hyperlink" Target="https://www.dfw.state.or.us/fish/crp/conservation_recovery_plans.asp" TargetMode="External"/><Relationship Id="rId2" Type="http://schemas.openxmlformats.org/officeDocument/2006/relationships/hyperlink" Target="https://odfw.forestry.oregonstate.edu/spawn/reports.htm" TargetMode="External"/><Relationship Id="rId16" Type="http://schemas.openxmlformats.org/officeDocument/2006/relationships/hyperlink" Target="https://www.dfw.state.or.us/fish/crp/conservation_recovery_plans.asp" TargetMode="External"/><Relationship Id="rId29" Type="http://schemas.openxmlformats.org/officeDocument/2006/relationships/hyperlink" Target="https://www.dfw.state.or.us/fish/crp/conservation_recovery_plans.asp" TargetMode="External"/><Relationship Id="rId11" Type="http://schemas.openxmlformats.org/officeDocument/2006/relationships/hyperlink" Target="https://www.pcouncil.org/wp-content/uploads/2018/10/D1a_NMFS_Rpt2_LCR_Tule_NOV2018BB.pdf" TargetMode="External"/><Relationship Id="rId24" Type="http://schemas.openxmlformats.org/officeDocument/2006/relationships/hyperlink" Target="https://www.dfw.state.or.us/fish/crp/conservation_recovery_plans.asp" TargetMode="External"/><Relationship Id="rId32" Type="http://schemas.openxmlformats.org/officeDocument/2006/relationships/hyperlink" Target="https://www.westcoast.fisheries.noaa.gov/columbia_river/index.html" TargetMode="External"/><Relationship Id="rId37" Type="http://schemas.openxmlformats.org/officeDocument/2006/relationships/hyperlink" Target="https://www.westcoast.fisheries.noaa.gov/columbia_river/index.html" TargetMode="External"/><Relationship Id="rId40" Type="http://schemas.openxmlformats.org/officeDocument/2006/relationships/hyperlink" Target="https://www.westcoast.fisheries.noaa.gov/columbia_river/index.html" TargetMode="External"/><Relationship Id="rId45" Type="http://schemas.openxmlformats.org/officeDocument/2006/relationships/hyperlink" Target="https://www.westcoast.fisheries.noaa.gov/columbia_river/index.html" TargetMode="External"/><Relationship Id="rId53" Type="http://schemas.openxmlformats.org/officeDocument/2006/relationships/hyperlink" Target="https://www.nwcouncil.org/sites/default/files/TechFoundationVolumeII.pdf" TargetMode="External"/><Relationship Id="rId58" Type="http://schemas.openxmlformats.org/officeDocument/2006/relationships/hyperlink" Target="https://www.dfw.state.or.us/fish/crp/conservation_recovery_plans.asp" TargetMode="External"/><Relationship Id="rId66" Type="http://schemas.openxmlformats.org/officeDocument/2006/relationships/hyperlink" Target="https://www.nwcouncil.org/sites/default/files/TechFoundationVolumeII.pdf" TargetMode="External"/><Relationship Id="rId74" Type="http://schemas.openxmlformats.org/officeDocument/2006/relationships/hyperlink" Target="https://www.dfw.state.or.us/fish/crp/conservation_recovery_plans.asp" TargetMode="External"/><Relationship Id="rId79" Type="http://schemas.openxmlformats.org/officeDocument/2006/relationships/hyperlink" Target="https://www.lcfrb.gen.wa.us/librarysalmonrecovery" TargetMode="External"/><Relationship Id="rId87" Type="http://schemas.openxmlformats.org/officeDocument/2006/relationships/comments" Target="../comments4.xml"/><Relationship Id="rId5" Type="http://schemas.openxmlformats.org/officeDocument/2006/relationships/hyperlink" Target="https://fortress.wa.gov/dfw/score/score" TargetMode="External"/><Relationship Id="rId61" Type="http://schemas.openxmlformats.org/officeDocument/2006/relationships/hyperlink" Target="https://www.nwcouncil.org/sites/default/files/TechFoundationVolumeII.pdf" TargetMode="External"/><Relationship Id="rId82" Type="http://schemas.openxmlformats.org/officeDocument/2006/relationships/hyperlink" Target="https://www.lcfrb.gen.wa.us/librarysalmonrecovery" TargetMode="External"/><Relationship Id="rId19" Type="http://schemas.openxmlformats.org/officeDocument/2006/relationships/hyperlink" Target="https://www.dfw.state.or.us/fish/crp/conservation_recovery_plans.asp" TargetMode="External"/><Relationship Id="rId4" Type="http://schemas.openxmlformats.org/officeDocument/2006/relationships/hyperlink" Target="http://www.odfwrecoverytracker.org/" TargetMode="External"/><Relationship Id="rId9" Type="http://schemas.openxmlformats.org/officeDocument/2006/relationships/hyperlink" Target="https://www.pcouncil.org/wp-content/uploads/2018/10/D1a_NMFS_Rpt2_LCR_Tule_NOV2018BB.pdf" TargetMode="External"/><Relationship Id="rId14" Type="http://schemas.openxmlformats.org/officeDocument/2006/relationships/hyperlink" Target="https://www.dfw.state.or.us/fish/crp/conservation_recovery_plans.asp" TargetMode="External"/><Relationship Id="rId22" Type="http://schemas.openxmlformats.org/officeDocument/2006/relationships/hyperlink" Target="https://www.dfw.state.or.us/fish/crp/conservation_recovery_plans.asp" TargetMode="External"/><Relationship Id="rId27" Type="http://schemas.openxmlformats.org/officeDocument/2006/relationships/hyperlink" Target="https://www.dfw.state.or.us/fish/crp/conservation_recovery_plans.asp" TargetMode="External"/><Relationship Id="rId30" Type="http://schemas.openxmlformats.org/officeDocument/2006/relationships/hyperlink" Target="https://www.dfw.state.or.us/fish/crp/conservation_recovery_plans.asp" TargetMode="External"/><Relationship Id="rId35" Type="http://schemas.openxmlformats.org/officeDocument/2006/relationships/hyperlink" Target="https://www.westcoast.fisheries.noaa.gov/columbia_river/index.html" TargetMode="External"/><Relationship Id="rId43" Type="http://schemas.openxmlformats.org/officeDocument/2006/relationships/hyperlink" Target="https://www.westcoast.fisheries.noaa.gov/columbia_river/index.html" TargetMode="External"/><Relationship Id="rId48" Type="http://schemas.openxmlformats.org/officeDocument/2006/relationships/hyperlink" Target="https://www.westcoast.fisheries.noaa.gov/columbia_river/index.html" TargetMode="External"/><Relationship Id="rId56" Type="http://schemas.openxmlformats.org/officeDocument/2006/relationships/hyperlink" Target="https://www.dfw.state.or.us/fish/crp/conservation_recovery_plans.asp" TargetMode="External"/><Relationship Id="rId64" Type="http://schemas.openxmlformats.org/officeDocument/2006/relationships/hyperlink" Target="https://www.nwcouncil.org/sites/default/files/TechFoundationVolumeII.pdf" TargetMode="External"/><Relationship Id="rId69" Type="http://schemas.openxmlformats.org/officeDocument/2006/relationships/hyperlink" Target="https://www.dfw.state.or.us/fish/crp/conservation_recovery_plans.asp" TargetMode="External"/><Relationship Id="rId77" Type="http://schemas.openxmlformats.org/officeDocument/2006/relationships/hyperlink" Target="https://www.lcfrb.gen.wa.us/librarysalmonrecovery" TargetMode="External"/><Relationship Id="rId8" Type="http://schemas.openxmlformats.org/officeDocument/2006/relationships/hyperlink" Target="https://www.dfw.state.or.us/fish/crp/conservation_recovery_plans.asp" TargetMode="External"/><Relationship Id="rId51" Type="http://schemas.openxmlformats.org/officeDocument/2006/relationships/hyperlink" Target="https://www.westcoast.fisheries.noaa.gov/columbia_river/index.html" TargetMode="External"/><Relationship Id="rId72" Type="http://schemas.openxmlformats.org/officeDocument/2006/relationships/hyperlink" Target="https://www.westcoast.fisheries.noaa.gov/protected_species/salmon_steelhead/recovery_planning_and_implementation/recovery_plans_supporting_documents.html" TargetMode="External"/><Relationship Id="rId80" Type="http://schemas.openxmlformats.org/officeDocument/2006/relationships/hyperlink" Target="https://www.lcfrb.gen.wa.us/librarysalmonrecovery" TargetMode="External"/><Relationship Id="rId85" Type="http://schemas.openxmlformats.org/officeDocument/2006/relationships/printerSettings" Target="../printerSettings/printerSettings5.bin"/><Relationship Id="rId3" Type="http://schemas.openxmlformats.org/officeDocument/2006/relationships/hyperlink" Target="http://www.odfwrecoverytracker.org/" TargetMode="External"/><Relationship Id="rId12" Type="http://schemas.openxmlformats.org/officeDocument/2006/relationships/hyperlink" Target="https://www.dfw.state.or.us/fish/crp/conservation_recovery_plans.asp" TargetMode="External"/><Relationship Id="rId17" Type="http://schemas.openxmlformats.org/officeDocument/2006/relationships/hyperlink" Target="https://www.dfw.state.or.us/fish/crp/conservation_recovery_plans.asp" TargetMode="External"/><Relationship Id="rId25" Type="http://schemas.openxmlformats.org/officeDocument/2006/relationships/hyperlink" Target="https://www.dfw.state.or.us/fish/crp/conservation_recovery_plans.asp" TargetMode="External"/><Relationship Id="rId33" Type="http://schemas.openxmlformats.org/officeDocument/2006/relationships/hyperlink" Target="https://www.westcoast.fisheries.noaa.gov/columbia_river/index.html" TargetMode="External"/><Relationship Id="rId38" Type="http://schemas.openxmlformats.org/officeDocument/2006/relationships/hyperlink" Target="https://www.westcoast.fisheries.noaa.gov/columbia_river/index.html" TargetMode="External"/><Relationship Id="rId46" Type="http://schemas.openxmlformats.org/officeDocument/2006/relationships/hyperlink" Target="https://www.westcoast.fisheries.noaa.gov/columbia_river/index.html" TargetMode="External"/><Relationship Id="rId59" Type="http://schemas.openxmlformats.org/officeDocument/2006/relationships/hyperlink" Target="https://www.nwcouncil.org/sites/default/files/TechFoundationVolumeII.pdf" TargetMode="External"/><Relationship Id="rId67" Type="http://schemas.openxmlformats.org/officeDocument/2006/relationships/hyperlink" Target="https://www.dfw.state.or.us/fish/crp/conservation_recovery_plans.asp" TargetMode="External"/><Relationship Id="rId20" Type="http://schemas.openxmlformats.org/officeDocument/2006/relationships/hyperlink" Target="https://www.westcoast.fisheries.noaa.gov/protected_species/salmon_steelhead/recovery_planning_and_implementation/recovery_plans_supporting_documents.html" TargetMode="External"/><Relationship Id="rId41" Type="http://schemas.openxmlformats.org/officeDocument/2006/relationships/hyperlink" Target="https://www.westcoast.fisheries.noaa.gov/columbia_river/index.html" TargetMode="External"/><Relationship Id="rId54" Type="http://schemas.openxmlformats.org/officeDocument/2006/relationships/hyperlink" Target="https://www.nwcouncil.org/sites/default/files/TechFoundationVolumeII.pdf" TargetMode="External"/><Relationship Id="rId62" Type="http://schemas.openxmlformats.org/officeDocument/2006/relationships/hyperlink" Target="https://www.nwcouncil.org/sites/default/files/TechFoundationVolumeII.pdf" TargetMode="External"/><Relationship Id="rId70" Type="http://schemas.openxmlformats.org/officeDocument/2006/relationships/hyperlink" Target="https://www.westcoast.fisheries.noaa.gov/columbia_river/index.html" TargetMode="External"/><Relationship Id="rId75" Type="http://schemas.openxmlformats.org/officeDocument/2006/relationships/hyperlink" Target="https://www.lcfrb.gen.wa.us/librarysalmonrecovery" TargetMode="External"/><Relationship Id="rId83" Type="http://schemas.openxmlformats.org/officeDocument/2006/relationships/hyperlink" Target="https://www.lcfrb.gen.wa.us/librarysalmonrecovery" TargetMode="External"/><Relationship Id="rId1" Type="http://schemas.openxmlformats.org/officeDocument/2006/relationships/hyperlink" Target="https://odfw.forestry.oregonstate.edu/spawn/reports.htm" TargetMode="External"/><Relationship Id="rId6" Type="http://schemas.openxmlformats.org/officeDocument/2006/relationships/hyperlink" Target="https://odfw.forestry.oregonstate.edu/spawn/reports.htm" TargetMode="External"/><Relationship Id="rId15" Type="http://schemas.openxmlformats.org/officeDocument/2006/relationships/hyperlink" Target="https://www.dfw.state.or.us/fish/crp/conservation_recovery_plans.asp" TargetMode="External"/><Relationship Id="rId23" Type="http://schemas.openxmlformats.org/officeDocument/2006/relationships/hyperlink" Target="https://www.dfw.state.or.us/fish/crp/conservation_recovery_plans.asp" TargetMode="External"/><Relationship Id="rId28" Type="http://schemas.openxmlformats.org/officeDocument/2006/relationships/hyperlink" Target="https://www.dfw.state.or.us/fish/crp/conservation_recovery_plans.asp" TargetMode="External"/><Relationship Id="rId36" Type="http://schemas.openxmlformats.org/officeDocument/2006/relationships/hyperlink" Target="https://www.westcoast.fisheries.noaa.gov/columbia_river/index.html" TargetMode="External"/><Relationship Id="rId49" Type="http://schemas.openxmlformats.org/officeDocument/2006/relationships/hyperlink" Target="https://www.westcoast.fisheries.noaa.gov/columbia_river/index.html" TargetMode="External"/><Relationship Id="rId57" Type="http://schemas.openxmlformats.org/officeDocument/2006/relationships/hyperlink" Target="https://www.dfw.state.or.us/fish/crp/conservation_recovery_plans.asp" TargetMode="External"/><Relationship Id="rId10" Type="http://schemas.openxmlformats.org/officeDocument/2006/relationships/hyperlink" Target="https://www.pcouncil.org/wp-content/uploads/2018/10/D1a_NMFS_Rpt2_LCR_Tule_NOV2018BB.pdf" TargetMode="External"/><Relationship Id="rId31" Type="http://schemas.openxmlformats.org/officeDocument/2006/relationships/hyperlink" Target="https://www.westcoast.fisheries.noaa.gov/columbia_river/index.html" TargetMode="External"/><Relationship Id="rId44" Type="http://schemas.openxmlformats.org/officeDocument/2006/relationships/hyperlink" Target="https://www.westcoast.fisheries.noaa.gov/columbia_river/index.html" TargetMode="External"/><Relationship Id="rId52" Type="http://schemas.openxmlformats.org/officeDocument/2006/relationships/hyperlink" Target="https://www.westcoast.fisheries.noaa.gov/columbia_river/index.html" TargetMode="External"/><Relationship Id="rId60" Type="http://schemas.openxmlformats.org/officeDocument/2006/relationships/hyperlink" Target="https://www.nwcouncil.org/sites/default/files/TechFoundationVolumeII.pdf" TargetMode="External"/><Relationship Id="rId65" Type="http://schemas.openxmlformats.org/officeDocument/2006/relationships/hyperlink" Target="https://www.nwcouncil.org/sites/default/files/TechFoundationVolumeII.pdf" TargetMode="External"/><Relationship Id="rId73" Type="http://schemas.openxmlformats.org/officeDocument/2006/relationships/hyperlink" Target="https://www.nwcouncil.org/sites/default/files/TechFoundationVolumeII.pdf" TargetMode="External"/><Relationship Id="rId78" Type="http://schemas.openxmlformats.org/officeDocument/2006/relationships/hyperlink" Target="https://www.lcfrb.gen.wa.us/librarysalmonrecovery" TargetMode="External"/><Relationship Id="rId81" Type="http://schemas.openxmlformats.org/officeDocument/2006/relationships/hyperlink" Target="https://www.lcfrb.gen.wa.us/librarysalmonrecovery" TargetMode="External"/><Relationship Id="rId86"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Q94"/>
  <sheetViews>
    <sheetView tabSelected="1" topLeftCell="A19" zoomScale="70" zoomScaleNormal="70" workbookViewId="0">
      <selection activeCell="M86" sqref="M86"/>
    </sheetView>
  </sheetViews>
  <sheetFormatPr defaultRowHeight="15" x14ac:dyDescent="0.25"/>
  <cols>
    <col min="1" max="1" width="1" customWidth="1"/>
    <col min="2" max="16" width="8.7109375" customWidth="1"/>
    <col min="17" max="17" width="3.140625" style="8" customWidth="1"/>
    <col min="19" max="19" width="28.85546875" customWidth="1"/>
    <col min="20" max="20" width="13.140625" customWidth="1"/>
    <col min="21" max="21" width="13.28515625" customWidth="1"/>
    <col min="22" max="22" width="13.5703125" customWidth="1"/>
    <col min="23" max="23" width="12.28515625" customWidth="1"/>
    <col min="24" max="24" width="13.5703125" customWidth="1"/>
    <col min="25" max="25" width="14.85546875" style="8" customWidth="1"/>
    <col min="26" max="26" width="1.140625" style="8" customWidth="1"/>
    <col min="27" max="27" width="4.140625" customWidth="1"/>
    <col min="28" max="28" width="22.42578125" customWidth="1"/>
    <col min="29" max="29" width="15.42578125" customWidth="1"/>
    <col min="30" max="30" width="11.85546875" customWidth="1"/>
    <col min="31" max="31" width="11.7109375" bestFit="1" customWidth="1"/>
    <col min="32" max="32" width="12.28515625" bestFit="1" customWidth="1"/>
    <col min="33" max="33" width="4.5703125" style="287" customWidth="1"/>
    <col min="34" max="34" width="10.140625" style="288" customWidth="1"/>
    <col min="35" max="35" width="1.85546875" style="8" customWidth="1"/>
  </cols>
  <sheetData>
    <row r="1" spans="1:37" s="77" customFormat="1" ht="25.15" customHeight="1" thickBot="1" x14ac:dyDescent="0.35">
      <c r="A1" s="285"/>
      <c r="B1" s="292" t="s">
        <v>4</v>
      </c>
      <c r="C1" s="292"/>
      <c r="D1" s="292"/>
      <c r="E1" s="292"/>
      <c r="F1" s="292"/>
      <c r="G1" s="292"/>
      <c r="H1" s="292" t="s">
        <v>3</v>
      </c>
      <c r="I1" s="292"/>
      <c r="J1" s="292"/>
      <c r="K1" s="292" t="s">
        <v>317</v>
      </c>
      <c r="L1" s="292"/>
      <c r="M1" s="292"/>
      <c r="N1" s="292"/>
      <c r="O1" s="292"/>
      <c r="P1" s="292"/>
      <c r="Q1" s="170"/>
      <c r="R1" s="78"/>
      <c r="S1" s="78"/>
      <c r="T1" s="78"/>
      <c r="U1" s="78"/>
      <c r="V1" s="78"/>
      <c r="W1" s="78"/>
      <c r="X1" s="78"/>
      <c r="Y1" s="78"/>
      <c r="Z1" s="78"/>
      <c r="AA1" s="78"/>
      <c r="AB1" s="78"/>
      <c r="AC1" s="78"/>
      <c r="AD1" s="78"/>
      <c r="AE1" s="78"/>
      <c r="AF1" s="78"/>
      <c r="AG1" s="286"/>
      <c r="AH1" s="286"/>
      <c r="AI1" s="78"/>
    </row>
    <row r="2" spans="1:37" ht="8.25" customHeight="1" thickTop="1" x14ac:dyDescent="0.25">
      <c r="A2" s="8"/>
      <c r="B2" s="8"/>
      <c r="C2" s="8"/>
      <c r="D2" s="8"/>
      <c r="E2" s="8"/>
      <c r="F2" s="8"/>
      <c r="G2" s="8"/>
      <c r="H2" s="8"/>
      <c r="I2" s="8"/>
      <c r="J2" s="8"/>
      <c r="K2" s="8"/>
      <c r="L2" s="8"/>
      <c r="M2" s="8"/>
      <c r="N2" s="8"/>
      <c r="O2" s="8"/>
      <c r="P2" s="8"/>
      <c r="R2" s="8"/>
      <c r="S2" s="8"/>
      <c r="T2" s="8"/>
      <c r="U2" s="8"/>
      <c r="V2" s="8"/>
      <c r="W2" s="8"/>
      <c r="X2" s="8"/>
      <c r="AA2" s="8"/>
      <c r="AB2" s="8"/>
      <c r="AC2" s="8"/>
      <c r="AD2" s="8"/>
      <c r="AE2" s="8"/>
      <c r="AF2" s="8"/>
      <c r="AH2" s="287"/>
    </row>
    <row r="3" spans="1:37" x14ac:dyDescent="0.25">
      <c r="A3" s="8"/>
      <c r="B3" s="8"/>
      <c r="C3" s="8"/>
      <c r="D3" s="8"/>
      <c r="E3" s="8"/>
      <c r="F3" s="8"/>
      <c r="G3" s="8"/>
      <c r="H3" s="8"/>
      <c r="I3" s="8"/>
      <c r="J3" s="8"/>
      <c r="K3" s="8"/>
      <c r="L3" s="8"/>
      <c r="M3" s="8"/>
      <c r="N3" s="8"/>
      <c r="O3" s="8"/>
      <c r="P3" s="8"/>
      <c r="R3" s="406" t="s">
        <v>5</v>
      </c>
      <c r="S3" s="407"/>
      <c r="T3" s="408" t="s">
        <v>6</v>
      </c>
      <c r="U3" s="409"/>
      <c r="V3" s="408" t="s">
        <v>7</v>
      </c>
      <c r="W3" s="410"/>
      <c r="X3" s="411"/>
      <c r="AA3" s="449" t="s">
        <v>664</v>
      </c>
      <c r="AB3" s="450"/>
      <c r="AC3" s="434" t="s">
        <v>729</v>
      </c>
      <c r="AD3" s="429"/>
      <c r="AE3" s="429" t="s">
        <v>27</v>
      </c>
      <c r="AF3" s="430"/>
    </row>
    <row r="4" spans="1:37" x14ac:dyDescent="0.25">
      <c r="A4" s="8"/>
      <c r="B4" s="8"/>
      <c r="C4" s="8"/>
      <c r="D4" s="8"/>
      <c r="E4" s="8"/>
      <c r="F4" s="8"/>
      <c r="G4" s="8"/>
      <c r="H4" s="8"/>
      <c r="I4" s="8"/>
      <c r="J4" s="8"/>
      <c r="K4" s="8"/>
      <c r="L4" s="8"/>
      <c r="M4" s="8"/>
      <c r="N4" s="8"/>
      <c r="O4" s="8"/>
      <c r="P4" s="8"/>
      <c r="R4" s="415" t="s">
        <v>8</v>
      </c>
      <c r="S4" s="416" t="s">
        <v>9</v>
      </c>
      <c r="T4" s="412" t="s">
        <v>408</v>
      </c>
      <c r="U4" s="413" t="s">
        <v>10</v>
      </c>
      <c r="V4" s="412" t="s">
        <v>11</v>
      </c>
      <c r="W4" s="414" t="s">
        <v>12</v>
      </c>
      <c r="X4" s="413" t="s">
        <v>13</v>
      </c>
      <c r="AA4" s="451"/>
      <c r="AB4" s="452"/>
      <c r="AC4" s="431" t="s">
        <v>728</v>
      </c>
      <c r="AD4" s="432" t="s">
        <v>11</v>
      </c>
      <c r="AE4" s="432" t="s">
        <v>12</v>
      </c>
      <c r="AF4" s="433" t="s">
        <v>13</v>
      </c>
    </row>
    <row r="5" spans="1:37" ht="15" customHeight="1" x14ac:dyDescent="0.25">
      <c r="A5" s="8"/>
      <c r="B5" s="8"/>
      <c r="C5" s="8"/>
      <c r="D5" s="8"/>
      <c r="E5" s="8"/>
      <c r="F5" s="8"/>
      <c r="G5" s="8"/>
      <c r="H5" s="8"/>
      <c r="I5" s="8"/>
      <c r="J5" s="8"/>
      <c r="K5" s="8"/>
      <c r="L5" s="8"/>
      <c r="M5" s="8"/>
      <c r="N5" s="8"/>
      <c r="O5" s="8"/>
      <c r="P5" s="8"/>
      <c r="R5" s="478" t="s">
        <v>29</v>
      </c>
      <c r="S5" s="1" t="s">
        <v>31</v>
      </c>
      <c r="T5" s="293">
        <f>ROUND(Spawners!AE10,0)</f>
        <v>106</v>
      </c>
      <c r="U5" s="294">
        <f>ROUND(Spawners!M4,-2)</f>
        <v>800</v>
      </c>
      <c r="V5" s="295">
        <f>Spawners!T4</f>
        <v>1000</v>
      </c>
      <c r="W5" s="296">
        <f>Spawners!U4</f>
        <v>1000</v>
      </c>
      <c r="X5" s="297">
        <f>Spawners!V4</f>
        <v>1000</v>
      </c>
      <c r="AA5" s="298" t="s">
        <v>2</v>
      </c>
      <c r="AB5" s="299"/>
      <c r="AC5" s="300">
        <f>AC6+AC7</f>
        <v>92000</v>
      </c>
      <c r="AD5" s="301">
        <f>AD6+AD7</f>
        <v>113000</v>
      </c>
      <c r="AE5" s="301">
        <f>AE6+AE7</f>
        <v>170000</v>
      </c>
      <c r="AF5" s="302">
        <f>AF6+AF7</f>
        <v>285000</v>
      </c>
    </row>
    <row r="6" spans="1:37" x14ac:dyDescent="0.25">
      <c r="A6" s="8"/>
      <c r="B6" s="8"/>
      <c r="C6" s="8"/>
      <c r="D6" s="8"/>
      <c r="E6" s="8"/>
      <c r="F6" s="8"/>
      <c r="G6" s="8"/>
      <c r="H6" s="8"/>
      <c r="I6" s="8"/>
      <c r="J6" s="8"/>
      <c r="K6" s="8"/>
      <c r="L6" s="8"/>
      <c r="M6" s="8"/>
      <c r="N6" s="8"/>
      <c r="O6" s="8"/>
      <c r="P6" s="8"/>
      <c r="R6" s="478"/>
      <c r="S6" s="2" t="s">
        <v>32</v>
      </c>
      <c r="T6" s="293">
        <f>ROUND(Spawners!AE19,0)</f>
        <v>100</v>
      </c>
      <c r="U6" s="303">
        <f>ROUND(Spawners!M5,-2)</f>
        <v>3000</v>
      </c>
      <c r="V6" s="304">
        <f>Spawners!T5</f>
        <v>1500</v>
      </c>
      <c r="W6" s="3">
        <f>Spawners!U5</f>
        <v>2200</v>
      </c>
      <c r="X6" s="305">
        <f>Spawners!V5</f>
        <v>2900</v>
      </c>
      <c r="AA6" s="306"/>
      <c r="AB6" s="8" t="s">
        <v>367</v>
      </c>
      <c r="AC6" s="307">
        <f>ROUND(Run!JH23,-3)</f>
        <v>16000</v>
      </c>
      <c r="AD6" s="308">
        <f>ROUND(Conv!H7,-3)</f>
        <v>37000</v>
      </c>
      <c r="AE6" s="308">
        <f>ROUND(Conv!H8,-3)</f>
        <v>94000</v>
      </c>
      <c r="AF6" s="309">
        <f>ROUND(Conv!H9,-3)</f>
        <v>209000</v>
      </c>
    </row>
    <row r="7" spans="1:37" x14ac:dyDescent="0.25">
      <c r="A7" s="8"/>
      <c r="B7" s="8"/>
      <c r="C7" s="8"/>
      <c r="D7" s="8"/>
      <c r="E7" s="8"/>
      <c r="F7" s="8"/>
      <c r="G7" s="8"/>
      <c r="H7" s="8"/>
      <c r="I7" s="8"/>
      <c r="J7" s="8"/>
      <c r="K7" s="8"/>
      <c r="L7" s="8"/>
      <c r="M7" s="8"/>
      <c r="N7" s="8"/>
      <c r="O7" s="8"/>
      <c r="P7" s="8"/>
      <c r="R7" s="478"/>
      <c r="S7" s="2" t="s">
        <v>33</v>
      </c>
      <c r="T7" s="293">
        <f>ROUND(Spawners!AL28,0)</f>
        <v>71</v>
      </c>
      <c r="U7" s="303">
        <f>ROUND(Spawners!M6,-2)</f>
        <v>2500</v>
      </c>
      <c r="V7" s="304">
        <f>Spawners!T6</f>
        <v>900</v>
      </c>
      <c r="W7" s="3">
        <f>Spawners!U6</f>
        <v>1500</v>
      </c>
      <c r="X7" s="305">
        <f>Spawners!V6</f>
        <v>2100</v>
      </c>
      <c r="AA7" s="306"/>
      <c r="AB7" s="8" t="s">
        <v>1</v>
      </c>
      <c r="AC7" s="307">
        <f>ROUND(Run!JG23,-3)</f>
        <v>76000</v>
      </c>
      <c r="AD7" s="308">
        <f>ROUND(Conv!I16,-3)</f>
        <v>76000</v>
      </c>
      <c r="AE7" s="308">
        <f>ROUND(Conv!I17,-3)</f>
        <v>76000</v>
      </c>
      <c r="AF7" s="443">
        <f>ROUND(Conv!I18,-3)</f>
        <v>76000</v>
      </c>
      <c r="AK7" s="161">
        <f>SUM(T48:T50)</f>
        <v>0.20499999999999999</v>
      </c>
    </row>
    <row r="8" spans="1:37" x14ac:dyDescent="0.25">
      <c r="A8" s="8"/>
      <c r="B8" s="8"/>
      <c r="C8" s="8"/>
      <c r="D8" s="8"/>
      <c r="E8" s="8"/>
      <c r="F8" s="8"/>
      <c r="G8" s="8"/>
      <c r="H8" s="8"/>
      <c r="I8" s="8"/>
      <c r="J8" s="8"/>
      <c r="K8" s="8"/>
      <c r="L8" s="8"/>
      <c r="M8" s="8"/>
      <c r="N8" s="8"/>
      <c r="O8" s="8"/>
      <c r="P8" s="8"/>
      <c r="R8" s="478"/>
      <c r="S8" s="2" t="s">
        <v>34</v>
      </c>
      <c r="T8" s="293">
        <f>ROUND(Spawners!AZ14,0)</f>
        <v>219</v>
      </c>
      <c r="U8" s="303">
        <f>ROUND(Spawners!O7,-2)</f>
        <v>15100</v>
      </c>
      <c r="V8" s="304">
        <f>Spawners!T7</f>
        <v>500</v>
      </c>
      <c r="W8" s="3">
        <f>Spawners!U7</f>
        <v>1000</v>
      </c>
      <c r="X8" s="305">
        <f>Spawners!V7</f>
        <v>1500</v>
      </c>
      <c r="AA8" s="310"/>
      <c r="AB8" s="311" t="s">
        <v>28</v>
      </c>
      <c r="AC8" s="312">
        <f>ROUND(AC7/AC5,3)</f>
        <v>0.82599999999999996</v>
      </c>
      <c r="AD8" s="313">
        <f>AD7/AD5</f>
        <v>0.67256637168141598</v>
      </c>
      <c r="AE8" s="313">
        <f>AE7/AE5</f>
        <v>0.44705882352941179</v>
      </c>
      <c r="AF8" s="314">
        <f>AF7/AF5</f>
        <v>0.26666666666666666</v>
      </c>
    </row>
    <row r="9" spans="1:37" x14ac:dyDescent="0.25">
      <c r="A9" s="8"/>
      <c r="B9" s="8"/>
      <c r="C9" s="8"/>
      <c r="D9" s="8"/>
      <c r="E9" s="8"/>
      <c r="F9" s="8"/>
      <c r="G9" s="8"/>
      <c r="H9" s="8"/>
      <c r="I9" s="8"/>
      <c r="J9" s="8"/>
      <c r="K9" s="8"/>
      <c r="L9" s="8"/>
      <c r="M9" s="8"/>
      <c r="N9" s="8"/>
      <c r="O9" s="8"/>
      <c r="P9" s="8"/>
      <c r="R9" s="478"/>
      <c r="S9" s="2" t="s">
        <v>35</v>
      </c>
      <c r="T9" s="293">
        <f>ROUND(Spawners!BI28,0)</f>
        <v>24</v>
      </c>
      <c r="U9" s="303">
        <f>ROUND(Spawners!O8,-2)</f>
        <v>8800</v>
      </c>
      <c r="V9" s="304">
        <f>Spawners!T8</f>
        <v>600</v>
      </c>
      <c r="W9" s="3">
        <f>Spawners!U8</f>
        <v>1100</v>
      </c>
      <c r="X9" s="305">
        <f>Spawners!V8</f>
        <v>1500</v>
      </c>
      <c r="AA9" s="315" t="s">
        <v>312</v>
      </c>
      <c r="AB9" s="316"/>
      <c r="AC9" s="252">
        <f>AC10+AC11</f>
        <v>71000</v>
      </c>
      <c r="AD9" s="252">
        <f>AD10+AD11</f>
        <v>82000</v>
      </c>
      <c r="AE9" s="252">
        <f t="shared" ref="AE9:AF9" si="0">ROUND(AE10+AE11,-2)</f>
        <v>94000</v>
      </c>
      <c r="AF9" s="317">
        <f t="shared" si="0"/>
        <v>109000</v>
      </c>
    </row>
    <row r="10" spans="1:37" x14ac:dyDescent="0.25">
      <c r="A10" s="8"/>
      <c r="B10" s="8"/>
      <c r="C10" s="8"/>
      <c r="D10" s="8"/>
      <c r="E10" s="8"/>
      <c r="F10" s="8"/>
      <c r="G10" s="8"/>
      <c r="H10" s="8"/>
      <c r="I10" s="8"/>
      <c r="J10" s="8"/>
      <c r="K10" s="8"/>
      <c r="L10" s="8"/>
      <c r="M10" s="8"/>
      <c r="N10" s="8"/>
      <c r="O10" s="8"/>
      <c r="P10" s="8"/>
      <c r="R10" s="478"/>
      <c r="S10" s="2" t="s">
        <v>36</v>
      </c>
      <c r="T10" s="293">
        <f>ROUND(Spawners!AZ46,0)</f>
        <v>5</v>
      </c>
      <c r="U10" s="303">
        <f>ROUND(Spawners!O9,-2)</f>
        <v>14400</v>
      </c>
      <c r="V10" s="304">
        <f>Spawners!T9</f>
        <v>1300</v>
      </c>
      <c r="W10" s="3">
        <f>Spawners!U9</f>
        <v>1500</v>
      </c>
      <c r="X10" s="305">
        <f>Spawners!V9</f>
        <v>1700</v>
      </c>
      <c r="AA10" s="306"/>
      <c r="AB10" s="8" t="s">
        <v>367</v>
      </c>
      <c r="AC10" s="307">
        <f>ROUND(Run!IS23,-3)</f>
        <v>13000</v>
      </c>
      <c r="AD10" s="79">
        <f>ROUND(Conv!D7,-3)</f>
        <v>30000</v>
      </c>
      <c r="AE10" s="79">
        <f>ROUND(Conv!D8,-3)</f>
        <v>57000</v>
      </c>
      <c r="AF10" s="303">
        <f>ROUND(Conv!D9,-3)</f>
        <v>87000</v>
      </c>
      <c r="AK10" s="161">
        <f>SUM(T51:T53)</f>
        <v>0.121</v>
      </c>
    </row>
    <row r="11" spans="1:37" x14ac:dyDescent="0.25">
      <c r="A11" s="8"/>
      <c r="B11" s="8"/>
      <c r="C11" s="8"/>
      <c r="D11" s="8"/>
      <c r="E11" s="8"/>
      <c r="F11" s="8"/>
      <c r="G11" s="8"/>
      <c r="H11" s="8"/>
      <c r="I11" s="8"/>
      <c r="J11" s="8"/>
      <c r="K11" s="8"/>
      <c r="L11" s="8"/>
      <c r="M11" s="8"/>
      <c r="N11" s="8"/>
      <c r="O11" s="8"/>
      <c r="P11" s="8"/>
      <c r="R11" s="478"/>
      <c r="S11" s="4" t="s">
        <v>37</v>
      </c>
      <c r="T11" s="307">
        <f>ROUND(Spawners!BA64,0)</f>
        <v>0</v>
      </c>
      <c r="U11" s="303">
        <f>ROUND(Spawners!O10,-2)</f>
        <v>12500</v>
      </c>
      <c r="V11" s="318">
        <v>1200</v>
      </c>
      <c r="W11" s="7">
        <v>1800</v>
      </c>
      <c r="X11" s="319">
        <f>Spawners!V10</f>
        <v>2300</v>
      </c>
      <c r="AA11" s="306"/>
      <c r="AB11" s="8" t="s">
        <v>1</v>
      </c>
      <c r="AC11" s="307">
        <f>ROUND(Run!IR23,-3)</f>
        <v>58000</v>
      </c>
      <c r="AD11" s="308">
        <f>ROUND(Conv!M16,-3)</f>
        <v>52000</v>
      </c>
      <c r="AE11" s="308">
        <f>ROUND(Conv!M17,-3)</f>
        <v>37000</v>
      </c>
      <c r="AF11" s="443">
        <f>ROUND(Conv!M18,-3)</f>
        <v>22000</v>
      </c>
    </row>
    <row r="12" spans="1:37" x14ac:dyDescent="0.25">
      <c r="A12" s="8"/>
      <c r="B12" s="8"/>
      <c r="C12" s="8"/>
      <c r="D12" s="8"/>
      <c r="E12" s="8"/>
      <c r="F12" s="8"/>
      <c r="G12" s="8"/>
      <c r="H12" s="8"/>
      <c r="I12" s="8"/>
      <c r="J12" s="8"/>
      <c r="K12" s="8"/>
      <c r="L12" s="8"/>
      <c r="M12" s="8"/>
      <c r="N12" s="8"/>
      <c r="O12" s="8"/>
      <c r="P12" s="8"/>
      <c r="R12" s="483" t="s">
        <v>30</v>
      </c>
      <c r="S12" s="1" t="s">
        <v>38</v>
      </c>
      <c r="T12" s="320">
        <f>ROUND(Spawners!AE46,0)</f>
        <v>2810</v>
      </c>
      <c r="U12" s="294">
        <f>ROUND(Spawners!M11,-2)</f>
        <v>24000</v>
      </c>
      <c r="V12" s="295">
        <f>Spawners!T11</f>
        <v>3000</v>
      </c>
      <c r="W12" s="296">
        <f>Spawners!U11</f>
        <v>12000</v>
      </c>
      <c r="X12" s="297">
        <f>Spawners!V11</f>
        <v>20900</v>
      </c>
      <c r="AA12" s="310"/>
      <c r="AB12" s="311" t="s">
        <v>28</v>
      </c>
      <c r="AC12" s="321">
        <f>ROUND(AC11/AC9,3)</f>
        <v>0.81699999999999995</v>
      </c>
      <c r="AD12" s="313">
        <f t="shared" ref="AD12:AF12" si="1">ROUND(AD11/AD9,3)</f>
        <v>0.63400000000000001</v>
      </c>
      <c r="AE12" s="313">
        <f t="shared" si="1"/>
        <v>0.39400000000000002</v>
      </c>
      <c r="AF12" s="444">
        <f t="shared" si="1"/>
        <v>0.20200000000000001</v>
      </c>
    </row>
    <row r="13" spans="1:37" ht="15" customHeight="1" x14ac:dyDescent="0.25">
      <c r="A13" s="8"/>
      <c r="B13" s="8"/>
      <c r="C13" s="8"/>
      <c r="D13" s="8"/>
      <c r="E13" s="8"/>
      <c r="F13" s="8"/>
      <c r="G13" s="8"/>
      <c r="H13" s="8"/>
      <c r="I13" s="8"/>
      <c r="J13" s="8"/>
      <c r="K13" s="8"/>
      <c r="L13" s="8"/>
      <c r="M13" s="8"/>
      <c r="N13" s="8"/>
      <c r="O13" s="8"/>
      <c r="P13" s="8"/>
      <c r="R13" s="484"/>
      <c r="S13" s="2" t="s">
        <v>39</v>
      </c>
      <c r="T13" s="307">
        <f>ROUND(Spawners!AE133,0)</f>
        <v>2585</v>
      </c>
      <c r="U13" s="303">
        <f>ROUND(Spawners!M12,-2)</f>
        <v>28000</v>
      </c>
      <c r="V13" s="322">
        <v>2800</v>
      </c>
      <c r="W13" s="107">
        <v>5600</v>
      </c>
      <c r="X13" s="323">
        <f>ROUND(Spawners!I12,-2)</f>
        <v>11000</v>
      </c>
      <c r="AA13" s="315" t="s">
        <v>722</v>
      </c>
      <c r="AB13" s="316"/>
      <c r="AC13" s="255">
        <f>AC14+AC15</f>
        <v>21000</v>
      </c>
      <c r="AD13" s="252">
        <f>AD14+AD15</f>
        <v>27000</v>
      </c>
      <c r="AE13" s="252">
        <f t="shared" ref="AE13" si="2">ROUND(AE14+AE15,-2)</f>
        <v>71000</v>
      </c>
      <c r="AF13" s="445">
        <f t="shared" ref="AF13" si="3">ROUND(AF14+AF15,-2)</f>
        <v>170000</v>
      </c>
    </row>
    <row r="14" spans="1:37" x14ac:dyDescent="0.25">
      <c r="A14" s="8"/>
      <c r="B14" s="8"/>
      <c r="C14" s="8"/>
      <c r="D14" s="8"/>
      <c r="E14" s="8"/>
      <c r="F14" s="8"/>
      <c r="G14" s="8"/>
      <c r="H14" s="8"/>
      <c r="I14" s="8"/>
      <c r="J14" s="8"/>
      <c r="K14" s="8"/>
      <c r="L14" s="8"/>
      <c r="M14" s="8"/>
      <c r="N14" s="8"/>
      <c r="O14" s="8"/>
      <c r="P14" s="8"/>
      <c r="R14" s="484"/>
      <c r="S14" s="2" t="s">
        <v>40</v>
      </c>
      <c r="T14" s="307">
        <f>ROUND(Spawners!AE55,0)</f>
        <v>337</v>
      </c>
      <c r="U14" s="303">
        <f>ROUND(Spawners!M13,-3)</f>
        <v>11000</v>
      </c>
      <c r="V14" s="304">
        <f>Spawners!T13</f>
        <v>4000</v>
      </c>
      <c r="W14" s="3">
        <f>Spawners!U13</f>
        <v>6600</v>
      </c>
      <c r="X14" s="305">
        <f>Spawners!V13</f>
        <v>9100</v>
      </c>
      <c r="AA14" s="306"/>
      <c r="AB14" s="8" t="s">
        <v>367</v>
      </c>
      <c r="AC14" s="307">
        <f>ROUND(X51+X52,-3)</f>
        <v>2000</v>
      </c>
      <c r="AD14" s="308">
        <f>ROUND(Conv!F7,-3)</f>
        <v>6000</v>
      </c>
      <c r="AE14" s="308">
        <f>ROUND(Conv!F8,-3)</f>
        <v>34000</v>
      </c>
      <c r="AF14" s="443">
        <f>ROUND(Conv!F9,-3)</f>
        <v>117000</v>
      </c>
    </row>
    <row r="15" spans="1:37" x14ac:dyDescent="0.25">
      <c r="A15" s="8"/>
      <c r="B15" s="8"/>
      <c r="C15" s="8"/>
      <c r="D15" s="8"/>
      <c r="E15" s="8"/>
      <c r="F15" s="8"/>
      <c r="G15" s="8"/>
      <c r="H15" s="8"/>
      <c r="I15" s="8"/>
      <c r="J15" s="8"/>
      <c r="K15" s="8"/>
      <c r="L15" s="8"/>
      <c r="M15" s="8"/>
      <c r="N15" s="8"/>
      <c r="O15" s="8"/>
      <c r="P15" s="8"/>
      <c r="R15" s="484"/>
      <c r="S15" s="2" t="s">
        <v>41</v>
      </c>
      <c r="T15" s="307">
        <f>ROUND(Spawners!AE37,0)</f>
        <v>784</v>
      </c>
      <c r="U15" s="303">
        <f>ROUND(Spawners!M14,-2)</f>
        <v>3500</v>
      </c>
      <c r="V15" s="304">
        <f>Spawners!T14</f>
        <v>900</v>
      </c>
      <c r="W15" s="3">
        <f>Spawners!U14</f>
        <v>1900</v>
      </c>
      <c r="X15" s="305">
        <f>Spawners!V14</f>
        <v>2900</v>
      </c>
      <c r="AA15" s="306"/>
      <c r="AB15" s="8" t="s">
        <v>1</v>
      </c>
      <c r="AC15" s="307">
        <f>ROUND(X58+X59,-3)</f>
        <v>19000</v>
      </c>
      <c r="AD15" s="308">
        <f>ROUND(Conv!K16,-3)</f>
        <v>21000</v>
      </c>
      <c r="AE15" s="308">
        <f>ROUND(Conv!K17,-3)</f>
        <v>37000</v>
      </c>
      <c r="AF15" s="443">
        <f>ROUND(Conv!K18,-3)</f>
        <v>53000</v>
      </c>
    </row>
    <row r="16" spans="1:37" x14ac:dyDescent="0.25">
      <c r="A16" s="8"/>
      <c r="B16" s="8"/>
      <c r="C16" s="8"/>
      <c r="D16" s="8"/>
      <c r="E16" s="8"/>
      <c r="F16" s="8"/>
      <c r="G16" s="8"/>
      <c r="H16" s="8"/>
      <c r="I16" s="8"/>
      <c r="J16" s="8"/>
      <c r="K16" s="8"/>
      <c r="L16" s="8"/>
      <c r="M16" s="8"/>
      <c r="N16" s="8"/>
      <c r="O16" s="8"/>
      <c r="P16" s="8"/>
      <c r="R16" s="484"/>
      <c r="S16" s="2" t="s">
        <v>42</v>
      </c>
      <c r="T16" s="307">
        <f>ROUND(Spawners!AE64,0)</f>
        <v>934</v>
      </c>
      <c r="U16" s="303">
        <f>ROUND(Spawners!M15,-2)</f>
        <v>2700</v>
      </c>
      <c r="V16" s="304">
        <f>Spawners!T15</f>
        <v>500</v>
      </c>
      <c r="W16" s="3">
        <f>Spawners!U15</f>
        <v>1500</v>
      </c>
      <c r="X16" s="305">
        <f>Spawners!V15</f>
        <v>2400</v>
      </c>
      <c r="AA16" s="310"/>
      <c r="AB16" s="324" t="s">
        <v>28</v>
      </c>
      <c r="AC16" s="312">
        <f>ROUND(AC15/AC13,3)</f>
        <v>0.90500000000000003</v>
      </c>
      <c r="AD16" s="313">
        <f t="shared" ref="AD16" si="4">ROUND(AD15/AD13,3)</f>
        <v>0.77800000000000002</v>
      </c>
      <c r="AE16" s="313">
        <f t="shared" ref="AE16" si="5">ROUND(AE15/AE13,3)</f>
        <v>0.52100000000000002</v>
      </c>
      <c r="AF16" s="444">
        <f t="shared" ref="AF16" si="6">ROUND(AF15/AF13,3)</f>
        <v>0.312</v>
      </c>
    </row>
    <row r="17" spans="1:32" x14ac:dyDescent="0.25">
      <c r="A17" s="8"/>
      <c r="B17" s="8"/>
      <c r="C17" s="8"/>
      <c r="D17" s="8"/>
      <c r="E17" s="8"/>
      <c r="F17" s="8"/>
      <c r="G17" s="8"/>
      <c r="H17" s="8"/>
      <c r="I17" s="8"/>
      <c r="J17" s="8"/>
      <c r="K17" s="8"/>
      <c r="L17" s="8"/>
      <c r="M17" s="8"/>
      <c r="N17" s="8"/>
      <c r="O17" s="8"/>
      <c r="P17" s="8"/>
      <c r="R17" s="485"/>
      <c r="S17" s="2" t="s">
        <v>43</v>
      </c>
      <c r="T17" s="307">
        <f>ROUND(Spawners!AE73,0)</f>
        <v>2738</v>
      </c>
      <c r="U17" s="303">
        <f>ROUND(Spawners!M16,-2)</f>
        <v>2600</v>
      </c>
      <c r="V17" s="304">
        <f>ROUND(Spawners!H16,-2)</f>
        <v>1400</v>
      </c>
      <c r="W17" s="3">
        <f>ROUND((V17+X17)/2,0)</f>
        <v>1800</v>
      </c>
      <c r="X17" s="305">
        <f>Spawners!V16</f>
        <v>2200</v>
      </c>
      <c r="AA17" s="315" t="s">
        <v>666</v>
      </c>
      <c r="AB17" s="8"/>
      <c r="AC17" s="325">
        <f>AC18+AC19</f>
        <v>54000</v>
      </c>
      <c r="AD17" s="252">
        <f>AD18+AD19</f>
        <v>56000</v>
      </c>
      <c r="AE17" s="252">
        <f t="shared" ref="AE17" si="7">ROUND(AE18+AE19,-2)</f>
        <v>115000</v>
      </c>
      <c r="AF17" s="445">
        <f t="shared" ref="AF17" si="8">ROUND(AF18+AF19,-2)</f>
        <v>243000</v>
      </c>
    </row>
    <row r="18" spans="1:32" x14ac:dyDescent="0.25">
      <c r="A18" s="8"/>
      <c r="B18" s="8"/>
      <c r="C18" s="8"/>
      <c r="D18" s="8"/>
      <c r="E18" s="8"/>
      <c r="F18" s="8"/>
      <c r="G18" s="8"/>
      <c r="H18" s="8"/>
      <c r="I18" s="8"/>
      <c r="J18" s="8"/>
      <c r="K18" s="8"/>
      <c r="L18" s="8"/>
      <c r="M18" s="8"/>
      <c r="N18" s="8"/>
      <c r="O18" s="8"/>
      <c r="P18" s="8"/>
      <c r="R18" s="485"/>
      <c r="S18" s="2" t="s">
        <v>44</v>
      </c>
      <c r="T18" s="326" t="s">
        <v>265</v>
      </c>
      <c r="U18" s="303">
        <f>ROUND(Spawners!M17,-2)</f>
        <v>400</v>
      </c>
      <c r="V18" s="322">
        <f>Spawners!T17</f>
        <v>50</v>
      </c>
      <c r="W18" s="107">
        <f>Spawners!U17</f>
        <v>200</v>
      </c>
      <c r="X18" s="323">
        <f>Spawners!V17</f>
        <v>400</v>
      </c>
      <c r="AA18" s="306"/>
      <c r="AB18" s="8" t="s">
        <v>367</v>
      </c>
      <c r="AC18" s="307">
        <f>ROUND(X54,-3)</f>
        <v>7000</v>
      </c>
      <c r="AD18" s="308">
        <f>ROUND(Conv!M7,-3)</f>
        <v>15000</v>
      </c>
      <c r="AE18" s="308">
        <f>ROUND(Conv!M8,-3)</f>
        <v>58000</v>
      </c>
      <c r="AF18" s="443">
        <f>ROUND(Conv!M9,-3)</f>
        <v>171000</v>
      </c>
    </row>
    <row r="19" spans="1:32" x14ac:dyDescent="0.25">
      <c r="A19" s="8"/>
      <c r="B19" s="8"/>
      <c r="C19" s="8"/>
      <c r="D19" s="8"/>
      <c r="E19" s="8"/>
      <c r="F19" s="8"/>
      <c r="G19" s="8"/>
      <c r="H19" s="8"/>
      <c r="I19" s="8"/>
      <c r="J19" s="8"/>
      <c r="K19" s="8"/>
      <c r="L19" s="8"/>
      <c r="M19" s="8"/>
      <c r="N19" s="8"/>
      <c r="O19" s="8"/>
      <c r="P19" s="8"/>
      <c r="R19" s="485"/>
      <c r="S19" s="2" t="s">
        <v>45</v>
      </c>
      <c r="T19" s="307">
        <f>ROUND(Spawners!AE82,0)</f>
        <v>712</v>
      </c>
      <c r="U19" s="303">
        <f>ROUND(Spawners!M18,-2)</f>
        <v>2600</v>
      </c>
      <c r="V19" s="304">
        <f>Spawners!T18</f>
        <v>1200</v>
      </c>
      <c r="W19" s="3">
        <f>Spawners!U18</f>
        <v>2000</v>
      </c>
      <c r="X19" s="305">
        <f>Spawners!V18</f>
        <v>2800</v>
      </c>
      <c r="AA19" s="306"/>
      <c r="AB19" s="8" t="s">
        <v>1</v>
      </c>
      <c r="AC19" s="307">
        <f>ROUND(X61,-3)</f>
        <v>47000</v>
      </c>
      <c r="AD19" s="308">
        <f>ROUND(Conv!O16,-3)</f>
        <v>41000</v>
      </c>
      <c r="AE19" s="308">
        <f>ROUND(Conv!O17,-3)</f>
        <v>57000</v>
      </c>
      <c r="AF19" s="443">
        <f>ROUND(Conv!O18,-3)</f>
        <v>72000</v>
      </c>
    </row>
    <row r="20" spans="1:32" x14ac:dyDescent="0.25">
      <c r="A20" s="8"/>
      <c r="B20" s="8"/>
      <c r="C20" s="8"/>
      <c r="D20" s="8"/>
      <c r="E20" s="8"/>
      <c r="F20" s="8"/>
      <c r="G20" s="8"/>
      <c r="H20" s="8"/>
      <c r="I20" s="8"/>
      <c r="J20" s="8"/>
      <c r="K20" s="8"/>
      <c r="L20" s="8"/>
      <c r="M20" s="8"/>
      <c r="N20" s="8"/>
      <c r="O20" s="8"/>
      <c r="P20" s="8"/>
      <c r="R20" s="485"/>
      <c r="S20" s="2" t="s">
        <v>46</v>
      </c>
      <c r="T20" s="307">
        <f>ROUND(Spawners!BB79,0)</f>
        <v>152</v>
      </c>
      <c r="U20" s="303">
        <f>ROUND(Spawners!O19,-2)</f>
        <v>22600</v>
      </c>
      <c r="V20" s="304">
        <f>Spawners!T19</f>
        <v>1600</v>
      </c>
      <c r="W20" s="3">
        <f>Spawners!U19</f>
        <v>3000</v>
      </c>
      <c r="X20" s="305">
        <f>Spawners!V19</f>
        <v>4400</v>
      </c>
      <c r="AA20" s="310"/>
      <c r="AB20" s="324" t="s">
        <v>28</v>
      </c>
      <c r="AC20" s="312">
        <f>ROUND(AC19/AC17,3)</f>
        <v>0.87</v>
      </c>
      <c r="AD20" s="313">
        <f t="shared" ref="AD20" si="9">ROUND(AD19/AD17,3)</f>
        <v>0.73199999999999998</v>
      </c>
      <c r="AE20" s="313">
        <f t="shared" ref="AE20" si="10">ROUND(AE19/AE17,3)</f>
        <v>0.496</v>
      </c>
      <c r="AF20" s="314">
        <f t="shared" ref="AF20" si="11">ROUND(AF19/AF17,3)</f>
        <v>0.29599999999999999</v>
      </c>
    </row>
    <row r="21" spans="1:32" x14ac:dyDescent="0.25">
      <c r="A21" s="8"/>
      <c r="B21" s="8"/>
      <c r="C21" s="8"/>
      <c r="D21" s="8"/>
      <c r="E21" s="8"/>
      <c r="F21" s="8"/>
      <c r="G21" s="8"/>
      <c r="H21" s="8"/>
      <c r="I21" s="8"/>
      <c r="J21" s="8"/>
      <c r="K21" s="8"/>
      <c r="L21" s="8"/>
      <c r="M21" s="8"/>
      <c r="N21" s="8"/>
      <c r="O21" s="8"/>
      <c r="P21" s="8"/>
      <c r="R21" s="486"/>
      <c r="S21" s="4" t="s">
        <v>47</v>
      </c>
      <c r="T21" s="327">
        <f>ROUND(Spawners!BA91,0)</f>
        <v>89</v>
      </c>
      <c r="U21" s="303">
        <f>ROUND(Spawners!O20,-2)</f>
        <v>6200</v>
      </c>
      <c r="V21" s="318">
        <f>Spawners!T20</f>
        <v>1000</v>
      </c>
      <c r="W21" s="7">
        <f>Spawners!U20</f>
        <v>1300</v>
      </c>
      <c r="X21" s="319">
        <f>Spawners!V20</f>
        <v>1500</v>
      </c>
      <c r="AA21" s="8"/>
      <c r="AB21" s="8"/>
      <c r="AC21" s="8"/>
      <c r="AD21" s="8"/>
      <c r="AE21" s="8"/>
      <c r="AF21" s="8"/>
    </row>
    <row r="22" spans="1:32" x14ac:dyDescent="0.25">
      <c r="A22" s="8"/>
      <c r="B22" s="8"/>
      <c r="E22" s="8"/>
      <c r="F22" s="8"/>
      <c r="G22" s="8"/>
      <c r="H22" s="8"/>
      <c r="I22" s="8"/>
      <c r="J22" s="8"/>
      <c r="K22" s="8"/>
      <c r="L22" s="8"/>
      <c r="M22" s="8"/>
      <c r="N22" s="8"/>
      <c r="O22" s="8"/>
      <c r="P22" s="8"/>
      <c r="R22" s="479" t="s">
        <v>48</v>
      </c>
      <c r="S22" s="5" t="s">
        <v>49</v>
      </c>
      <c r="T22" s="320">
        <f>ROUND(Spawners!G29,0)</f>
        <v>124</v>
      </c>
      <c r="U22" s="294">
        <f>ROUND(Spawners!J29,-2)</f>
        <v>3200</v>
      </c>
      <c r="V22" s="295">
        <f>ROUND(Spawners!O29,-2)</f>
        <v>1600</v>
      </c>
      <c r="W22" s="3">
        <f>ROUND((V22+X22)/2,-2)</f>
        <v>3400</v>
      </c>
      <c r="X22" s="297">
        <f>ROUND(Spawners!T29,-2)</f>
        <v>5100</v>
      </c>
      <c r="AA22" s="449" t="s">
        <v>665</v>
      </c>
      <c r="AB22" s="450"/>
      <c r="AC22" s="434" t="s">
        <v>729</v>
      </c>
      <c r="AD22" s="429"/>
      <c r="AE22" s="429" t="s">
        <v>27</v>
      </c>
      <c r="AF22" s="430"/>
    </row>
    <row r="23" spans="1:32" x14ac:dyDescent="0.25">
      <c r="A23" s="8"/>
      <c r="B23" s="8"/>
      <c r="E23" s="8"/>
      <c r="F23" s="8"/>
      <c r="G23" s="8"/>
      <c r="H23" s="8"/>
      <c r="I23" s="8"/>
      <c r="J23" s="8"/>
      <c r="K23" s="8"/>
      <c r="L23" s="8"/>
      <c r="M23" s="8"/>
      <c r="N23" s="8"/>
      <c r="O23" s="8"/>
      <c r="P23" s="8"/>
      <c r="R23" s="479"/>
      <c r="S23" s="5" t="s">
        <v>50</v>
      </c>
      <c r="T23" s="307">
        <f>ROUND(Spawners!G30,0)</f>
        <v>201</v>
      </c>
      <c r="U23" s="303">
        <f>ROUND(Spawners!J30,-2)</f>
        <v>3400</v>
      </c>
      <c r="V23" s="304">
        <f>ROUND(Spawners!O30,-2)</f>
        <v>1300</v>
      </c>
      <c r="W23" s="3">
        <f>ROUND((V23+X23)/2,-2)</f>
        <v>2600</v>
      </c>
      <c r="X23" s="305">
        <f>ROUND(Spawners!T30,-2)</f>
        <v>3900</v>
      </c>
      <c r="AA23" s="451"/>
      <c r="AB23" s="452"/>
      <c r="AC23" s="431" t="s">
        <v>728</v>
      </c>
      <c r="AD23" s="432" t="s">
        <v>11</v>
      </c>
      <c r="AE23" s="432" t="s">
        <v>12</v>
      </c>
      <c r="AF23" s="433" t="s">
        <v>13</v>
      </c>
    </row>
    <row r="24" spans="1:32" x14ac:dyDescent="0.25">
      <c r="A24" s="8"/>
      <c r="B24" s="8"/>
      <c r="C24" s="8" t="s">
        <v>20</v>
      </c>
      <c r="D24" s="169">
        <f>T26</f>
        <v>12329.271130954516</v>
      </c>
      <c r="E24" s="8"/>
      <c r="F24" s="8"/>
      <c r="G24" s="8"/>
      <c r="H24" s="8"/>
      <c r="I24" s="8"/>
      <c r="J24" s="8"/>
      <c r="K24" s="8"/>
      <c r="L24" s="8"/>
      <c r="M24" s="8"/>
      <c r="N24" s="8"/>
      <c r="O24" s="8"/>
      <c r="P24" s="8"/>
      <c r="R24" s="479"/>
      <c r="S24" s="5" t="s">
        <v>51</v>
      </c>
      <c r="T24" s="307">
        <f>Spawners!$AY$139</f>
        <v>299.68452892252486</v>
      </c>
      <c r="U24" s="303">
        <v>1000</v>
      </c>
      <c r="V24" s="304">
        <f>Spawners!T23</f>
        <v>500</v>
      </c>
      <c r="W24" s="3">
        <f>(V24+X24)/2</f>
        <v>700</v>
      </c>
      <c r="X24" s="305">
        <v>900</v>
      </c>
      <c r="AA24" s="298" t="s">
        <v>2</v>
      </c>
      <c r="AB24" s="299"/>
      <c r="AC24" s="300">
        <f>AC25+AC26</f>
        <v>87000</v>
      </c>
      <c r="AD24" s="301">
        <f>AD25+AD26</f>
        <v>87000</v>
      </c>
      <c r="AE24" s="301">
        <f>AE25+AE26</f>
        <v>87000</v>
      </c>
      <c r="AF24" s="302">
        <f>AF25+AF26</f>
        <v>87000</v>
      </c>
    </row>
    <row r="25" spans="1:32" x14ac:dyDescent="0.25">
      <c r="A25" s="8"/>
      <c r="B25" s="8"/>
      <c r="C25" s="8" t="s">
        <v>404</v>
      </c>
      <c r="D25" s="169">
        <f>V26</f>
        <v>28050</v>
      </c>
      <c r="E25" s="8"/>
      <c r="F25" s="8"/>
      <c r="G25" s="8"/>
      <c r="H25" s="8"/>
      <c r="I25" s="8"/>
      <c r="J25" s="8"/>
      <c r="K25" s="8"/>
      <c r="L25" s="8"/>
      <c r="M25" s="8"/>
      <c r="N25" s="8"/>
      <c r="O25" s="8"/>
      <c r="P25" s="8"/>
      <c r="R25" s="479"/>
      <c r="S25" s="6" t="s">
        <v>52</v>
      </c>
      <c r="T25" s="327">
        <f>Spawners!$AY$158</f>
        <v>38.586602031989152</v>
      </c>
      <c r="U25" s="328">
        <v>1400</v>
      </c>
      <c r="V25" s="318">
        <f>Spawners!T24</f>
        <v>1200</v>
      </c>
      <c r="W25" s="7">
        <f>ROUND(Spawners!U24,-2)</f>
        <v>1400</v>
      </c>
      <c r="X25" s="319">
        <f>Spawners!V24</f>
        <v>1500</v>
      </c>
      <c r="AA25" s="306"/>
      <c r="AB25" s="8" t="s">
        <v>367</v>
      </c>
      <c r="AC25" s="307">
        <v>0</v>
      </c>
      <c r="AD25" s="329">
        <v>0</v>
      </c>
      <c r="AE25" s="329">
        <v>0</v>
      </c>
      <c r="AF25" s="330">
        <v>0</v>
      </c>
    </row>
    <row r="26" spans="1:32" x14ac:dyDescent="0.25">
      <c r="A26" s="8"/>
      <c r="B26" s="8"/>
      <c r="C26" s="8" t="s">
        <v>405</v>
      </c>
      <c r="D26" s="169">
        <f>W26</f>
        <v>54100</v>
      </c>
      <c r="E26" s="8"/>
      <c r="F26" s="8"/>
      <c r="G26" s="8"/>
      <c r="H26" s="8"/>
      <c r="I26" s="8"/>
      <c r="J26" s="8"/>
      <c r="K26" s="8"/>
      <c r="L26" s="8"/>
      <c r="M26" s="8"/>
      <c r="N26" s="8"/>
      <c r="O26" s="8"/>
      <c r="P26" s="8"/>
      <c r="R26" s="417" t="s">
        <v>15</v>
      </c>
      <c r="S26" s="418"/>
      <c r="T26" s="419">
        <f>SUM(T5:T25)</f>
        <v>12329.271130954516</v>
      </c>
      <c r="U26" s="420">
        <f>SUM(U5:U25)</f>
        <v>169700</v>
      </c>
      <c r="V26" s="421">
        <f>SUM(V5:V25)</f>
        <v>28050</v>
      </c>
      <c r="W26" s="421">
        <f>SUM(W5:W25)</f>
        <v>54100</v>
      </c>
      <c r="X26" s="422">
        <f>SUM(X5:X25)</f>
        <v>82000</v>
      </c>
      <c r="AA26" s="306"/>
      <c r="AB26" s="8" t="s">
        <v>1</v>
      </c>
      <c r="AC26" s="307">
        <f>ROUND(Run!NL64,-3)</f>
        <v>87000</v>
      </c>
      <c r="AD26" s="308">
        <f>AC26</f>
        <v>87000</v>
      </c>
      <c r="AE26" s="308">
        <f>AC26</f>
        <v>87000</v>
      </c>
      <c r="AF26" s="309">
        <f>AC26</f>
        <v>87000</v>
      </c>
    </row>
    <row r="27" spans="1:32" x14ac:dyDescent="0.25">
      <c r="A27" s="8"/>
      <c r="B27" s="8"/>
      <c r="C27" s="8" t="s">
        <v>406</v>
      </c>
      <c r="D27" s="169">
        <f>X26</f>
        <v>82000</v>
      </c>
      <c r="E27" s="8"/>
      <c r="F27" s="8"/>
      <c r="G27" s="8"/>
      <c r="H27" s="8"/>
      <c r="I27" s="8"/>
      <c r="J27" s="8"/>
      <c r="K27" s="8"/>
      <c r="L27" s="8"/>
      <c r="M27" s="8"/>
      <c r="N27" s="8"/>
      <c r="O27" s="8"/>
      <c r="P27" s="8"/>
      <c r="R27" s="8"/>
      <c r="S27" s="8"/>
      <c r="T27" s="8"/>
      <c r="U27" s="8"/>
      <c r="V27" s="8"/>
      <c r="W27" s="8"/>
      <c r="X27" s="8"/>
      <c r="AA27" s="310"/>
      <c r="AB27" s="324" t="s">
        <v>28</v>
      </c>
      <c r="AC27" s="312">
        <f>AC26/AC24</f>
        <v>1</v>
      </c>
      <c r="AD27" s="313">
        <f>AD26/AD24</f>
        <v>1</v>
      </c>
      <c r="AE27" s="313">
        <f>AE26/AE24</f>
        <v>1</v>
      </c>
      <c r="AF27" s="314">
        <f>AF26/AF24</f>
        <v>1</v>
      </c>
    </row>
    <row r="28" spans="1:32" x14ac:dyDescent="0.25">
      <c r="A28" s="8"/>
      <c r="B28" s="8"/>
      <c r="C28" s="8" t="s">
        <v>10</v>
      </c>
      <c r="D28" s="169">
        <f>U26</f>
        <v>169700</v>
      </c>
      <c r="E28" s="8"/>
      <c r="F28" s="8"/>
      <c r="G28" s="8"/>
      <c r="H28" s="8"/>
      <c r="I28" s="8"/>
      <c r="J28" s="8"/>
      <c r="K28" s="8"/>
      <c r="L28" s="8"/>
      <c r="M28" s="8"/>
      <c r="N28" s="8"/>
      <c r="O28" s="8"/>
      <c r="P28" s="8"/>
      <c r="R28" s="331" t="s">
        <v>315</v>
      </c>
      <c r="S28" s="332"/>
      <c r="T28" s="333"/>
      <c r="U28" s="333" t="s">
        <v>16</v>
      </c>
      <c r="V28" s="334"/>
      <c r="W28" s="335"/>
      <c r="X28" s="336" t="s">
        <v>407</v>
      </c>
      <c r="AA28" s="315" t="s">
        <v>290</v>
      </c>
      <c r="AB28" s="8"/>
      <c r="AC28" s="337">
        <f>AC29+AC30</f>
        <v>67000</v>
      </c>
      <c r="AD28" s="252">
        <f>AD29+AD30</f>
        <v>67000</v>
      </c>
      <c r="AE28" s="252">
        <f>AE29+AE30</f>
        <v>67000</v>
      </c>
      <c r="AF28" s="317">
        <f>AF29+AF30</f>
        <v>67000</v>
      </c>
    </row>
    <row r="29" spans="1:32" x14ac:dyDescent="0.25">
      <c r="A29" s="8"/>
      <c r="B29" s="8"/>
      <c r="C29" s="8"/>
      <c r="D29" s="8"/>
      <c r="E29" s="8"/>
      <c r="F29" s="8"/>
      <c r="G29" s="8"/>
      <c r="H29" s="8"/>
      <c r="I29" s="8"/>
      <c r="J29" s="8"/>
      <c r="K29" s="8"/>
      <c r="L29" s="8"/>
      <c r="M29" s="8"/>
      <c r="N29" s="8"/>
      <c r="O29" s="8"/>
      <c r="P29" s="8"/>
      <c r="R29" s="338" t="s">
        <v>17</v>
      </c>
      <c r="S29" s="339"/>
      <c r="T29" s="340" t="s">
        <v>289</v>
      </c>
      <c r="U29" s="340" t="s">
        <v>18</v>
      </c>
      <c r="V29" s="340" t="s">
        <v>307</v>
      </c>
      <c r="W29" s="340" t="s">
        <v>21</v>
      </c>
      <c r="X29" s="341" t="s">
        <v>22</v>
      </c>
      <c r="AA29" s="306"/>
      <c r="AB29" s="8" t="s">
        <v>367</v>
      </c>
      <c r="AC29" s="307">
        <v>0</v>
      </c>
      <c r="AD29" s="308">
        <v>0</v>
      </c>
      <c r="AE29" s="308">
        <v>0</v>
      </c>
      <c r="AF29" s="309">
        <v>0</v>
      </c>
    </row>
    <row r="30" spans="1:32" x14ac:dyDescent="0.25">
      <c r="A30" s="8"/>
      <c r="B30" s="8"/>
      <c r="C30" s="8"/>
      <c r="D30" s="8"/>
      <c r="E30" s="8"/>
      <c r="F30" s="8"/>
      <c r="G30" s="8"/>
      <c r="H30" s="8"/>
      <c r="I30" s="8"/>
      <c r="J30" s="8"/>
      <c r="K30" s="8"/>
      <c r="L30" s="8"/>
      <c r="M30" s="8"/>
      <c r="N30" s="8"/>
      <c r="O30" s="8"/>
      <c r="P30" s="8"/>
      <c r="R30" s="480" t="s">
        <v>725</v>
      </c>
      <c r="S30" s="438" t="s">
        <v>365</v>
      </c>
      <c r="T30" s="342" t="s">
        <v>149</v>
      </c>
      <c r="U30" s="343"/>
      <c r="V30" s="344">
        <v>0</v>
      </c>
      <c r="W30" s="343"/>
      <c r="X30" s="345">
        <f>Hatchery!AA25</f>
        <v>0</v>
      </c>
      <c r="AA30" s="306"/>
      <c r="AB30" s="8" t="s">
        <v>1</v>
      </c>
      <c r="AC30" s="307">
        <f>ROUND(Run!NW64,-3)</f>
        <v>67000</v>
      </c>
      <c r="AD30" s="308">
        <f>AC30</f>
        <v>67000</v>
      </c>
      <c r="AE30" s="308">
        <f>AC30</f>
        <v>67000</v>
      </c>
      <c r="AF30" s="309">
        <f>AC30</f>
        <v>67000</v>
      </c>
    </row>
    <row r="31" spans="1:32" x14ac:dyDescent="0.25">
      <c r="A31" s="8"/>
      <c r="B31" s="8"/>
      <c r="C31" s="8"/>
      <c r="D31" s="8"/>
      <c r="E31" s="8"/>
      <c r="F31" s="8"/>
      <c r="G31" s="8"/>
      <c r="H31" s="8"/>
      <c r="I31" s="8"/>
      <c r="J31" s="8"/>
      <c r="K31" s="8"/>
      <c r="L31" s="8"/>
      <c r="M31" s="8"/>
      <c r="N31" s="8"/>
      <c r="O31" s="8"/>
      <c r="P31" s="8"/>
      <c r="R31" s="481"/>
      <c r="S31" s="5" t="s">
        <v>243</v>
      </c>
      <c r="T31" s="437" t="s">
        <v>149</v>
      </c>
      <c r="U31" s="439"/>
      <c r="V31" s="440">
        <f>ROUND(Hatchery!Z32,-5)</f>
        <v>3200000</v>
      </c>
      <c r="W31" s="439"/>
      <c r="X31" s="346">
        <f>V31</f>
        <v>3200000</v>
      </c>
      <c r="AA31" s="310"/>
      <c r="AB31" s="324" t="s">
        <v>28</v>
      </c>
      <c r="AC31" s="321">
        <f>AC30/AC28</f>
        <v>1</v>
      </c>
      <c r="AD31" s="313">
        <f>AD30/AD28</f>
        <v>1</v>
      </c>
      <c r="AE31" s="313">
        <f>AE30/AE28</f>
        <v>1</v>
      </c>
      <c r="AF31" s="314">
        <f>AF30/AF28</f>
        <v>1</v>
      </c>
    </row>
    <row r="32" spans="1:32" x14ac:dyDescent="0.25">
      <c r="A32" s="8"/>
      <c r="B32" s="8"/>
      <c r="C32" s="8"/>
      <c r="D32" s="8"/>
      <c r="E32" s="8"/>
      <c r="F32" s="8"/>
      <c r="G32" s="8"/>
      <c r="H32" s="8"/>
      <c r="I32" s="8"/>
      <c r="J32" s="8"/>
      <c r="K32" s="8"/>
      <c r="L32" s="8"/>
      <c r="M32" s="8"/>
      <c r="N32" s="8"/>
      <c r="O32" s="8"/>
      <c r="P32" s="8"/>
      <c r="R32" s="481"/>
      <c r="S32" s="5" t="s">
        <v>247</v>
      </c>
      <c r="T32" s="437" t="s">
        <v>149</v>
      </c>
      <c r="U32" s="439"/>
      <c r="V32" s="440">
        <v>1100000</v>
      </c>
      <c r="W32" s="439"/>
      <c r="X32" s="346">
        <f t="shared" ref="X32:X33" si="12">V32</f>
        <v>1100000</v>
      </c>
      <c r="AA32" s="315" t="s">
        <v>312</v>
      </c>
      <c r="AB32" s="8"/>
      <c r="AC32" s="337">
        <f>AC33+AC34</f>
        <v>32000</v>
      </c>
      <c r="AD32" s="252">
        <f>AD33+AD34</f>
        <v>32000</v>
      </c>
      <c r="AE32" s="252">
        <f>AE33+AE34</f>
        <v>32000</v>
      </c>
      <c r="AF32" s="317">
        <f>AF33+AF34</f>
        <v>32000</v>
      </c>
    </row>
    <row r="33" spans="1:39" x14ac:dyDescent="0.25">
      <c r="A33" s="8"/>
      <c r="B33" s="8"/>
      <c r="C33" s="8"/>
      <c r="D33" s="8"/>
      <c r="E33" s="8"/>
      <c r="F33" s="8"/>
      <c r="G33" s="8"/>
      <c r="H33" s="8"/>
      <c r="I33" s="8"/>
      <c r="J33" s="8"/>
      <c r="K33" s="8"/>
      <c r="L33" s="8"/>
      <c r="M33" s="8"/>
      <c r="N33" s="8"/>
      <c r="O33" s="8"/>
      <c r="P33" s="8"/>
      <c r="R33" s="481"/>
      <c r="S33" s="5" t="s">
        <v>244</v>
      </c>
      <c r="T33" s="437" t="s">
        <v>149</v>
      </c>
      <c r="U33" s="439"/>
      <c r="V33" s="440">
        <v>7000000</v>
      </c>
      <c r="W33" s="439"/>
      <c r="X33" s="346">
        <f t="shared" si="12"/>
        <v>7000000</v>
      </c>
      <c r="AA33" s="306"/>
      <c r="AB33" s="8" t="s">
        <v>367</v>
      </c>
      <c r="AC33" s="307">
        <v>0</v>
      </c>
      <c r="AD33" s="308">
        <v>0</v>
      </c>
      <c r="AE33" s="308">
        <v>0</v>
      </c>
      <c r="AF33" s="309">
        <v>0</v>
      </c>
      <c r="AH33" s="289"/>
    </row>
    <row r="34" spans="1:39" x14ac:dyDescent="0.25">
      <c r="A34" s="8"/>
      <c r="B34" s="8"/>
      <c r="C34" s="8"/>
      <c r="D34" s="8"/>
      <c r="E34" s="8"/>
      <c r="F34" s="8"/>
      <c r="G34" s="8"/>
      <c r="H34" s="8"/>
      <c r="I34" s="8"/>
      <c r="J34" s="8"/>
      <c r="K34" s="8"/>
      <c r="L34" s="8"/>
      <c r="M34" s="8"/>
      <c r="N34" s="8"/>
      <c r="O34" s="8"/>
      <c r="P34" s="8"/>
      <c r="R34" s="482"/>
      <c r="S34" s="6" t="s">
        <v>45</v>
      </c>
      <c r="T34" s="436" t="s">
        <v>149</v>
      </c>
      <c r="U34" s="347"/>
      <c r="V34" s="348">
        <v>1900000</v>
      </c>
      <c r="W34" s="347"/>
      <c r="X34" s="435">
        <f>V34</f>
        <v>1900000</v>
      </c>
      <c r="AA34" s="306"/>
      <c r="AB34" s="8" t="s">
        <v>1</v>
      </c>
      <c r="AC34" s="307">
        <f>ROUND(Run!NU64,-3)</f>
        <v>32000</v>
      </c>
      <c r="AD34" s="308">
        <f>AC34</f>
        <v>32000</v>
      </c>
      <c r="AE34" s="308">
        <f>AC34</f>
        <v>32000</v>
      </c>
      <c r="AF34" s="309">
        <f>AC34</f>
        <v>32000</v>
      </c>
      <c r="AH34" s="289"/>
      <c r="AI34"/>
    </row>
    <row r="35" spans="1:39" x14ac:dyDescent="0.25">
      <c r="A35" s="8"/>
      <c r="B35" s="8"/>
      <c r="C35" s="8"/>
      <c r="D35" s="8"/>
      <c r="E35" s="8"/>
      <c r="F35" s="8"/>
      <c r="G35" s="8"/>
      <c r="H35" s="8"/>
      <c r="I35" s="8"/>
      <c r="J35" s="8"/>
      <c r="K35" s="8"/>
      <c r="L35" s="8"/>
      <c r="M35" s="8"/>
      <c r="N35" s="8"/>
      <c r="O35" s="8"/>
      <c r="P35" s="8"/>
      <c r="R35" s="480" t="s">
        <v>726</v>
      </c>
      <c r="S35" s="438" t="s">
        <v>245</v>
      </c>
      <c r="T35" s="342" t="s">
        <v>149</v>
      </c>
      <c r="U35" s="343"/>
      <c r="V35" s="344">
        <v>2100000</v>
      </c>
      <c r="W35" s="343"/>
      <c r="X35" s="345">
        <f>V35</f>
        <v>2100000</v>
      </c>
      <c r="AA35" s="310"/>
      <c r="AB35" s="324" t="s">
        <v>28</v>
      </c>
      <c r="AC35" s="321">
        <f>AC34/AC32</f>
        <v>1</v>
      </c>
      <c r="AD35" s="313">
        <f>AD34/AD32</f>
        <v>1</v>
      </c>
      <c r="AE35" s="313">
        <f>AE34/AE32</f>
        <v>1</v>
      </c>
      <c r="AF35" s="314">
        <f>AF34/AF32</f>
        <v>1</v>
      </c>
      <c r="AH35" s="290"/>
      <c r="AI35" s="256"/>
      <c r="AJ35" s="253"/>
      <c r="AK35" s="254"/>
      <c r="AL35" s="254"/>
      <c r="AM35" s="139"/>
    </row>
    <row r="36" spans="1:39" x14ac:dyDescent="0.25">
      <c r="A36" s="8"/>
      <c r="B36" s="8"/>
      <c r="C36" s="8"/>
      <c r="D36" s="8"/>
      <c r="E36" s="8"/>
      <c r="F36" s="8"/>
      <c r="G36" s="8"/>
      <c r="H36" s="8"/>
      <c r="I36" s="8"/>
      <c r="J36" s="8"/>
      <c r="K36" s="8"/>
      <c r="L36" s="8"/>
      <c r="M36" s="8"/>
      <c r="N36" s="8"/>
      <c r="O36" s="8"/>
      <c r="P36" s="8"/>
      <c r="R36" s="488"/>
      <c r="S36" s="5" t="s">
        <v>35</v>
      </c>
      <c r="T36" s="437" t="s">
        <v>149</v>
      </c>
      <c r="U36" s="439"/>
      <c r="V36" s="440">
        <v>1825000</v>
      </c>
      <c r="W36" s="439"/>
      <c r="X36" s="346">
        <f>V36</f>
        <v>1825000</v>
      </c>
      <c r="AA36" s="315" t="s">
        <v>722</v>
      </c>
      <c r="AB36" s="8"/>
      <c r="AC36" s="325">
        <f>AC37+AC38</f>
        <v>52000</v>
      </c>
      <c r="AD36" s="252">
        <f>AD37+AD38</f>
        <v>52000</v>
      </c>
      <c r="AE36" s="252">
        <f>AE37+AE38</f>
        <v>52000</v>
      </c>
      <c r="AF36" s="317">
        <f>AF37+AF38</f>
        <v>52000</v>
      </c>
      <c r="AI36" s="256"/>
      <c r="AJ36" s="255"/>
      <c r="AK36" s="256"/>
      <c r="AL36" s="256"/>
      <c r="AM36" s="256"/>
    </row>
    <row r="37" spans="1:39" x14ac:dyDescent="0.25">
      <c r="A37" s="8"/>
      <c r="B37" s="8"/>
      <c r="C37" s="8"/>
      <c r="D37" s="8"/>
      <c r="E37" s="8"/>
      <c r="F37" s="8"/>
      <c r="G37" s="8"/>
      <c r="H37" s="8"/>
      <c r="I37" s="8"/>
      <c r="J37" s="8"/>
      <c r="K37" s="8"/>
      <c r="L37" s="8"/>
      <c r="M37" s="8"/>
      <c r="N37" s="8"/>
      <c r="O37" s="8"/>
      <c r="P37" s="8"/>
      <c r="R37" s="488"/>
      <c r="S37" s="5" t="s">
        <v>731</v>
      </c>
      <c r="T37" s="437" t="s">
        <v>149</v>
      </c>
      <c r="U37" s="439"/>
      <c r="V37" s="440">
        <v>2200000</v>
      </c>
      <c r="W37" s="441">
        <v>25000</v>
      </c>
      <c r="X37" s="346">
        <f>V37</f>
        <v>2200000</v>
      </c>
      <c r="AA37" s="306"/>
      <c r="AB37" s="8" t="s">
        <v>367</v>
      </c>
      <c r="AC37" s="307">
        <v>0</v>
      </c>
      <c r="AD37" s="329">
        <v>0</v>
      </c>
      <c r="AE37" s="329">
        <v>0</v>
      </c>
      <c r="AF37" s="330">
        <v>0</v>
      </c>
      <c r="AI37"/>
      <c r="AJ37" s="255"/>
      <c r="AK37" s="257"/>
      <c r="AL37" s="257"/>
      <c r="AM37" s="257"/>
    </row>
    <row r="38" spans="1:39" x14ac:dyDescent="0.25">
      <c r="A38" s="8"/>
      <c r="B38" s="8"/>
      <c r="C38" s="8"/>
      <c r="D38" s="8"/>
      <c r="E38" s="8"/>
      <c r="F38" s="8"/>
      <c r="G38" s="8"/>
      <c r="H38" s="8"/>
      <c r="I38" s="8"/>
      <c r="J38" s="8"/>
      <c r="K38" s="8"/>
      <c r="L38" s="8"/>
      <c r="M38" s="8"/>
      <c r="N38" s="8"/>
      <c r="O38" s="8"/>
      <c r="P38" s="8"/>
      <c r="R38" s="489"/>
      <c r="S38" s="6" t="s">
        <v>363</v>
      </c>
      <c r="T38" s="436" t="s">
        <v>149</v>
      </c>
      <c r="U38" s="347"/>
      <c r="V38" s="348">
        <f>Hatchery!Z30</f>
        <v>41500</v>
      </c>
      <c r="W38" s="347"/>
      <c r="X38" s="349">
        <f>Hatchery!AA30</f>
        <v>41500</v>
      </c>
      <c r="AA38" s="306"/>
      <c r="AB38" s="8" t="s">
        <v>1</v>
      </c>
      <c r="AC38" s="307">
        <f>ROUND(SUM(X68:X71),-3)</f>
        <v>52000</v>
      </c>
      <c r="AD38" s="308">
        <f>AC38</f>
        <v>52000</v>
      </c>
      <c r="AE38" s="308">
        <f>AC38</f>
        <v>52000</v>
      </c>
      <c r="AF38" s="309">
        <f>AC38</f>
        <v>52000</v>
      </c>
      <c r="AI38"/>
      <c r="AJ38" s="79"/>
      <c r="AK38" s="9"/>
      <c r="AL38" s="9"/>
      <c r="AM38" s="9"/>
    </row>
    <row r="39" spans="1:39" x14ac:dyDescent="0.25">
      <c r="A39" s="8"/>
      <c r="B39" s="8"/>
      <c r="C39" s="8"/>
      <c r="D39" s="8"/>
      <c r="E39" s="8"/>
      <c r="F39" s="8"/>
      <c r="G39" s="8"/>
      <c r="H39" s="8"/>
      <c r="I39" s="8"/>
      <c r="J39" s="8"/>
      <c r="K39" s="8"/>
      <c r="L39" s="8"/>
      <c r="M39" s="8"/>
      <c r="N39" s="8"/>
      <c r="O39" s="8"/>
      <c r="P39" s="8"/>
      <c r="R39" s="350"/>
      <c r="S39" s="351" t="s">
        <v>733</v>
      </c>
      <c r="T39" s="352" t="s">
        <v>149</v>
      </c>
      <c r="U39" s="353"/>
      <c r="V39" s="354">
        <f>SUM(V30:V38)</f>
        <v>19366500</v>
      </c>
      <c r="W39" s="355"/>
      <c r="X39" s="356">
        <f>SUM(X30:X38)</f>
        <v>19366500</v>
      </c>
      <c r="AA39" s="310"/>
      <c r="AB39" s="324" t="s">
        <v>28</v>
      </c>
      <c r="AC39" s="312">
        <f>AC38/AC36</f>
        <v>1</v>
      </c>
      <c r="AD39" s="313">
        <f>AD38/AD36</f>
        <v>1</v>
      </c>
      <c r="AE39" s="313">
        <f>AE38/AE36</f>
        <v>1</v>
      </c>
      <c r="AF39" s="314">
        <f>AF38/AF36</f>
        <v>1</v>
      </c>
      <c r="AI39"/>
      <c r="AJ39" s="79"/>
      <c r="AK39" s="9"/>
      <c r="AL39" s="9"/>
      <c r="AM39" s="9"/>
    </row>
    <row r="40" spans="1:39" x14ac:dyDescent="0.25">
      <c r="A40" s="8"/>
      <c r="B40" s="8"/>
      <c r="C40" s="8"/>
      <c r="D40" s="8"/>
      <c r="E40" s="8"/>
      <c r="F40" s="8"/>
      <c r="G40" s="8"/>
      <c r="H40" s="8"/>
      <c r="I40" s="8"/>
      <c r="J40" s="8"/>
      <c r="K40" s="8"/>
      <c r="L40" s="8"/>
      <c r="M40" s="8"/>
      <c r="N40" s="8"/>
      <c r="O40" s="8"/>
      <c r="P40" s="8"/>
      <c r="R40" s="357" t="s">
        <v>432</v>
      </c>
      <c r="S40" s="6" t="s">
        <v>316</v>
      </c>
      <c r="T40" s="140" t="s">
        <v>288</v>
      </c>
      <c r="U40" s="358">
        <v>7000</v>
      </c>
      <c r="V40" s="359">
        <v>10700000</v>
      </c>
      <c r="W40" s="347"/>
      <c r="X40" s="360">
        <f>V40</f>
        <v>10700000</v>
      </c>
      <c r="AA40" s="315" t="s">
        <v>666</v>
      </c>
      <c r="AB40" s="8"/>
      <c r="AC40" s="325">
        <f>AC41+AC42</f>
        <v>86000</v>
      </c>
      <c r="AD40" s="252">
        <f>AD41+AD42</f>
        <v>86000</v>
      </c>
      <c r="AE40" s="252">
        <f>AE41+AE42</f>
        <v>86000</v>
      </c>
      <c r="AF40" s="317">
        <f>AF41+AF42</f>
        <v>86000</v>
      </c>
      <c r="AI40"/>
      <c r="AJ40" s="79"/>
      <c r="AK40" s="9"/>
      <c r="AL40" s="9"/>
      <c r="AM40" s="9"/>
    </row>
    <row r="41" spans="1:39" x14ac:dyDescent="0.25">
      <c r="A41" s="8"/>
      <c r="B41" s="8"/>
      <c r="C41" s="8"/>
      <c r="D41" s="8"/>
      <c r="E41" s="8"/>
      <c r="F41" s="8"/>
      <c r="G41" s="8"/>
      <c r="H41" s="8"/>
      <c r="I41" s="8"/>
      <c r="J41" s="8"/>
      <c r="K41" s="8"/>
      <c r="L41" s="8"/>
      <c r="M41" s="8"/>
      <c r="N41" s="8"/>
      <c r="O41" s="8"/>
      <c r="P41" s="8"/>
      <c r="R41" s="490" t="s">
        <v>735</v>
      </c>
      <c r="S41" t="s">
        <v>246</v>
      </c>
      <c r="T41" s="12" t="s">
        <v>318</v>
      </c>
      <c r="U41" s="9"/>
      <c r="V41" s="148">
        <f>ROUND(Hatchery!Z40,-5)</f>
        <v>900000</v>
      </c>
      <c r="W41" s="9"/>
      <c r="X41" s="346">
        <f>ROUND(Hatchery!AA40,-5)</f>
        <v>900000</v>
      </c>
      <c r="AA41" s="306"/>
      <c r="AB41" s="8" t="s">
        <v>367</v>
      </c>
      <c r="AC41" s="307">
        <v>0</v>
      </c>
      <c r="AD41" s="329">
        <v>0</v>
      </c>
      <c r="AE41" s="329">
        <v>0</v>
      </c>
      <c r="AF41" s="330">
        <v>0</v>
      </c>
      <c r="AI41"/>
      <c r="AJ41" s="79"/>
      <c r="AK41" s="9"/>
      <c r="AL41" s="9"/>
      <c r="AM41" s="9"/>
    </row>
    <row r="42" spans="1:39" x14ac:dyDescent="0.25">
      <c r="A42" s="8"/>
      <c r="B42" s="8"/>
      <c r="C42" s="8"/>
      <c r="D42" s="8"/>
      <c r="E42" s="8"/>
      <c r="F42" s="8"/>
      <c r="G42" s="8"/>
      <c r="H42" s="8"/>
      <c r="I42" s="8"/>
      <c r="J42" s="8"/>
      <c r="K42" s="8"/>
      <c r="L42" s="8"/>
      <c r="M42" s="8"/>
      <c r="N42" s="8"/>
      <c r="O42" s="8"/>
      <c r="P42" s="8"/>
      <c r="R42" s="491"/>
      <c r="S42" s="10" t="s">
        <v>366</v>
      </c>
      <c r="T42" s="140" t="s">
        <v>318</v>
      </c>
      <c r="U42" s="347"/>
      <c r="V42" s="348">
        <v>1200000</v>
      </c>
      <c r="W42" s="347"/>
      <c r="X42" s="349">
        <f>V42</f>
        <v>1200000</v>
      </c>
      <c r="AA42" s="306"/>
      <c r="AB42" s="8" t="s">
        <v>1</v>
      </c>
      <c r="AC42" s="307">
        <f>ROUND(X72,-3)</f>
        <v>86000</v>
      </c>
      <c r="AD42" s="308">
        <f>AC42</f>
        <v>86000</v>
      </c>
      <c r="AE42" s="308">
        <f>AC42</f>
        <v>86000</v>
      </c>
      <c r="AF42" s="309">
        <f>AC42</f>
        <v>86000</v>
      </c>
      <c r="AH42" s="291"/>
      <c r="AI42"/>
      <c r="AJ42" s="79"/>
      <c r="AK42" s="9"/>
      <c r="AL42" s="9"/>
      <c r="AM42" s="9"/>
    </row>
    <row r="43" spans="1:39" x14ac:dyDescent="0.25">
      <c r="A43" s="8"/>
      <c r="B43" s="8"/>
      <c r="C43" s="8"/>
      <c r="D43" s="8"/>
      <c r="E43" s="8"/>
      <c r="F43" s="8"/>
      <c r="G43" s="8"/>
      <c r="H43" s="8"/>
      <c r="I43" s="8"/>
      <c r="J43" s="8"/>
      <c r="K43" s="8"/>
      <c r="L43" s="8"/>
      <c r="M43" s="8"/>
      <c r="N43" s="8"/>
      <c r="O43" s="8"/>
      <c r="P43" s="8"/>
      <c r="R43" s="489"/>
      <c r="S43" s="351" t="s">
        <v>0</v>
      </c>
      <c r="T43" s="352" t="s">
        <v>318</v>
      </c>
      <c r="U43" s="353"/>
      <c r="V43" s="354">
        <f>SUM(V41:V42)</f>
        <v>2100000</v>
      </c>
      <c r="W43" s="355"/>
      <c r="X43" s="356">
        <f>SUM(X41:X42)</f>
        <v>2100000</v>
      </c>
      <c r="Y43" s="78"/>
      <c r="AA43" s="310"/>
      <c r="AB43" s="324" t="s">
        <v>28</v>
      </c>
      <c r="AC43" s="312">
        <f>AC42/AC40</f>
        <v>1</v>
      </c>
      <c r="AD43" s="313">
        <f>AD42/AD40</f>
        <v>1</v>
      </c>
      <c r="AE43" s="313">
        <f>AE42/AE40</f>
        <v>1</v>
      </c>
      <c r="AF43" s="314">
        <f>AF42/AF40</f>
        <v>1</v>
      </c>
      <c r="AI43"/>
      <c r="AJ43" s="258"/>
      <c r="AK43" s="9"/>
      <c r="AL43" s="9"/>
      <c r="AM43" s="9"/>
    </row>
    <row r="44" spans="1:39" x14ac:dyDescent="0.25">
      <c r="A44" s="8"/>
      <c r="B44" s="8"/>
      <c r="C44" s="8"/>
      <c r="D44" s="8"/>
      <c r="E44" s="8"/>
      <c r="F44" s="8"/>
      <c r="G44" s="8"/>
      <c r="H44" s="8"/>
      <c r="I44" s="8"/>
      <c r="J44" s="8"/>
      <c r="K44" s="8"/>
      <c r="L44" s="8"/>
      <c r="M44" s="8"/>
      <c r="N44" s="8"/>
      <c r="O44" s="8"/>
      <c r="P44" s="8"/>
      <c r="R44" s="442" t="s">
        <v>734</v>
      </c>
      <c r="S44" s="8"/>
      <c r="T44" s="8"/>
      <c r="U44" s="8"/>
      <c r="V44" s="8"/>
      <c r="W44" s="8"/>
      <c r="X44" s="8"/>
      <c r="AA44" s="8"/>
      <c r="AB44" s="8"/>
      <c r="AC44" s="8"/>
      <c r="AD44" s="8"/>
      <c r="AE44" s="8"/>
      <c r="AF44" s="8"/>
      <c r="AI44"/>
      <c r="AJ44" s="257"/>
      <c r="AK44" s="257"/>
      <c r="AL44" s="257"/>
      <c r="AM44" s="257"/>
    </row>
    <row r="45" spans="1:39" ht="15" customHeight="1" x14ac:dyDescent="0.25">
      <c r="A45" s="8"/>
      <c r="B45" s="8"/>
      <c r="C45" s="8"/>
      <c r="D45" s="8"/>
      <c r="E45" s="8"/>
      <c r="F45" s="8"/>
      <c r="G45" s="8"/>
      <c r="H45" s="8"/>
      <c r="I45" s="8"/>
      <c r="J45" s="8"/>
      <c r="K45" s="8"/>
      <c r="L45" s="8"/>
      <c r="M45" s="8"/>
      <c r="N45" s="8"/>
      <c r="O45" s="8"/>
      <c r="P45" s="8"/>
      <c r="R45" s="8"/>
      <c r="S45" s="8"/>
      <c r="T45" s="8"/>
      <c r="U45" s="8"/>
      <c r="V45" s="8"/>
      <c r="W45" s="8"/>
      <c r="X45" s="8"/>
      <c r="AI45"/>
      <c r="AJ45" s="9"/>
      <c r="AK45" s="9"/>
      <c r="AL45" s="9"/>
      <c r="AM45" s="9"/>
    </row>
    <row r="46" spans="1:39" x14ac:dyDescent="0.25">
      <c r="A46" s="8"/>
      <c r="B46" s="8"/>
      <c r="C46" s="8"/>
      <c r="D46" s="8"/>
      <c r="E46" s="8"/>
      <c r="F46" s="8"/>
      <c r="G46" s="8"/>
      <c r="H46" s="8"/>
      <c r="I46" s="8"/>
      <c r="J46" s="8"/>
      <c r="K46" s="8"/>
      <c r="L46" s="8"/>
      <c r="M46" s="8"/>
      <c r="N46" s="8"/>
      <c r="O46" s="8"/>
      <c r="P46" s="8"/>
      <c r="R46" s="466" t="s">
        <v>409</v>
      </c>
      <c r="S46" s="467"/>
      <c r="T46" s="468" t="s">
        <v>381</v>
      </c>
      <c r="U46" s="469"/>
      <c r="V46" s="469"/>
      <c r="W46" s="470"/>
      <c r="X46" s="468" t="s">
        <v>24</v>
      </c>
      <c r="Y46" s="470"/>
      <c r="Z46" s="78"/>
      <c r="AH46" s="291"/>
      <c r="AI46"/>
      <c r="AJ46" s="9"/>
      <c r="AK46" s="9"/>
      <c r="AL46" s="9"/>
      <c r="AM46" s="9"/>
    </row>
    <row r="47" spans="1:39" x14ac:dyDescent="0.25">
      <c r="A47" s="8"/>
      <c r="B47" s="8"/>
      <c r="C47" s="8"/>
      <c r="D47" s="8"/>
      <c r="E47" s="8"/>
      <c r="F47" s="8"/>
      <c r="G47" s="8"/>
      <c r="H47" s="8"/>
      <c r="I47" s="8"/>
      <c r="J47" s="8"/>
      <c r="K47" s="8"/>
      <c r="L47" s="8"/>
      <c r="M47" s="8"/>
      <c r="N47" s="8"/>
      <c r="O47" s="8"/>
      <c r="P47" s="8"/>
      <c r="R47" s="361"/>
      <c r="S47" s="362" t="s">
        <v>25</v>
      </c>
      <c r="T47" s="363" t="s">
        <v>625</v>
      </c>
      <c r="U47" s="363" t="s">
        <v>626</v>
      </c>
      <c r="V47" s="363" t="s">
        <v>413</v>
      </c>
      <c r="W47" s="364" t="s">
        <v>414</v>
      </c>
      <c r="X47" s="363" t="s">
        <v>168</v>
      </c>
      <c r="Y47" s="364" t="s">
        <v>414</v>
      </c>
      <c r="AA47" s="8"/>
      <c r="AB47" s="8"/>
      <c r="AC47" s="8"/>
      <c r="AD47" s="8"/>
      <c r="AE47" s="8"/>
      <c r="AF47" s="8"/>
      <c r="AI47"/>
      <c r="AJ47" s="9"/>
      <c r="AK47" s="9"/>
      <c r="AL47" s="9"/>
      <c r="AM47" s="9"/>
    </row>
    <row r="48" spans="1:39" x14ac:dyDescent="0.25">
      <c r="A48" s="8"/>
      <c r="B48" s="8"/>
      <c r="C48" s="8"/>
      <c r="D48" s="8"/>
      <c r="E48" s="8"/>
      <c r="F48" s="8"/>
      <c r="G48" s="8"/>
      <c r="H48" s="8"/>
      <c r="I48" s="8"/>
      <c r="J48" s="8"/>
      <c r="K48" s="8"/>
      <c r="L48" s="8"/>
      <c r="M48" s="8"/>
      <c r="N48" s="8"/>
      <c r="O48" s="8"/>
      <c r="P48" s="8"/>
      <c r="R48" s="453" t="s">
        <v>721</v>
      </c>
      <c r="S48" s="365" t="s">
        <v>169</v>
      </c>
      <c r="T48" s="366">
        <f>ROUND(Run!KH60/100,3)</f>
        <v>3.2000000000000001E-2</v>
      </c>
      <c r="U48" s="367" t="s">
        <v>14</v>
      </c>
      <c r="V48" s="472" t="s">
        <v>266</v>
      </c>
      <c r="W48" s="475" t="str">
        <f>W54</f>
        <v>30-80%</v>
      </c>
      <c r="X48" s="368">
        <f>ROUND(Run!KX60,-2)</f>
        <v>700</v>
      </c>
      <c r="Y48" s="462">
        <f>ROUND(Conv!F9,-3)</f>
        <v>117000</v>
      </c>
      <c r="AJ48" s="252"/>
      <c r="AK48" s="257"/>
      <c r="AL48" s="257"/>
      <c r="AM48" s="257"/>
    </row>
    <row r="49" spans="1:43" x14ac:dyDescent="0.25">
      <c r="A49" s="8"/>
      <c r="B49" s="8"/>
      <c r="C49" s="8"/>
      <c r="D49" s="8"/>
      <c r="E49" s="8"/>
      <c r="F49" s="8"/>
      <c r="G49" s="8"/>
      <c r="H49" s="8"/>
      <c r="I49" s="8"/>
      <c r="J49" s="8"/>
      <c r="K49" s="8"/>
      <c r="L49" s="8"/>
      <c r="M49" s="8"/>
      <c r="N49" s="8"/>
      <c r="O49" s="8"/>
      <c r="P49" s="8"/>
      <c r="R49" s="454"/>
      <c r="S49" s="369" t="s">
        <v>170</v>
      </c>
      <c r="T49" s="370">
        <f>ROUND(Run!KI60/100,3)</f>
        <v>5.5E-2</v>
      </c>
      <c r="U49" s="371" t="s">
        <v>14</v>
      </c>
      <c r="V49" s="473"/>
      <c r="W49" s="476"/>
      <c r="X49" s="372">
        <f>ROUND(Run!KY60,-2)</f>
        <v>1200</v>
      </c>
      <c r="Y49" s="463"/>
      <c r="AJ49" s="79"/>
      <c r="AK49" s="79"/>
      <c r="AL49" s="79"/>
      <c r="AM49" s="79"/>
    </row>
    <row r="50" spans="1:43" ht="15" customHeight="1" x14ac:dyDescent="0.25">
      <c r="A50" s="8"/>
      <c r="B50" s="8"/>
      <c r="C50" s="8"/>
      <c r="D50" s="8"/>
      <c r="E50" s="8"/>
      <c r="F50" s="8"/>
      <c r="G50" s="8"/>
      <c r="H50" s="8"/>
      <c r="I50" s="8"/>
      <c r="J50" s="8"/>
      <c r="K50" s="8"/>
      <c r="L50" s="8"/>
      <c r="M50" s="8"/>
      <c r="N50" s="8"/>
      <c r="O50" s="8"/>
      <c r="P50" s="8"/>
      <c r="R50" s="454"/>
      <c r="S50" s="369" t="s">
        <v>171</v>
      </c>
      <c r="T50" s="370">
        <f>ROUND(Run!KJ60/100,3)</f>
        <v>0.11799999999999999</v>
      </c>
      <c r="U50" s="371" t="s">
        <v>14</v>
      </c>
      <c r="V50" s="473"/>
      <c r="W50" s="476"/>
      <c r="X50" s="372">
        <f>ROUND(Run!KZ60,-2)</f>
        <v>2600</v>
      </c>
      <c r="Y50" s="463"/>
      <c r="Z50" s="78"/>
      <c r="AJ50" s="79"/>
      <c r="AK50" s="9"/>
      <c r="AL50" s="9"/>
      <c r="AM50" s="9"/>
    </row>
    <row r="51" spans="1:43" x14ac:dyDescent="0.25">
      <c r="A51" s="8"/>
      <c r="B51" s="8"/>
      <c r="C51" s="8"/>
      <c r="D51" s="8"/>
      <c r="E51" s="8"/>
      <c r="F51" s="8"/>
      <c r="G51" s="8"/>
      <c r="H51" s="8"/>
      <c r="I51" s="8"/>
      <c r="J51" s="8"/>
      <c r="K51" s="8"/>
      <c r="L51" s="8"/>
      <c r="M51" s="8"/>
      <c r="N51" s="8"/>
      <c r="O51" s="8"/>
      <c r="P51" s="8"/>
      <c r="R51" s="454"/>
      <c r="S51" s="373" t="s">
        <v>172</v>
      </c>
      <c r="T51" s="374">
        <f>ROUND(U51*(1-SUM(T$48:T$50)),3)</f>
        <v>4.9000000000000002E-2</v>
      </c>
      <c r="U51" s="370">
        <f>ROUND(Run!JZ23,3)</f>
        <v>6.2E-2</v>
      </c>
      <c r="V51" s="473"/>
      <c r="W51" s="476"/>
      <c r="X51" s="372">
        <f>ROUND(Run!KD23,-2)</f>
        <v>1000</v>
      </c>
      <c r="Y51" s="464">
        <f>ROUND(Conv!J9,-3)</f>
        <v>54000</v>
      </c>
      <c r="AJ51" s="259"/>
      <c r="AK51" s="9"/>
      <c r="AL51" s="9"/>
      <c r="AM51" s="9"/>
    </row>
    <row r="52" spans="1:43" ht="15" customHeight="1" x14ac:dyDescent="0.25">
      <c r="A52" s="8"/>
      <c r="B52" s="8"/>
      <c r="C52" s="8"/>
      <c r="D52" s="8"/>
      <c r="E52" s="8"/>
      <c r="F52" s="8"/>
      <c r="G52" s="8"/>
      <c r="H52" s="8"/>
      <c r="I52" s="8"/>
      <c r="J52" s="8"/>
      <c r="K52" s="8"/>
      <c r="L52" s="8"/>
      <c r="M52" s="8"/>
      <c r="N52" s="8"/>
      <c r="O52" s="8"/>
      <c r="P52" s="8"/>
      <c r="R52" s="454"/>
      <c r="S52" s="373" t="s">
        <v>173</v>
      </c>
      <c r="T52" s="374">
        <f>ROUND(U52*(1-SUM(T$48:T$50)),3)</f>
        <v>4.4999999999999998E-2</v>
      </c>
      <c r="U52" s="370">
        <f>ROUND(Run!JY23,3)</f>
        <v>5.7000000000000002E-2</v>
      </c>
      <c r="V52" s="473"/>
      <c r="W52" s="476"/>
      <c r="X52" s="372">
        <f>ROUND(Run!KC23,-2)</f>
        <v>900</v>
      </c>
      <c r="Y52" s="464"/>
      <c r="AJ52" s="255"/>
      <c r="AK52" s="257"/>
      <c r="AL52" s="257"/>
      <c r="AM52" s="257"/>
    </row>
    <row r="53" spans="1:43" x14ac:dyDescent="0.25">
      <c r="A53" s="8"/>
      <c r="B53" s="8"/>
      <c r="C53" s="8"/>
      <c r="D53" s="8"/>
      <c r="E53" s="8"/>
      <c r="F53" s="8"/>
      <c r="G53" s="8"/>
      <c r="H53" s="8"/>
      <c r="I53" s="8"/>
      <c r="J53" s="8"/>
      <c r="K53" s="8"/>
      <c r="L53" s="8"/>
      <c r="M53" s="8"/>
      <c r="N53" s="8"/>
      <c r="O53" s="8"/>
      <c r="P53" s="8"/>
      <c r="R53" s="454"/>
      <c r="S53" s="369" t="s">
        <v>319</v>
      </c>
      <c r="T53" s="374">
        <f>ROUND(U53*(1-SUM(T$48:T$50)),3)</f>
        <v>2.7E-2</v>
      </c>
      <c r="U53" s="370">
        <f>ROUND(Run!IX23,3)</f>
        <v>3.4000000000000002E-2</v>
      </c>
      <c r="V53" s="474"/>
      <c r="W53" s="477"/>
      <c r="X53" s="372">
        <f>ROUND(Run!IU23,-2)</f>
        <v>600</v>
      </c>
      <c r="Y53" s="471"/>
      <c r="Z53" s="399"/>
      <c r="AJ53" s="79"/>
      <c r="AK53" s="9"/>
      <c r="AL53" s="9"/>
      <c r="AM53" s="9"/>
      <c r="AQ53" s="9"/>
    </row>
    <row r="54" spans="1:43" x14ac:dyDescent="0.25">
      <c r="A54" s="8"/>
      <c r="B54" s="8"/>
      <c r="C54" s="8"/>
      <c r="D54" s="8"/>
      <c r="E54" s="8"/>
      <c r="F54" s="8"/>
      <c r="G54" s="8"/>
      <c r="H54" s="8"/>
      <c r="I54" s="8"/>
      <c r="J54" s="8"/>
      <c r="K54" s="8"/>
      <c r="L54" s="8"/>
      <c r="M54" s="8"/>
      <c r="N54" s="8"/>
      <c r="O54" s="8"/>
      <c r="P54" s="8"/>
      <c r="R54" s="455"/>
      <c r="S54" s="375" t="s">
        <v>0</v>
      </c>
      <c r="T54" s="376">
        <f>SUM(T48:T53)</f>
        <v>0.32600000000000001</v>
      </c>
      <c r="U54" s="376">
        <f>SUM(U48:U53)</f>
        <v>0.153</v>
      </c>
      <c r="V54" s="377" t="s">
        <v>266</v>
      </c>
      <c r="W54" s="378" t="s">
        <v>723</v>
      </c>
      <c r="X54" s="379">
        <f>SUM(X48:X53)</f>
        <v>7000</v>
      </c>
      <c r="Y54" s="380">
        <f>ROUND(Conv!M9,-3)</f>
        <v>171000</v>
      </c>
      <c r="Z54" s="400"/>
      <c r="AJ54" s="79"/>
      <c r="AK54" s="9"/>
      <c r="AL54" s="9"/>
      <c r="AM54" s="9"/>
      <c r="AQ54" s="9"/>
    </row>
    <row r="55" spans="1:43" x14ac:dyDescent="0.25">
      <c r="A55" s="8"/>
      <c r="B55" s="8"/>
      <c r="C55" s="8"/>
      <c r="D55" s="8"/>
      <c r="E55" s="8"/>
      <c r="F55" s="8"/>
      <c r="G55" s="8"/>
      <c r="H55" s="8"/>
      <c r="I55" s="8"/>
      <c r="J55" s="8"/>
      <c r="K55" s="8"/>
      <c r="L55" s="8"/>
      <c r="M55" s="8"/>
      <c r="N55" s="8"/>
      <c r="O55" s="8"/>
      <c r="P55" s="8"/>
      <c r="R55" s="453" t="s">
        <v>412</v>
      </c>
      <c r="S55" s="365" t="s">
        <v>169</v>
      </c>
      <c r="T55" s="366">
        <f>ROUND(Run!KH60/100,3)</f>
        <v>3.2000000000000001E-2</v>
      </c>
      <c r="U55" s="367" t="s">
        <v>14</v>
      </c>
      <c r="V55" s="456" t="s">
        <v>727</v>
      </c>
      <c r="W55" s="459" t="s">
        <v>727</v>
      </c>
      <c r="X55" s="372">
        <f>ROUND(Run!KP60,-2)</f>
        <v>3800</v>
      </c>
      <c r="Y55" s="462">
        <f>ROUND(Conv!K18,-3)</f>
        <v>53000</v>
      </c>
      <c r="Z55" s="401"/>
      <c r="AJ55" s="11"/>
      <c r="AK55" s="9"/>
      <c r="AL55" s="9"/>
      <c r="AM55" s="9"/>
      <c r="AQ55" s="9"/>
    </row>
    <row r="56" spans="1:43" x14ac:dyDescent="0.25">
      <c r="A56" s="8"/>
      <c r="B56" s="8"/>
      <c r="C56" s="8"/>
      <c r="D56" s="8"/>
      <c r="E56" s="8"/>
      <c r="F56" s="8"/>
      <c r="G56" s="8"/>
      <c r="H56" s="8"/>
      <c r="I56" s="8"/>
      <c r="J56" s="8"/>
      <c r="K56" s="8"/>
      <c r="L56" s="8"/>
      <c r="M56" s="8"/>
      <c r="N56" s="8"/>
      <c r="O56" s="8"/>
      <c r="P56" s="8"/>
      <c r="R56" s="454"/>
      <c r="S56" s="369" t="s">
        <v>170</v>
      </c>
      <c r="T56" s="370">
        <f>ROUND(Run!KI60/100,3)</f>
        <v>5.5E-2</v>
      </c>
      <c r="U56" s="371" t="s">
        <v>14</v>
      </c>
      <c r="V56" s="457"/>
      <c r="W56" s="460"/>
      <c r="X56" s="372">
        <f>ROUND(Run!KQ60,-2)</f>
        <v>5500</v>
      </c>
      <c r="Y56" s="463"/>
      <c r="Z56" s="402"/>
    </row>
    <row r="57" spans="1:43" x14ac:dyDescent="0.25">
      <c r="A57" s="8"/>
      <c r="B57" s="8"/>
      <c r="C57" s="8"/>
      <c r="D57" s="8"/>
      <c r="E57" s="8"/>
      <c r="F57" s="8"/>
      <c r="G57" s="8"/>
      <c r="H57" s="8"/>
      <c r="I57" s="8"/>
      <c r="J57" s="8"/>
      <c r="K57" s="8"/>
      <c r="L57" s="8"/>
      <c r="M57" s="8"/>
      <c r="N57" s="8"/>
      <c r="O57" s="8"/>
      <c r="P57" s="8"/>
      <c r="R57" s="454"/>
      <c r="S57" s="369" t="s">
        <v>171</v>
      </c>
      <c r="T57" s="370">
        <f>ROUND(Run!KJ60/100,3)</f>
        <v>0.11799999999999999</v>
      </c>
      <c r="U57" s="371" t="s">
        <v>14</v>
      </c>
      <c r="V57" s="457"/>
      <c r="W57" s="460"/>
      <c r="X57" s="372">
        <f>ROUND(Run!KR60,-2)</f>
        <v>12700</v>
      </c>
      <c r="Y57" s="463"/>
      <c r="Z57" s="402"/>
    </row>
    <row r="58" spans="1:43" x14ac:dyDescent="0.25">
      <c r="A58" s="8"/>
      <c r="B58" s="8"/>
      <c r="C58" s="8"/>
      <c r="D58" s="8"/>
      <c r="E58" s="8"/>
      <c r="F58" s="8"/>
      <c r="G58" s="8"/>
      <c r="H58" s="8"/>
      <c r="I58" s="8"/>
      <c r="J58" s="8"/>
      <c r="K58" s="8"/>
      <c r="L58" s="8"/>
      <c r="M58" s="8"/>
      <c r="N58" s="8"/>
      <c r="O58" s="8"/>
      <c r="P58" s="8"/>
      <c r="R58" s="454"/>
      <c r="S58" s="373" t="s">
        <v>172</v>
      </c>
      <c r="T58" s="374">
        <f>ROUND(U58*(1-SUM(T$55:T$57)),3)</f>
        <v>5.8999999999999997E-2</v>
      </c>
      <c r="U58" s="370">
        <f>ROUND(Run!JP23,3)</f>
        <v>7.3999999999999996E-2</v>
      </c>
      <c r="V58" s="457"/>
      <c r="W58" s="460"/>
      <c r="X58" s="372">
        <f>ROUND(Run!JO23,-2)</f>
        <v>6800</v>
      </c>
      <c r="Y58" s="464">
        <f>ROUND(Conv!G18,-3)</f>
        <v>20000</v>
      </c>
      <c r="Z58" s="401"/>
    </row>
    <row r="59" spans="1:43" x14ac:dyDescent="0.25">
      <c r="A59" s="8"/>
      <c r="B59" s="8"/>
      <c r="C59" s="8"/>
      <c r="D59" s="8"/>
      <c r="E59" s="8"/>
      <c r="F59" s="8"/>
      <c r="G59" s="8"/>
      <c r="H59" s="8"/>
      <c r="I59" s="8"/>
      <c r="J59" s="8"/>
      <c r="K59" s="8"/>
      <c r="L59" s="8"/>
      <c r="M59" s="8"/>
      <c r="N59" s="8"/>
      <c r="O59" s="8"/>
      <c r="P59" s="8"/>
      <c r="R59" s="454"/>
      <c r="S59" s="373" t="s">
        <v>173</v>
      </c>
      <c r="T59" s="374">
        <f>ROUND(U59*(1-SUM(T$55:T$57)),3)</f>
        <v>0.10100000000000001</v>
      </c>
      <c r="U59" s="370">
        <f>ROUND(Run!JM23,3)</f>
        <v>0.127</v>
      </c>
      <c r="V59" s="457"/>
      <c r="W59" s="460"/>
      <c r="X59" s="372">
        <f>ROUND(Run!JL23,-2)</f>
        <v>11800</v>
      </c>
      <c r="Y59" s="463"/>
      <c r="Z59" s="401"/>
    </row>
    <row r="60" spans="1:43" x14ac:dyDescent="0.25">
      <c r="A60" s="8"/>
      <c r="B60" s="8"/>
      <c r="C60" s="8"/>
      <c r="D60" s="8"/>
      <c r="E60" s="8"/>
      <c r="F60" s="8"/>
      <c r="G60" s="8"/>
      <c r="H60" s="8"/>
      <c r="I60" s="8"/>
      <c r="J60" s="8"/>
      <c r="K60" s="8"/>
      <c r="L60" s="8"/>
      <c r="M60" s="8"/>
      <c r="N60" s="8"/>
      <c r="O60" s="8"/>
      <c r="P60" s="8"/>
      <c r="R60" s="454"/>
      <c r="S60" s="369" t="s">
        <v>319</v>
      </c>
      <c r="T60" s="374">
        <f>ROUND(U60*(1-SUM(T$55:T$57)),3)</f>
        <v>6.3E-2</v>
      </c>
      <c r="U60" s="370">
        <f>ROUND(Run!IW23,3)</f>
        <v>7.9000000000000001E-2</v>
      </c>
      <c r="V60" s="458"/>
      <c r="W60" s="461"/>
      <c r="X60" s="372">
        <f>ROUND(Run!IT23,-2)</f>
        <v>6300</v>
      </c>
      <c r="Y60" s="465"/>
      <c r="Z60" s="401"/>
    </row>
    <row r="61" spans="1:43" ht="15" customHeight="1" x14ac:dyDescent="0.25">
      <c r="A61" s="8"/>
      <c r="B61" s="8"/>
      <c r="C61" s="8"/>
      <c r="D61" s="8"/>
      <c r="E61" s="8"/>
      <c r="F61" s="8"/>
      <c r="G61" s="8"/>
      <c r="H61" s="8"/>
      <c r="I61" s="8"/>
      <c r="J61" s="8"/>
      <c r="K61" s="8"/>
      <c r="L61" s="8"/>
      <c r="M61" s="8"/>
      <c r="N61" s="8"/>
      <c r="O61" s="8"/>
      <c r="P61" s="8"/>
      <c r="R61" s="455"/>
      <c r="S61" s="375" t="s">
        <v>0</v>
      </c>
      <c r="T61" s="377">
        <f>SUM(T55:T60)</f>
        <v>0.42799999999999999</v>
      </c>
      <c r="U61" s="376">
        <f>SUM(U55:U60)</f>
        <v>0.28000000000000003</v>
      </c>
      <c r="V61" s="377" t="str">
        <f>V55</f>
        <v>≤75%</v>
      </c>
      <c r="W61" s="378" t="str">
        <f>W55</f>
        <v>≤75%</v>
      </c>
      <c r="X61" s="379">
        <f>SUM(X55:X60)</f>
        <v>46900</v>
      </c>
      <c r="Y61" s="380">
        <f>ROUND(Conv!O18,-3)</f>
        <v>72000</v>
      </c>
      <c r="Z61" s="403"/>
    </row>
    <row r="62" spans="1:43" x14ac:dyDescent="0.25">
      <c r="A62" s="8"/>
      <c r="B62" s="8"/>
      <c r="C62" s="8"/>
      <c r="D62" s="8"/>
      <c r="E62" s="8"/>
      <c r="F62" s="8"/>
      <c r="G62" s="8"/>
      <c r="H62" s="8"/>
      <c r="I62" s="8"/>
      <c r="J62" s="8"/>
      <c r="K62" s="8"/>
      <c r="L62" s="8"/>
      <c r="M62" s="8"/>
      <c r="N62" s="8"/>
      <c r="O62" s="8"/>
      <c r="P62" s="8"/>
      <c r="R62" s="453" t="s">
        <v>411</v>
      </c>
      <c r="S62" s="381" t="s">
        <v>172</v>
      </c>
      <c r="T62" s="382" t="s">
        <v>14</v>
      </c>
      <c r="U62" s="383">
        <f>ROUND(Run!NY35,3)</f>
        <v>0.19500000000000001</v>
      </c>
      <c r="V62" s="456" t="s">
        <v>727</v>
      </c>
      <c r="W62" s="459" t="s">
        <v>727</v>
      </c>
      <c r="X62" s="384">
        <f>ROUND(Run!NX18,-2)</f>
        <v>2200</v>
      </c>
      <c r="Y62" s="385">
        <f>X62</f>
        <v>2200</v>
      </c>
      <c r="Z62" s="401"/>
    </row>
    <row r="63" spans="1:43" x14ac:dyDescent="0.25">
      <c r="A63" s="8"/>
      <c r="B63" s="8"/>
      <c r="C63" s="8"/>
      <c r="D63" s="8"/>
      <c r="E63" s="8"/>
      <c r="F63" s="8"/>
      <c r="G63" s="8"/>
      <c r="H63" s="8"/>
      <c r="I63" s="8"/>
      <c r="J63" s="8"/>
      <c r="K63" s="8"/>
      <c r="L63" s="8"/>
      <c r="M63" s="8"/>
      <c r="N63" s="8"/>
      <c r="O63" s="8"/>
      <c r="P63" s="8"/>
      <c r="R63" s="454"/>
      <c r="S63" s="386" t="s">
        <v>173</v>
      </c>
      <c r="T63" s="371" t="s">
        <v>14</v>
      </c>
      <c r="U63" s="387">
        <f>ROUND(Run!NZ35,3)</f>
        <v>0.60299999999999998</v>
      </c>
      <c r="V63" s="458"/>
      <c r="W63" s="461"/>
      <c r="X63" s="308">
        <f>ROUND(Run!NY18,-2)</f>
        <v>7700</v>
      </c>
      <c r="Y63" s="388">
        <f>X63</f>
        <v>7700</v>
      </c>
      <c r="Z63" s="402"/>
    </row>
    <row r="64" spans="1:43" x14ac:dyDescent="0.25">
      <c r="A64" s="8"/>
      <c r="B64" s="8"/>
      <c r="C64" s="8"/>
      <c r="D64" s="8"/>
      <c r="E64" s="8"/>
      <c r="F64" s="8"/>
      <c r="G64" s="8"/>
      <c r="H64" s="8"/>
      <c r="I64" s="8"/>
      <c r="J64" s="8"/>
      <c r="K64" s="8"/>
      <c r="L64" s="8"/>
      <c r="M64" s="8"/>
      <c r="N64" s="8"/>
      <c r="O64" s="8"/>
      <c r="P64" s="8"/>
      <c r="R64" s="487"/>
      <c r="S64" s="375" t="s">
        <v>0</v>
      </c>
      <c r="T64" s="389"/>
      <c r="U64" s="376">
        <f>SUM(U62:U63)</f>
        <v>0.79800000000000004</v>
      </c>
      <c r="V64" s="377" t="str">
        <f>V62</f>
        <v>≤75%</v>
      </c>
      <c r="W64" s="378" t="str">
        <f>W62</f>
        <v>≤75%</v>
      </c>
      <c r="X64" s="379">
        <f>SUM(X62:X63)</f>
        <v>9900</v>
      </c>
      <c r="Y64" s="390">
        <f>SUM(Y62:Y63)</f>
        <v>9900</v>
      </c>
      <c r="Z64" s="402"/>
    </row>
    <row r="65" spans="1:26" ht="15" customHeight="1" x14ac:dyDescent="0.25">
      <c r="A65" s="8"/>
      <c r="B65" s="8"/>
      <c r="C65" s="8"/>
      <c r="D65" s="8"/>
      <c r="E65" s="8"/>
      <c r="F65" s="8"/>
      <c r="G65" s="8"/>
      <c r="H65" s="8"/>
      <c r="I65" s="8"/>
      <c r="J65" s="8"/>
      <c r="K65" s="8"/>
      <c r="L65" s="8"/>
      <c r="M65" s="8"/>
      <c r="N65" s="8"/>
      <c r="O65" s="8"/>
      <c r="P65" s="8"/>
      <c r="R65" s="453" t="s">
        <v>410</v>
      </c>
      <c r="S65" s="365" t="s">
        <v>169</v>
      </c>
      <c r="T65" s="391">
        <f>ROUND(Run!MQ44/100,3)</f>
        <v>0</v>
      </c>
      <c r="U65" s="367" t="s">
        <v>14</v>
      </c>
      <c r="V65" s="472" t="s">
        <v>730</v>
      </c>
      <c r="W65" s="472" t="s">
        <v>730</v>
      </c>
      <c r="X65" s="384">
        <f>ROUND(Run!MX64,-2)</f>
        <v>0</v>
      </c>
      <c r="Y65" s="462">
        <f>ROUND(SUM(X65:X67),-3)</f>
        <v>35000</v>
      </c>
      <c r="Z65" s="401"/>
    </row>
    <row r="66" spans="1:26" x14ac:dyDescent="0.25">
      <c r="A66" s="8"/>
      <c r="B66" s="8"/>
      <c r="C66" s="8"/>
      <c r="D66" s="8"/>
      <c r="E66" s="8"/>
      <c r="F66" s="8"/>
      <c r="G66" s="8"/>
      <c r="H66" s="8"/>
      <c r="I66" s="8"/>
      <c r="J66" s="8"/>
      <c r="K66" s="8"/>
      <c r="L66" s="8"/>
      <c r="M66" s="8"/>
      <c r="N66" s="8"/>
      <c r="O66" s="8"/>
      <c r="P66" s="8"/>
      <c r="R66" s="454"/>
      <c r="S66" s="369" t="s">
        <v>170</v>
      </c>
      <c r="T66" s="374">
        <f>ROUND(Run!MT44/100,3)</f>
        <v>0.1</v>
      </c>
      <c r="U66" s="371" t="s">
        <v>14</v>
      </c>
      <c r="V66" s="457"/>
      <c r="W66" s="457"/>
      <c r="X66" s="308">
        <f>ROUND(Run!MY64,-2)</f>
        <v>13000</v>
      </c>
      <c r="Y66" s="464"/>
      <c r="Z66" s="402"/>
    </row>
    <row r="67" spans="1:26" ht="15" customHeight="1" x14ac:dyDescent="0.3">
      <c r="A67" s="8"/>
      <c r="B67" s="8"/>
      <c r="C67" s="8"/>
      <c r="D67" s="8"/>
      <c r="E67" s="423" t="s">
        <v>15</v>
      </c>
      <c r="F67" s="424">
        <f>T54</f>
        <v>0.32600000000000001</v>
      </c>
      <c r="G67" s="425"/>
      <c r="H67" s="425"/>
      <c r="I67" s="425"/>
      <c r="J67" s="425"/>
      <c r="K67" s="426" t="s">
        <v>15</v>
      </c>
      <c r="L67" s="427">
        <f>V39/1000000</f>
        <v>19.366499999999998</v>
      </c>
      <c r="M67" s="428" t="s">
        <v>724</v>
      </c>
      <c r="O67" s="8"/>
      <c r="P67" s="8"/>
      <c r="R67" s="454"/>
      <c r="S67" s="369" t="s">
        <v>171</v>
      </c>
      <c r="T67" s="392">
        <f>ROUND(Run!ND44/100,3)</f>
        <v>0.182</v>
      </c>
      <c r="U67" s="371" t="s">
        <v>14</v>
      </c>
      <c r="V67" s="457"/>
      <c r="W67" s="457"/>
      <c r="X67" s="308">
        <f>ROUND(Run!MZ64,-2)</f>
        <v>21700</v>
      </c>
      <c r="Y67" s="464"/>
      <c r="Z67" s="402"/>
    </row>
    <row r="68" spans="1:26" x14ac:dyDescent="0.25">
      <c r="A68" s="8"/>
      <c r="B68" s="8"/>
      <c r="C68" s="8"/>
      <c r="D68" s="8"/>
      <c r="E68" s="8"/>
      <c r="F68" s="8"/>
      <c r="G68" s="8"/>
      <c r="H68" s="8"/>
      <c r="I68" s="8"/>
      <c r="J68" s="8"/>
      <c r="K68" s="8"/>
      <c r="L68" s="8"/>
      <c r="M68" s="8"/>
      <c r="N68" s="8"/>
      <c r="O68" s="8"/>
      <c r="P68" s="8"/>
      <c r="R68" s="454"/>
      <c r="S68" s="373" t="s">
        <v>172</v>
      </c>
      <c r="T68" s="374">
        <f>ROUND(U68*(1-SUM(T$57:T$59)),3)</f>
        <v>0.03</v>
      </c>
      <c r="U68" s="392">
        <f>ROUND(Run!NN64,3)</f>
        <v>4.2000000000000003E-2</v>
      </c>
      <c r="V68" s="457"/>
      <c r="W68" s="457"/>
      <c r="X68" s="308">
        <f>ROUND(Run!NG64,-2)</f>
        <v>3400</v>
      </c>
      <c r="Y68" s="464">
        <f>ROUND(SUM(X68:X71),-3)</f>
        <v>52000</v>
      </c>
      <c r="Z68" s="403"/>
    </row>
    <row r="69" spans="1:26" x14ac:dyDescent="0.25">
      <c r="A69" s="8"/>
      <c r="B69" s="8"/>
      <c r="C69" s="8"/>
      <c r="D69" s="8"/>
      <c r="E69" s="8"/>
      <c r="F69" s="8"/>
      <c r="G69" s="8"/>
      <c r="H69" s="8"/>
      <c r="I69" s="8"/>
      <c r="J69" s="8"/>
      <c r="K69" s="8"/>
      <c r="L69" s="8"/>
      <c r="M69" s="8"/>
      <c r="N69" s="8"/>
      <c r="O69" s="8"/>
      <c r="P69" s="8"/>
      <c r="R69" s="454"/>
      <c r="S69" s="373" t="s">
        <v>173</v>
      </c>
      <c r="T69" s="374">
        <f>ROUND(U69*(1-SUM(T$57:T$59)),3)</f>
        <v>0.10100000000000001</v>
      </c>
      <c r="U69" s="387">
        <f>ROUND(Run!NO64,3)</f>
        <v>0.14000000000000001</v>
      </c>
      <c r="V69" s="457"/>
      <c r="W69" s="457"/>
      <c r="X69" s="308">
        <f>ROUND(Run!NH64,-2)</f>
        <v>11900</v>
      </c>
      <c r="Y69" s="464"/>
    </row>
    <row r="70" spans="1:26" ht="15" customHeight="1" x14ac:dyDescent="0.25">
      <c r="A70" s="8"/>
      <c r="B70" s="8"/>
      <c r="C70" s="8"/>
      <c r="D70" s="8"/>
      <c r="E70" s="8"/>
      <c r="F70" s="8"/>
      <c r="G70" s="8"/>
      <c r="H70" s="8"/>
      <c r="I70" s="8"/>
      <c r="J70" s="8"/>
      <c r="K70" s="8"/>
      <c r="L70" s="8"/>
      <c r="M70" s="8"/>
      <c r="N70" s="8"/>
      <c r="O70" s="8"/>
      <c r="P70" s="8"/>
      <c r="R70" s="454"/>
      <c r="S70" s="369" t="s">
        <v>174</v>
      </c>
      <c r="T70" s="374">
        <f>ROUND(U70*(1-SUM(T$57:T$59)),3)</f>
        <v>0.29199999999999998</v>
      </c>
      <c r="U70" s="393">
        <f>ROUND(Run!NP64,3)</f>
        <v>0.40500000000000003</v>
      </c>
      <c r="V70" s="457"/>
      <c r="W70" s="457"/>
      <c r="X70" s="308">
        <f>ROUND(Run!NI64,-2)</f>
        <v>35800</v>
      </c>
      <c r="Y70" s="464"/>
      <c r="Z70" s="404"/>
    </row>
    <row r="71" spans="1:26" x14ac:dyDescent="0.25">
      <c r="A71" s="8"/>
      <c r="B71" s="8"/>
      <c r="C71" s="8"/>
      <c r="D71" s="8"/>
      <c r="E71" s="8"/>
      <c r="F71" s="8"/>
      <c r="G71" s="8"/>
      <c r="H71" s="8"/>
      <c r="I71" s="8"/>
      <c r="J71" s="8"/>
      <c r="K71" s="8"/>
      <c r="L71" s="8"/>
      <c r="M71" s="8"/>
      <c r="N71" s="8"/>
      <c r="O71" s="8"/>
      <c r="P71" s="8"/>
      <c r="R71" s="454"/>
      <c r="S71" s="394" t="s">
        <v>319</v>
      </c>
      <c r="T71" s="374">
        <f>ROUND(U71*(1-SUM(T$57:T$59)),3)</f>
        <v>5.0000000000000001E-3</v>
      </c>
      <c r="U71" s="395">
        <f>ROUND(Run!NQ64,3)</f>
        <v>7.0000000000000001E-3</v>
      </c>
      <c r="V71" s="458"/>
      <c r="W71" s="458"/>
      <c r="X71" s="396">
        <f>ROUND(Run!NJ64,-2)</f>
        <v>500</v>
      </c>
      <c r="Y71" s="471"/>
      <c r="Z71" s="404"/>
    </row>
    <row r="72" spans="1:26" ht="15" customHeight="1" x14ac:dyDescent="0.25">
      <c r="A72" s="8"/>
      <c r="B72" s="8"/>
      <c r="C72" s="8"/>
      <c r="D72" s="8"/>
      <c r="E72" s="8"/>
      <c r="F72" s="8"/>
      <c r="G72" s="8"/>
      <c r="H72" s="8"/>
      <c r="I72" s="8"/>
      <c r="J72" s="8"/>
      <c r="K72" s="8"/>
      <c r="L72" s="8"/>
      <c r="M72" s="8"/>
      <c r="N72" s="8"/>
      <c r="O72" s="8"/>
      <c r="P72" s="8"/>
      <c r="R72" s="455"/>
      <c r="S72" s="375" t="s">
        <v>0</v>
      </c>
      <c r="T72" s="397">
        <f>SUM(T65:T71)</f>
        <v>0.71000000000000008</v>
      </c>
      <c r="U72" s="397">
        <f>SUM(U65:U71)</f>
        <v>0.59400000000000008</v>
      </c>
      <c r="V72" s="377" t="str">
        <f>V65</f>
        <v>≤75%</v>
      </c>
      <c r="W72" s="378" t="str">
        <f>W65</f>
        <v>≤75%</v>
      </c>
      <c r="X72" s="398">
        <f>SUM(X65:X71)</f>
        <v>86300</v>
      </c>
      <c r="Y72" s="390">
        <f>SUM(Y65:Y71)</f>
        <v>87000</v>
      </c>
      <c r="Z72" s="405"/>
    </row>
    <row r="73" spans="1:26" x14ac:dyDescent="0.25">
      <c r="A73" s="8"/>
      <c r="R73" s="8"/>
      <c r="S73" s="8"/>
      <c r="T73" s="8"/>
      <c r="U73" s="8"/>
      <c r="V73" s="8"/>
      <c r="W73" s="8"/>
      <c r="X73" s="8"/>
    </row>
    <row r="74" spans="1:26" x14ac:dyDescent="0.25">
      <c r="A74" s="8"/>
      <c r="Z74" s="401"/>
    </row>
    <row r="75" spans="1:26" ht="15" customHeight="1" x14ac:dyDescent="0.25">
      <c r="A75" s="8"/>
      <c r="Z75" s="401"/>
    </row>
    <row r="76" spans="1:26" ht="15" customHeight="1" x14ac:dyDescent="0.25">
      <c r="A76" s="8"/>
      <c r="Z76" s="401"/>
    </row>
    <row r="77" spans="1:26" x14ac:dyDescent="0.25">
      <c r="A77" s="8"/>
      <c r="D77" s="8"/>
      <c r="E77" s="8"/>
      <c r="F77" s="8"/>
      <c r="G77" s="8"/>
      <c r="H77" s="8"/>
      <c r="I77" s="8"/>
      <c r="Z77" s="401"/>
    </row>
    <row r="78" spans="1:26" ht="15" customHeight="1" x14ac:dyDescent="0.25">
      <c r="A78" s="8"/>
      <c r="F78" s="8"/>
      <c r="Z78" s="401"/>
    </row>
    <row r="79" spans="1:26" ht="15" customHeight="1" x14ac:dyDescent="0.25">
      <c r="A79" s="8"/>
      <c r="Z79" s="401"/>
    </row>
    <row r="80" spans="1:26" ht="15" customHeight="1" x14ac:dyDescent="0.25">
      <c r="A80" s="8"/>
      <c r="R80" s="8"/>
      <c r="S80" s="8"/>
      <c r="T80" s="8"/>
      <c r="U80" s="8"/>
      <c r="V80" s="8"/>
      <c r="W80" s="8"/>
      <c r="X80" s="8"/>
      <c r="Z80" s="401"/>
    </row>
    <row r="81" spans="1:26" ht="15" customHeight="1" x14ac:dyDescent="0.25">
      <c r="A81" s="8"/>
      <c r="Z81" s="405"/>
    </row>
    <row r="82" spans="1:26" ht="15" customHeight="1" x14ac:dyDescent="0.25">
      <c r="A82" s="8"/>
    </row>
    <row r="83" spans="1:26" ht="15" customHeight="1" x14ac:dyDescent="0.25">
      <c r="A83" s="78"/>
    </row>
    <row r="86" spans="1:26" ht="15" customHeight="1" x14ac:dyDescent="0.25"/>
    <row r="89" spans="1:26" ht="15" customHeight="1" x14ac:dyDescent="0.25"/>
    <row r="94" spans="1:26" ht="15" customHeight="1" x14ac:dyDescent="0.25"/>
  </sheetData>
  <mergeCells count="29">
    <mergeCell ref="V62:V63"/>
    <mergeCell ref="Y68:Y71"/>
    <mergeCell ref="Y65:Y67"/>
    <mergeCell ref="W62:W63"/>
    <mergeCell ref="V65:V71"/>
    <mergeCell ref="W65:W71"/>
    <mergeCell ref="R22:R25"/>
    <mergeCell ref="R65:R72"/>
    <mergeCell ref="R30:R34"/>
    <mergeCell ref="R12:R21"/>
    <mergeCell ref="R62:R64"/>
    <mergeCell ref="R35:R38"/>
    <mergeCell ref="R41:R43"/>
    <mergeCell ref="AA3:AB4"/>
    <mergeCell ref="R55:R61"/>
    <mergeCell ref="R48:R54"/>
    <mergeCell ref="V55:V60"/>
    <mergeCell ref="W55:W60"/>
    <mergeCell ref="Y55:Y57"/>
    <mergeCell ref="Y58:Y60"/>
    <mergeCell ref="R46:S46"/>
    <mergeCell ref="T46:W46"/>
    <mergeCell ref="X46:Y46"/>
    <mergeCell ref="Y51:Y53"/>
    <mergeCell ref="V48:V53"/>
    <mergeCell ref="W48:W53"/>
    <mergeCell ref="Y48:Y50"/>
    <mergeCell ref="AA22:AB23"/>
    <mergeCell ref="R5:R1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BI158"/>
  <sheetViews>
    <sheetView topLeftCell="X1" workbookViewId="0">
      <selection activeCell="AG1" sqref="AG1"/>
    </sheetView>
  </sheetViews>
  <sheetFormatPr defaultRowHeight="15" x14ac:dyDescent="0.25"/>
  <cols>
    <col min="1" max="1" width="3.140625" customWidth="1"/>
    <col min="3" max="3" width="25.7109375" customWidth="1"/>
    <col min="4" max="4" width="1.42578125" customWidth="1"/>
    <col min="5" max="6" width="10.7109375" customWidth="1"/>
    <col min="11" max="11" width="3.5703125" customWidth="1"/>
    <col min="14" max="14" width="1.7109375" customWidth="1"/>
    <col min="15" max="16" width="9" customWidth="1"/>
    <col min="17" max="17" width="2" customWidth="1"/>
    <col min="20" max="22" width="9.140625" style="3"/>
    <col min="24" max="24" width="26.42578125" style="145" bestFit="1" customWidth="1"/>
    <col min="25" max="25" width="17.85546875" style="62" bestFit="1" customWidth="1"/>
    <col min="26" max="26" width="8.140625" style="145" bestFit="1" customWidth="1"/>
    <col min="27" max="27" width="17" style="62" bestFit="1" customWidth="1"/>
    <col min="28" max="28" width="12.140625" style="145" bestFit="1" customWidth="1"/>
    <col min="29" max="29" width="21.85546875" style="145" bestFit="1" customWidth="1"/>
    <col min="30" max="30" width="14.28515625" style="62" customWidth="1"/>
    <col min="31" max="31" width="15.5703125" style="447" bestFit="1" customWidth="1"/>
    <col min="47" max="47" width="9.85546875" customWidth="1"/>
    <col min="48" max="48" width="11.28515625" customWidth="1"/>
    <col min="50" max="50" width="11.5703125" customWidth="1"/>
    <col min="52" max="52" width="11.140625" customWidth="1"/>
    <col min="53" max="53" width="10.7109375" customWidth="1"/>
    <col min="54" max="54" width="9.7109375" customWidth="1"/>
    <col min="55" max="55" width="10.7109375" customWidth="1"/>
  </cols>
  <sheetData>
    <row r="1" spans="2:55" x14ac:dyDescent="0.25">
      <c r="H1" s="12">
        <v>2004</v>
      </c>
      <c r="I1" s="12">
        <v>2004</v>
      </c>
      <c r="J1" s="12">
        <v>2004</v>
      </c>
      <c r="L1" s="12">
        <v>2010</v>
      </c>
      <c r="M1" s="12">
        <v>2010</v>
      </c>
      <c r="R1" t="s">
        <v>310</v>
      </c>
      <c r="T1" s="3" t="s">
        <v>158</v>
      </c>
      <c r="X1" s="141" t="s">
        <v>323</v>
      </c>
      <c r="Y1" s="124" t="s">
        <v>63</v>
      </c>
      <c r="Z1" s="142" t="s">
        <v>324</v>
      </c>
      <c r="AA1" s="143" t="s">
        <v>9</v>
      </c>
      <c r="AB1" s="142" t="s">
        <v>325</v>
      </c>
      <c r="AC1" s="142" t="s">
        <v>326</v>
      </c>
      <c r="AD1" s="143" t="s">
        <v>160</v>
      </c>
      <c r="AE1" s="446" t="s">
        <v>327</v>
      </c>
      <c r="AG1" t="s">
        <v>736</v>
      </c>
    </row>
    <row r="2" spans="2:55" x14ac:dyDescent="0.25">
      <c r="E2" t="s">
        <v>102</v>
      </c>
      <c r="F2" t="s">
        <v>306</v>
      </c>
      <c r="G2" t="s">
        <v>168</v>
      </c>
      <c r="H2" s="12" t="s">
        <v>97</v>
      </c>
      <c r="I2" s="12" t="s">
        <v>97</v>
      </c>
      <c r="J2" s="12" t="s">
        <v>97</v>
      </c>
      <c r="L2" s="12" t="s">
        <v>97</v>
      </c>
      <c r="M2" s="12" t="s">
        <v>97</v>
      </c>
      <c r="O2" s="62" t="s">
        <v>309</v>
      </c>
      <c r="P2" s="12"/>
      <c r="Q2" s="12"/>
      <c r="R2" t="s">
        <v>102</v>
      </c>
      <c r="T2" s="3" t="s">
        <v>159</v>
      </c>
      <c r="X2" s="144" t="str">
        <f t="shared" ref="X2:AE72" si="0">CONCATENATE(Y2, "-", AA2)</f>
        <v>fall Chinook-Grays/Chinook</v>
      </c>
      <c r="Y2" s="62" t="s">
        <v>328</v>
      </c>
      <c r="Z2" s="145" t="s">
        <v>400</v>
      </c>
      <c r="AA2" s="62" t="s">
        <v>31</v>
      </c>
      <c r="AB2" s="145" t="s">
        <v>401</v>
      </c>
      <c r="AC2" s="145">
        <v>1000</v>
      </c>
      <c r="AD2" s="62">
        <v>2010</v>
      </c>
      <c r="AE2" s="447">
        <v>82.894698750000003</v>
      </c>
      <c r="AV2" s="124" t="s">
        <v>34</v>
      </c>
    </row>
    <row r="3" spans="2:55" x14ac:dyDescent="0.25">
      <c r="E3" t="s">
        <v>101</v>
      </c>
      <c r="F3" t="s">
        <v>20</v>
      </c>
      <c r="G3" t="s">
        <v>20</v>
      </c>
      <c r="H3" s="12" t="s">
        <v>98</v>
      </c>
      <c r="I3" s="12" t="s">
        <v>100</v>
      </c>
      <c r="J3" s="12" t="s">
        <v>99</v>
      </c>
      <c r="L3" s="12" t="s">
        <v>98</v>
      </c>
      <c r="M3" s="12" t="s">
        <v>99</v>
      </c>
      <c r="O3" s="12" t="s">
        <v>10</v>
      </c>
      <c r="P3" s="12" t="s">
        <v>308</v>
      </c>
      <c r="Q3" s="12"/>
      <c r="R3" s="12" t="s">
        <v>103</v>
      </c>
      <c r="T3" s="3" t="s">
        <v>11</v>
      </c>
      <c r="U3" s="3" t="s">
        <v>12</v>
      </c>
      <c r="V3" s="3" t="s">
        <v>13</v>
      </c>
      <c r="X3" s="144" t="str">
        <f t="shared" si="0"/>
        <v>fall Chinook-Grays/Chinook</v>
      </c>
      <c r="Y3" s="62" t="s">
        <v>328</v>
      </c>
      <c r="Z3" s="145" t="s">
        <v>400</v>
      </c>
      <c r="AA3" s="62" t="s">
        <v>31</v>
      </c>
      <c r="AB3" s="145" t="s">
        <v>401</v>
      </c>
      <c r="AC3" s="145">
        <v>1000</v>
      </c>
      <c r="AD3" s="62">
        <v>2011</v>
      </c>
      <c r="AE3" s="447">
        <v>62.332752499999998</v>
      </c>
      <c r="AV3" s="124"/>
      <c r="AW3" s="492" t="s">
        <v>420</v>
      </c>
      <c r="AX3" s="492"/>
      <c r="AY3" s="492"/>
      <c r="AZ3" s="12" t="s">
        <v>418</v>
      </c>
      <c r="BA3" s="492" t="s">
        <v>426</v>
      </c>
      <c r="BB3" s="492"/>
    </row>
    <row r="4" spans="2:55" x14ac:dyDescent="0.25">
      <c r="B4" s="478" t="s">
        <v>29</v>
      </c>
      <c r="C4" s="1" t="s">
        <v>31</v>
      </c>
      <c r="E4">
        <v>50</v>
      </c>
      <c r="G4" s="3">
        <f>Run!AK85</f>
        <v>104.16696374733829</v>
      </c>
      <c r="H4" s="3">
        <v>550</v>
      </c>
      <c r="I4" s="3">
        <v>795</v>
      </c>
      <c r="J4" s="3">
        <v>869</v>
      </c>
      <c r="L4" s="41">
        <v>484</v>
      </c>
      <c r="M4" s="41">
        <v>774</v>
      </c>
      <c r="R4">
        <v>1000</v>
      </c>
      <c r="T4" s="3">
        <f>R4</f>
        <v>1000</v>
      </c>
      <c r="U4" s="3">
        <f>$T4</f>
        <v>1000</v>
      </c>
      <c r="V4" s="3">
        <f>$T4</f>
        <v>1000</v>
      </c>
      <c r="X4" s="144" t="str">
        <f t="shared" si="0"/>
        <v>fall Chinook-Grays/Chinook</v>
      </c>
      <c r="Y4" s="62" t="s">
        <v>328</v>
      </c>
      <c r="Z4" s="145" t="s">
        <v>400</v>
      </c>
      <c r="AA4" s="62" t="s">
        <v>31</v>
      </c>
      <c r="AB4" s="145" t="s">
        <v>401</v>
      </c>
      <c r="AC4" s="145">
        <v>1000</v>
      </c>
      <c r="AD4" s="62">
        <v>2012</v>
      </c>
      <c r="AE4" s="447">
        <v>35.094826750000003</v>
      </c>
      <c r="AW4" s="73" t="s">
        <v>0</v>
      </c>
      <c r="AX4" s="73" t="s">
        <v>332</v>
      </c>
      <c r="AY4" s="73" t="s">
        <v>333</v>
      </c>
      <c r="AZ4" s="140" t="s">
        <v>419</v>
      </c>
      <c r="BA4" s="73" t="s">
        <v>0</v>
      </c>
      <c r="BB4" s="73" t="s">
        <v>333</v>
      </c>
    </row>
    <row r="5" spans="2:55" x14ac:dyDescent="0.25">
      <c r="B5" s="478"/>
      <c r="C5" s="2" t="s">
        <v>32</v>
      </c>
      <c r="E5">
        <v>50</v>
      </c>
      <c r="G5" s="3">
        <f>Run!AT85</f>
        <v>147.21094103397172</v>
      </c>
      <c r="H5" s="3">
        <v>2060</v>
      </c>
      <c r="I5" s="3">
        <v>2934</v>
      </c>
      <c r="J5" s="3">
        <v>4564</v>
      </c>
      <c r="L5" s="3">
        <v>2003</v>
      </c>
      <c r="M5" s="3">
        <v>2992</v>
      </c>
      <c r="R5" s="3">
        <v>1500</v>
      </c>
      <c r="T5" s="3">
        <f>R5</f>
        <v>1500</v>
      </c>
      <c r="U5" s="3">
        <f t="shared" ref="U5:U10" si="1">ROUND(T5+((V5-T5)/2),-2)</f>
        <v>2200</v>
      </c>
      <c r="V5" s="3">
        <f>ROUND(I5,-2)</f>
        <v>2900</v>
      </c>
      <c r="X5" s="144" t="str">
        <f t="shared" si="0"/>
        <v>fall Chinook-Grays/Chinook</v>
      </c>
      <c r="Y5" s="62" t="s">
        <v>328</v>
      </c>
      <c r="Z5" s="145" t="s">
        <v>400</v>
      </c>
      <c r="AA5" s="62" t="s">
        <v>31</v>
      </c>
      <c r="AB5" s="145" t="s">
        <v>401</v>
      </c>
      <c r="AC5" s="145">
        <v>1000</v>
      </c>
      <c r="AD5" s="62">
        <v>2013</v>
      </c>
      <c r="AE5" s="447">
        <v>91.050771249999997</v>
      </c>
      <c r="AV5" s="150" t="s">
        <v>160</v>
      </c>
      <c r="AW5" s="150" t="s">
        <v>331</v>
      </c>
      <c r="AX5" s="150" t="s">
        <v>333</v>
      </c>
      <c r="AY5" s="150" t="s">
        <v>334</v>
      </c>
      <c r="AZ5" s="150" t="s">
        <v>423</v>
      </c>
      <c r="BA5" s="150" t="s">
        <v>331</v>
      </c>
      <c r="BB5" s="150" t="s">
        <v>334</v>
      </c>
    </row>
    <row r="6" spans="2:55" x14ac:dyDescent="0.25">
      <c r="B6" s="478"/>
      <c r="C6" s="2" t="s">
        <v>33</v>
      </c>
      <c r="E6">
        <v>50</v>
      </c>
      <c r="G6" s="3">
        <f>Run!BC85</f>
        <v>137.41112747510849</v>
      </c>
      <c r="H6" s="3">
        <v>1365</v>
      </c>
      <c r="I6" s="3">
        <v>2072</v>
      </c>
      <c r="J6" s="3">
        <v>4855</v>
      </c>
      <c r="L6">
        <v>1418</v>
      </c>
      <c r="M6">
        <v>2474</v>
      </c>
      <c r="R6">
        <v>900</v>
      </c>
      <c r="T6" s="3">
        <f>R6</f>
        <v>900</v>
      </c>
      <c r="U6" s="3">
        <f t="shared" si="1"/>
        <v>1500</v>
      </c>
      <c r="V6" s="3">
        <f>ROUND(I6,-2)</f>
        <v>2100</v>
      </c>
      <c r="X6" s="144" t="str">
        <f t="shared" si="0"/>
        <v>fall Chinook-Grays/Chinook</v>
      </c>
      <c r="Y6" s="62" t="s">
        <v>328</v>
      </c>
      <c r="Z6" s="145" t="s">
        <v>400</v>
      </c>
      <c r="AA6" s="62" t="s">
        <v>31</v>
      </c>
      <c r="AB6" s="145" t="s">
        <v>401</v>
      </c>
      <c r="AC6" s="145">
        <v>1000</v>
      </c>
      <c r="AD6" s="62">
        <v>2014</v>
      </c>
      <c r="AE6" s="447">
        <v>184.69203250000001</v>
      </c>
      <c r="AV6">
        <v>2010</v>
      </c>
      <c r="AW6">
        <v>1152</v>
      </c>
      <c r="AX6" s="73" t="s">
        <v>165</v>
      </c>
    </row>
    <row r="7" spans="2:55" x14ac:dyDescent="0.25">
      <c r="B7" s="478"/>
      <c r="C7" s="2" t="s">
        <v>34</v>
      </c>
      <c r="E7">
        <v>379</v>
      </c>
      <c r="F7">
        <v>50</v>
      </c>
      <c r="G7" s="9"/>
      <c r="H7" s="3"/>
      <c r="I7" s="3"/>
      <c r="J7" s="3"/>
      <c r="M7" s="9"/>
      <c r="O7">
        <v>15115</v>
      </c>
      <c r="P7">
        <v>1510</v>
      </c>
      <c r="R7">
        <v>505</v>
      </c>
      <c r="T7" s="3">
        <f>ROUND(R7,-2)</f>
        <v>500</v>
      </c>
      <c r="U7" s="3">
        <f t="shared" si="1"/>
        <v>1000</v>
      </c>
      <c r="V7" s="3">
        <f>ROUND(P7,-2)</f>
        <v>1500</v>
      </c>
      <c r="X7" s="144" t="str">
        <f t="shared" si="0"/>
        <v>fall Chinook-Grays/Chinook</v>
      </c>
      <c r="Y7" s="62" t="s">
        <v>328</v>
      </c>
      <c r="Z7" s="145" t="s">
        <v>400</v>
      </c>
      <c r="AA7" s="62" t="s">
        <v>31</v>
      </c>
      <c r="AB7" s="145" t="s">
        <v>401</v>
      </c>
      <c r="AC7" s="145">
        <v>1000</v>
      </c>
      <c r="AD7" s="62">
        <v>2015</v>
      </c>
      <c r="AE7" s="447">
        <v>218.79985500000001</v>
      </c>
      <c r="AV7">
        <v>2011</v>
      </c>
      <c r="AW7">
        <v>4011</v>
      </c>
      <c r="AX7">
        <v>0.39</v>
      </c>
      <c r="AY7" s="3">
        <f t="shared" ref="AY7:AY12" si="2">AW7*AX7</f>
        <v>1564.29</v>
      </c>
      <c r="BA7" s="73"/>
      <c r="BB7" s="73"/>
      <c r="BC7" s="73"/>
    </row>
    <row r="8" spans="2:55" x14ac:dyDescent="0.25">
      <c r="B8" s="478"/>
      <c r="C8" s="2" t="s">
        <v>35</v>
      </c>
      <c r="E8">
        <v>216</v>
      </c>
      <c r="F8">
        <v>75</v>
      </c>
      <c r="G8" s="9"/>
      <c r="H8" s="3"/>
      <c r="I8" s="3"/>
      <c r="J8" s="3"/>
      <c r="M8" s="9"/>
      <c r="O8">
        <v>8785</v>
      </c>
      <c r="P8">
        <v>1479</v>
      </c>
      <c r="R8">
        <v>577</v>
      </c>
      <c r="T8" s="3">
        <f>ROUND(R8,-2)</f>
        <v>600</v>
      </c>
      <c r="U8" s="3">
        <f t="shared" si="1"/>
        <v>1100</v>
      </c>
      <c r="V8" s="3">
        <f>ROUND(P8,-2)</f>
        <v>1500</v>
      </c>
      <c r="X8" s="144" t="str">
        <f t="shared" si="0"/>
        <v>fall Chinook-Grays/Chinook</v>
      </c>
      <c r="Y8" s="62" t="s">
        <v>328</v>
      </c>
      <c r="Z8" s="145" t="s">
        <v>400</v>
      </c>
      <c r="AA8" s="62" t="s">
        <v>31</v>
      </c>
      <c r="AB8" s="145" t="s">
        <v>401</v>
      </c>
      <c r="AC8" s="145">
        <v>1000</v>
      </c>
      <c r="AD8" s="62">
        <v>2016</v>
      </c>
      <c r="AE8" s="447">
        <v>80.130476250000001</v>
      </c>
      <c r="AV8">
        <v>2012</v>
      </c>
      <c r="AW8">
        <v>5667</v>
      </c>
      <c r="AX8">
        <v>0.03</v>
      </c>
      <c r="AY8" s="3">
        <f t="shared" si="2"/>
        <v>170.01</v>
      </c>
      <c r="AZ8">
        <v>170</v>
      </c>
      <c r="BA8" s="3">
        <v>6686</v>
      </c>
      <c r="BB8" s="3">
        <v>170</v>
      </c>
      <c r="BC8" s="3"/>
    </row>
    <row r="9" spans="2:55" x14ac:dyDescent="0.25">
      <c r="B9" s="478"/>
      <c r="C9" s="2" t="s">
        <v>36</v>
      </c>
      <c r="E9">
        <v>6</v>
      </c>
      <c r="F9">
        <v>150</v>
      </c>
      <c r="G9" s="9"/>
      <c r="H9" s="3"/>
      <c r="I9" s="3"/>
      <c r="J9" s="3"/>
      <c r="M9" s="9"/>
      <c r="O9">
        <v>14354</v>
      </c>
      <c r="P9">
        <v>1745</v>
      </c>
      <c r="R9">
        <v>1277</v>
      </c>
      <c r="T9" s="3">
        <f>ROUND(R9,-2)</f>
        <v>1300</v>
      </c>
      <c r="U9" s="3">
        <f t="shared" si="1"/>
        <v>1500</v>
      </c>
      <c r="V9" s="3">
        <f>ROUND(P9,-2)</f>
        <v>1700</v>
      </c>
      <c r="X9" s="144" t="str">
        <f t="shared" si="0"/>
        <v>fall Chinook-Grays/Chinook</v>
      </c>
      <c r="Y9" s="62" t="s">
        <v>328</v>
      </c>
      <c r="Z9" s="145" t="s">
        <v>400</v>
      </c>
      <c r="AA9" s="62" t="s">
        <v>31</v>
      </c>
      <c r="AB9" s="145" t="s">
        <v>401</v>
      </c>
      <c r="AC9" s="145">
        <v>1000</v>
      </c>
      <c r="AD9" s="62">
        <v>2017</v>
      </c>
      <c r="AE9" s="447">
        <v>295.08933124999999</v>
      </c>
      <c r="AV9">
        <v>2013</v>
      </c>
      <c r="AW9">
        <v>8180</v>
      </c>
      <c r="AX9">
        <v>0.05</v>
      </c>
      <c r="AY9" s="3">
        <f t="shared" si="2"/>
        <v>409</v>
      </c>
      <c r="AZ9">
        <v>409</v>
      </c>
      <c r="BA9" s="3">
        <v>8485</v>
      </c>
      <c r="BB9" s="3">
        <v>409</v>
      </c>
      <c r="BC9" s="3"/>
    </row>
    <row r="10" spans="2:55" x14ac:dyDescent="0.25">
      <c r="B10" s="478"/>
      <c r="C10" s="4" t="s">
        <v>37</v>
      </c>
      <c r="E10">
        <v>356</v>
      </c>
      <c r="F10">
        <v>150</v>
      </c>
      <c r="G10" s="9"/>
      <c r="H10" s="3"/>
      <c r="I10" s="3"/>
      <c r="J10" s="3"/>
      <c r="M10" s="9"/>
      <c r="O10">
        <v>12515</v>
      </c>
      <c r="P10">
        <v>2336</v>
      </c>
      <c r="R10">
        <v>900</v>
      </c>
      <c r="T10" s="3">
        <f>R10</f>
        <v>900</v>
      </c>
      <c r="U10" s="3">
        <f t="shared" si="1"/>
        <v>1600</v>
      </c>
      <c r="V10" s="3">
        <f>ROUND(P10,-2)</f>
        <v>2300</v>
      </c>
      <c r="X10" s="144"/>
      <c r="AD10" s="143" t="s">
        <v>330</v>
      </c>
      <c r="AE10" s="446">
        <f>GEOMEAN(AE2:AE9)</f>
        <v>105.86490865081402</v>
      </c>
      <c r="AV10">
        <v>2014</v>
      </c>
      <c r="AW10">
        <v>2380</v>
      </c>
      <c r="AX10">
        <v>0.05</v>
      </c>
      <c r="AY10" s="3">
        <f t="shared" si="2"/>
        <v>119</v>
      </c>
      <c r="AZ10">
        <v>119</v>
      </c>
      <c r="BA10" s="3">
        <v>2345</v>
      </c>
      <c r="BB10" s="3">
        <v>119</v>
      </c>
      <c r="BC10" s="3"/>
    </row>
    <row r="11" spans="2:55" x14ac:dyDescent="0.25">
      <c r="B11" s="483" t="s">
        <v>30</v>
      </c>
      <c r="C11" s="1" t="s">
        <v>38</v>
      </c>
      <c r="E11">
        <v>500</v>
      </c>
      <c r="G11" s="3">
        <f>Run!BU85</f>
        <v>2082.4420999857703</v>
      </c>
      <c r="H11" s="3">
        <v>8873</v>
      </c>
      <c r="I11" s="3">
        <v>20865</v>
      </c>
      <c r="J11" s="3">
        <v>24356</v>
      </c>
      <c r="L11" s="42">
        <v>8218</v>
      </c>
      <c r="M11" s="42">
        <v>23980</v>
      </c>
      <c r="R11">
        <v>3000</v>
      </c>
      <c r="T11" s="3">
        <f>R11</f>
        <v>3000</v>
      </c>
      <c r="U11" s="3">
        <f t="shared" ref="U11:U20" si="3">ROUND(T11+((V11-T11)/2),-2)</f>
        <v>12000</v>
      </c>
      <c r="V11" s="3">
        <f>ROUND(I11,-2)</f>
        <v>20900</v>
      </c>
      <c r="X11" s="144" t="str">
        <f t="shared" si="0"/>
        <v>fall Chinook-Eloch/Skam</v>
      </c>
      <c r="Y11" s="62" t="s">
        <v>328</v>
      </c>
      <c r="Z11" s="145" t="s">
        <v>400</v>
      </c>
      <c r="AA11" s="62" t="s">
        <v>95</v>
      </c>
      <c r="AB11" s="145" t="s">
        <v>402</v>
      </c>
      <c r="AC11" s="145">
        <v>1500</v>
      </c>
      <c r="AD11" s="62">
        <v>2010</v>
      </c>
      <c r="AE11" s="447">
        <v>136.5787895</v>
      </c>
      <c r="AV11">
        <v>2015</v>
      </c>
      <c r="AW11">
        <v>2011</v>
      </c>
      <c r="AX11">
        <v>0.19</v>
      </c>
      <c r="AY11" s="3">
        <f t="shared" si="2"/>
        <v>382.09000000000003</v>
      </c>
      <c r="AZ11">
        <v>382</v>
      </c>
      <c r="BA11" s="3">
        <v>2026</v>
      </c>
      <c r="BB11" s="3">
        <v>382</v>
      </c>
      <c r="BC11" s="3"/>
    </row>
    <row r="12" spans="2:55" x14ac:dyDescent="0.25">
      <c r="B12" s="484"/>
      <c r="C12" s="2" t="s">
        <v>39</v>
      </c>
      <c r="E12">
        <v>0</v>
      </c>
      <c r="G12" s="3">
        <f>Run!CA85</f>
        <v>3437.2628966836191</v>
      </c>
      <c r="H12" s="3">
        <v>5056</v>
      </c>
      <c r="I12" s="3">
        <v>11046</v>
      </c>
      <c r="J12" s="3">
        <v>28015</v>
      </c>
      <c r="L12" s="3">
        <v>5056</v>
      </c>
      <c r="M12" s="3">
        <v>28015</v>
      </c>
      <c r="R12" s="3">
        <v>0</v>
      </c>
      <c r="T12" s="108" t="s">
        <v>14</v>
      </c>
      <c r="U12" s="108" t="s">
        <v>14</v>
      </c>
      <c r="V12" s="108" t="s">
        <v>14</v>
      </c>
      <c r="X12" s="144" t="str">
        <f t="shared" si="0"/>
        <v>fall Chinook-Eloch/Skam</v>
      </c>
      <c r="Y12" s="62" t="s">
        <v>328</v>
      </c>
      <c r="Z12" s="145" t="s">
        <v>400</v>
      </c>
      <c r="AA12" s="62" t="s">
        <v>95</v>
      </c>
      <c r="AB12" s="145" t="s">
        <v>402</v>
      </c>
      <c r="AC12" s="145">
        <v>1500</v>
      </c>
      <c r="AD12" s="62">
        <v>2011</v>
      </c>
      <c r="AE12" s="447">
        <v>62.904246775000004</v>
      </c>
      <c r="AV12">
        <v>2016</v>
      </c>
      <c r="AW12">
        <v>813</v>
      </c>
      <c r="AX12">
        <v>0.24</v>
      </c>
      <c r="AY12" s="3">
        <f t="shared" si="2"/>
        <v>195.12</v>
      </c>
      <c r="AZ12">
        <v>187</v>
      </c>
      <c r="BA12" s="3">
        <v>768</v>
      </c>
      <c r="BB12" s="3">
        <v>187</v>
      </c>
      <c r="BC12" s="3"/>
    </row>
    <row r="13" spans="2:55" x14ac:dyDescent="0.25">
      <c r="B13" s="484"/>
      <c r="C13" s="2" t="s">
        <v>40</v>
      </c>
      <c r="E13">
        <v>50</v>
      </c>
      <c r="G13" s="3">
        <f>Run!DJ85</f>
        <v>464.81467504725089</v>
      </c>
      <c r="H13" s="3">
        <v>4370</v>
      </c>
      <c r="I13" s="3">
        <v>9066</v>
      </c>
      <c r="J13" s="3">
        <v>10046</v>
      </c>
      <c r="L13" s="42">
        <v>4568</v>
      </c>
      <c r="M13" s="42">
        <v>10938</v>
      </c>
      <c r="R13">
        <v>4000</v>
      </c>
      <c r="T13" s="3">
        <f>R13</f>
        <v>4000</v>
      </c>
      <c r="U13" s="3">
        <f t="shared" si="3"/>
        <v>6600</v>
      </c>
      <c r="V13" s="3">
        <f t="shared" ref="V13:V18" si="4">ROUND(I13,-2)</f>
        <v>9100</v>
      </c>
      <c r="X13" s="144" t="str">
        <f t="shared" si="0"/>
        <v>fall Chinook-Eloch/Skam</v>
      </c>
      <c r="Y13" s="62" t="s">
        <v>328</v>
      </c>
      <c r="Z13" s="145" t="s">
        <v>400</v>
      </c>
      <c r="AA13" s="62" t="s">
        <v>95</v>
      </c>
      <c r="AB13" s="145" t="s">
        <v>402</v>
      </c>
      <c r="AC13" s="145">
        <v>1500</v>
      </c>
      <c r="AD13" s="62">
        <v>2012</v>
      </c>
      <c r="AE13" s="447">
        <v>62.257120874999998</v>
      </c>
      <c r="AV13">
        <v>2017</v>
      </c>
      <c r="AY13" s="3"/>
      <c r="AZ13">
        <v>186</v>
      </c>
      <c r="BA13" s="3">
        <v>1927</v>
      </c>
      <c r="BB13" s="3">
        <v>186</v>
      </c>
      <c r="BC13" s="3"/>
    </row>
    <row r="14" spans="2:55" x14ac:dyDescent="0.25">
      <c r="B14" s="484"/>
      <c r="C14" s="2" t="s">
        <v>41</v>
      </c>
      <c r="E14">
        <v>100</v>
      </c>
      <c r="G14" s="3">
        <f>Run!CI85</f>
        <v>597.91881658910938</v>
      </c>
      <c r="H14" s="3">
        <v>1839</v>
      </c>
      <c r="I14" s="3">
        <v>2877</v>
      </c>
      <c r="J14" s="3">
        <v>3270</v>
      </c>
      <c r="L14" s="42">
        <v>1911</v>
      </c>
      <c r="M14" s="42">
        <v>3520</v>
      </c>
      <c r="R14">
        <v>900</v>
      </c>
      <c r="T14" s="3">
        <f>R14</f>
        <v>900</v>
      </c>
      <c r="U14" s="3">
        <f t="shared" si="3"/>
        <v>1900</v>
      </c>
      <c r="V14" s="3">
        <f t="shared" si="4"/>
        <v>2900</v>
      </c>
      <c r="X14" s="144" t="str">
        <f t="shared" si="0"/>
        <v>fall Chinook-Eloch/Skam</v>
      </c>
      <c r="Y14" s="62" t="s">
        <v>328</v>
      </c>
      <c r="Z14" s="145" t="s">
        <v>400</v>
      </c>
      <c r="AA14" s="62" t="s">
        <v>95</v>
      </c>
      <c r="AB14" s="145" t="s">
        <v>402</v>
      </c>
      <c r="AC14" s="145">
        <v>1500</v>
      </c>
      <c r="AD14" s="62">
        <v>2013</v>
      </c>
      <c r="AE14" s="447">
        <v>79.733387700000009</v>
      </c>
      <c r="AV14" s="124" t="s">
        <v>330</v>
      </c>
      <c r="AY14" s="147">
        <f>GEOMEAN(AY7:AY12)</f>
        <v>314.3558722071428</v>
      </c>
      <c r="AZ14" s="124">
        <f>GEOMEAN(AZ8:AZ13)</f>
        <v>218.87165276083957</v>
      </c>
      <c r="BA14" s="3"/>
      <c r="BB14" s="147">
        <f>GEOMEAN(BB8:BB13)</f>
        <v>218.87165276083957</v>
      </c>
      <c r="BC14" s="3"/>
    </row>
    <row r="15" spans="2:55" x14ac:dyDescent="0.25">
      <c r="B15" s="484"/>
      <c r="C15" s="2" t="s">
        <v>42</v>
      </c>
      <c r="E15">
        <v>50</v>
      </c>
      <c r="G15" s="3">
        <f>Run!CR85</f>
        <v>823.92396654985066</v>
      </c>
      <c r="H15" s="3">
        <v>1581</v>
      </c>
      <c r="I15" s="3">
        <v>2367</v>
      </c>
      <c r="J15" s="3">
        <v>2760</v>
      </c>
      <c r="L15" s="42">
        <v>1560</v>
      </c>
      <c r="M15" s="42">
        <v>2696</v>
      </c>
      <c r="R15">
        <v>500</v>
      </c>
      <c r="T15" s="3">
        <f>R15</f>
        <v>500</v>
      </c>
      <c r="U15" s="3">
        <f t="shared" si="3"/>
        <v>1500</v>
      </c>
      <c r="V15" s="3">
        <f t="shared" si="4"/>
        <v>2400</v>
      </c>
      <c r="X15" s="144" t="str">
        <f t="shared" si="0"/>
        <v>fall Chinook-Eloch/Skam</v>
      </c>
      <c r="Y15" s="62" t="s">
        <v>328</v>
      </c>
      <c r="Z15" s="145" t="s">
        <v>400</v>
      </c>
      <c r="AA15" s="62" t="s">
        <v>95</v>
      </c>
      <c r="AB15" s="145" t="s">
        <v>402</v>
      </c>
      <c r="AC15" s="145">
        <v>1500</v>
      </c>
      <c r="AD15" s="62">
        <v>2014</v>
      </c>
      <c r="AE15" s="447">
        <v>146.35248625</v>
      </c>
      <c r="AZ15" s="3"/>
      <c r="BA15" s="3"/>
      <c r="BB15" s="3"/>
      <c r="BC15" s="3"/>
    </row>
    <row r="16" spans="2:55" x14ac:dyDescent="0.25">
      <c r="B16" s="485"/>
      <c r="C16" s="2" t="s">
        <v>43</v>
      </c>
      <c r="E16">
        <v>50</v>
      </c>
      <c r="G16" s="3">
        <f>Run!BL85+Run!DP85</f>
        <v>1126.101202398919</v>
      </c>
      <c r="H16" s="3">
        <v>1380</v>
      </c>
      <c r="I16" s="3">
        <v>2223</v>
      </c>
      <c r="J16" s="3">
        <v>2690</v>
      </c>
      <c r="L16" s="42">
        <v>1491</v>
      </c>
      <c r="M16" s="42">
        <v>2618</v>
      </c>
      <c r="R16">
        <v>1500</v>
      </c>
      <c r="T16" s="3">
        <f>R16</f>
        <v>1500</v>
      </c>
      <c r="U16" s="3">
        <f t="shared" si="3"/>
        <v>1900</v>
      </c>
      <c r="V16" s="3">
        <f t="shared" si="4"/>
        <v>2200</v>
      </c>
      <c r="X16" s="144" t="str">
        <f t="shared" si="0"/>
        <v>fall Chinook-Eloch/Skam</v>
      </c>
      <c r="Y16" s="62" t="s">
        <v>328</v>
      </c>
      <c r="Z16" s="145" t="s">
        <v>400</v>
      </c>
      <c r="AA16" s="62" t="s">
        <v>95</v>
      </c>
      <c r="AB16" s="145" t="s">
        <v>402</v>
      </c>
      <c r="AC16" s="145">
        <v>1500</v>
      </c>
      <c r="AD16" s="62">
        <v>2015</v>
      </c>
      <c r="AE16" s="447">
        <v>229.67493000000002</v>
      </c>
      <c r="AV16" s="124" t="s">
        <v>35</v>
      </c>
      <c r="AW16" s="492" t="s">
        <v>420</v>
      </c>
      <c r="AX16" s="492"/>
      <c r="AY16" s="492"/>
      <c r="AZ16" s="12" t="s">
        <v>418</v>
      </c>
      <c r="BA16" s="492" t="s">
        <v>426</v>
      </c>
      <c r="BB16" s="492"/>
      <c r="BC16" s="3"/>
    </row>
    <row r="17" spans="2:61" x14ac:dyDescent="0.25">
      <c r="B17" s="485"/>
      <c r="C17" s="2" t="s">
        <v>44</v>
      </c>
      <c r="E17">
        <v>50</v>
      </c>
      <c r="H17" s="3">
        <v>91</v>
      </c>
      <c r="I17" s="3">
        <v>414</v>
      </c>
      <c r="J17" s="3">
        <v>444</v>
      </c>
      <c r="L17" s="41">
        <v>91</v>
      </c>
      <c r="M17" s="41">
        <v>444</v>
      </c>
      <c r="T17" s="125">
        <f>E17</f>
        <v>50</v>
      </c>
      <c r="U17" s="3">
        <f t="shared" si="3"/>
        <v>200</v>
      </c>
      <c r="V17" s="3">
        <f t="shared" si="4"/>
        <v>400</v>
      </c>
      <c r="X17" s="144" t="str">
        <f t="shared" si="0"/>
        <v>fall Chinook-Eloch/Skam</v>
      </c>
      <c r="Y17" s="62" t="s">
        <v>328</v>
      </c>
      <c r="Z17" s="145" t="s">
        <v>400</v>
      </c>
      <c r="AA17" s="62" t="s">
        <v>95</v>
      </c>
      <c r="AB17" s="145" t="s">
        <v>402</v>
      </c>
      <c r="AC17" s="145">
        <v>1500</v>
      </c>
      <c r="AD17" s="62">
        <v>2016</v>
      </c>
      <c r="AE17" s="447">
        <v>90.246806550000002</v>
      </c>
      <c r="AW17" s="73" t="s">
        <v>0</v>
      </c>
      <c r="AX17" s="73" t="s">
        <v>332</v>
      </c>
      <c r="AY17" s="73" t="s">
        <v>333</v>
      </c>
      <c r="AZ17" s="140" t="s">
        <v>419</v>
      </c>
      <c r="BA17" s="73" t="s">
        <v>0</v>
      </c>
      <c r="BB17" s="73" t="s">
        <v>333</v>
      </c>
      <c r="BC17" s="3"/>
    </row>
    <row r="18" spans="2:61" x14ac:dyDescent="0.25">
      <c r="B18" s="485"/>
      <c r="C18" s="2" t="s">
        <v>45</v>
      </c>
      <c r="E18">
        <v>50</v>
      </c>
      <c r="G18" s="3">
        <f>Run!DA85</f>
        <v>1139.0189837671226</v>
      </c>
      <c r="H18" s="3">
        <v>1624</v>
      </c>
      <c r="I18" s="3">
        <v>2810</v>
      </c>
      <c r="J18" s="3">
        <v>3037</v>
      </c>
      <c r="L18" s="42">
        <v>1747</v>
      </c>
      <c r="M18" s="42">
        <v>2560</v>
      </c>
      <c r="R18">
        <v>1200</v>
      </c>
      <c r="T18" s="3">
        <f>R18</f>
        <v>1200</v>
      </c>
      <c r="U18" s="3">
        <f t="shared" si="3"/>
        <v>2000</v>
      </c>
      <c r="V18" s="3">
        <f t="shared" si="4"/>
        <v>2800</v>
      </c>
      <c r="X18" s="144" t="str">
        <f t="shared" si="0"/>
        <v>fall Chinook-Eloch/Skam</v>
      </c>
      <c r="Y18" s="62" t="s">
        <v>328</v>
      </c>
      <c r="Z18" s="145" t="s">
        <v>400</v>
      </c>
      <c r="AA18" s="62" t="s">
        <v>95</v>
      </c>
      <c r="AB18" s="145" t="s">
        <v>402</v>
      </c>
      <c r="AC18" s="145">
        <v>1500</v>
      </c>
      <c r="AD18" s="62">
        <v>2017</v>
      </c>
      <c r="AE18" s="447">
        <v>76.913812888750002</v>
      </c>
      <c r="AV18" s="10" t="s">
        <v>160</v>
      </c>
      <c r="AW18" s="150" t="s">
        <v>331</v>
      </c>
      <c r="AX18" s="150" t="s">
        <v>333</v>
      </c>
      <c r="AY18" s="150" t="s">
        <v>334</v>
      </c>
      <c r="AZ18" s="150" t="s">
        <v>423</v>
      </c>
      <c r="BA18" s="150" t="s">
        <v>331</v>
      </c>
      <c r="BB18" s="150" t="s">
        <v>334</v>
      </c>
    </row>
    <row r="19" spans="2:61" x14ac:dyDescent="0.25">
      <c r="B19" s="485"/>
      <c r="C19" s="2" t="s">
        <v>46</v>
      </c>
      <c r="E19">
        <v>558</v>
      </c>
      <c r="F19">
        <v>1368</v>
      </c>
      <c r="G19" s="9"/>
      <c r="H19" s="3"/>
      <c r="I19" s="3"/>
      <c r="J19" s="3"/>
      <c r="M19" s="9"/>
      <c r="O19">
        <v>22554</v>
      </c>
      <c r="P19">
        <v>4359</v>
      </c>
      <c r="R19">
        <v>1551</v>
      </c>
      <c r="T19" s="3">
        <f>ROUND(R19,-2)</f>
        <v>1600</v>
      </c>
      <c r="U19" s="3">
        <f t="shared" si="3"/>
        <v>3000</v>
      </c>
      <c r="V19" s="3">
        <f>ROUND(P19,-2)</f>
        <v>4400</v>
      </c>
      <c r="X19" s="144"/>
      <c r="AD19" s="143" t="s">
        <v>330</v>
      </c>
      <c r="AE19" s="446">
        <f>GEOMEAN(AE11:AE18)</f>
        <v>99.937917312847773</v>
      </c>
      <c r="AV19">
        <v>2010</v>
      </c>
      <c r="AW19" s="3">
        <v>14933</v>
      </c>
      <c r="AX19" s="73">
        <v>0.06</v>
      </c>
      <c r="AY19" s="3">
        <f t="shared" ref="AY19:AY25" si="5">AW19*AX19</f>
        <v>895.98</v>
      </c>
      <c r="AZ19">
        <v>896</v>
      </c>
    </row>
    <row r="20" spans="2:61" x14ac:dyDescent="0.25">
      <c r="B20" s="486"/>
      <c r="C20" s="4" t="s">
        <v>47</v>
      </c>
      <c r="E20">
        <v>144</v>
      </c>
      <c r="F20">
        <v>482</v>
      </c>
      <c r="G20" s="9"/>
      <c r="H20" s="3"/>
      <c r="I20" s="3"/>
      <c r="J20" s="3"/>
      <c r="M20" s="9"/>
      <c r="O20">
        <v>6237</v>
      </c>
      <c r="P20">
        <v>1487</v>
      </c>
      <c r="R20">
        <v>1031</v>
      </c>
      <c r="T20" s="3">
        <f>ROUND(R20,-2)</f>
        <v>1000</v>
      </c>
      <c r="U20" s="3">
        <f t="shared" si="3"/>
        <v>1300</v>
      </c>
      <c r="V20" s="3">
        <f>ROUND(P20,-2)</f>
        <v>1500</v>
      </c>
      <c r="X20" s="144" t="str">
        <f t="shared" si="0"/>
        <v>fall Chinook-MAG</v>
      </c>
      <c r="Y20" s="62" t="s">
        <v>328</v>
      </c>
      <c r="Z20" s="145" t="s">
        <v>400</v>
      </c>
      <c r="AA20" s="62" t="s">
        <v>94</v>
      </c>
      <c r="AB20" s="145" t="s">
        <v>402</v>
      </c>
      <c r="AC20" s="145">
        <v>900</v>
      </c>
      <c r="AD20" s="62">
        <v>2010</v>
      </c>
      <c r="AE20" s="447">
        <v>156.27986999999999</v>
      </c>
      <c r="AV20">
        <v>2011</v>
      </c>
      <c r="AW20" s="3">
        <v>2640</v>
      </c>
      <c r="AX20">
        <v>0.05</v>
      </c>
      <c r="AY20" s="3">
        <f t="shared" si="5"/>
        <v>132</v>
      </c>
      <c r="AZ20">
        <v>132</v>
      </c>
    </row>
    <row r="21" spans="2:61" x14ac:dyDescent="0.25">
      <c r="B21" s="478" t="s">
        <v>48</v>
      </c>
      <c r="C21" s="5" t="s">
        <v>49</v>
      </c>
      <c r="E21">
        <v>50</v>
      </c>
      <c r="F21">
        <v>20</v>
      </c>
      <c r="G21" s="9"/>
      <c r="H21" s="3">
        <v>124</v>
      </c>
      <c r="I21" s="3">
        <v>168</v>
      </c>
      <c r="J21" s="3">
        <v>225</v>
      </c>
      <c r="L21" s="41">
        <v>124</v>
      </c>
      <c r="M21" s="41">
        <v>225</v>
      </c>
      <c r="P21">
        <v>1471</v>
      </c>
      <c r="R21">
        <v>1200</v>
      </c>
      <c r="T21" s="3">
        <f>R21</f>
        <v>1200</v>
      </c>
      <c r="U21" s="3">
        <f>ROUND(T21+((V21-T21)/2),-2)</f>
        <v>1400</v>
      </c>
      <c r="V21" s="3">
        <f>ROUND(I21+P21,-2)</f>
        <v>1600</v>
      </c>
      <c r="X21" s="144" t="str">
        <f t="shared" si="0"/>
        <v>fall Chinook-MAG</v>
      </c>
      <c r="Y21" s="62" t="s">
        <v>328</v>
      </c>
      <c r="Z21" s="145" t="s">
        <v>400</v>
      </c>
      <c r="AA21" s="62" t="s">
        <v>94</v>
      </c>
      <c r="AB21" s="145" t="s">
        <v>402</v>
      </c>
      <c r="AC21" s="145">
        <v>900</v>
      </c>
      <c r="AD21" s="62">
        <v>2011</v>
      </c>
      <c r="AE21" s="447">
        <v>94.069036000000011</v>
      </c>
      <c r="AV21">
        <v>2012</v>
      </c>
      <c r="AW21" s="3">
        <v>1100</v>
      </c>
      <c r="AX21">
        <v>0.05</v>
      </c>
      <c r="AY21" s="3">
        <f t="shared" si="5"/>
        <v>55</v>
      </c>
      <c r="AZ21">
        <v>55</v>
      </c>
      <c r="BA21" s="3">
        <v>1096</v>
      </c>
      <c r="BB21">
        <v>55</v>
      </c>
    </row>
    <row r="22" spans="2:61" x14ac:dyDescent="0.25">
      <c r="B22" s="478"/>
      <c r="C22" s="5" t="s">
        <v>50</v>
      </c>
      <c r="E22">
        <v>50</v>
      </c>
      <c r="F22">
        <v>20</v>
      </c>
      <c r="G22" s="9"/>
      <c r="H22" s="3">
        <v>954</v>
      </c>
      <c r="I22" s="3">
        <v>2418</v>
      </c>
      <c r="J22" s="3">
        <v>2584</v>
      </c>
      <c r="L22" s="41">
        <v>954</v>
      </c>
      <c r="M22" s="42">
        <v>2584</v>
      </c>
      <c r="P22">
        <v>1450</v>
      </c>
      <c r="R22">
        <v>1200</v>
      </c>
      <c r="T22" s="3">
        <f>R22</f>
        <v>1200</v>
      </c>
      <c r="U22" s="3">
        <f>ROUND(T22+((V22-T22)/2),-2)</f>
        <v>2600</v>
      </c>
      <c r="V22" s="3">
        <f>ROUND(I22+P22,-2)</f>
        <v>3900</v>
      </c>
      <c r="X22" s="144" t="str">
        <f t="shared" si="0"/>
        <v>fall Chinook-MAG</v>
      </c>
      <c r="Y22" s="62" t="s">
        <v>328</v>
      </c>
      <c r="Z22" s="145" t="s">
        <v>400</v>
      </c>
      <c r="AA22" s="62" t="s">
        <v>94</v>
      </c>
      <c r="AB22" s="145" t="s">
        <v>402</v>
      </c>
      <c r="AC22" s="145">
        <v>900</v>
      </c>
      <c r="AD22" s="62">
        <v>2012</v>
      </c>
      <c r="AE22" s="447">
        <v>20.950665362294259</v>
      </c>
      <c r="AV22">
        <v>2013</v>
      </c>
      <c r="AW22" s="3"/>
      <c r="AY22" s="3"/>
      <c r="AZ22">
        <v>0</v>
      </c>
      <c r="BA22">
        <v>946</v>
      </c>
      <c r="BB22">
        <v>0</v>
      </c>
    </row>
    <row r="23" spans="2:61" x14ac:dyDescent="0.25">
      <c r="B23" s="478"/>
      <c r="C23" s="5" t="s">
        <v>51</v>
      </c>
      <c r="E23">
        <v>50</v>
      </c>
      <c r="G23" s="9"/>
      <c r="H23" s="3"/>
      <c r="I23" s="3">
        <v>1000</v>
      </c>
      <c r="J23" s="3">
        <v>745</v>
      </c>
      <c r="M23" s="9" t="s">
        <v>23</v>
      </c>
      <c r="R23">
        <v>500</v>
      </c>
      <c r="T23" s="3">
        <f>R23</f>
        <v>500</v>
      </c>
      <c r="U23" s="3">
        <f>ROUND(T23+((V23-T23)/2),-2)</f>
        <v>600</v>
      </c>
      <c r="V23" s="3">
        <f>ROUND(J23,-2)</f>
        <v>700</v>
      </c>
      <c r="X23" s="144" t="str">
        <f t="shared" si="0"/>
        <v>fall Chinook-MAG</v>
      </c>
      <c r="Y23" s="62" t="s">
        <v>328</v>
      </c>
      <c r="Z23" s="145" t="s">
        <v>400</v>
      </c>
      <c r="AA23" s="62" t="s">
        <v>94</v>
      </c>
      <c r="AB23" s="145" t="s">
        <v>402</v>
      </c>
      <c r="AC23" s="145">
        <v>900</v>
      </c>
      <c r="AD23" s="62">
        <v>2013</v>
      </c>
      <c r="AE23" s="447">
        <v>127.594278</v>
      </c>
      <c r="AV23">
        <v>2014</v>
      </c>
      <c r="AW23" s="3">
        <v>2050</v>
      </c>
      <c r="AX23">
        <v>0.02</v>
      </c>
      <c r="AY23" s="3">
        <f t="shared" si="5"/>
        <v>41</v>
      </c>
      <c r="AZ23">
        <v>41</v>
      </c>
      <c r="BA23" s="3">
        <v>2583</v>
      </c>
      <c r="BB23">
        <v>41</v>
      </c>
    </row>
    <row r="24" spans="2:61" x14ac:dyDescent="0.25">
      <c r="B24" s="478"/>
      <c r="C24" s="6" t="s">
        <v>52</v>
      </c>
      <c r="E24">
        <v>33</v>
      </c>
      <c r="F24">
        <v>26</v>
      </c>
      <c r="G24" s="9"/>
      <c r="H24" s="3"/>
      <c r="I24" s="3"/>
      <c r="J24" s="3"/>
      <c r="M24" s="9" t="s">
        <v>23</v>
      </c>
      <c r="O24">
        <v>1794</v>
      </c>
      <c r="P24">
        <v>1516</v>
      </c>
      <c r="R24">
        <v>1245</v>
      </c>
      <c r="T24" s="3">
        <f>ROUND(R24,-2)</f>
        <v>1200</v>
      </c>
      <c r="U24" s="3">
        <f>ROUND(T24+((V24-T24)/2),-2)</f>
        <v>1400</v>
      </c>
      <c r="V24" s="3">
        <f>ROUND(P24,-2)</f>
        <v>1500</v>
      </c>
      <c r="X24" s="144" t="str">
        <f t="shared" si="0"/>
        <v>fall Chinook-MAG</v>
      </c>
      <c r="Y24" s="62" t="s">
        <v>328</v>
      </c>
      <c r="Z24" s="145" t="s">
        <v>400</v>
      </c>
      <c r="AA24" s="62" t="s">
        <v>94</v>
      </c>
      <c r="AB24" s="145" t="s">
        <v>402</v>
      </c>
      <c r="AC24" s="145">
        <v>900</v>
      </c>
      <c r="AD24" s="62">
        <v>2014</v>
      </c>
      <c r="AE24" s="447">
        <v>34.380098723749995</v>
      </c>
      <c r="AV24">
        <v>2015</v>
      </c>
      <c r="AW24" s="3"/>
      <c r="AY24" s="3"/>
      <c r="AZ24">
        <v>0</v>
      </c>
      <c r="BA24">
        <v>2586</v>
      </c>
      <c r="BB24">
        <v>0</v>
      </c>
    </row>
    <row r="25" spans="2:61" x14ac:dyDescent="0.25">
      <c r="X25" s="144" t="str">
        <f t="shared" si="0"/>
        <v>fall Chinook-MAG</v>
      </c>
      <c r="Y25" s="62" t="s">
        <v>328</v>
      </c>
      <c r="Z25" s="145" t="s">
        <v>400</v>
      </c>
      <c r="AA25" s="62" t="s">
        <v>94</v>
      </c>
      <c r="AB25" s="145" t="s">
        <v>402</v>
      </c>
      <c r="AC25" s="145">
        <v>900</v>
      </c>
      <c r="AD25" s="62">
        <v>2015</v>
      </c>
      <c r="AE25" s="447">
        <v>80.479844249999999</v>
      </c>
      <c r="AV25">
        <v>2016</v>
      </c>
      <c r="AW25" s="3">
        <v>888</v>
      </c>
      <c r="AX25">
        <v>0.08</v>
      </c>
      <c r="AY25" s="3">
        <f t="shared" si="5"/>
        <v>71.040000000000006</v>
      </c>
      <c r="AZ25">
        <v>71</v>
      </c>
      <c r="BA25" s="3">
        <v>582</v>
      </c>
      <c r="BB25">
        <v>45</v>
      </c>
    </row>
    <row r="26" spans="2:61" x14ac:dyDescent="0.25">
      <c r="C26" s="10" t="s">
        <v>487</v>
      </c>
      <c r="D26" s="10"/>
      <c r="E26" s="10"/>
      <c r="F26" s="10"/>
      <c r="G26" s="10"/>
      <c r="H26" s="10"/>
      <c r="I26" s="10"/>
      <c r="J26" s="10"/>
      <c r="K26" s="10"/>
      <c r="L26" s="10"/>
      <c r="M26" s="10"/>
      <c r="X26" s="144" t="str">
        <f t="shared" si="0"/>
        <v>fall Chinook-MAG</v>
      </c>
      <c r="Y26" s="62" t="s">
        <v>328</v>
      </c>
      <c r="Z26" s="145" t="s">
        <v>400</v>
      </c>
      <c r="AA26" s="62" t="s">
        <v>94</v>
      </c>
      <c r="AB26" s="145" t="s">
        <v>402</v>
      </c>
      <c r="AC26" s="145">
        <v>900</v>
      </c>
      <c r="AD26" s="62">
        <v>2016</v>
      </c>
      <c r="AE26" s="447">
        <v>86.763744500000001</v>
      </c>
      <c r="AV26">
        <v>2017</v>
      </c>
      <c r="AW26" s="3"/>
      <c r="AY26" s="3"/>
      <c r="AZ26">
        <v>0</v>
      </c>
      <c r="BA26">
        <v>1279</v>
      </c>
      <c r="BB26">
        <v>0</v>
      </c>
    </row>
    <row r="27" spans="2:61" x14ac:dyDescent="0.25">
      <c r="E27" s="493" t="s">
        <v>417</v>
      </c>
      <c r="F27" s="493"/>
      <c r="G27" s="493"/>
      <c r="H27" s="494" t="s">
        <v>495</v>
      </c>
      <c r="I27" s="494"/>
      <c r="J27" s="494"/>
      <c r="K27" s="188"/>
      <c r="L27" s="493" t="s">
        <v>415</v>
      </c>
      <c r="M27" s="493"/>
      <c r="N27" s="493"/>
      <c r="O27" s="493"/>
      <c r="Q27" s="191"/>
      <c r="R27" s="493" t="s">
        <v>416</v>
      </c>
      <c r="S27" s="493"/>
      <c r="T27" s="493"/>
      <c r="U27" s="191"/>
      <c r="V27"/>
      <c r="X27" s="3"/>
      <c r="Y27" s="3"/>
      <c r="Z27" s="3"/>
      <c r="AA27"/>
      <c r="AB27" s="144" t="str">
        <f t="shared" si="0"/>
        <v>fall Chinook-MAG</v>
      </c>
      <c r="AC27" s="62" t="s">
        <v>328</v>
      </c>
      <c r="AD27" s="145" t="s">
        <v>400</v>
      </c>
      <c r="AE27" s="447" t="s">
        <v>94</v>
      </c>
      <c r="AF27" s="145" t="s">
        <v>402</v>
      </c>
      <c r="AG27" s="145">
        <v>900</v>
      </c>
      <c r="AH27" s="62">
        <v>2017</v>
      </c>
      <c r="AI27" s="62">
        <v>16.5099855291135</v>
      </c>
      <c r="AZ27" s="124" t="s">
        <v>330</v>
      </c>
      <c r="BA27" s="3">
        <f>GEOMEAN(AW19:AW25)</f>
        <v>2395.8636628208983</v>
      </c>
      <c r="BC27" s="147">
        <f>GEOMEAN(AY19:AY25)</f>
        <v>113.63296771016172</v>
      </c>
    </row>
    <row r="28" spans="2:61" x14ac:dyDescent="0.25">
      <c r="E28" s="150" t="s">
        <v>479</v>
      </c>
      <c r="F28" s="150" t="s">
        <v>480</v>
      </c>
      <c r="G28" s="150" t="s">
        <v>0</v>
      </c>
      <c r="H28" s="150" t="s">
        <v>481</v>
      </c>
      <c r="I28" s="150" t="s">
        <v>482</v>
      </c>
      <c r="J28" s="150" t="s">
        <v>0</v>
      </c>
      <c r="K28" s="150"/>
      <c r="L28" s="150" t="s">
        <v>483</v>
      </c>
      <c r="M28" s="150" t="s">
        <v>484</v>
      </c>
      <c r="N28" s="10"/>
      <c r="O28" s="150" t="s">
        <v>0</v>
      </c>
      <c r="P28" s="150"/>
      <c r="Q28" s="150"/>
      <c r="R28" s="150" t="s">
        <v>498</v>
      </c>
      <c r="S28" s="150" t="s">
        <v>499</v>
      </c>
      <c r="T28" s="150" t="s">
        <v>0</v>
      </c>
      <c r="U28"/>
      <c r="V28"/>
      <c r="X28"/>
      <c r="Y28"/>
      <c r="Z28"/>
      <c r="AA28" s="3"/>
      <c r="AB28" s="3"/>
      <c r="AC28" s="3"/>
      <c r="AD28"/>
      <c r="AE28" s="448"/>
      <c r="AF28" s="62"/>
      <c r="AG28" s="145"/>
      <c r="AH28" s="62"/>
      <c r="AI28" s="145"/>
      <c r="AJ28" s="145"/>
      <c r="AK28" s="143" t="s">
        <v>330</v>
      </c>
      <c r="AL28" s="146">
        <f>GEOMEAN(AE20:AE27)</f>
        <v>71.372380786449611</v>
      </c>
      <c r="BC28" s="124" t="s">
        <v>379</v>
      </c>
      <c r="BD28" s="3"/>
      <c r="BF28" s="147"/>
      <c r="BI28">
        <f>AVERAGE(BB21:BB26)</f>
        <v>23.5</v>
      </c>
    </row>
    <row r="29" spans="2:61" x14ac:dyDescent="0.25">
      <c r="C29" t="s">
        <v>49</v>
      </c>
      <c r="E29">
        <v>74</v>
      </c>
      <c r="F29">
        <v>50</v>
      </c>
      <c r="G29">
        <f>SUM(E29:F29)</f>
        <v>124</v>
      </c>
      <c r="H29">
        <v>2980</v>
      </c>
      <c r="I29">
        <v>225</v>
      </c>
      <c r="J29">
        <f>SUM(H29:I29)</f>
        <v>3205</v>
      </c>
      <c r="L29">
        <v>387</v>
      </c>
      <c r="M29">
        <v>1200</v>
      </c>
      <c r="O29">
        <f>SUM(L29:M29)</f>
        <v>1587</v>
      </c>
      <c r="R29">
        <v>1471</v>
      </c>
      <c r="S29">
        <v>3600</v>
      </c>
      <c r="T29">
        <f>SUM(R29:S29)</f>
        <v>5071</v>
      </c>
      <c r="U29"/>
      <c r="V29"/>
      <c r="X29"/>
      <c r="Y29"/>
      <c r="Z29"/>
      <c r="AA29" s="3"/>
      <c r="AB29" s="3"/>
      <c r="AC29" s="3"/>
      <c r="AD29"/>
      <c r="AE29" s="448" t="str">
        <f t="shared" si="0"/>
        <v>fall Chinook-Coweeman</v>
      </c>
      <c r="AF29" s="62" t="s">
        <v>328</v>
      </c>
      <c r="AG29" s="145" t="s">
        <v>403</v>
      </c>
      <c r="AH29" s="62" t="s">
        <v>41</v>
      </c>
      <c r="AI29" s="145" t="s">
        <v>402</v>
      </c>
      <c r="AJ29" s="145">
        <v>900</v>
      </c>
      <c r="AK29" s="62">
        <v>2010</v>
      </c>
      <c r="AL29" s="62">
        <v>413.39206250000001</v>
      </c>
    </row>
    <row r="30" spans="2:61" x14ac:dyDescent="0.25">
      <c r="C30" s="10" t="s">
        <v>50</v>
      </c>
      <c r="D30" s="10"/>
      <c r="E30" s="7">
        <f>AY125</f>
        <v>151.26715700033219</v>
      </c>
      <c r="F30" s="10">
        <v>50</v>
      </c>
      <c r="G30" s="190">
        <f>SUM(E30:F30)</f>
        <v>201.26715700033219</v>
      </c>
      <c r="H30" s="190">
        <v>824</v>
      </c>
      <c r="I30" s="190">
        <v>2584</v>
      </c>
      <c r="J30" s="190">
        <f>SUM(H30:I30)</f>
        <v>3408</v>
      </c>
      <c r="K30" s="190"/>
      <c r="L30" s="10">
        <v>87</v>
      </c>
      <c r="M30" s="10">
        <v>1200</v>
      </c>
      <c r="N30" s="10"/>
      <c r="O30" s="10">
        <f>SUM(L30:M30)</f>
        <v>1287</v>
      </c>
      <c r="P30" s="10"/>
      <c r="Q30" s="10"/>
      <c r="R30" s="10">
        <v>1450</v>
      </c>
      <c r="S30" s="10">
        <v>2418</v>
      </c>
      <c r="T30" s="10">
        <f>SUM(R30:S30)</f>
        <v>3868</v>
      </c>
      <c r="U30"/>
      <c r="V30"/>
      <c r="X30"/>
      <c r="Y30"/>
      <c r="Z30"/>
      <c r="AA30" s="3"/>
      <c r="AB30" s="3"/>
      <c r="AC30" s="3"/>
      <c r="AD30"/>
      <c r="AE30" s="448" t="str">
        <f t="shared" si="0"/>
        <v>fall Chinook-Coweeman</v>
      </c>
      <c r="AF30" s="62" t="s">
        <v>328</v>
      </c>
      <c r="AG30" s="145" t="s">
        <v>403</v>
      </c>
      <c r="AH30" s="62" t="s">
        <v>41</v>
      </c>
      <c r="AI30" s="145" t="s">
        <v>402</v>
      </c>
      <c r="AJ30" s="145">
        <v>900</v>
      </c>
      <c r="AK30" s="62">
        <v>2011</v>
      </c>
      <c r="AL30" s="62">
        <v>622.41391250000004</v>
      </c>
      <c r="BC30" s="124" t="s">
        <v>36</v>
      </c>
    </row>
    <row r="31" spans="2:61" x14ac:dyDescent="0.25">
      <c r="C31" t="s">
        <v>547</v>
      </c>
      <c r="X31" s="144" t="str">
        <f t="shared" si="0"/>
        <v>fall Chinook-Coweeman</v>
      </c>
      <c r="Y31" s="62" t="s">
        <v>328</v>
      </c>
      <c r="Z31" s="145" t="s">
        <v>403</v>
      </c>
      <c r="AA31" s="62" t="s">
        <v>41</v>
      </c>
      <c r="AB31" s="145" t="s">
        <v>402</v>
      </c>
      <c r="AC31" s="145">
        <v>900</v>
      </c>
      <c r="AD31" s="62">
        <v>2012</v>
      </c>
      <c r="AE31" s="447">
        <v>463.080825</v>
      </c>
      <c r="AV31" s="124"/>
      <c r="AW31" s="492" t="s">
        <v>420</v>
      </c>
      <c r="AX31" s="492"/>
      <c r="AY31" s="492"/>
      <c r="AZ31" s="12" t="s">
        <v>418</v>
      </c>
      <c r="BA31" s="492" t="s">
        <v>426</v>
      </c>
      <c r="BB31" s="492"/>
    </row>
    <row r="32" spans="2:61" x14ac:dyDescent="0.25">
      <c r="C32" t="s">
        <v>500</v>
      </c>
      <c r="X32" s="144" t="str">
        <f t="shared" si="0"/>
        <v>fall Chinook-Coweeman</v>
      </c>
      <c r="Y32" s="62" t="s">
        <v>328</v>
      </c>
      <c r="Z32" s="145" t="s">
        <v>403</v>
      </c>
      <c r="AA32" s="62" t="s">
        <v>41</v>
      </c>
      <c r="AB32" s="145" t="s">
        <v>402</v>
      </c>
      <c r="AC32" s="145">
        <v>900</v>
      </c>
      <c r="AD32" s="62">
        <v>2013</v>
      </c>
      <c r="AE32" s="447">
        <v>1568.2273875000001</v>
      </c>
      <c r="AW32" s="73" t="s">
        <v>0</v>
      </c>
      <c r="AX32" s="73" t="s">
        <v>332</v>
      </c>
      <c r="AY32" s="73" t="s">
        <v>333</v>
      </c>
      <c r="AZ32" s="140" t="s">
        <v>419</v>
      </c>
      <c r="BA32" s="73" t="s">
        <v>0</v>
      </c>
      <c r="BB32" s="73" t="s">
        <v>333</v>
      </c>
    </row>
    <row r="33" spans="3:54" x14ac:dyDescent="0.25">
      <c r="C33" t="s">
        <v>496</v>
      </c>
      <c r="X33" s="144" t="str">
        <f t="shared" si="0"/>
        <v>fall Chinook-Coweeman</v>
      </c>
      <c r="Y33" s="62" t="s">
        <v>328</v>
      </c>
      <c r="Z33" s="145" t="s">
        <v>403</v>
      </c>
      <c r="AA33" s="62" t="s">
        <v>41</v>
      </c>
      <c r="AB33" s="145" t="s">
        <v>402</v>
      </c>
      <c r="AC33" s="145">
        <v>900</v>
      </c>
      <c r="AD33" s="62">
        <v>2014</v>
      </c>
      <c r="AE33" s="447">
        <v>794.13102500000002</v>
      </c>
      <c r="AV33" s="150" t="s">
        <v>160</v>
      </c>
      <c r="AW33" s="150" t="s">
        <v>331</v>
      </c>
      <c r="AX33" s="150" t="s">
        <v>333</v>
      </c>
      <c r="AY33" s="150" t="s">
        <v>334</v>
      </c>
      <c r="AZ33" s="150" t="s">
        <v>423</v>
      </c>
      <c r="BA33" s="150" t="s">
        <v>331</v>
      </c>
      <c r="BB33" s="150" t="s">
        <v>334</v>
      </c>
    </row>
    <row r="34" spans="3:54" ht="15" customHeight="1" x14ac:dyDescent="0.25">
      <c r="C34" t="s">
        <v>548</v>
      </c>
      <c r="D34" s="41"/>
      <c r="E34" s="41"/>
      <c r="F34" s="41"/>
      <c r="G34" s="41"/>
      <c r="H34" s="41"/>
      <c r="I34" s="41"/>
      <c r="J34" s="41"/>
      <c r="K34" s="41"/>
      <c r="L34" s="41"/>
      <c r="M34" s="41"/>
      <c r="N34" s="41"/>
      <c r="O34" s="41"/>
      <c r="P34" s="41"/>
      <c r="Q34" s="41"/>
      <c r="R34" s="41"/>
      <c r="S34" s="41"/>
      <c r="T34" s="41"/>
      <c r="X34" s="144" t="str">
        <f t="shared" si="0"/>
        <v>fall Chinook-Coweeman</v>
      </c>
      <c r="Y34" s="62" t="s">
        <v>328</v>
      </c>
      <c r="Z34" s="145" t="s">
        <v>403</v>
      </c>
      <c r="AA34" s="62" t="s">
        <v>41</v>
      </c>
      <c r="AB34" s="145" t="s">
        <v>402</v>
      </c>
      <c r="AC34" s="145">
        <v>900</v>
      </c>
      <c r="AD34" s="62">
        <v>2015</v>
      </c>
      <c r="AE34" s="447">
        <v>1359.358375</v>
      </c>
      <c r="AV34">
        <v>2007</v>
      </c>
      <c r="AW34" s="73">
        <v>90</v>
      </c>
      <c r="AX34" s="73">
        <v>0.1</v>
      </c>
      <c r="AY34" s="3">
        <f t="shared" ref="AY34:AY43" si="6">AW34*AX34</f>
        <v>9</v>
      </c>
      <c r="AZ34">
        <v>9</v>
      </c>
    </row>
    <row r="35" spans="3:54" x14ac:dyDescent="0.25">
      <c r="C35" t="s">
        <v>497</v>
      </c>
      <c r="D35" s="41"/>
      <c r="E35" s="41"/>
      <c r="F35" s="41"/>
      <c r="G35" s="41"/>
      <c r="H35" s="41"/>
      <c r="I35" s="41"/>
      <c r="J35" s="41"/>
      <c r="K35" s="41"/>
      <c r="L35" s="41"/>
      <c r="M35" s="41"/>
      <c r="N35" s="41"/>
      <c r="O35" s="41"/>
      <c r="P35" s="41"/>
      <c r="Q35" s="41"/>
      <c r="R35" s="41"/>
      <c r="S35" s="41"/>
      <c r="T35" s="41"/>
      <c r="X35" s="144" t="str">
        <f t="shared" si="0"/>
        <v>fall Chinook-Coweeman</v>
      </c>
      <c r="Y35" s="62" t="s">
        <v>328</v>
      </c>
      <c r="Z35" s="145" t="s">
        <v>403</v>
      </c>
      <c r="AA35" s="62" t="s">
        <v>41</v>
      </c>
      <c r="AB35" s="145" t="s">
        <v>402</v>
      </c>
      <c r="AC35" s="145">
        <v>900</v>
      </c>
      <c r="AD35" s="62">
        <v>2016</v>
      </c>
      <c r="AE35" s="447">
        <v>411.08353749999998</v>
      </c>
      <c r="AV35">
        <v>2008</v>
      </c>
      <c r="AW35" s="73">
        <v>90</v>
      </c>
      <c r="AX35" s="73">
        <v>0.1</v>
      </c>
      <c r="AY35" s="3">
        <f t="shared" si="6"/>
        <v>9</v>
      </c>
      <c r="AZ35">
        <v>9</v>
      </c>
    </row>
    <row r="36" spans="3:54" x14ac:dyDescent="0.25">
      <c r="C36" t="s">
        <v>501</v>
      </c>
      <c r="X36" s="144" t="str">
        <f t="shared" si="0"/>
        <v>fall Chinook-Coweeman</v>
      </c>
      <c r="Y36" s="62" t="s">
        <v>328</v>
      </c>
      <c r="Z36" s="145" t="s">
        <v>403</v>
      </c>
      <c r="AA36" s="62" t="s">
        <v>41</v>
      </c>
      <c r="AB36" s="145" t="s">
        <v>402</v>
      </c>
      <c r="AC36" s="145">
        <v>900</v>
      </c>
      <c r="AD36" s="62">
        <v>2017</v>
      </c>
      <c r="AE36" s="447">
        <v>721.12883750000003</v>
      </c>
      <c r="AV36">
        <v>2009</v>
      </c>
      <c r="AW36" s="73">
        <v>168</v>
      </c>
      <c r="AX36" s="73">
        <v>0.56000000000000005</v>
      </c>
      <c r="AY36" s="3">
        <f t="shared" si="6"/>
        <v>94.080000000000013</v>
      </c>
      <c r="AZ36">
        <v>94</v>
      </c>
    </row>
    <row r="37" spans="3:54" x14ac:dyDescent="0.25">
      <c r="C37" t="s">
        <v>502</v>
      </c>
      <c r="X37" s="144"/>
      <c r="AD37" s="143" t="s">
        <v>330</v>
      </c>
      <c r="AE37" s="446">
        <f>GEOMEAN(AE29:AE36)</f>
        <v>784.1018620372422</v>
      </c>
      <c r="AV37">
        <v>2010</v>
      </c>
      <c r="AW37" s="73">
        <v>100</v>
      </c>
      <c r="AX37" s="73">
        <v>0.12</v>
      </c>
      <c r="AY37" s="3">
        <f t="shared" si="6"/>
        <v>12</v>
      </c>
      <c r="AZ37">
        <v>12</v>
      </c>
    </row>
    <row r="38" spans="3:54" x14ac:dyDescent="0.25">
      <c r="C38" t="s">
        <v>545</v>
      </c>
      <c r="X38" s="144" t="str">
        <f t="shared" si="0"/>
        <v>fall Chinook-L Cowlitz</v>
      </c>
      <c r="Y38" s="62" t="s">
        <v>328</v>
      </c>
      <c r="Z38" s="145" t="s">
        <v>403</v>
      </c>
      <c r="AA38" s="62" t="s">
        <v>329</v>
      </c>
      <c r="AB38" s="145" t="s">
        <v>401</v>
      </c>
      <c r="AC38" s="145">
        <v>3000</v>
      </c>
      <c r="AD38" s="62">
        <v>2010</v>
      </c>
      <c r="AE38" s="447">
        <v>2550</v>
      </c>
      <c r="AV38">
        <v>2011</v>
      </c>
      <c r="AW38" s="73">
        <v>144</v>
      </c>
      <c r="AX38">
        <v>0.09</v>
      </c>
      <c r="AY38" s="3">
        <f t="shared" si="6"/>
        <v>12.959999999999999</v>
      </c>
      <c r="AZ38">
        <v>13</v>
      </c>
    </row>
    <row r="39" spans="3:54" x14ac:dyDescent="0.25">
      <c r="C39" t="s">
        <v>546</v>
      </c>
      <c r="X39" s="144" t="str">
        <f t="shared" si="0"/>
        <v>fall Chinook-L Cowlitz</v>
      </c>
      <c r="Y39" s="62" t="s">
        <v>328</v>
      </c>
      <c r="Z39" s="145" t="s">
        <v>403</v>
      </c>
      <c r="AA39" s="62" t="s">
        <v>329</v>
      </c>
      <c r="AB39" s="145" t="s">
        <v>401</v>
      </c>
      <c r="AC39" s="145">
        <v>3000</v>
      </c>
      <c r="AD39" s="62">
        <v>2011</v>
      </c>
      <c r="AE39" s="447">
        <v>2745</v>
      </c>
      <c r="AS39">
        <f>762*0.289</f>
        <v>220.21799999999999</v>
      </c>
      <c r="AV39">
        <v>2012</v>
      </c>
      <c r="AW39" s="73">
        <v>80</v>
      </c>
      <c r="AX39">
        <v>0.1</v>
      </c>
      <c r="AY39" s="3">
        <f t="shared" si="6"/>
        <v>8</v>
      </c>
      <c r="AZ39">
        <v>8</v>
      </c>
      <c r="BA39" s="171">
        <v>94</v>
      </c>
      <c r="BB39" s="171" t="s">
        <v>82</v>
      </c>
    </row>
    <row r="40" spans="3:54" x14ac:dyDescent="0.25">
      <c r="C40" s="41"/>
      <c r="X40" s="144" t="str">
        <f t="shared" si="0"/>
        <v>fall Chinook-L Cowlitz</v>
      </c>
      <c r="Y40" s="62" t="s">
        <v>328</v>
      </c>
      <c r="Z40" s="145" t="s">
        <v>403</v>
      </c>
      <c r="AA40" s="62" t="s">
        <v>329</v>
      </c>
      <c r="AB40" s="145" t="s">
        <v>401</v>
      </c>
      <c r="AC40" s="145">
        <v>3000</v>
      </c>
      <c r="AD40" s="62">
        <v>2012</v>
      </c>
      <c r="AE40" s="447">
        <v>1553</v>
      </c>
      <c r="AV40">
        <v>2013</v>
      </c>
      <c r="AW40" s="73">
        <v>38</v>
      </c>
      <c r="AX40">
        <v>0.08</v>
      </c>
      <c r="AY40" s="3">
        <f t="shared" si="6"/>
        <v>3.04</v>
      </c>
      <c r="AZ40">
        <v>3</v>
      </c>
      <c r="BA40">
        <v>8</v>
      </c>
      <c r="BB40" s="171" t="s">
        <v>82</v>
      </c>
    </row>
    <row r="41" spans="3:54" x14ac:dyDescent="0.25">
      <c r="X41" s="144" t="str">
        <f t="shared" si="0"/>
        <v>fall Chinook-L Cowlitz</v>
      </c>
      <c r="Y41" s="62" t="s">
        <v>328</v>
      </c>
      <c r="Z41" s="145" t="s">
        <v>403</v>
      </c>
      <c r="AA41" s="62" t="s">
        <v>329</v>
      </c>
      <c r="AB41" s="145" t="s">
        <v>401</v>
      </c>
      <c r="AC41" s="145">
        <v>3000</v>
      </c>
      <c r="AD41" s="62">
        <v>2013</v>
      </c>
      <c r="AE41" s="447">
        <v>3477</v>
      </c>
      <c r="AV41">
        <v>2014</v>
      </c>
      <c r="AW41" s="73">
        <v>78</v>
      </c>
      <c r="AX41">
        <v>0.09</v>
      </c>
      <c r="AY41" s="3">
        <f t="shared" si="6"/>
        <v>7.02</v>
      </c>
      <c r="AZ41">
        <v>7</v>
      </c>
      <c r="BA41">
        <v>48</v>
      </c>
      <c r="BB41" s="171" t="s">
        <v>82</v>
      </c>
    </row>
    <row r="42" spans="3:54" x14ac:dyDescent="0.25">
      <c r="X42" s="144" t="str">
        <f t="shared" si="0"/>
        <v>fall Chinook-L Cowlitz</v>
      </c>
      <c r="Y42" s="62" t="s">
        <v>328</v>
      </c>
      <c r="Z42" s="145" t="s">
        <v>403</v>
      </c>
      <c r="AA42" s="62" t="s">
        <v>329</v>
      </c>
      <c r="AB42" s="145" t="s">
        <v>401</v>
      </c>
      <c r="AC42" s="145">
        <v>3000</v>
      </c>
      <c r="AD42" s="62">
        <v>2014</v>
      </c>
      <c r="AE42" s="447">
        <v>2923</v>
      </c>
      <c r="AV42">
        <v>2015</v>
      </c>
      <c r="AW42" s="73">
        <v>44</v>
      </c>
      <c r="AX42">
        <v>0.09</v>
      </c>
      <c r="AY42" s="3">
        <f t="shared" si="6"/>
        <v>3.96</v>
      </c>
      <c r="AZ42">
        <v>7</v>
      </c>
      <c r="BA42">
        <v>0</v>
      </c>
      <c r="BB42" s="171" t="s">
        <v>82</v>
      </c>
    </row>
    <row r="43" spans="3:54" x14ac:dyDescent="0.25">
      <c r="X43" s="144" t="str">
        <f t="shared" si="0"/>
        <v>fall Chinook-L Cowlitz</v>
      </c>
      <c r="Y43" s="62" t="s">
        <v>328</v>
      </c>
      <c r="Z43" s="145" t="s">
        <v>403</v>
      </c>
      <c r="AA43" s="62" t="s">
        <v>329</v>
      </c>
      <c r="AB43" s="145" t="s">
        <v>401</v>
      </c>
      <c r="AC43" s="145">
        <v>3000</v>
      </c>
      <c r="AD43" s="62">
        <v>2015</v>
      </c>
      <c r="AE43" s="447">
        <v>4186</v>
      </c>
      <c r="AV43">
        <v>2016</v>
      </c>
      <c r="AW43" s="73">
        <v>100</v>
      </c>
      <c r="AX43">
        <v>0.02</v>
      </c>
      <c r="AY43" s="3">
        <f t="shared" si="6"/>
        <v>2</v>
      </c>
      <c r="AZ43">
        <v>5</v>
      </c>
      <c r="BA43">
        <v>4</v>
      </c>
      <c r="BB43" s="171" t="s">
        <v>82</v>
      </c>
    </row>
    <row r="44" spans="3:54" x14ac:dyDescent="0.25">
      <c r="X44" s="144" t="str">
        <f t="shared" si="0"/>
        <v>fall Chinook-L Cowlitz</v>
      </c>
      <c r="Y44" s="62" t="s">
        <v>328</v>
      </c>
      <c r="Z44" s="145" t="s">
        <v>403</v>
      </c>
      <c r="AA44" s="62" t="s">
        <v>329</v>
      </c>
      <c r="AB44" s="145" t="s">
        <v>401</v>
      </c>
      <c r="AC44" s="145">
        <v>3000</v>
      </c>
      <c r="AD44" s="62">
        <v>2016</v>
      </c>
      <c r="AE44" s="447">
        <v>2878</v>
      </c>
      <c r="AV44">
        <v>2017</v>
      </c>
      <c r="AW44" s="73"/>
      <c r="AY44" s="3"/>
      <c r="AZ44">
        <v>0</v>
      </c>
      <c r="BA44">
        <v>0</v>
      </c>
      <c r="BB44" s="171" t="s">
        <v>82</v>
      </c>
    </row>
    <row r="45" spans="3:54" x14ac:dyDescent="0.25">
      <c r="X45" s="144" t="str">
        <f t="shared" si="0"/>
        <v>fall Chinook-L Cowlitz</v>
      </c>
      <c r="Y45" s="62" t="s">
        <v>328</v>
      </c>
      <c r="Z45" s="145" t="s">
        <v>403</v>
      </c>
      <c r="AA45" s="62" t="s">
        <v>329</v>
      </c>
      <c r="AB45" s="145" t="s">
        <v>401</v>
      </c>
      <c r="AC45" s="145">
        <v>3000</v>
      </c>
      <c r="AD45" s="62">
        <v>2017</v>
      </c>
      <c r="AE45" s="447">
        <v>2924</v>
      </c>
      <c r="AV45" s="124" t="s">
        <v>330</v>
      </c>
      <c r="AY45" s="147">
        <f>GEOMEAN(AY34:AY43)</f>
        <v>8.3268251248106626</v>
      </c>
    </row>
    <row r="46" spans="3:54" x14ac:dyDescent="0.25">
      <c r="X46" s="144"/>
      <c r="AD46" s="143" t="s">
        <v>330</v>
      </c>
      <c r="AE46" s="446">
        <f>GEOMEAN(AE38:AE45)</f>
        <v>2810.4079099078876</v>
      </c>
      <c r="AV46" s="124" t="s">
        <v>463</v>
      </c>
      <c r="AY46" s="147"/>
      <c r="AZ46">
        <f>AVERAGE(AZ39:AZ44)</f>
        <v>5</v>
      </c>
      <c r="BA46">
        <f>AVERAGE(BA40:BA44)</f>
        <v>12</v>
      </c>
    </row>
    <row r="47" spans="3:54" x14ac:dyDescent="0.25">
      <c r="X47" s="144" t="str">
        <f t="shared" si="0"/>
        <v>fall Chinook-Toutle</v>
      </c>
      <c r="Y47" s="62" t="s">
        <v>328</v>
      </c>
      <c r="Z47" s="145" t="s">
        <v>403</v>
      </c>
      <c r="AA47" s="62" t="s">
        <v>40</v>
      </c>
      <c r="AB47" s="145" t="s">
        <v>402</v>
      </c>
      <c r="AC47" s="145">
        <v>4000</v>
      </c>
      <c r="AD47" s="62">
        <v>2010</v>
      </c>
      <c r="AE47" s="447">
        <v>227.48339875000002</v>
      </c>
    </row>
    <row r="48" spans="3:54" x14ac:dyDescent="0.25">
      <c r="X48" s="144" t="str">
        <f t="shared" si="0"/>
        <v>fall Chinook-Toutle</v>
      </c>
      <c r="Y48" s="62" t="s">
        <v>328</v>
      </c>
      <c r="Z48" s="145" t="s">
        <v>403</v>
      </c>
      <c r="AA48" s="62" t="s">
        <v>40</v>
      </c>
      <c r="AB48" s="145" t="s">
        <v>402</v>
      </c>
      <c r="AC48" s="145">
        <v>4000</v>
      </c>
      <c r="AD48" s="62">
        <v>2011</v>
      </c>
      <c r="AE48" s="447">
        <v>197.86778249999998</v>
      </c>
      <c r="AV48" s="124" t="s">
        <v>37</v>
      </c>
    </row>
    <row r="49" spans="24:54" x14ac:dyDescent="0.25">
      <c r="X49" s="144" t="str">
        <f t="shared" si="0"/>
        <v>fall Chinook-Toutle</v>
      </c>
      <c r="Y49" s="62" t="s">
        <v>328</v>
      </c>
      <c r="Z49" s="145" t="s">
        <v>403</v>
      </c>
      <c r="AA49" s="62" t="s">
        <v>40</v>
      </c>
      <c r="AB49" s="145" t="s">
        <v>402</v>
      </c>
      <c r="AC49" s="145">
        <v>4000</v>
      </c>
      <c r="AD49" s="62">
        <v>2012</v>
      </c>
      <c r="AE49" s="447">
        <v>234.86605</v>
      </c>
      <c r="AV49" s="124"/>
      <c r="AW49" s="492" t="s">
        <v>420</v>
      </c>
      <c r="AX49" s="492"/>
      <c r="AY49" s="492"/>
      <c r="AZ49" s="12" t="s">
        <v>418</v>
      </c>
      <c r="BA49" s="492" t="s">
        <v>426</v>
      </c>
      <c r="BB49" s="492"/>
    </row>
    <row r="50" spans="24:54" x14ac:dyDescent="0.25">
      <c r="X50" s="144" t="str">
        <f t="shared" si="0"/>
        <v>fall Chinook-Toutle</v>
      </c>
      <c r="Y50" s="62" t="s">
        <v>328</v>
      </c>
      <c r="Z50" s="145" t="s">
        <v>403</v>
      </c>
      <c r="AA50" s="62" t="s">
        <v>40</v>
      </c>
      <c r="AB50" s="145" t="s">
        <v>402</v>
      </c>
      <c r="AC50" s="145">
        <v>4000</v>
      </c>
      <c r="AD50" s="62">
        <v>2013</v>
      </c>
      <c r="AE50" s="447">
        <v>914.26175000000001</v>
      </c>
      <c r="AW50" s="73" t="s">
        <v>0</v>
      </c>
      <c r="AX50" s="73" t="s">
        <v>332</v>
      </c>
      <c r="AY50" s="73" t="s">
        <v>333</v>
      </c>
      <c r="AZ50" s="140" t="s">
        <v>419</v>
      </c>
      <c r="BA50" s="73" t="s">
        <v>0</v>
      </c>
      <c r="BB50" s="73" t="s">
        <v>333</v>
      </c>
    </row>
    <row r="51" spans="24:54" x14ac:dyDescent="0.25">
      <c r="X51" s="144" t="str">
        <f t="shared" si="0"/>
        <v>fall Chinook-Toutle</v>
      </c>
      <c r="Y51" s="62" t="s">
        <v>328</v>
      </c>
      <c r="Z51" s="145" t="s">
        <v>403</v>
      </c>
      <c r="AA51" s="62" t="s">
        <v>40</v>
      </c>
      <c r="AB51" s="145" t="s">
        <v>402</v>
      </c>
      <c r="AC51" s="145">
        <v>4000</v>
      </c>
      <c r="AD51" s="62">
        <v>2014</v>
      </c>
      <c r="AE51" s="447">
        <v>402.64696249999997</v>
      </c>
      <c r="AV51" s="150" t="s">
        <v>160</v>
      </c>
      <c r="AW51" s="150" t="s">
        <v>331</v>
      </c>
      <c r="AX51" s="150" t="s">
        <v>333</v>
      </c>
      <c r="AY51" s="150" t="s">
        <v>334</v>
      </c>
      <c r="AZ51" s="150" t="s">
        <v>423</v>
      </c>
      <c r="BA51" s="150" t="s">
        <v>331</v>
      </c>
      <c r="BB51" s="150" t="s">
        <v>334</v>
      </c>
    </row>
    <row r="52" spans="24:54" x14ac:dyDescent="0.25">
      <c r="X52" s="144" t="str">
        <f t="shared" si="0"/>
        <v>fall Chinook-Toutle</v>
      </c>
      <c r="Y52" s="62" t="s">
        <v>328</v>
      </c>
      <c r="Z52" s="145" t="s">
        <v>403</v>
      </c>
      <c r="AA52" s="62" t="s">
        <v>40</v>
      </c>
      <c r="AB52" s="145" t="s">
        <v>402</v>
      </c>
      <c r="AC52" s="145">
        <v>4000</v>
      </c>
      <c r="AD52" s="62">
        <v>2015</v>
      </c>
      <c r="AE52" s="447">
        <v>373.54128750000001</v>
      </c>
      <c r="AV52">
        <v>2007</v>
      </c>
      <c r="AW52" s="73" t="s">
        <v>422</v>
      </c>
      <c r="AX52" s="73" t="s">
        <v>422</v>
      </c>
      <c r="AY52" s="73" t="s">
        <v>422</v>
      </c>
      <c r="AZ52" s="73" t="s">
        <v>422</v>
      </c>
    </row>
    <row r="53" spans="24:54" x14ac:dyDescent="0.25">
      <c r="X53" s="144" t="str">
        <f t="shared" si="0"/>
        <v>fall Chinook-Toutle</v>
      </c>
      <c r="Y53" s="62" t="s">
        <v>328</v>
      </c>
      <c r="Z53" s="145" t="s">
        <v>403</v>
      </c>
      <c r="AA53" s="62" t="s">
        <v>40</v>
      </c>
      <c r="AB53" s="145" t="s">
        <v>402</v>
      </c>
      <c r="AC53" s="145">
        <v>4000</v>
      </c>
      <c r="AD53" s="62">
        <v>2016</v>
      </c>
      <c r="AE53" s="447">
        <v>366.83741125</v>
      </c>
      <c r="AV53">
        <v>2008</v>
      </c>
      <c r="AW53" s="73" t="s">
        <v>422</v>
      </c>
      <c r="AX53" s="73" t="s">
        <v>422</v>
      </c>
      <c r="AY53" s="73" t="s">
        <v>422</v>
      </c>
      <c r="AZ53" s="73" t="s">
        <v>422</v>
      </c>
    </row>
    <row r="54" spans="24:54" x14ac:dyDescent="0.25">
      <c r="X54" s="144" t="str">
        <f t="shared" si="0"/>
        <v>fall Chinook-Toutle</v>
      </c>
      <c r="Y54" s="62" t="s">
        <v>328</v>
      </c>
      <c r="Z54" s="145" t="s">
        <v>403</v>
      </c>
      <c r="AA54" s="62" t="s">
        <v>40</v>
      </c>
      <c r="AB54" s="145" t="s">
        <v>402</v>
      </c>
      <c r="AC54" s="145">
        <v>4000</v>
      </c>
      <c r="AD54" s="62">
        <v>2017</v>
      </c>
      <c r="AE54" s="447">
        <v>312.27446250000003</v>
      </c>
      <c r="AV54">
        <v>2009</v>
      </c>
      <c r="AW54" s="73" t="s">
        <v>422</v>
      </c>
      <c r="AX54" s="73" t="s">
        <v>422</v>
      </c>
      <c r="AY54" s="73" t="s">
        <v>422</v>
      </c>
      <c r="AZ54" s="73" t="s">
        <v>422</v>
      </c>
    </row>
    <row r="55" spans="24:54" x14ac:dyDescent="0.25">
      <c r="X55" s="144"/>
      <c r="AD55" s="143" t="s">
        <v>330</v>
      </c>
      <c r="AE55" s="446">
        <f>GEOMEAN(AE47:AE54)</f>
        <v>337.04360371101399</v>
      </c>
      <c r="AV55">
        <v>2010</v>
      </c>
      <c r="AW55" s="73" t="s">
        <v>422</v>
      </c>
      <c r="AX55" s="73" t="s">
        <v>422</v>
      </c>
      <c r="AY55" s="73" t="s">
        <v>422</v>
      </c>
      <c r="AZ55" s="73" t="s">
        <v>422</v>
      </c>
    </row>
    <row r="56" spans="24:54" x14ac:dyDescent="0.25">
      <c r="X56" s="144" t="str">
        <f t="shared" si="0"/>
        <v>fall Chinook-Kalama</v>
      </c>
      <c r="Y56" s="62" t="s">
        <v>328</v>
      </c>
      <c r="Z56" s="145" t="s">
        <v>403</v>
      </c>
      <c r="AA56" s="62" t="s">
        <v>42</v>
      </c>
      <c r="AB56" s="145" t="s">
        <v>401</v>
      </c>
      <c r="AC56" s="145">
        <v>500</v>
      </c>
      <c r="AD56" s="62">
        <v>2010</v>
      </c>
      <c r="AE56" s="447">
        <v>593.27053124999998</v>
      </c>
      <c r="AV56">
        <v>2011</v>
      </c>
      <c r="AW56" s="73" t="s">
        <v>422</v>
      </c>
      <c r="AX56" s="73" t="s">
        <v>422</v>
      </c>
      <c r="AY56" s="73" t="s">
        <v>422</v>
      </c>
      <c r="AZ56" s="73" t="s">
        <v>422</v>
      </c>
    </row>
    <row r="57" spans="24:54" x14ac:dyDescent="0.25">
      <c r="X57" s="144" t="str">
        <f t="shared" si="0"/>
        <v>fall Chinook-Kalama</v>
      </c>
      <c r="Y57" s="62" t="s">
        <v>328</v>
      </c>
      <c r="Z57" s="145" t="s">
        <v>403</v>
      </c>
      <c r="AA57" s="62" t="s">
        <v>42</v>
      </c>
      <c r="AB57" s="145" t="s">
        <v>401</v>
      </c>
      <c r="AC57" s="145">
        <v>500</v>
      </c>
      <c r="AD57" s="62">
        <v>2011</v>
      </c>
      <c r="AE57" s="447">
        <v>428.32484375000001</v>
      </c>
      <c r="AV57">
        <v>2012</v>
      </c>
      <c r="AW57" s="73" t="s">
        <v>422</v>
      </c>
      <c r="AX57" s="73" t="s">
        <v>422</v>
      </c>
      <c r="AY57" s="73" t="s">
        <v>422</v>
      </c>
      <c r="AZ57" s="73" t="s">
        <v>422</v>
      </c>
      <c r="BA57">
        <v>0</v>
      </c>
      <c r="BB57">
        <v>0</v>
      </c>
    </row>
    <row r="58" spans="24:54" x14ac:dyDescent="0.25">
      <c r="X58" s="144" t="str">
        <f t="shared" si="0"/>
        <v>fall Chinook-Kalama</v>
      </c>
      <c r="Y58" s="62" t="s">
        <v>328</v>
      </c>
      <c r="Z58" s="145" t="s">
        <v>403</v>
      </c>
      <c r="AA58" s="62" t="s">
        <v>42</v>
      </c>
      <c r="AB58" s="145" t="s">
        <v>401</v>
      </c>
      <c r="AC58" s="145">
        <v>500</v>
      </c>
      <c r="AD58" s="62">
        <v>2012</v>
      </c>
      <c r="AE58" s="447">
        <v>288.08082812499998</v>
      </c>
      <c r="AV58">
        <v>2013</v>
      </c>
      <c r="AW58" s="73" t="s">
        <v>422</v>
      </c>
      <c r="AX58" s="73" t="s">
        <v>422</v>
      </c>
      <c r="AY58" s="73" t="s">
        <v>422</v>
      </c>
      <c r="AZ58" s="73" t="s">
        <v>422</v>
      </c>
      <c r="BA58">
        <v>0</v>
      </c>
      <c r="BB58" s="171" t="s">
        <v>82</v>
      </c>
    </row>
    <row r="59" spans="24:54" x14ac:dyDescent="0.25">
      <c r="X59" s="144" t="str">
        <f t="shared" si="0"/>
        <v>fall Chinook-Kalama</v>
      </c>
      <c r="Y59" s="62" t="s">
        <v>328</v>
      </c>
      <c r="Z59" s="145" t="s">
        <v>403</v>
      </c>
      <c r="AA59" s="62" t="s">
        <v>42</v>
      </c>
      <c r="AB59" s="145" t="s">
        <v>401</v>
      </c>
      <c r="AC59" s="145">
        <v>500</v>
      </c>
      <c r="AD59" s="62">
        <v>2013</v>
      </c>
      <c r="AE59" s="447">
        <v>812.21799375000001</v>
      </c>
      <c r="AV59">
        <v>2014</v>
      </c>
      <c r="AW59" s="73" t="s">
        <v>422</v>
      </c>
      <c r="AX59" s="73" t="s">
        <v>422</v>
      </c>
      <c r="AY59" s="73" t="s">
        <v>422</v>
      </c>
      <c r="AZ59" s="73" t="s">
        <v>422</v>
      </c>
      <c r="BA59">
        <v>0</v>
      </c>
      <c r="BB59" s="171" t="s">
        <v>82</v>
      </c>
    </row>
    <row r="60" spans="24:54" x14ac:dyDescent="0.25">
      <c r="X60" s="144" t="str">
        <f t="shared" si="0"/>
        <v>fall Chinook-Kalama</v>
      </c>
      <c r="Y60" s="62" t="s">
        <v>328</v>
      </c>
      <c r="Z60" s="145" t="s">
        <v>403</v>
      </c>
      <c r="AA60" s="62" t="s">
        <v>42</v>
      </c>
      <c r="AB60" s="145" t="s">
        <v>401</v>
      </c>
      <c r="AC60" s="145">
        <v>500</v>
      </c>
      <c r="AD60" s="62">
        <v>2014</v>
      </c>
      <c r="AE60" s="447">
        <v>764.08407499999998</v>
      </c>
      <c r="AV60">
        <v>2015</v>
      </c>
      <c r="AW60" s="73" t="s">
        <v>422</v>
      </c>
      <c r="AX60" s="73" t="s">
        <v>422</v>
      </c>
      <c r="AY60" s="73" t="s">
        <v>422</v>
      </c>
      <c r="AZ60" s="73" t="s">
        <v>422</v>
      </c>
      <c r="BA60">
        <v>0</v>
      </c>
      <c r="BB60" s="171" t="s">
        <v>82</v>
      </c>
    </row>
    <row r="61" spans="24:54" x14ac:dyDescent="0.25">
      <c r="X61" s="144" t="str">
        <f t="shared" si="0"/>
        <v>fall Chinook-Kalama</v>
      </c>
      <c r="Y61" s="62" t="s">
        <v>328</v>
      </c>
      <c r="Z61" s="145" t="s">
        <v>403</v>
      </c>
      <c r="AA61" s="62" t="s">
        <v>42</v>
      </c>
      <c r="AB61" s="145" t="s">
        <v>401</v>
      </c>
      <c r="AC61" s="145">
        <v>500</v>
      </c>
      <c r="AD61" s="62">
        <v>2015</v>
      </c>
      <c r="AE61" s="447">
        <v>2888.7408125000002</v>
      </c>
      <c r="AV61">
        <v>2016</v>
      </c>
      <c r="AW61" s="73" t="s">
        <v>422</v>
      </c>
      <c r="AX61" s="73" t="s">
        <v>422</v>
      </c>
      <c r="AY61" s="73" t="s">
        <v>422</v>
      </c>
      <c r="AZ61" s="73" t="s">
        <v>422</v>
      </c>
      <c r="BA61" s="171" t="s">
        <v>82</v>
      </c>
      <c r="BB61" s="171" t="s">
        <v>82</v>
      </c>
    </row>
    <row r="62" spans="24:54" x14ac:dyDescent="0.25">
      <c r="X62" s="144" t="str">
        <f t="shared" si="0"/>
        <v>fall Chinook-Kalama</v>
      </c>
      <c r="Y62" s="62" t="s">
        <v>328</v>
      </c>
      <c r="Z62" s="145" t="s">
        <v>403</v>
      </c>
      <c r="AA62" s="62" t="s">
        <v>42</v>
      </c>
      <c r="AB62" s="145" t="s">
        <v>401</v>
      </c>
      <c r="AC62" s="145">
        <v>500</v>
      </c>
      <c r="AD62" s="62">
        <v>2016</v>
      </c>
      <c r="AE62" s="447">
        <v>2539.4322499999998</v>
      </c>
      <c r="AV62">
        <v>2017</v>
      </c>
      <c r="AW62" s="73" t="s">
        <v>422</v>
      </c>
      <c r="AX62" s="73" t="s">
        <v>422</v>
      </c>
      <c r="AY62" s="73" t="s">
        <v>422</v>
      </c>
      <c r="AZ62" s="73" t="s">
        <v>422</v>
      </c>
      <c r="BA62">
        <v>0</v>
      </c>
      <c r="BB62" s="171" t="s">
        <v>82</v>
      </c>
    </row>
    <row r="63" spans="24:54" x14ac:dyDescent="0.25">
      <c r="X63" s="144" t="str">
        <f t="shared" si="0"/>
        <v>fall Chinook-Kalama</v>
      </c>
      <c r="Y63" s="62" t="s">
        <v>328</v>
      </c>
      <c r="Z63" s="145" t="s">
        <v>403</v>
      </c>
      <c r="AA63" s="62" t="s">
        <v>42</v>
      </c>
      <c r="AB63" s="145" t="s">
        <v>401</v>
      </c>
      <c r="AC63" s="145">
        <v>500</v>
      </c>
      <c r="AD63" s="62">
        <v>2017</v>
      </c>
      <c r="AE63" s="447">
        <v>1731.8938125</v>
      </c>
      <c r="AV63" s="124" t="s">
        <v>330</v>
      </c>
      <c r="AY63" s="147"/>
    </row>
    <row r="64" spans="24:54" x14ac:dyDescent="0.25">
      <c r="X64" s="144"/>
      <c r="AD64" s="143" t="s">
        <v>330</v>
      </c>
      <c r="AE64" s="446">
        <f>GEOMEAN(AE56:AE63)</f>
        <v>933.60910337978407</v>
      </c>
      <c r="AV64" s="124" t="s">
        <v>379</v>
      </c>
      <c r="AY64" s="147"/>
      <c r="BA64">
        <f>AVERAGE(BA57:BA62)</f>
        <v>0</v>
      </c>
    </row>
    <row r="65" spans="24:54" x14ac:dyDescent="0.25">
      <c r="X65" s="144" t="str">
        <f t="shared" si="0"/>
        <v>fall Chinook-Lewis</v>
      </c>
      <c r="Y65" s="62" t="s">
        <v>328</v>
      </c>
      <c r="Z65" s="145" t="s">
        <v>403</v>
      </c>
      <c r="AA65" s="62" t="s">
        <v>43</v>
      </c>
      <c r="AB65" s="145" t="s">
        <v>402</v>
      </c>
      <c r="AC65" s="145">
        <v>1500</v>
      </c>
      <c r="AD65" s="62">
        <v>2010</v>
      </c>
      <c r="AE65" s="447">
        <v>1533.966625</v>
      </c>
    </row>
    <row r="66" spans="24:54" x14ac:dyDescent="0.25">
      <c r="X66" s="144" t="str">
        <f t="shared" si="0"/>
        <v>fall Chinook-Lewis</v>
      </c>
      <c r="Y66" s="62" t="s">
        <v>328</v>
      </c>
      <c r="Z66" s="145" t="s">
        <v>403</v>
      </c>
      <c r="AA66" s="62" t="s">
        <v>43</v>
      </c>
      <c r="AB66" s="145" t="s">
        <v>402</v>
      </c>
      <c r="AC66" s="145">
        <v>1500</v>
      </c>
      <c r="AD66" s="62">
        <v>2011</v>
      </c>
      <c r="AE66" s="447">
        <v>1651.221875</v>
      </c>
      <c r="AV66" s="124" t="s">
        <v>46</v>
      </c>
    </row>
    <row r="67" spans="24:54" x14ac:dyDescent="0.25">
      <c r="X67" s="144" t="str">
        <f t="shared" si="0"/>
        <v>fall Chinook-Lewis</v>
      </c>
      <c r="Y67" s="62" t="s">
        <v>328</v>
      </c>
      <c r="Z67" s="145" t="s">
        <v>403</v>
      </c>
      <c r="AA67" s="62" t="s">
        <v>43</v>
      </c>
      <c r="AB67" s="145" t="s">
        <v>402</v>
      </c>
      <c r="AC67" s="145">
        <v>1500</v>
      </c>
      <c r="AD67" s="62">
        <v>2012</v>
      </c>
      <c r="AE67" s="447">
        <v>1259.394875</v>
      </c>
      <c r="AV67" s="124"/>
      <c r="AW67" s="492" t="s">
        <v>421</v>
      </c>
      <c r="AX67" s="492"/>
      <c r="AY67" s="492"/>
      <c r="AZ67" s="12" t="s">
        <v>418</v>
      </c>
      <c r="BA67" s="492" t="s">
        <v>426</v>
      </c>
      <c r="BB67" s="492"/>
    </row>
    <row r="68" spans="24:54" x14ac:dyDescent="0.25">
      <c r="X68" s="144" t="str">
        <f t="shared" si="0"/>
        <v>fall Chinook-Lewis</v>
      </c>
      <c r="Y68" s="62" t="s">
        <v>328</v>
      </c>
      <c r="Z68" s="145" t="s">
        <v>403</v>
      </c>
      <c r="AA68" s="62" t="s">
        <v>43</v>
      </c>
      <c r="AB68" s="145" t="s">
        <v>402</v>
      </c>
      <c r="AC68" s="145">
        <v>1500</v>
      </c>
      <c r="AD68" s="62">
        <v>2013</v>
      </c>
      <c r="AE68" s="447">
        <v>6170.9565000000002</v>
      </c>
      <c r="AW68" s="73" t="s">
        <v>0</v>
      </c>
      <c r="AX68" s="73" t="s">
        <v>332</v>
      </c>
      <c r="AY68" s="73" t="s">
        <v>333</v>
      </c>
      <c r="AZ68" s="140" t="s">
        <v>419</v>
      </c>
      <c r="BA68" s="73" t="s">
        <v>0</v>
      </c>
      <c r="BB68" s="73" t="s">
        <v>333</v>
      </c>
    </row>
    <row r="69" spans="24:54" x14ac:dyDescent="0.25">
      <c r="X69" s="144" t="str">
        <f t="shared" si="0"/>
        <v>fall Chinook-Lewis</v>
      </c>
      <c r="Y69" s="62" t="s">
        <v>328</v>
      </c>
      <c r="Z69" s="145" t="s">
        <v>403</v>
      </c>
      <c r="AA69" s="62" t="s">
        <v>43</v>
      </c>
      <c r="AB69" s="145" t="s">
        <v>402</v>
      </c>
      <c r="AC69" s="145">
        <v>1500</v>
      </c>
      <c r="AD69" s="62">
        <v>2014</v>
      </c>
      <c r="AE69" s="447">
        <v>3427.3492500000002</v>
      </c>
      <c r="AV69" s="150" t="s">
        <v>160</v>
      </c>
      <c r="AW69" s="150" t="s">
        <v>331</v>
      </c>
      <c r="AX69" s="150" t="s">
        <v>333</v>
      </c>
      <c r="AY69" s="150" t="s">
        <v>334</v>
      </c>
      <c r="AZ69" s="150" t="s">
        <v>423</v>
      </c>
      <c r="BA69" s="150" t="s">
        <v>331</v>
      </c>
      <c r="BB69" s="150" t="s">
        <v>334</v>
      </c>
    </row>
    <row r="70" spans="24:54" x14ac:dyDescent="0.25">
      <c r="X70" s="144" t="str">
        <f t="shared" si="0"/>
        <v>fall Chinook-Lewis</v>
      </c>
      <c r="Y70" s="62" t="s">
        <v>328</v>
      </c>
      <c r="Z70" s="145" t="s">
        <v>403</v>
      </c>
      <c r="AA70" s="62" t="s">
        <v>43</v>
      </c>
      <c r="AB70" s="145" t="s">
        <v>402</v>
      </c>
      <c r="AC70" s="145">
        <v>1500</v>
      </c>
      <c r="AD70" s="62">
        <v>2015</v>
      </c>
      <c r="AE70" s="447">
        <v>6079.8891249999997</v>
      </c>
      <c r="AV70">
        <v>2009</v>
      </c>
      <c r="AW70" s="73">
        <v>492</v>
      </c>
      <c r="AX70" s="73">
        <v>0.49</v>
      </c>
      <c r="AY70" s="3">
        <f t="shared" ref="AY70:AY77" si="7">AW70*AX70</f>
        <v>241.07999999999998</v>
      </c>
      <c r="AZ70">
        <v>241</v>
      </c>
    </row>
    <row r="71" spans="24:54" x14ac:dyDescent="0.25">
      <c r="X71" s="144" t="str">
        <f t="shared" si="0"/>
        <v>fall Chinook-Lewis</v>
      </c>
      <c r="Y71" s="62" t="s">
        <v>328</v>
      </c>
      <c r="Z71" s="145" t="s">
        <v>403</v>
      </c>
      <c r="AA71" s="62" t="s">
        <v>43</v>
      </c>
      <c r="AB71" s="145" t="s">
        <v>402</v>
      </c>
      <c r="AC71" s="145">
        <v>1500</v>
      </c>
      <c r="AD71" s="62">
        <v>2016</v>
      </c>
      <c r="AE71" s="447">
        <v>3190.03575</v>
      </c>
      <c r="AV71">
        <v>2010</v>
      </c>
      <c r="AW71" s="73">
        <v>18</v>
      </c>
      <c r="AX71" s="73">
        <v>0.22</v>
      </c>
      <c r="AY71" s="3">
        <f t="shared" si="7"/>
        <v>3.96</v>
      </c>
      <c r="AZ71">
        <v>0</v>
      </c>
    </row>
    <row r="72" spans="24:54" x14ac:dyDescent="0.25">
      <c r="X72" s="144" t="str">
        <f t="shared" si="0"/>
        <v>fall Chinook-Lewis</v>
      </c>
      <c r="Y72" s="62" t="s">
        <v>328</v>
      </c>
      <c r="Z72" s="145" t="s">
        <v>403</v>
      </c>
      <c r="AA72" s="62" t="s">
        <v>43</v>
      </c>
      <c r="AB72" s="145" t="s">
        <v>402</v>
      </c>
      <c r="AC72" s="145">
        <v>1500</v>
      </c>
      <c r="AD72" s="62">
        <v>2017</v>
      </c>
      <c r="AE72" s="447">
        <v>2411.4547499999999</v>
      </c>
      <c r="AV72">
        <v>2011</v>
      </c>
      <c r="AW72" s="73">
        <v>117</v>
      </c>
      <c r="AX72" s="73">
        <v>0.28999999999999998</v>
      </c>
      <c r="AY72" s="3">
        <f t="shared" si="7"/>
        <v>33.93</v>
      </c>
      <c r="AZ72">
        <v>34</v>
      </c>
    </row>
    <row r="73" spans="24:54" x14ac:dyDescent="0.25">
      <c r="X73" s="144"/>
      <c r="AD73" s="143" t="s">
        <v>330</v>
      </c>
      <c r="AE73" s="446">
        <f>GEOMEAN(AE65:AE72)</f>
        <v>2737.6823424858562</v>
      </c>
      <c r="AV73">
        <v>2012</v>
      </c>
      <c r="AW73" s="73">
        <v>316</v>
      </c>
      <c r="AX73">
        <v>0.19</v>
      </c>
      <c r="AY73" s="3">
        <f t="shared" si="7"/>
        <v>60.04</v>
      </c>
      <c r="AZ73">
        <v>60</v>
      </c>
      <c r="BA73">
        <v>321</v>
      </c>
      <c r="BB73">
        <v>60</v>
      </c>
    </row>
    <row r="74" spans="24:54" x14ac:dyDescent="0.25">
      <c r="X74" s="144" t="str">
        <f t="shared" ref="X74:X81" si="8">CONCATENATE(Y74, "-", AA74)</f>
        <v>fall Chinook-Washougal</v>
      </c>
      <c r="Y74" s="62" t="s">
        <v>328</v>
      </c>
      <c r="Z74" s="145" t="s">
        <v>403</v>
      </c>
      <c r="AA74" s="62" t="s">
        <v>45</v>
      </c>
      <c r="AB74" s="145" t="s">
        <v>402</v>
      </c>
      <c r="AC74" s="145">
        <v>1200</v>
      </c>
      <c r="AD74" s="62">
        <v>2010</v>
      </c>
      <c r="AE74" s="447">
        <v>589.10816250000005</v>
      </c>
      <c r="AV74">
        <v>2013</v>
      </c>
      <c r="AW74" s="73">
        <v>424</v>
      </c>
      <c r="AX74">
        <v>0.92</v>
      </c>
      <c r="AY74" s="3">
        <f t="shared" si="7"/>
        <v>390.08000000000004</v>
      </c>
      <c r="AZ74">
        <v>390</v>
      </c>
      <c r="BA74">
        <v>422</v>
      </c>
      <c r="BB74">
        <v>390</v>
      </c>
    </row>
    <row r="75" spans="24:54" x14ac:dyDescent="0.25">
      <c r="X75" s="144" t="str">
        <f t="shared" si="8"/>
        <v>fall Chinook-Washougal</v>
      </c>
      <c r="Y75" s="62" t="s">
        <v>328</v>
      </c>
      <c r="Z75" s="145" t="s">
        <v>403</v>
      </c>
      <c r="AA75" s="62" t="s">
        <v>45</v>
      </c>
      <c r="AB75" s="145" t="s">
        <v>402</v>
      </c>
      <c r="AC75" s="145">
        <v>1200</v>
      </c>
      <c r="AD75" s="62">
        <v>2011</v>
      </c>
      <c r="AE75" s="447">
        <v>473.15125</v>
      </c>
      <c r="AV75">
        <v>2014</v>
      </c>
      <c r="AW75" s="73">
        <v>184</v>
      </c>
      <c r="AX75">
        <v>0.69</v>
      </c>
      <c r="AY75" s="3">
        <f t="shared" si="7"/>
        <v>126.96</v>
      </c>
      <c r="AZ75">
        <v>127</v>
      </c>
      <c r="BA75">
        <v>183</v>
      </c>
      <c r="BB75">
        <v>127</v>
      </c>
    </row>
    <row r="76" spans="24:54" x14ac:dyDescent="0.25">
      <c r="X76" s="144" t="str">
        <f t="shared" si="8"/>
        <v>fall Chinook-Washougal</v>
      </c>
      <c r="Y76" s="62" t="s">
        <v>328</v>
      </c>
      <c r="Z76" s="145" t="s">
        <v>403</v>
      </c>
      <c r="AA76" s="62" t="s">
        <v>45</v>
      </c>
      <c r="AB76" s="145" t="s">
        <v>402</v>
      </c>
      <c r="AC76" s="145">
        <v>1200</v>
      </c>
      <c r="AD76" s="62">
        <v>2012</v>
      </c>
      <c r="AE76" s="447">
        <v>256.1123925</v>
      </c>
      <c r="AV76">
        <v>2015</v>
      </c>
      <c r="AW76" s="73">
        <v>310</v>
      </c>
      <c r="AX76">
        <v>0.62</v>
      </c>
      <c r="AY76" s="3">
        <f t="shared" si="7"/>
        <v>192.2</v>
      </c>
      <c r="AZ76">
        <v>192</v>
      </c>
      <c r="BA76">
        <v>308</v>
      </c>
      <c r="BB76">
        <v>192</v>
      </c>
    </row>
    <row r="77" spans="24:54" x14ac:dyDescent="0.25">
      <c r="X77" s="144" t="str">
        <f t="shared" si="8"/>
        <v>fall Chinook-Washougal</v>
      </c>
      <c r="Y77" s="62" t="s">
        <v>328</v>
      </c>
      <c r="Z77" s="145" t="s">
        <v>403</v>
      </c>
      <c r="AA77" s="62" t="s">
        <v>45</v>
      </c>
      <c r="AB77" s="145" t="s">
        <v>402</v>
      </c>
      <c r="AC77" s="145">
        <v>1200</v>
      </c>
      <c r="AD77" s="62">
        <v>2013</v>
      </c>
      <c r="AE77" s="447">
        <v>1197.1551750000001</v>
      </c>
      <c r="AV77">
        <v>2016</v>
      </c>
      <c r="AW77" s="73">
        <v>912</v>
      </c>
      <c r="AX77">
        <v>0.78</v>
      </c>
      <c r="AY77" s="3">
        <f t="shared" si="7"/>
        <v>711.36</v>
      </c>
      <c r="AZ77">
        <v>711</v>
      </c>
      <c r="BA77">
        <v>910</v>
      </c>
      <c r="BB77">
        <v>711</v>
      </c>
    </row>
    <row r="78" spans="24:54" x14ac:dyDescent="0.25">
      <c r="X78" s="144" t="str">
        <f t="shared" si="8"/>
        <v>fall Chinook-Washougal</v>
      </c>
      <c r="Y78" s="62" t="s">
        <v>328</v>
      </c>
      <c r="Z78" s="145" t="s">
        <v>403</v>
      </c>
      <c r="AA78" s="62" t="s">
        <v>45</v>
      </c>
      <c r="AB78" s="145" t="s">
        <v>402</v>
      </c>
      <c r="AC78" s="145">
        <v>1200</v>
      </c>
      <c r="AD78" s="62">
        <v>2014</v>
      </c>
      <c r="AE78" s="447">
        <v>997.30871249999996</v>
      </c>
      <c r="AV78">
        <v>2017</v>
      </c>
      <c r="AZ78">
        <v>34</v>
      </c>
      <c r="BA78">
        <v>84</v>
      </c>
      <c r="BB78">
        <v>31</v>
      </c>
    </row>
    <row r="79" spans="24:54" x14ac:dyDescent="0.25">
      <c r="X79" s="144" t="str">
        <f t="shared" si="8"/>
        <v>fall Chinook-Washougal</v>
      </c>
      <c r="Y79" s="62" t="s">
        <v>328</v>
      </c>
      <c r="Z79" s="145" t="s">
        <v>403</v>
      </c>
      <c r="AA79" s="62" t="s">
        <v>45</v>
      </c>
      <c r="AB79" s="145" t="s">
        <v>402</v>
      </c>
      <c r="AC79" s="145">
        <v>1200</v>
      </c>
      <c r="AD79" s="62">
        <v>2015</v>
      </c>
      <c r="AE79" s="447">
        <v>1332.4522374999999</v>
      </c>
      <c r="AV79" s="124" t="s">
        <v>330</v>
      </c>
      <c r="AY79" s="147">
        <f>GEOMEAN(AY70:AY77)</f>
        <v>103.50064154185213</v>
      </c>
      <c r="BB79" s="124">
        <f>GEOMEAN(BB73:BB78)</f>
        <v>152.49608125367573</v>
      </c>
    </row>
    <row r="80" spans="24:54" x14ac:dyDescent="0.25">
      <c r="X80" s="144" t="str">
        <f t="shared" si="8"/>
        <v>fall Chinook-Washougal</v>
      </c>
      <c r="Y80" s="62" t="s">
        <v>328</v>
      </c>
      <c r="Z80" s="145" t="s">
        <v>403</v>
      </c>
      <c r="AA80" s="62" t="s">
        <v>45</v>
      </c>
      <c r="AB80" s="145" t="s">
        <v>402</v>
      </c>
      <c r="AC80" s="145">
        <v>1200</v>
      </c>
      <c r="AD80" s="62">
        <v>2016</v>
      </c>
      <c r="AE80" s="447">
        <v>882.61883750000004</v>
      </c>
    </row>
    <row r="81" spans="24:55" x14ac:dyDescent="0.25">
      <c r="X81" s="144" t="str">
        <f t="shared" si="8"/>
        <v>fall Chinook-Washougal</v>
      </c>
      <c r="Y81" s="62" t="s">
        <v>328</v>
      </c>
      <c r="Z81" s="145" t="s">
        <v>403</v>
      </c>
      <c r="AA81" s="62" t="s">
        <v>45</v>
      </c>
      <c r="AB81" s="145" t="s">
        <v>402</v>
      </c>
      <c r="AC81" s="145">
        <v>1200</v>
      </c>
      <c r="AD81" s="62">
        <v>2017</v>
      </c>
      <c r="AE81" s="447">
        <v>655.26627499999995</v>
      </c>
      <c r="AV81" s="124" t="s">
        <v>47</v>
      </c>
    </row>
    <row r="82" spans="24:55" x14ac:dyDescent="0.25">
      <c r="AD82" s="143" t="s">
        <v>330</v>
      </c>
      <c r="AE82" s="446">
        <f>GEOMEAN(AE74:AE81)</f>
        <v>711.5100569541471</v>
      </c>
      <c r="AV82" s="73"/>
      <c r="AW82" s="73"/>
      <c r="AX82" s="73" t="s">
        <v>332</v>
      </c>
      <c r="AY82" s="73" t="s">
        <v>334</v>
      </c>
      <c r="AZ82" s="73" t="s">
        <v>332</v>
      </c>
      <c r="BA82" s="73" t="s">
        <v>334</v>
      </c>
      <c r="BB82" s="73"/>
      <c r="BC82" s="12" t="s">
        <v>427</v>
      </c>
    </row>
    <row r="83" spans="24:55" x14ac:dyDescent="0.25">
      <c r="AV83" s="150" t="s">
        <v>160</v>
      </c>
      <c r="AW83" s="150" t="s">
        <v>428</v>
      </c>
      <c r="AX83" s="150" t="s">
        <v>429</v>
      </c>
      <c r="AY83" s="150" t="s">
        <v>430</v>
      </c>
      <c r="AZ83" s="150" t="s">
        <v>431</v>
      </c>
      <c r="BA83" s="150" t="s">
        <v>432</v>
      </c>
      <c r="BB83" s="150"/>
      <c r="BC83" s="140" t="s">
        <v>433</v>
      </c>
    </row>
    <row r="84" spans="24:55" x14ac:dyDescent="0.25">
      <c r="X84" s="157" t="s">
        <v>369</v>
      </c>
      <c r="Z84" s="156" t="s">
        <v>403</v>
      </c>
      <c r="AD84" s="158" t="s">
        <v>160</v>
      </c>
      <c r="AV84">
        <v>2017</v>
      </c>
      <c r="AW84">
        <v>1403</v>
      </c>
      <c r="AX84">
        <f>BC96</f>
        <v>0.92569659442724461</v>
      </c>
      <c r="AY84">
        <f t="shared" ref="AY84:AY89" si="9">AW84*AX84</f>
        <v>1298.7523219814243</v>
      </c>
      <c r="AZ84">
        <f>BC95</f>
        <v>7.4303405572755415E-2</v>
      </c>
      <c r="BA84">
        <f t="shared" ref="BA84:BA89" si="10">AW84*AZ84</f>
        <v>104.24767801857585</v>
      </c>
      <c r="BC84" t="b">
        <f t="shared" ref="BC84:BC89" si="11">AW84=(AY84+BA84)</f>
        <v>1</v>
      </c>
    </row>
    <row r="85" spans="24:55" x14ac:dyDescent="0.25">
      <c r="X85" s="157"/>
      <c r="Z85" s="145" t="s">
        <v>424</v>
      </c>
      <c r="AD85" s="158"/>
      <c r="AV85">
        <v>2016</v>
      </c>
      <c r="AW85">
        <v>1281</v>
      </c>
      <c r="AX85">
        <f>BC96</f>
        <v>0.92569659442724461</v>
      </c>
      <c r="AY85">
        <f t="shared" si="9"/>
        <v>1185.8173374613004</v>
      </c>
      <c r="AZ85">
        <f>BC95</f>
        <v>7.4303405572755415E-2</v>
      </c>
      <c r="BA85">
        <f t="shared" si="10"/>
        <v>95.182662538699688</v>
      </c>
      <c r="BC85" t="b">
        <f t="shared" si="11"/>
        <v>1</v>
      </c>
    </row>
    <row r="86" spans="24:55" x14ac:dyDescent="0.25">
      <c r="AD86" s="62">
        <v>2010</v>
      </c>
      <c r="AE86" s="447">
        <f>AE2+AE11+AE20+AL29+AE38+AE47+AE56+AE65+AE74</f>
        <v>6282.9741382499997</v>
      </c>
      <c r="AV86">
        <v>2015</v>
      </c>
      <c r="AW86">
        <v>2006</v>
      </c>
      <c r="AX86">
        <f>BC96</f>
        <v>0.92569659442724461</v>
      </c>
      <c r="AY86">
        <f t="shared" si="9"/>
        <v>1856.9473684210527</v>
      </c>
      <c r="AZ86">
        <f>BC95</f>
        <v>7.4303405572755415E-2</v>
      </c>
      <c r="BA86">
        <f t="shared" si="10"/>
        <v>149.05263157894737</v>
      </c>
      <c r="BC86" t="b">
        <f t="shared" si="11"/>
        <v>1</v>
      </c>
    </row>
    <row r="87" spans="24:55" x14ac:dyDescent="0.25">
      <c r="AD87" s="62">
        <v>2011</v>
      </c>
      <c r="AE87" s="447">
        <f>AE3+AE12+AE21+AL30+AE39+AE48+AE57+AE66+AE75</f>
        <v>6337.2856990250002</v>
      </c>
      <c r="AV87">
        <v>2014</v>
      </c>
      <c r="AW87">
        <v>565</v>
      </c>
      <c r="AX87">
        <f>BC96</f>
        <v>0.92569659442724461</v>
      </c>
      <c r="AY87">
        <f t="shared" si="9"/>
        <v>523.01857585139317</v>
      </c>
      <c r="AZ87">
        <f>BC95</f>
        <v>7.4303405572755415E-2</v>
      </c>
      <c r="BA87">
        <f t="shared" si="10"/>
        <v>41.981424148606813</v>
      </c>
      <c r="BC87" t="b">
        <f t="shared" si="11"/>
        <v>1</v>
      </c>
    </row>
    <row r="88" spans="24:55" x14ac:dyDescent="0.25">
      <c r="AD88" s="62">
        <v>2012</v>
      </c>
      <c r="AE88" s="447">
        <f>AE4+AE13+AE22+AE31+AE40+AE49+AE58+AE67+AE76</f>
        <v>4172.8375836122941</v>
      </c>
      <c r="AV88">
        <v>2013</v>
      </c>
      <c r="AW88">
        <v>2489</v>
      </c>
      <c r="AX88">
        <f>BC96</f>
        <v>0.92569659442724461</v>
      </c>
      <c r="AY88">
        <f t="shared" si="9"/>
        <v>2304.0588235294117</v>
      </c>
      <c r="AZ88">
        <f>BC95</f>
        <v>7.4303405572755415E-2</v>
      </c>
      <c r="BA88">
        <f t="shared" si="10"/>
        <v>184.94117647058823</v>
      </c>
      <c r="BC88" t="b">
        <f t="shared" si="11"/>
        <v>1</v>
      </c>
    </row>
    <row r="89" spans="24:55" x14ac:dyDescent="0.25">
      <c r="AD89" s="62">
        <v>2013</v>
      </c>
      <c r="AE89" s="447">
        <f>AE5+AE14+AE23+AE32+AE41+AE50+AE59+AE68+AE77</f>
        <v>14438.1972432</v>
      </c>
      <c r="AV89">
        <v>2012</v>
      </c>
      <c r="AW89">
        <v>568</v>
      </c>
      <c r="AX89">
        <f>BC96</f>
        <v>0.92569659442724461</v>
      </c>
      <c r="AY89">
        <f t="shared" si="9"/>
        <v>525.79566563467495</v>
      </c>
      <c r="AZ89">
        <f>BC95</f>
        <v>7.4303405572755415E-2</v>
      </c>
      <c r="BA89">
        <f t="shared" si="10"/>
        <v>42.204334365325074</v>
      </c>
      <c r="BC89" t="b">
        <f t="shared" si="11"/>
        <v>1</v>
      </c>
    </row>
    <row r="90" spans="24:55" x14ac:dyDescent="0.25">
      <c r="AD90" s="62">
        <v>2014</v>
      </c>
      <c r="AE90" s="447">
        <f>AE6+AE15+AE24+AE33+AE42+AE51+AE60+AE69+AE78</f>
        <v>9673.9446424737507</v>
      </c>
    </row>
    <row r="91" spans="24:55" x14ac:dyDescent="0.25">
      <c r="AD91" s="62">
        <v>2015</v>
      </c>
      <c r="AE91" s="447">
        <f>AE7+AE16+AE25+AE34+AE43+AE52+AE61+AE70+AE79</f>
        <v>16748.936466750001</v>
      </c>
      <c r="AV91" t="s">
        <v>434</v>
      </c>
      <c r="AY91">
        <f>GEOMEAN(AY84:AY89)</f>
        <v>1104.1512478240818</v>
      </c>
      <c r="BA91">
        <f>GEOMEAN(BA84:BA89)</f>
        <v>88.627524908956389</v>
      </c>
    </row>
    <row r="92" spans="24:55" x14ac:dyDescent="0.25">
      <c r="AD92" s="62">
        <v>2016</v>
      </c>
      <c r="AE92" s="447">
        <f>AE8+AE17+AE26+AE35+AE44+AE53+AE62+AE71+AE80</f>
        <v>10525.148813549999</v>
      </c>
    </row>
    <row r="93" spans="24:55" x14ac:dyDescent="0.25">
      <c r="AD93" s="62">
        <v>2017</v>
      </c>
      <c r="AE93" s="447">
        <f>AE9+AE18+AI27+AE36+AE45+AE54+AE63+AE72+AE81</f>
        <v>9144.5312671678639</v>
      </c>
      <c r="AV93" t="s">
        <v>435</v>
      </c>
    </row>
    <row r="94" spans="24:55" x14ac:dyDescent="0.25">
      <c r="AV94" t="s">
        <v>436</v>
      </c>
      <c r="BB94" s="73" t="s">
        <v>334</v>
      </c>
      <c r="BC94" s="73" t="s">
        <v>332</v>
      </c>
    </row>
    <row r="95" spans="24:55" x14ac:dyDescent="0.25">
      <c r="AD95" s="62" t="s">
        <v>0</v>
      </c>
      <c r="AE95" s="447">
        <f>SUM(AE86:AE93)</f>
        <v>77323.855854028909</v>
      </c>
      <c r="BA95" t="s">
        <v>432</v>
      </c>
      <c r="BB95">
        <v>144</v>
      </c>
      <c r="BC95">
        <f>BB95/BB97</f>
        <v>7.4303405572755415E-2</v>
      </c>
    </row>
    <row r="96" spans="24:55" x14ac:dyDescent="0.25">
      <c r="BA96" t="s">
        <v>430</v>
      </c>
      <c r="BB96">
        <v>1794</v>
      </c>
      <c r="BC96">
        <f>BB96/BB97</f>
        <v>0.92569659442724461</v>
      </c>
    </row>
    <row r="97" spans="24:54" x14ac:dyDescent="0.25">
      <c r="BA97" t="s">
        <v>0</v>
      </c>
      <c r="BB97">
        <f>BB96+BB95</f>
        <v>1938</v>
      </c>
    </row>
    <row r="98" spans="24:54" x14ac:dyDescent="0.25">
      <c r="X98" s="157" t="s">
        <v>370</v>
      </c>
      <c r="AE98" s="447">
        <f>SUM(AE2:AE9)</f>
        <v>1050.0847442499999</v>
      </c>
      <c r="AV98" s="124"/>
    </row>
    <row r="99" spans="24:54" x14ac:dyDescent="0.25">
      <c r="X99" s="157" t="s">
        <v>371</v>
      </c>
      <c r="AE99" s="447">
        <f>SUM(AE11:AE18)</f>
        <v>884.66158053875006</v>
      </c>
      <c r="AV99" s="124" t="s">
        <v>49</v>
      </c>
    </row>
    <row r="100" spans="24:54" x14ac:dyDescent="0.25">
      <c r="X100" s="157" t="s">
        <v>372</v>
      </c>
      <c r="AE100" s="447">
        <f>SUM(AE20:AE27)</f>
        <v>600.51753683604431</v>
      </c>
      <c r="AV100" s="124"/>
      <c r="AW100" s="492" t="s">
        <v>425</v>
      </c>
      <c r="AX100" s="492"/>
      <c r="AY100" s="492"/>
      <c r="AZ100" s="12" t="s">
        <v>418</v>
      </c>
      <c r="BA100" s="492" t="s">
        <v>426</v>
      </c>
      <c r="BB100" s="492"/>
    </row>
    <row r="101" spans="24:54" x14ac:dyDescent="0.25">
      <c r="X101" s="157" t="s">
        <v>373</v>
      </c>
      <c r="AE101" s="447">
        <f>SUM(AE29:AE36)</f>
        <v>5317.0099875000005</v>
      </c>
      <c r="AW101" s="73" t="s">
        <v>0</v>
      </c>
      <c r="AX101" s="73" t="s">
        <v>332</v>
      </c>
      <c r="AY101" s="73" t="s">
        <v>333</v>
      </c>
      <c r="AZ101" s="140" t="s">
        <v>419</v>
      </c>
      <c r="BA101" s="73" t="s">
        <v>0</v>
      </c>
      <c r="BB101" s="73" t="s">
        <v>333</v>
      </c>
    </row>
    <row r="102" spans="24:54" x14ac:dyDescent="0.25">
      <c r="X102" s="157" t="s">
        <v>374</v>
      </c>
      <c r="AE102" s="447">
        <f>SUM(AE38:AE45)</f>
        <v>23236</v>
      </c>
      <c r="AV102" s="150" t="s">
        <v>160</v>
      </c>
      <c r="AW102" s="150" t="s">
        <v>331</v>
      </c>
      <c r="AX102" s="150" t="s">
        <v>333</v>
      </c>
      <c r="AY102" s="150" t="s">
        <v>334</v>
      </c>
      <c r="AZ102" s="150" t="s">
        <v>423</v>
      </c>
      <c r="BA102" s="150" t="s">
        <v>331</v>
      </c>
      <c r="BB102" s="150" t="s">
        <v>334</v>
      </c>
    </row>
    <row r="103" spans="24:54" x14ac:dyDescent="0.25">
      <c r="X103" s="157" t="s">
        <v>375</v>
      </c>
      <c r="AE103" s="447">
        <f>SUM(AE47:AE54)</f>
        <v>3029.7791050000001</v>
      </c>
      <c r="AV103">
        <v>2010</v>
      </c>
      <c r="AW103" s="73" t="s">
        <v>422</v>
      </c>
      <c r="AX103" s="73" t="s">
        <v>422</v>
      </c>
      <c r="AY103" s="73" t="s">
        <v>422</v>
      </c>
      <c r="AZ103" s="73" t="s">
        <v>422</v>
      </c>
    </row>
    <row r="104" spans="24:54" x14ac:dyDescent="0.25">
      <c r="X104" s="157" t="s">
        <v>376</v>
      </c>
      <c r="AE104" s="447">
        <f>SUM(AE56:AE63)</f>
        <v>10046.045146875002</v>
      </c>
      <c r="AV104">
        <v>2011</v>
      </c>
      <c r="AW104" s="73" t="s">
        <v>422</v>
      </c>
      <c r="AX104" s="73" t="s">
        <v>422</v>
      </c>
      <c r="AY104" s="73" t="s">
        <v>422</v>
      </c>
      <c r="AZ104" s="73" t="s">
        <v>422</v>
      </c>
    </row>
    <row r="105" spans="24:54" x14ac:dyDescent="0.25">
      <c r="X105" s="157" t="s">
        <v>377</v>
      </c>
      <c r="AE105" s="447">
        <f>SUM(AE65:AE72)</f>
        <v>25724.268750000003</v>
      </c>
      <c r="AV105">
        <v>2012</v>
      </c>
      <c r="AW105" s="73" t="s">
        <v>422</v>
      </c>
      <c r="AX105" s="73" t="s">
        <v>422</v>
      </c>
      <c r="AY105" s="73" t="s">
        <v>422</v>
      </c>
      <c r="AZ105" s="73" t="s">
        <v>422</v>
      </c>
      <c r="BA105">
        <v>0</v>
      </c>
      <c r="BB105" s="171" t="s">
        <v>82</v>
      </c>
    </row>
    <row r="106" spans="24:54" x14ac:dyDescent="0.25">
      <c r="X106" s="157" t="s">
        <v>378</v>
      </c>
      <c r="AE106" s="447">
        <f>SUM(AE74:AE81)</f>
        <v>6383.1730424999996</v>
      </c>
      <c r="AV106">
        <v>2013</v>
      </c>
      <c r="AW106" s="73" t="s">
        <v>422</v>
      </c>
      <c r="AX106" s="73" t="s">
        <v>422</v>
      </c>
      <c r="AY106" s="73" t="s">
        <v>422</v>
      </c>
      <c r="AZ106" s="73" t="s">
        <v>422</v>
      </c>
      <c r="BA106">
        <v>0</v>
      </c>
      <c r="BB106" s="171" t="s">
        <v>82</v>
      </c>
    </row>
    <row r="107" spans="24:54" x14ac:dyDescent="0.25">
      <c r="X107" s="157"/>
      <c r="AV107">
        <v>2014</v>
      </c>
      <c r="AW107" s="73" t="s">
        <v>422</v>
      </c>
      <c r="AX107" s="73" t="s">
        <v>422</v>
      </c>
      <c r="AY107" s="73" t="s">
        <v>422</v>
      </c>
      <c r="AZ107" s="73" t="s">
        <v>422</v>
      </c>
      <c r="BA107" s="171" t="s">
        <v>82</v>
      </c>
      <c r="BB107" s="171" t="s">
        <v>82</v>
      </c>
    </row>
    <row r="108" spans="24:54" x14ac:dyDescent="0.25">
      <c r="X108" s="157" t="s">
        <v>369</v>
      </c>
      <c r="AE108" s="447">
        <f>SUM(AE98:AE106)</f>
        <v>76271.539893499794</v>
      </c>
      <c r="AV108">
        <v>2015</v>
      </c>
      <c r="AW108" s="73" t="s">
        <v>422</v>
      </c>
      <c r="AX108" s="73" t="s">
        <v>422</v>
      </c>
      <c r="AY108" s="73" t="s">
        <v>422</v>
      </c>
      <c r="AZ108" s="73" t="s">
        <v>422</v>
      </c>
      <c r="BA108">
        <v>7</v>
      </c>
      <c r="BB108" s="171" t="s">
        <v>82</v>
      </c>
    </row>
    <row r="109" spans="24:54" x14ac:dyDescent="0.25">
      <c r="X109" s="157"/>
      <c r="AV109">
        <v>2016</v>
      </c>
      <c r="AW109" s="73" t="s">
        <v>422</v>
      </c>
      <c r="AX109" s="73" t="s">
        <v>422</v>
      </c>
      <c r="AY109" s="73" t="s">
        <v>422</v>
      </c>
      <c r="AZ109" s="73" t="s">
        <v>422</v>
      </c>
      <c r="BA109" s="171" t="s">
        <v>82</v>
      </c>
      <c r="BB109" s="171" t="s">
        <v>82</v>
      </c>
    </row>
    <row r="110" spans="24:54" x14ac:dyDescent="0.25">
      <c r="X110" s="157"/>
      <c r="AV110">
        <v>2017</v>
      </c>
      <c r="AW110" s="73"/>
      <c r="AX110" s="73"/>
      <c r="AY110" s="73"/>
      <c r="AZ110" s="73"/>
      <c r="BA110" s="171" t="s">
        <v>82</v>
      </c>
      <c r="BB110" s="171" t="s">
        <v>82</v>
      </c>
    </row>
    <row r="111" spans="24:54" ht="15.75" thickBot="1" x14ac:dyDescent="0.3">
      <c r="X111" s="157"/>
      <c r="AV111" s="124" t="s">
        <v>330</v>
      </c>
      <c r="AY111" s="147"/>
    </row>
    <row r="112" spans="24:54" ht="126.75" thickBot="1" x14ac:dyDescent="0.3">
      <c r="X112" s="176" t="s">
        <v>160</v>
      </c>
      <c r="Y112" s="177" t="s">
        <v>466</v>
      </c>
      <c r="Z112" s="177" t="s">
        <v>467</v>
      </c>
      <c r="AA112" s="177" t="s">
        <v>468</v>
      </c>
      <c r="AB112" s="177" t="s">
        <v>469</v>
      </c>
      <c r="AC112" s="177" t="s">
        <v>470</v>
      </c>
      <c r="AD112" s="177" t="s">
        <v>471</v>
      </c>
    </row>
    <row r="113" spans="24:54" ht="15.75" thickBot="1" x14ac:dyDescent="0.3">
      <c r="X113" s="178">
        <v>1996</v>
      </c>
      <c r="Y113" s="179"/>
      <c r="Z113" s="179"/>
      <c r="AA113" s="179">
        <v>437</v>
      </c>
      <c r="AB113" s="179"/>
      <c r="AC113" s="179"/>
      <c r="AD113" s="179"/>
      <c r="AV113" s="124" t="s">
        <v>50</v>
      </c>
    </row>
    <row r="114" spans="24:54" ht="15.75" thickBot="1" x14ac:dyDescent="0.3">
      <c r="X114" s="180">
        <v>1997</v>
      </c>
      <c r="Y114" s="181"/>
      <c r="Z114" s="181"/>
      <c r="AA114" s="181">
        <v>27</v>
      </c>
      <c r="AB114" s="181"/>
      <c r="AC114" s="181"/>
      <c r="AD114" s="181"/>
      <c r="AV114" s="124"/>
      <c r="AW114" s="492" t="s">
        <v>425</v>
      </c>
      <c r="AX114" s="492"/>
      <c r="AY114" s="492"/>
      <c r="AZ114" s="12" t="s">
        <v>418</v>
      </c>
      <c r="BA114" s="492" t="s">
        <v>426</v>
      </c>
      <c r="BB114" s="492"/>
    </row>
    <row r="115" spans="24:54" ht="15.75" thickBot="1" x14ac:dyDescent="0.3">
      <c r="X115" s="178">
        <v>1998</v>
      </c>
      <c r="Y115" s="179"/>
      <c r="Z115" s="179"/>
      <c r="AA115" s="179">
        <v>100</v>
      </c>
      <c r="AB115" s="179"/>
      <c r="AC115" s="179"/>
      <c r="AD115" s="179">
        <v>157</v>
      </c>
      <c r="AW115" s="73" t="s">
        <v>0</v>
      </c>
      <c r="AX115" s="73" t="s">
        <v>332</v>
      </c>
      <c r="AY115" s="73" t="s">
        <v>333</v>
      </c>
      <c r="AZ115" s="140" t="s">
        <v>419</v>
      </c>
      <c r="BA115" s="73" t="s">
        <v>0</v>
      </c>
      <c r="BB115" s="73" t="s">
        <v>333</v>
      </c>
    </row>
    <row r="116" spans="24:54" ht="15.75" thickBot="1" x14ac:dyDescent="0.3">
      <c r="X116" s="180">
        <v>1999</v>
      </c>
      <c r="Y116" s="181"/>
      <c r="Z116" s="181"/>
      <c r="AA116" s="181">
        <v>1</v>
      </c>
      <c r="AB116" s="181"/>
      <c r="AC116" s="181"/>
      <c r="AD116" s="181">
        <v>0</v>
      </c>
      <c r="AV116" s="150" t="s">
        <v>160</v>
      </c>
      <c r="AW116" s="150" t="s">
        <v>331</v>
      </c>
      <c r="AX116" s="150" t="s">
        <v>333</v>
      </c>
      <c r="AY116" s="150" t="s">
        <v>334</v>
      </c>
      <c r="AZ116" s="150" t="s">
        <v>423</v>
      </c>
      <c r="BA116" s="150" t="s">
        <v>331</v>
      </c>
      <c r="BB116" s="150" t="s">
        <v>334</v>
      </c>
    </row>
    <row r="117" spans="24:54" ht="15.75" thickBot="1" x14ac:dyDescent="0.3">
      <c r="X117" s="178">
        <v>2000</v>
      </c>
      <c r="Y117" s="179"/>
      <c r="Z117" s="179"/>
      <c r="AA117" s="179">
        <v>1</v>
      </c>
      <c r="AB117" s="179"/>
      <c r="AC117" s="179"/>
      <c r="AD117" s="179">
        <v>0</v>
      </c>
      <c r="AV117">
        <v>2010</v>
      </c>
      <c r="AW117" s="73">
        <v>84</v>
      </c>
      <c r="AX117" s="73">
        <v>0.25</v>
      </c>
      <c r="AY117" s="3">
        <f t="shared" ref="AY117:AY123" si="12">AW117*AX117</f>
        <v>21</v>
      </c>
      <c r="AZ117" s="73" t="s">
        <v>422</v>
      </c>
    </row>
    <row r="118" spans="24:54" ht="15.75" thickBot="1" x14ac:dyDescent="0.3">
      <c r="X118" s="180">
        <v>2001</v>
      </c>
      <c r="Y118" s="181"/>
      <c r="Z118" s="181"/>
      <c r="AA118" s="182">
        <v>1476</v>
      </c>
      <c r="AB118" s="181"/>
      <c r="AC118" s="181"/>
      <c r="AD118" s="182">
        <v>2170</v>
      </c>
      <c r="AV118">
        <v>2011</v>
      </c>
      <c r="AW118" s="73">
        <v>1187</v>
      </c>
      <c r="AX118">
        <v>0.17699999999999999</v>
      </c>
      <c r="AY118" s="3">
        <f t="shared" si="12"/>
        <v>210.09899999999999</v>
      </c>
      <c r="AZ118" s="73" t="s">
        <v>422</v>
      </c>
    </row>
    <row r="119" spans="24:54" ht="15.75" thickBot="1" x14ac:dyDescent="0.3">
      <c r="X119" s="178">
        <v>2002</v>
      </c>
      <c r="Y119" s="179"/>
      <c r="Z119" s="179"/>
      <c r="AA119" s="179">
        <v>574</v>
      </c>
      <c r="AB119" s="179"/>
      <c r="AC119" s="179"/>
      <c r="AD119" s="183">
        <v>5539</v>
      </c>
      <c r="AV119">
        <v>2012</v>
      </c>
      <c r="AW119" s="73">
        <v>407</v>
      </c>
      <c r="AX119">
        <v>0.16200000000000001</v>
      </c>
      <c r="AY119" s="3">
        <f t="shared" si="12"/>
        <v>65.933999999999997</v>
      </c>
      <c r="AZ119" s="73" t="s">
        <v>422</v>
      </c>
    </row>
    <row r="120" spans="24:54" ht="15.75" thickBot="1" x14ac:dyDescent="0.3">
      <c r="X120" s="180">
        <v>2003</v>
      </c>
      <c r="Y120" s="181"/>
      <c r="Z120" s="181"/>
      <c r="AA120" s="182">
        <v>4165</v>
      </c>
      <c r="AB120" s="181"/>
      <c r="AC120" s="181"/>
      <c r="AD120" s="181">
        <v>0</v>
      </c>
      <c r="AV120">
        <v>2013</v>
      </c>
      <c r="AW120" s="73">
        <v>2056</v>
      </c>
      <c r="AX120">
        <v>0.27200000000000002</v>
      </c>
      <c r="AY120" s="3">
        <f t="shared" si="12"/>
        <v>559.23200000000008</v>
      </c>
      <c r="AZ120" s="73" t="s">
        <v>422</v>
      </c>
    </row>
    <row r="121" spans="24:54" ht="15.75" thickBot="1" x14ac:dyDescent="0.3">
      <c r="X121" s="178">
        <v>2004</v>
      </c>
      <c r="Y121" s="179"/>
      <c r="Z121" s="179"/>
      <c r="AA121" s="183">
        <v>2145</v>
      </c>
      <c r="AB121" s="179"/>
      <c r="AC121" s="179"/>
      <c r="AD121" s="179">
        <v>0</v>
      </c>
      <c r="AV121">
        <v>2014</v>
      </c>
      <c r="AW121" s="73">
        <v>1672</v>
      </c>
      <c r="AX121">
        <v>0.19900000000000001</v>
      </c>
      <c r="AY121" s="3">
        <f t="shared" si="12"/>
        <v>332.72800000000001</v>
      </c>
      <c r="AZ121" s="73" t="s">
        <v>422</v>
      </c>
    </row>
    <row r="122" spans="24:54" ht="15.75" thickBot="1" x14ac:dyDescent="0.3">
      <c r="X122" s="180">
        <v>2005</v>
      </c>
      <c r="Y122" s="181"/>
      <c r="Z122" s="181"/>
      <c r="AA122" s="182">
        <v>2901</v>
      </c>
      <c r="AB122" s="181"/>
      <c r="AC122" s="181"/>
      <c r="AD122" s="181">
        <v>0</v>
      </c>
      <c r="AV122">
        <v>2015</v>
      </c>
      <c r="AW122" s="73">
        <v>4689</v>
      </c>
      <c r="AX122">
        <v>0.34</v>
      </c>
      <c r="AY122" s="3">
        <f t="shared" si="12"/>
        <v>1594.2600000000002</v>
      </c>
      <c r="AZ122" s="73" t="s">
        <v>422</v>
      </c>
    </row>
    <row r="123" spans="24:54" ht="15.75" thickBot="1" x14ac:dyDescent="0.3">
      <c r="X123" s="178">
        <v>2006</v>
      </c>
      <c r="Y123" s="179"/>
      <c r="Z123" s="179"/>
      <c r="AA123" s="183">
        <v>1782</v>
      </c>
      <c r="AB123" s="179"/>
      <c r="AC123" s="179"/>
      <c r="AD123" s="179">
        <v>0</v>
      </c>
      <c r="AV123">
        <v>2016</v>
      </c>
      <c r="AW123" s="73">
        <v>84</v>
      </c>
      <c r="AX123">
        <v>0.25</v>
      </c>
      <c r="AY123" s="3">
        <f t="shared" si="12"/>
        <v>21</v>
      </c>
      <c r="AZ123" s="73" t="s">
        <v>422</v>
      </c>
    </row>
    <row r="124" spans="24:54" ht="15.75" thickBot="1" x14ac:dyDescent="0.3">
      <c r="X124" s="180">
        <v>2007</v>
      </c>
      <c r="Y124" s="181"/>
      <c r="Z124" s="181"/>
      <c r="AA124" s="182">
        <v>1325</v>
      </c>
      <c r="AB124" s="181"/>
      <c r="AC124" s="181"/>
      <c r="AD124" s="181">
        <v>0</v>
      </c>
      <c r="AV124">
        <v>2017</v>
      </c>
      <c r="AW124" s="73"/>
      <c r="AY124" s="3"/>
      <c r="AZ124" s="73"/>
      <c r="BA124" s="171" t="s">
        <v>82</v>
      </c>
      <c r="BB124" s="171" t="s">
        <v>82</v>
      </c>
    </row>
    <row r="125" spans="24:54" ht="15.75" thickBot="1" x14ac:dyDescent="0.3">
      <c r="X125" s="178">
        <v>2008</v>
      </c>
      <c r="Y125" s="179"/>
      <c r="Z125" s="179"/>
      <c r="AA125" s="183">
        <v>1845</v>
      </c>
      <c r="AB125" s="179"/>
      <c r="AC125" s="179"/>
      <c r="AD125" s="179">
        <v>0</v>
      </c>
      <c r="AE125" s="447">
        <f>Y127+AB127</f>
        <v>2103</v>
      </c>
      <c r="AV125" s="124" t="s">
        <v>330</v>
      </c>
      <c r="AY125" s="147">
        <f>GEOMEAN(AY117:AY123)</f>
        <v>151.26715700033219</v>
      </c>
    </row>
    <row r="126" spans="24:54" ht="15.75" thickBot="1" x14ac:dyDescent="0.3">
      <c r="X126" s="180">
        <v>2009</v>
      </c>
      <c r="Y126" s="181"/>
      <c r="Z126" s="181"/>
      <c r="AA126" s="182">
        <v>7491</v>
      </c>
      <c r="AB126" s="181"/>
      <c r="AC126" s="181"/>
      <c r="AD126" s="181">
        <v>0</v>
      </c>
      <c r="AE126" s="447">
        <f t="shared" ref="AE126:AE132" si="13">Y128+AB128</f>
        <v>4264</v>
      </c>
    </row>
    <row r="127" spans="24:54" ht="15.75" thickBot="1" x14ac:dyDescent="0.3">
      <c r="X127" s="178">
        <v>2010</v>
      </c>
      <c r="Y127" s="183">
        <v>1315</v>
      </c>
      <c r="Z127" s="183">
        <v>1826</v>
      </c>
      <c r="AA127" s="179"/>
      <c r="AB127" s="179">
        <v>788</v>
      </c>
      <c r="AC127" s="183">
        <v>5879</v>
      </c>
      <c r="AD127" s="179"/>
      <c r="AE127" s="447">
        <f t="shared" si="13"/>
        <v>1948</v>
      </c>
      <c r="AV127" s="124" t="s">
        <v>51</v>
      </c>
    </row>
    <row r="128" spans="24:54" ht="15.75" thickBot="1" x14ac:dyDescent="0.3">
      <c r="X128" s="180">
        <v>2011</v>
      </c>
      <c r="Y128" s="182">
        <v>4264</v>
      </c>
      <c r="Z128" s="182">
        <v>1535</v>
      </c>
      <c r="AA128" s="181"/>
      <c r="AB128" s="181">
        <v>0</v>
      </c>
      <c r="AC128" s="182">
        <v>7115</v>
      </c>
      <c r="AD128" s="181"/>
      <c r="AE128" s="447">
        <f t="shared" si="13"/>
        <v>3273</v>
      </c>
      <c r="AV128" s="124"/>
      <c r="AW128" s="492" t="s">
        <v>425</v>
      </c>
      <c r="AX128" s="492"/>
      <c r="AY128" s="492"/>
      <c r="AZ128" s="12" t="s">
        <v>418</v>
      </c>
      <c r="BA128" s="492" t="s">
        <v>426</v>
      </c>
      <c r="BB128" s="492"/>
    </row>
    <row r="129" spans="24:54" ht="15.75" thickBot="1" x14ac:dyDescent="0.3">
      <c r="X129" s="178">
        <v>2012</v>
      </c>
      <c r="Y129" s="183">
        <v>1948</v>
      </c>
      <c r="Z129" s="179">
        <v>427</v>
      </c>
      <c r="AA129" s="179"/>
      <c r="AB129" s="179">
        <v>0</v>
      </c>
      <c r="AC129" s="183">
        <v>3189</v>
      </c>
      <c r="AD129" s="179"/>
      <c r="AE129" s="447">
        <f t="shared" si="13"/>
        <v>2259</v>
      </c>
      <c r="AW129" s="73" t="s">
        <v>0</v>
      </c>
      <c r="AX129" s="73" t="s">
        <v>332</v>
      </c>
      <c r="AY129" s="73" t="s">
        <v>333</v>
      </c>
      <c r="AZ129" s="140" t="s">
        <v>419</v>
      </c>
      <c r="BA129" s="73" t="s">
        <v>0</v>
      </c>
      <c r="BB129" s="73" t="s">
        <v>333</v>
      </c>
    </row>
    <row r="130" spans="24:54" ht="15.75" thickBot="1" x14ac:dyDescent="0.3">
      <c r="X130" s="180">
        <v>2013</v>
      </c>
      <c r="Y130" s="182">
        <v>3273</v>
      </c>
      <c r="Z130" s="181">
        <v>415</v>
      </c>
      <c r="AA130" s="181"/>
      <c r="AB130" s="181">
        <v>0</v>
      </c>
      <c r="AC130" s="182">
        <v>2800</v>
      </c>
      <c r="AD130" s="181"/>
      <c r="AE130" s="447">
        <f t="shared" si="13"/>
        <v>3375</v>
      </c>
      <c r="AV130" s="150" t="s">
        <v>160</v>
      </c>
      <c r="AW130" s="150" t="s">
        <v>331</v>
      </c>
      <c r="AX130" s="150" t="s">
        <v>333</v>
      </c>
      <c r="AY130" s="150" t="s">
        <v>334</v>
      </c>
      <c r="AZ130" s="150" t="s">
        <v>423</v>
      </c>
      <c r="BA130" s="150" t="s">
        <v>331</v>
      </c>
      <c r="BB130" s="150" t="s">
        <v>334</v>
      </c>
    </row>
    <row r="131" spans="24:54" ht="15.75" thickBot="1" x14ac:dyDescent="0.3">
      <c r="X131" s="178">
        <v>2014</v>
      </c>
      <c r="Y131" s="183">
        <v>2259</v>
      </c>
      <c r="Z131" s="183">
        <v>1164</v>
      </c>
      <c r="AA131" s="179"/>
      <c r="AB131" s="179">
        <v>0</v>
      </c>
      <c r="AC131" s="183">
        <v>2808</v>
      </c>
      <c r="AD131" s="179"/>
      <c r="AE131" s="447">
        <f t="shared" si="13"/>
        <v>3064</v>
      </c>
      <c r="AV131">
        <v>2010</v>
      </c>
      <c r="AW131" s="73">
        <v>348</v>
      </c>
      <c r="AX131" s="73">
        <v>0.89900000000000002</v>
      </c>
      <c r="AY131" s="3">
        <f t="shared" ref="AY131:AY137" si="14">AW131*AX131</f>
        <v>312.85200000000003</v>
      </c>
      <c r="AZ131" s="73" t="s">
        <v>422</v>
      </c>
    </row>
    <row r="132" spans="24:54" ht="15.75" thickBot="1" x14ac:dyDescent="0.3">
      <c r="X132" s="180">
        <v>2015</v>
      </c>
      <c r="Y132" s="182">
        <v>3375</v>
      </c>
      <c r="Z132" s="181">
        <v>451</v>
      </c>
      <c r="AA132" s="181"/>
      <c r="AB132" s="181">
        <v>0</v>
      </c>
      <c r="AC132" s="182">
        <v>1821</v>
      </c>
      <c r="AD132" s="181"/>
      <c r="AE132" s="447">
        <f t="shared" si="13"/>
        <v>1494</v>
      </c>
      <c r="AV132">
        <v>2011</v>
      </c>
      <c r="AW132" s="73">
        <v>628</v>
      </c>
      <c r="AX132">
        <v>0.59099999999999997</v>
      </c>
      <c r="AY132" s="3">
        <f t="shared" si="14"/>
        <v>371.14799999999997</v>
      </c>
      <c r="AZ132" s="73" t="s">
        <v>422</v>
      </c>
    </row>
    <row r="133" spans="24:54" ht="15.75" thickBot="1" x14ac:dyDescent="0.3">
      <c r="X133" s="178">
        <v>2016</v>
      </c>
      <c r="Y133" s="183">
        <v>3064</v>
      </c>
      <c r="Z133" s="179">
        <v>885</v>
      </c>
      <c r="AA133" s="179"/>
      <c r="AB133" s="179">
        <v>0</v>
      </c>
      <c r="AC133" s="179">
        <v>10</v>
      </c>
      <c r="AD133" s="179"/>
      <c r="AE133" s="447">
        <f>GEOMEAN(AE125:AE132)</f>
        <v>2585.2503115417885</v>
      </c>
      <c r="AV133">
        <v>2012</v>
      </c>
      <c r="AW133" s="73">
        <v>509</v>
      </c>
      <c r="AX133">
        <v>0.432</v>
      </c>
      <c r="AY133" s="3">
        <f t="shared" si="14"/>
        <v>219.88800000000001</v>
      </c>
      <c r="AZ133" s="73" t="s">
        <v>422</v>
      </c>
    </row>
    <row r="134" spans="24:54" ht="15.75" thickBot="1" x14ac:dyDescent="0.3">
      <c r="X134" s="184">
        <v>2017</v>
      </c>
      <c r="Y134" s="185">
        <v>1494</v>
      </c>
      <c r="Z134" s="186">
        <v>26</v>
      </c>
      <c r="AA134" s="186"/>
      <c r="AB134" s="186">
        <v>0</v>
      </c>
      <c r="AC134" s="186">
        <v>0</v>
      </c>
      <c r="AD134" s="187"/>
      <c r="AV134">
        <v>2013</v>
      </c>
      <c r="AW134" s="73">
        <v>879</v>
      </c>
      <c r="AX134">
        <v>0.29099999999999998</v>
      </c>
      <c r="AY134" s="3">
        <f t="shared" si="14"/>
        <v>255.78899999999999</v>
      </c>
      <c r="AZ134" s="73" t="s">
        <v>422</v>
      </c>
    </row>
    <row r="135" spans="24:54" x14ac:dyDescent="0.25">
      <c r="X135" s="142" t="s">
        <v>330</v>
      </c>
      <c r="AV135">
        <v>2014</v>
      </c>
      <c r="AW135" s="73">
        <v>973</v>
      </c>
      <c r="AX135">
        <v>0.45900000000000002</v>
      </c>
      <c r="AY135" s="3">
        <f t="shared" si="14"/>
        <v>446.60700000000003</v>
      </c>
      <c r="AZ135" s="73" t="s">
        <v>422</v>
      </c>
    </row>
    <row r="136" spans="24:54" x14ac:dyDescent="0.25">
      <c r="AV136">
        <v>2015</v>
      </c>
      <c r="AW136" s="73">
        <v>862</v>
      </c>
      <c r="AX136">
        <v>0.27600000000000002</v>
      </c>
      <c r="AY136" s="3">
        <f t="shared" si="14"/>
        <v>237.91200000000001</v>
      </c>
      <c r="AZ136" s="73" t="s">
        <v>422</v>
      </c>
    </row>
    <row r="137" spans="24:54" x14ac:dyDescent="0.25">
      <c r="AV137">
        <v>2016</v>
      </c>
      <c r="AW137" s="73">
        <v>348</v>
      </c>
      <c r="AX137">
        <v>0.89900000000000002</v>
      </c>
      <c r="AY137" s="3">
        <f t="shared" si="14"/>
        <v>312.85200000000003</v>
      </c>
      <c r="AZ137" s="73" t="s">
        <v>422</v>
      </c>
    </row>
    <row r="138" spans="24:54" x14ac:dyDescent="0.25">
      <c r="AV138" t="s">
        <v>732</v>
      </c>
      <c r="AY138" s="3">
        <f>AVERAGE(AY134:AY137)</f>
        <v>313.29000000000002</v>
      </c>
    </row>
    <row r="139" spans="24:54" x14ac:dyDescent="0.25">
      <c r="AV139" s="124" t="s">
        <v>330</v>
      </c>
      <c r="AY139" s="147">
        <f>GEOMEAN(AY131:AY137)</f>
        <v>299.68452892252486</v>
      </c>
    </row>
    <row r="140" spans="24:54" x14ac:dyDescent="0.25">
      <c r="AV140" s="124" t="s">
        <v>52</v>
      </c>
    </row>
    <row r="141" spans="24:54" x14ac:dyDescent="0.25">
      <c r="AV141" s="124"/>
      <c r="AW141" s="492" t="s">
        <v>425</v>
      </c>
      <c r="AX141" s="492"/>
      <c r="AY141" s="492"/>
      <c r="AZ141" s="12" t="s">
        <v>418</v>
      </c>
      <c r="BA141" s="492" t="s">
        <v>426</v>
      </c>
      <c r="BB141" s="492"/>
    </row>
    <row r="142" spans="24:54" x14ac:dyDescent="0.25">
      <c r="AW142" s="73" t="s">
        <v>0</v>
      </c>
      <c r="AX142" s="73" t="s">
        <v>332</v>
      </c>
      <c r="AY142" s="73" t="s">
        <v>333</v>
      </c>
      <c r="AZ142" s="140" t="s">
        <v>419</v>
      </c>
      <c r="BA142" s="73" t="s">
        <v>0</v>
      </c>
      <c r="BB142" s="73" t="s">
        <v>333</v>
      </c>
    </row>
    <row r="143" spans="24:54" x14ac:dyDescent="0.25">
      <c r="AV143" s="150" t="s">
        <v>160</v>
      </c>
      <c r="AW143" s="150" t="s">
        <v>331</v>
      </c>
      <c r="AX143" s="150" t="s">
        <v>333</v>
      </c>
      <c r="AY143" s="150" t="s">
        <v>334</v>
      </c>
      <c r="AZ143" s="150" t="s">
        <v>423</v>
      </c>
      <c r="BA143" s="150" t="s">
        <v>331</v>
      </c>
      <c r="BB143" s="150" t="s">
        <v>334</v>
      </c>
    </row>
    <row r="144" spans="24:54" x14ac:dyDescent="0.25">
      <c r="AV144">
        <v>2001</v>
      </c>
      <c r="AW144" s="73">
        <v>39</v>
      </c>
      <c r="AX144" s="73">
        <v>0.74</v>
      </c>
      <c r="AY144" s="3">
        <f t="shared" ref="AY144:AY152" si="15">AW144*AX144</f>
        <v>28.86</v>
      </c>
      <c r="AZ144" s="73">
        <v>29</v>
      </c>
      <c r="BA144" s="73" t="s">
        <v>422</v>
      </c>
      <c r="BB144" s="73" t="s">
        <v>422</v>
      </c>
    </row>
    <row r="145" spans="48:54" x14ac:dyDescent="0.25">
      <c r="AV145">
        <v>2002</v>
      </c>
      <c r="AW145" s="73">
        <v>36</v>
      </c>
      <c r="AX145">
        <v>0.92</v>
      </c>
      <c r="AY145" s="3">
        <f t="shared" si="15"/>
        <v>33.120000000000005</v>
      </c>
      <c r="AZ145" s="73">
        <v>33</v>
      </c>
      <c r="BA145" s="73" t="s">
        <v>422</v>
      </c>
      <c r="BB145" s="73" t="s">
        <v>422</v>
      </c>
    </row>
    <row r="146" spans="48:54" x14ac:dyDescent="0.25">
      <c r="AV146">
        <v>2003</v>
      </c>
      <c r="AW146" s="73">
        <v>64</v>
      </c>
      <c r="AX146" s="73">
        <v>0.89</v>
      </c>
      <c r="AY146" s="3">
        <f t="shared" si="15"/>
        <v>56.96</v>
      </c>
      <c r="AZ146" s="73">
        <v>57</v>
      </c>
      <c r="BA146" s="73" t="s">
        <v>422</v>
      </c>
      <c r="BB146" s="73" t="s">
        <v>422</v>
      </c>
    </row>
    <row r="147" spans="48:54" x14ac:dyDescent="0.25">
      <c r="AV147">
        <v>2004</v>
      </c>
      <c r="AW147" s="73">
        <v>35</v>
      </c>
      <c r="AX147">
        <v>0.89</v>
      </c>
      <c r="AY147" s="3">
        <f t="shared" si="15"/>
        <v>31.150000000000002</v>
      </c>
      <c r="AZ147" s="73">
        <v>31</v>
      </c>
      <c r="BA147" s="73" t="s">
        <v>422</v>
      </c>
      <c r="BB147" s="73" t="s">
        <v>422</v>
      </c>
    </row>
    <row r="148" spans="48:54" x14ac:dyDescent="0.25">
      <c r="AV148">
        <v>2005</v>
      </c>
      <c r="AW148" s="73">
        <v>49</v>
      </c>
      <c r="AX148">
        <v>0.86</v>
      </c>
      <c r="AY148" s="3">
        <f t="shared" si="15"/>
        <v>42.14</v>
      </c>
      <c r="AZ148" s="73">
        <v>42</v>
      </c>
      <c r="BA148" s="73" t="s">
        <v>422</v>
      </c>
      <c r="BB148" s="73" t="s">
        <v>422</v>
      </c>
    </row>
    <row r="149" spans="48:54" x14ac:dyDescent="0.25">
      <c r="AV149">
        <v>2006</v>
      </c>
      <c r="AW149" s="73">
        <v>55</v>
      </c>
      <c r="AX149">
        <v>0.89</v>
      </c>
      <c r="AY149" s="3">
        <f t="shared" si="15"/>
        <v>48.95</v>
      </c>
      <c r="AZ149" s="73">
        <v>49</v>
      </c>
      <c r="BA149" s="73" t="s">
        <v>422</v>
      </c>
      <c r="BB149" s="73" t="s">
        <v>422</v>
      </c>
    </row>
    <row r="150" spans="48:54" x14ac:dyDescent="0.25">
      <c r="AV150">
        <v>2007</v>
      </c>
      <c r="AW150" s="73">
        <v>45</v>
      </c>
      <c r="AX150">
        <v>1</v>
      </c>
      <c r="AY150" s="3">
        <f t="shared" si="15"/>
        <v>45</v>
      </c>
      <c r="AZ150" s="73">
        <v>45</v>
      </c>
      <c r="BA150" s="73" t="s">
        <v>422</v>
      </c>
      <c r="BB150" s="73" t="s">
        <v>422</v>
      </c>
    </row>
    <row r="151" spans="48:54" x14ac:dyDescent="0.25">
      <c r="AV151">
        <v>2008</v>
      </c>
      <c r="AW151" s="73">
        <v>27</v>
      </c>
      <c r="AX151">
        <v>0.78</v>
      </c>
      <c r="AY151" s="3">
        <f t="shared" si="15"/>
        <v>21.060000000000002</v>
      </c>
      <c r="AZ151" s="73">
        <v>21</v>
      </c>
      <c r="BA151" s="73" t="s">
        <v>422</v>
      </c>
      <c r="BB151" s="73" t="s">
        <v>422</v>
      </c>
    </row>
    <row r="152" spans="48:54" x14ac:dyDescent="0.25">
      <c r="AV152">
        <v>2009</v>
      </c>
      <c r="AW152" s="73">
        <v>65</v>
      </c>
      <c r="AX152">
        <v>0.88</v>
      </c>
      <c r="AY152" s="3">
        <f t="shared" si="15"/>
        <v>57.2</v>
      </c>
      <c r="AZ152" s="73">
        <v>57</v>
      </c>
      <c r="BA152" s="73" t="s">
        <v>422</v>
      </c>
      <c r="BB152" s="73" t="s">
        <v>422</v>
      </c>
    </row>
    <row r="153" spans="48:54" x14ac:dyDescent="0.25">
      <c r="AV153">
        <v>2012</v>
      </c>
      <c r="AW153" s="73"/>
      <c r="AY153" s="3"/>
      <c r="AZ153" s="73"/>
      <c r="BA153" s="171" t="s">
        <v>82</v>
      </c>
      <c r="BB153" s="171" t="s">
        <v>82</v>
      </c>
    </row>
    <row r="154" spans="48:54" x14ac:dyDescent="0.25">
      <c r="AV154">
        <v>2013</v>
      </c>
      <c r="AW154" s="73"/>
      <c r="AY154" s="3"/>
      <c r="AZ154" s="73"/>
      <c r="BA154" s="171" t="s">
        <v>82</v>
      </c>
      <c r="BB154" s="171" t="s">
        <v>82</v>
      </c>
    </row>
    <row r="155" spans="48:54" x14ac:dyDescent="0.25">
      <c r="AV155">
        <v>2014</v>
      </c>
      <c r="AW155" s="73"/>
      <c r="AY155" s="3"/>
      <c r="AZ155" s="73"/>
      <c r="BA155" s="171" t="s">
        <v>82</v>
      </c>
      <c r="BB155" s="171" t="s">
        <v>82</v>
      </c>
    </row>
    <row r="156" spans="48:54" x14ac:dyDescent="0.25">
      <c r="AV156">
        <v>2015</v>
      </c>
      <c r="AW156" s="73"/>
      <c r="AY156" s="3"/>
      <c r="AZ156" s="73"/>
      <c r="BA156" s="171" t="s">
        <v>82</v>
      </c>
      <c r="BB156" s="171" t="s">
        <v>82</v>
      </c>
    </row>
    <row r="157" spans="48:54" x14ac:dyDescent="0.25">
      <c r="AV157">
        <v>2016</v>
      </c>
      <c r="AW157" s="73"/>
      <c r="AY157" s="3"/>
      <c r="AZ157" s="73"/>
      <c r="BA157" s="73">
        <v>0</v>
      </c>
      <c r="BB157" s="73">
        <v>0</v>
      </c>
    </row>
    <row r="158" spans="48:54" x14ac:dyDescent="0.25">
      <c r="AV158" s="124" t="s">
        <v>330</v>
      </c>
      <c r="AY158" s="147">
        <f>GEOMEAN(AY144:AY152)</f>
        <v>38.586602031989152</v>
      </c>
      <c r="AZ158" s="124">
        <f>GEOMEAN(AZ144:AZ152)</f>
        <v>38.536994034141038</v>
      </c>
    </row>
  </sheetData>
  <mergeCells count="25">
    <mergeCell ref="BA100:BB100"/>
    <mergeCell ref="BA114:BB114"/>
    <mergeCell ref="BA128:BB128"/>
    <mergeCell ref="BA141:BB141"/>
    <mergeCell ref="AW141:AY141"/>
    <mergeCell ref="AW114:AY114"/>
    <mergeCell ref="AW128:AY128"/>
    <mergeCell ref="B4:B10"/>
    <mergeCell ref="B11:B20"/>
    <mergeCell ref="B21:B24"/>
    <mergeCell ref="E27:G27"/>
    <mergeCell ref="AW100:AY100"/>
    <mergeCell ref="L27:O27"/>
    <mergeCell ref="H27:J27"/>
    <mergeCell ref="R27:T27"/>
    <mergeCell ref="BA67:BB67"/>
    <mergeCell ref="BA49:BB49"/>
    <mergeCell ref="AW3:AY3"/>
    <mergeCell ref="AW16:AY16"/>
    <mergeCell ref="AW31:AY31"/>
    <mergeCell ref="AW67:AY67"/>
    <mergeCell ref="AW49:AY49"/>
    <mergeCell ref="BA3:BB3"/>
    <mergeCell ref="BA16:BB16"/>
    <mergeCell ref="BA31:BB31"/>
  </mergeCells>
  <pageMargins left="0.7" right="0.7" top="0.75" bottom="0.75" header="0.3" footer="0.3"/>
  <pageSetup orientation="portrait" horizontalDpi="4294967293" verticalDpi="4294967293"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123"/>
  <sheetViews>
    <sheetView topLeftCell="A34" zoomScale="80" zoomScaleNormal="80" workbookViewId="0">
      <selection activeCell="AA63" sqref="AA63"/>
    </sheetView>
  </sheetViews>
  <sheetFormatPr defaultRowHeight="15" x14ac:dyDescent="0.25"/>
  <cols>
    <col min="8" max="8" width="10.5703125" customWidth="1"/>
    <col min="9" max="9" width="3.42578125" customWidth="1"/>
    <col min="10" max="12" width="8.85546875" style="126"/>
    <col min="13" max="13" width="11" style="126" customWidth="1"/>
    <col min="14" max="14" width="3.7109375" style="126" customWidth="1"/>
    <col min="15" max="15" width="9.85546875" style="127" customWidth="1"/>
    <col min="16" max="16" width="2.7109375" customWidth="1"/>
    <col min="23" max="24" width="9.140625" customWidth="1"/>
    <col min="32" max="32" width="9.140625" customWidth="1"/>
    <col min="33" max="33" width="2.7109375" customWidth="1"/>
    <col min="34" max="39" width="10.7109375" customWidth="1"/>
    <col min="41" max="41" width="11.7109375" customWidth="1"/>
    <col min="42" max="42" width="12" customWidth="1"/>
    <col min="44" max="44" width="12" customWidth="1"/>
    <col min="45" max="45" width="11" customWidth="1"/>
  </cols>
  <sheetData>
    <row r="1" spans="1:39" x14ac:dyDescent="0.25">
      <c r="B1" t="s">
        <v>200</v>
      </c>
    </row>
    <row r="2" spans="1:39" x14ac:dyDescent="0.25">
      <c r="B2" t="s">
        <v>191</v>
      </c>
      <c r="J2" s="126" t="s">
        <v>201</v>
      </c>
    </row>
    <row r="3" spans="1:39" ht="16.899999999999999" customHeight="1" thickBot="1" x14ac:dyDescent="0.3">
      <c r="B3" s="500" t="s">
        <v>192</v>
      </c>
      <c r="C3" s="502" t="s">
        <v>26</v>
      </c>
      <c r="D3" s="503"/>
      <c r="E3" s="503"/>
      <c r="F3" s="503"/>
      <c r="G3" s="504"/>
      <c r="H3" s="505" t="s">
        <v>193</v>
      </c>
      <c r="J3" s="128" t="s">
        <v>313</v>
      </c>
      <c r="N3" s="126" t="s">
        <v>203</v>
      </c>
    </row>
    <row r="4" spans="1:39" ht="16.5" customHeight="1" x14ac:dyDescent="0.25">
      <c r="B4" s="500"/>
      <c r="C4" s="507" t="s">
        <v>194</v>
      </c>
      <c r="D4" s="507" t="s">
        <v>195</v>
      </c>
      <c r="E4" s="509" t="s">
        <v>196</v>
      </c>
      <c r="F4" s="510"/>
      <c r="G4" s="507" t="s">
        <v>197</v>
      </c>
      <c r="H4" s="505"/>
      <c r="J4" s="496" t="s">
        <v>26</v>
      </c>
      <c r="K4" s="498" t="s">
        <v>314</v>
      </c>
      <c r="L4" s="499" t="s">
        <v>0</v>
      </c>
      <c r="M4" s="499" t="s">
        <v>202</v>
      </c>
      <c r="N4" s="129"/>
      <c r="O4" s="127" t="s">
        <v>263</v>
      </c>
    </row>
    <row r="5" spans="1:39" ht="38.25" x14ac:dyDescent="0.25">
      <c r="B5" s="501"/>
      <c r="C5" s="508"/>
      <c r="D5" s="508"/>
      <c r="E5" s="60" t="s">
        <v>198</v>
      </c>
      <c r="F5" s="61" t="s">
        <v>199</v>
      </c>
      <c r="G5" s="508"/>
      <c r="H5" s="506"/>
      <c r="J5" s="497"/>
      <c r="K5" s="497"/>
      <c r="L5" s="497"/>
      <c r="M5" s="497"/>
      <c r="O5" s="130" t="s">
        <v>264</v>
      </c>
      <c r="P5" t="s">
        <v>203</v>
      </c>
    </row>
    <row r="6" spans="1:39" ht="15.75" x14ac:dyDescent="0.25">
      <c r="A6">
        <v>1979</v>
      </c>
      <c r="AF6" s="138" t="s">
        <v>368</v>
      </c>
    </row>
    <row r="7" spans="1:39" ht="15.75" x14ac:dyDescent="0.25">
      <c r="A7">
        <f>A6+1</f>
        <v>1980</v>
      </c>
      <c r="AF7" s="138"/>
    </row>
    <row r="8" spans="1:39" ht="15.75" x14ac:dyDescent="0.25">
      <c r="A8">
        <f t="shared" ref="A8:A44" si="0">A7+1</f>
        <v>1981</v>
      </c>
      <c r="AF8" s="138"/>
    </row>
    <row r="9" spans="1:39" x14ac:dyDescent="0.25">
      <c r="A9">
        <f t="shared" si="0"/>
        <v>1982</v>
      </c>
      <c r="AH9" s="492" t="s">
        <v>149</v>
      </c>
      <c r="AI9" s="492"/>
      <c r="AJ9" s="492"/>
      <c r="AK9" s="492"/>
      <c r="AL9" s="12"/>
    </row>
    <row r="10" spans="1:39" ht="15.75" x14ac:dyDescent="0.25">
      <c r="A10">
        <f t="shared" si="0"/>
        <v>1983</v>
      </c>
      <c r="B10" s="66">
        <v>0.68</v>
      </c>
      <c r="C10" s="66">
        <v>0.04</v>
      </c>
      <c r="D10" s="67">
        <v>0.37</v>
      </c>
      <c r="E10" s="68">
        <v>0.16</v>
      </c>
      <c r="F10" s="66">
        <v>0.02</v>
      </c>
      <c r="G10" s="66">
        <v>0.02</v>
      </c>
      <c r="H10" s="66">
        <v>7.0000000000000007E-2</v>
      </c>
      <c r="AF10" s="153" t="s">
        <v>160</v>
      </c>
      <c r="AG10" s="10"/>
      <c r="AH10" s="140" t="s">
        <v>320</v>
      </c>
      <c r="AI10" s="140" t="s">
        <v>321</v>
      </c>
      <c r="AJ10" s="140" t="s">
        <v>322</v>
      </c>
      <c r="AK10" s="140" t="s">
        <v>319</v>
      </c>
      <c r="AL10" s="140" t="s">
        <v>0</v>
      </c>
    </row>
    <row r="11" spans="1:39" x14ac:dyDescent="0.25">
      <c r="A11">
        <f t="shared" si="0"/>
        <v>1984</v>
      </c>
      <c r="B11" s="66">
        <v>0.68</v>
      </c>
      <c r="C11" s="66">
        <v>0.04</v>
      </c>
      <c r="D11" s="67">
        <v>0.4</v>
      </c>
      <c r="E11" s="68">
        <v>0.04</v>
      </c>
      <c r="F11" s="66">
        <v>0.01</v>
      </c>
      <c r="G11" s="66">
        <v>0.03</v>
      </c>
      <c r="H11" s="66">
        <v>0.17</v>
      </c>
      <c r="AG11" s="12"/>
      <c r="AH11" s="12"/>
    </row>
    <row r="12" spans="1:39" x14ac:dyDescent="0.25">
      <c r="A12">
        <f t="shared" si="0"/>
        <v>1985</v>
      </c>
      <c r="B12" s="66">
        <v>0.6</v>
      </c>
      <c r="C12" s="66">
        <v>0.04</v>
      </c>
      <c r="D12" s="67">
        <v>0.3</v>
      </c>
      <c r="E12" s="68">
        <v>0.11</v>
      </c>
      <c r="F12" s="66">
        <v>0.02</v>
      </c>
      <c r="G12" s="66">
        <v>0.03</v>
      </c>
      <c r="H12" s="66">
        <v>0.1</v>
      </c>
      <c r="AF12" s="12">
        <v>2008</v>
      </c>
      <c r="AG12" s="12"/>
      <c r="AH12" s="107">
        <v>3044</v>
      </c>
      <c r="AI12" s="107">
        <v>5701</v>
      </c>
      <c r="AJ12" s="107">
        <v>502</v>
      </c>
      <c r="AK12" s="107">
        <v>3499</v>
      </c>
      <c r="AL12" s="107">
        <f t="shared" ref="AL12:AL21" si="1">SUM(AH12:AK12)</f>
        <v>12746</v>
      </c>
      <c r="AM12" s="107"/>
    </row>
    <row r="13" spans="1:39" x14ac:dyDescent="0.25">
      <c r="A13">
        <f t="shared" si="0"/>
        <v>1986</v>
      </c>
      <c r="B13" s="66">
        <v>0.78</v>
      </c>
      <c r="C13" s="66">
        <v>0.03</v>
      </c>
      <c r="D13" s="67">
        <v>0.3</v>
      </c>
      <c r="E13" s="68">
        <v>0.11</v>
      </c>
      <c r="F13" s="66">
        <v>0.01</v>
      </c>
      <c r="G13" s="66">
        <v>0.04</v>
      </c>
      <c r="H13" s="66">
        <v>0.28999999999999998</v>
      </c>
      <c r="AF13" s="12">
        <v>2009</v>
      </c>
      <c r="AG13" s="12"/>
      <c r="AH13" s="107">
        <v>3679</v>
      </c>
      <c r="AI13" s="107">
        <v>10259</v>
      </c>
      <c r="AJ13" s="107">
        <v>0</v>
      </c>
      <c r="AK13" s="107">
        <v>7616</v>
      </c>
      <c r="AL13" s="107">
        <f t="shared" si="1"/>
        <v>21554</v>
      </c>
    </row>
    <row r="14" spans="1:39" x14ac:dyDescent="0.25">
      <c r="A14">
        <f t="shared" si="0"/>
        <v>1987</v>
      </c>
      <c r="B14" s="66">
        <v>0.78</v>
      </c>
      <c r="C14" s="66">
        <v>0.04</v>
      </c>
      <c r="D14" s="67">
        <v>0.25</v>
      </c>
      <c r="E14" s="68">
        <v>0.12</v>
      </c>
      <c r="F14" s="66">
        <v>0.02</v>
      </c>
      <c r="G14" s="66">
        <v>0.03</v>
      </c>
      <c r="H14" s="66">
        <v>0.28999999999999998</v>
      </c>
      <c r="AF14" s="12">
        <v>2010</v>
      </c>
      <c r="AG14" s="12"/>
      <c r="AH14" s="107">
        <v>5072</v>
      </c>
      <c r="AI14" s="107">
        <v>14981</v>
      </c>
      <c r="AJ14" s="107">
        <v>0</v>
      </c>
      <c r="AK14" s="107">
        <v>7974</v>
      </c>
      <c r="AL14" s="107">
        <f t="shared" si="1"/>
        <v>28027</v>
      </c>
      <c r="AM14" s="3"/>
    </row>
    <row r="15" spans="1:39" x14ac:dyDescent="0.25">
      <c r="A15">
        <f t="shared" si="0"/>
        <v>1988</v>
      </c>
      <c r="B15" s="66">
        <v>0.81</v>
      </c>
      <c r="C15" s="66">
        <v>0.02</v>
      </c>
      <c r="D15" s="67">
        <v>0.28999999999999998</v>
      </c>
      <c r="E15" s="68">
        <v>0.14000000000000001</v>
      </c>
      <c r="F15" s="66">
        <v>0.04</v>
      </c>
      <c r="G15" s="66">
        <v>0.03</v>
      </c>
      <c r="H15" s="66">
        <v>0.3</v>
      </c>
      <c r="AF15" s="12">
        <v>2011</v>
      </c>
      <c r="AG15" s="12"/>
      <c r="AH15" s="107">
        <v>7963</v>
      </c>
      <c r="AI15" s="107">
        <v>15567</v>
      </c>
      <c r="AJ15" s="107">
        <v>224.08747300215984</v>
      </c>
      <c r="AK15" s="107">
        <v>9546</v>
      </c>
      <c r="AL15" s="107">
        <f t="shared" si="1"/>
        <v>33300.087473002161</v>
      </c>
    </row>
    <row r="16" spans="1:39" x14ac:dyDescent="0.25">
      <c r="A16">
        <f t="shared" si="0"/>
        <v>1989</v>
      </c>
      <c r="B16" s="66">
        <v>0.66</v>
      </c>
      <c r="C16" s="66">
        <v>0.03</v>
      </c>
      <c r="D16" s="67">
        <v>0.22</v>
      </c>
      <c r="E16" s="68">
        <v>0.17</v>
      </c>
      <c r="F16" s="66">
        <v>0.05</v>
      </c>
      <c r="G16" s="66">
        <v>0.03</v>
      </c>
      <c r="H16" s="66">
        <v>0.16</v>
      </c>
      <c r="AF16" s="12">
        <v>2012</v>
      </c>
      <c r="AG16" s="12"/>
      <c r="AH16" s="107">
        <v>8936</v>
      </c>
      <c r="AI16" s="107">
        <v>16340</v>
      </c>
      <c r="AJ16" s="107">
        <v>460.69172726697275</v>
      </c>
      <c r="AK16" s="107">
        <v>7426</v>
      </c>
      <c r="AL16" s="107">
        <f t="shared" si="1"/>
        <v>33162.691727266974</v>
      </c>
    </row>
    <row r="17" spans="1:39" x14ac:dyDescent="0.25">
      <c r="A17">
        <f t="shared" si="0"/>
        <v>1990</v>
      </c>
      <c r="B17" s="66">
        <v>0.65</v>
      </c>
      <c r="C17" s="66">
        <v>0.03</v>
      </c>
      <c r="D17" s="67">
        <v>0.31</v>
      </c>
      <c r="E17" s="68">
        <v>0.18</v>
      </c>
      <c r="F17" s="66">
        <v>0.06</v>
      </c>
      <c r="G17" s="66">
        <v>0.03</v>
      </c>
      <c r="H17" s="66">
        <v>0.05</v>
      </c>
      <c r="AF17" s="12">
        <v>2013</v>
      </c>
      <c r="AG17" s="12"/>
      <c r="AH17" s="107">
        <v>9299</v>
      </c>
      <c r="AI17" s="107">
        <v>16678</v>
      </c>
      <c r="AJ17" s="107">
        <v>460.69172726697275</v>
      </c>
      <c r="AK17" s="107">
        <v>8139</v>
      </c>
      <c r="AL17" s="107">
        <f t="shared" si="1"/>
        <v>34576.691727266974</v>
      </c>
    </row>
    <row r="18" spans="1:39" x14ac:dyDescent="0.25">
      <c r="A18">
        <f t="shared" si="0"/>
        <v>1991</v>
      </c>
      <c r="B18" s="66">
        <v>0.61</v>
      </c>
      <c r="C18" s="66">
        <v>0.03</v>
      </c>
      <c r="D18" s="67">
        <v>0.3</v>
      </c>
      <c r="E18" s="68">
        <v>0.09</v>
      </c>
      <c r="F18" s="66">
        <v>0.04</v>
      </c>
      <c r="G18" s="66">
        <v>0.03</v>
      </c>
      <c r="H18" s="66">
        <v>0.12</v>
      </c>
      <c r="AF18" s="12">
        <v>2014</v>
      </c>
      <c r="AH18" s="107">
        <v>8733.7130753264573</v>
      </c>
      <c r="AI18" s="107">
        <v>12810</v>
      </c>
      <c r="AJ18" s="107">
        <v>136.3174194876016</v>
      </c>
      <c r="AK18" s="107">
        <v>7613</v>
      </c>
      <c r="AL18" s="107">
        <f t="shared" si="1"/>
        <v>29293.030494814058</v>
      </c>
    </row>
    <row r="19" spans="1:39" x14ac:dyDescent="0.25">
      <c r="A19">
        <f t="shared" si="0"/>
        <v>1992</v>
      </c>
      <c r="B19" s="66">
        <v>0.68</v>
      </c>
      <c r="C19" s="66">
        <v>0.03</v>
      </c>
      <c r="D19" s="67">
        <v>0.37</v>
      </c>
      <c r="E19" s="68">
        <v>0.15</v>
      </c>
      <c r="F19" s="66">
        <v>0.04</v>
      </c>
      <c r="G19" s="66">
        <v>0.03</v>
      </c>
      <c r="H19" s="66">
        <v>7.0000000000000007E-2</v>
      </c>
      <c r="AF19" s="12">
        <v>2015</v>
      </c>
      <c r="AG19" s="12"/>
      <c r="AH19" s="107">
        <v>9644</v>
      </c>
      <c r="AI19" s="107">
        <v>15146</v>
      </c>
      <c r="AJ19" s="107">
        <v>44</v>
      </c>
      <c r="AK19" s="107">
        <v>5669</v>
      </c>
      <c r="AL19" s="107">
        <f t="shared" si="1"/>
        <v>30503</v>
      </c>
    </row>
    <row r="20" spans="1:39" x14ac:dyDescent="0.25">
      <c r="A20">
        <f t="shared" si="0"/>
        <v>1993</v>
      </c>
      <c r="B20" s="66">
        <v>0.64</v>
      </c>
      <c r="C20" s="66">
        <v>0.03</v>
      </c>
      <c r="D20" s="67">
        <v>0.32</v>
      </c>
      <c r="E20" s="68">
        <v>0.12</v>
      </c>
      <c r="F20" s="66">
        <v>0.05</v>
      </c>
      <c r="G20" s="66">
        <v>0.03</v>
      </c>
      <c r="H20" s="66">
        <v>0.09</v>
      </c>
      <c r="AF20" s="12">
        <v>2016</v>
      </c>
      <c r="AG20" s="12"/>
      <c r="AH20" s="155">
        <v>6075</v>
      </c>
      <c r="AI20" s="155">
        <v>10956</v>
      </c>
      <c r="AJ20" s="155">
        <v>32</v>
      </c>
      <c r="AK20" s="155">
        <v>5299</v>
      </c>
      <c r="AL20" s="107">
        <f t="shared" si="1"/>
        <v>22362</v>
      </c>
    </row>
    <row r="21" spans="1:39" x14ac:dyDescent="0.25">
      <c r="A21">
        <f t="shared" si="0"/>
        <v>1994</v>
      </c>
      <c r="B21" s="66">
        <v>0.44</v>
      </c>
      <c r="C21" s="66">
        <v>0.04</v>
      </c>
      <c r="D21" s="67">
        <v>0.34</v>
      </c>
      <c r="E21" s="68">
        <v>0</v>
      </c>
      <c r="F21" s="66">
        <v>0.01</v>
      </c>
      <c r="G21" s="66">
        <v>0.01</v>
      </c>
      <c r="H21" s="66">
        <v>0.03</v>
      </c>
      <c r="AF21" s="12">
        <v>2017</v>
      </c>
      <c r="AG21" s="12"/>
      <c r="AH21" s="107">
        <v>5853.8829105485065</v>
      </c>
      <c r="AI21" s="107">
        <v>7916.9011626207921</v>
      </c>
      <c r="AJ21" s="107">
        <v>198.71465079634402</v>
      </c>
      <c r="AK21" s="107">
        <v>2977</v>
      </c>
      <c r="AL21" s="107">
        <f t="shared" si="1"/>
        <v>16946.498723965644</v>
      </c>
    </row>
    <row r="22" spans="1:39" x14ac:dyDescent="0.25">
      <c r="A22">
        <f t="shared" si="0"/>
        <v>1995</v>
      </c>
      <c r="B22" s="66">
        <v>0.38</v>
      </c>
      <c r="C22" s="66">
        <v>0.04</v>
      </c>
      <c r="D22" s="67">
        <v>0.22</v>
      </c>
      <c r="E22" s="68">
        <v>0.03</v>
      </c>
      <c r="F22" s="66">
        <v>0.02</v>
      </c>
      <c r="G22" s="66">
        <v>0.01</v>
      </c>
      <c r="H22" s="66">
        <v>0.06</v>
      </c>
      <c r="AF22" s="12"/>
    </row>
    <row r="23" spans="1:39" x14ac:dyDescent="0.25">
      <c r="A23">
        <f t="shared" si="0"/>
        <v>1996</v>
      </c>
      <c r="B23" s="66">
        <v>0.24</v>
      </c>
      <c r="C23" s="66">
        <v>0.04</v>
      </c>
      <c r="D23" s="67">
        <v>0.05</v>
      </c>
      <c r="E23" s="68">
        <v>0.03</v>
      </c>
      <c r="F23" s="66">
        <v>0.03</v>
      </c>
      <c r="G23" s="66">
        <v>0.01</v>
      </c>
      <c r="H23" s="66">
        <v>0.09</v>
      </c>
      <c r="AM23" s="12"/>
    </row>
    <row r="24" spans="1:39" ht="15.75" x14ac:dyDescent="0.25">
      <c r="A24">
        <f t="shared" si="0"/>
        <v>1997</v>
      </c>
      <c r="B24" s="66">
        <v>0.39</v>
      </c>
      <c r="C24" s="66">
        <v>0.05</v>
      </c>
      <c r="D24" s="67">
        <v>0.14000000000000001</v>
      </c>
      <c r="E24" s="68">
        <v>0.05</v>
      </c>
      <c r="F24" s="66">
        <v>0.03</v>
      </c>
      <c r="G24" s="66">
        <v>0.02</v>
      </c>
      <c r="H24" s="66">
        <v>0.11</v>
      </c>
      <c r="AF24" s="249"/>
      <c r="AH24" s="12"/>
      <c r="AI24" s="12"/>
      <c r="AJ24" s="12"/>
      <c r="AK24" s="12"/>
      <c r="AL24" s="12"/>
      <c r="AM24" s="12"/>
    </row>
    <row r="25" spans="1:39" ht="15.75" x14ac:dyDescent="0.25">
      <c r="A25">
        <f t="shared" si="0"/>
        <v>1998</v>
      </c>
      <c r="B25" s="66">
        <v>0.33</v>
      </c>
      <c r="C25" s="66">
        <v>0.04</v>
      </c>
      <c r="D25" s="67">
        <v>0.11</v>
      </c>
      <c r="E25" s="68">
        <v>0.04</v>
      </c>
      <c r="F25" s="66">
        <v>0.03</v>
      </c>
      <c r="G25" s="66">
        <v>0</v>
      </c>
      <c r="H25" s="66">
        <v>0.11</v>
      </c>
      <c r="AF25" s="249"/>
      <c r="AH25" s="12"/>
      <c r="AI25" s="12"/>
      <c r="AJ25" s="12"/>
      <c r="AK25" s="12"/>
      <c r="AL25" s="12"/>
      <c r="AM25" s="12"/>
    </row>
    <row r="26" spans="1:39" x14ac:dyDescent="0.25">
      <c r="A26">
        <f t="shared" si="0"/>
        <v>1999</v>
      </c>
      <c r="B26" s="66">
        <v>0.41</v>
      </c>
      <c r="C26" s="66">
        <v>0.04</v>
      </c>
      <c r="D26" s="67">
        <v>0.11</v>
      </c>
      <c r="E26" s="68">
        <v>0.06</v>
      </c>
      <c r="F26" s="66">
        <v>0.05</v>
      </c>
      <c r="G26" s="66">
        <v>0</v>
      </c>
      <c r="H26" s="66">
        <v>0.15</v>
      </c>
      <c r="AG26" s="12"/>
      <c r="AH26" s="12"/>
    </row>
    <row r="27" spans="1:39" x14ac:dyDescent="0.25">
      <c r="A27">
        <f t="shared" si="0"/>
        <v>2000</v>
      </c>
      <c r="B27" s="66">
        <v>0.42</v>
      </c>
      <c r="C27" s="66">
        <v>0.05</v>
      </c>
      <c r="D27" s="67">
        <v>0.18</v>
      </c>
      <c r="E27" s="68">
        <v>7.0000000000000007E-2</v>
      </c>
      <c r="F27" s="66">
        <v>0.02</v>
      </c>
      <c r="G27" s="66">
        <v>0</v>
      </c>
      <c r="H27" s="66">
        <v>0.1</v>
      </c>
      <c r="AF27" s="12"/>
      <c r="AG27" s="12"/>
      <c r="AH27" s="107"/>
      <c r="AI27" s="107"/>
      <c r="AJ27" s="107"/>
      <c r="AK27" s="107"/>
      <c r="AL27" s="107"/>
      <c r="AM27" s="73"/>
    </row>
    <row r="28" spans="1:39" x14ac:dyDescent="0.25">
      <c r="A28">
        <f t="shared" si="0"/>
        <v>2001</v>
      </c>
      <c r="B28" s="66">
        <v>0.35</v>
      </c>
      <c r="C28" s="66">
        <v>0.03</v>
      </c>
      <c r="D28" s="67">
        <v>0.14000000000000001</v>
      </c>
      <c r="E28" s="68">
        <v>7.0000000000000007E-2</v>
      </c>
      <c r="F28" s="66">
        <v>0.03</v>
      </c>
      <c r="G28" s="66">
        <v>0</v>
      </c>
      <c r="H28" s="66">
        <v>0.08</v>
      </c>
      <c r="AF28" s="12"/>
      <c r="AG28" s="12"/>
      <c r="AH28" s="107"/>
      <c r="AI28" s="107"/>
      <c r="AJ28" s="107"/>
      <c r="AK28" s="107"/>
      <c r="AL28" s="107"/>
      <c r="AM28" s="73"/>
    </row>
    <row r="29" spans="1:39" x14ac:dyDescent="0.25">
      <c r="A29">
        <f t="shared" si="0"/>
        <v>2002</v>
      </c>
      <c r="B29" s="66">
        <v>0.42</v>
      </c>
      <c r="C29" s="66">
        <v>0.04</v>
      </c>
      <c r="D29" s="67">
        <v>0.17</v>
      </c>
      <c r="E29" s="68">
        <v>0.12</v>
      </c>
      <c r="F29" s="66">
        <v>0.03</v>
      </c>
      <c r="G29" s="66">
        <v>0</v>
      </c>
      <c r="H29" s="66">
        <v>7.0000000000000007E-2</v>
      </c>
      <c r="J29" s="135" t="s">
        <v>203</v>
      </c>
      <c r="K29" s="135" t="s">
        <v>203</v>
      </c>
      <c r="L29" s="135" t="s">
        <v>203</v>
      </c>
      <c r="M29" s="136">
        <v>0.49</v>
      </c>
      <c r="N29" s="136"/>
      <c r="AF29" s="12"/>
      <c r="AH29" s="107"/>
      <c r="AI29" s="107"/>
      <c r="AJ29" s="107"/>
      <c r="AK29" s="107"/>
      <c r="AL29" s="107"/>
      <c r="AM29" s="12"/>
    </row>
    <row r="30" spans="1:39" x14ac:dyDescent="0.25">
      <c r="A30">
        <f t="shared" si="0"/>
        <v>2003</v>
      </c>
      <c r="B30" s="66">
        <v>0.47</v>
      </c>
      <c r="C30" s="66">
        <v>0.03</v>
      </c>
      <c r="D30" s="67">
        <v>0.2</v>
      </c>
      <c r="E30" s="68">
        <v>0.16</v>
      </c>
      <c r="F30" s="66">
        <v>0.03</v>
      </c>
      <c r="G30" s="66">
        <v>0</v>
      </c>
      <c r="H30" s="66">
        <v>0.04</v>
      </c>
      <c r="J30" s="135" t="s">
        <v>203</v>
      </c>
      <c r="K30" s="135" t="s">
        <v>203</v>
      </c>
      <c r="L30" s="135" t="s">
        <v>203</v>
      </c>
      <c r="M30" s="136">
        <v>0.49</v>
      </c>
      <c r="N30" s="136"/>
      <c r="O30" s="131">
        <v>0.43</v>
      </c>
      <c r="AF30" s="12"/>
      <c r="AH30" s="107"/>
      <c r="AI30" s="107"/>
      <c r="AJ30" s="107"/>
      <c r="AK30" s="107"/>
      <c r="AL30" s="107"/>
      <c r="AM30" s="12"/>
    </row>
    <row r="31" spans="1:39" x14ac:dyDescent="0.25">
      <c r="A31">
        <f t="shared" si="0"/>
        <v>2004</v>
      </c>
      <c r="B31" s="66">
        <v>0.46</v>
      </c>
      <c r="C31" s="66">
        <v>0.04</v>
      </c>
      <c r="D31" s="67">
        <v>0.21</v>
      </c>
      <c r="E31" s="68">
        <v>0.1</v>
      </c>
      <c r="F31" s="66">
        <v>0.05</v>
      </c>
      <c r="G31" s="66">
        <v>0</v>
      </c>
      <c r="H31" s="66">
        <v>0.06</v>
      </c>
      <c r="J31" s="135" t="s">
        <v>203</v>
      </c>
      <c r="K31" s="135" t="s">
        <v>203</v>
      </c>
      <c r="L31" s="135" t="s">
        <v>203</v>
      </c>
      <c r="M31" s="136">
        <v>0.49</v>
      </c>
      <c r="N31" s="136"/>
      <c r="O31" s="131">
        <v>0.46</v>
      </c>
      <c r="AF31" s="12"/>
      <c r="AG31" s="12"/>
      <c r="AH31" s="107"/>
      <c r="AI31" s="107"/>
      <c r="AJ31" s="107"/>
      <c r="AK31" s="107"/>
      <c r="AL31" s="107"/>
      <c r="AM31" s="12"/>
    </row>
    <row r="32" spans="1:39" x14ac:dyDescent="0.25">
      <c r="A32">
        <f t="shared" si="0"/>
        <v>2005</v>
      </c>
      <c r="B32" s="66">
        <v>0.49</v>
      </c>
      <c r="C32" s="66">
        <v>0.04</v>
      </c>
      <c r="D32" s="67">
        <v>0.17</v>
      </c>
      <c r="E32" s="68">
        <v>0.09</v>
      </c>
      <c r="F32" s="66">
        <v>0.06</v>
      </c>
      <c r="G32" s="66">
        <v>0</v>
      </c>
      <c r="H32" s="66">
        <v>0.12</v>
      </c>
      <c r="J32" s="135" t="s">
        <v>203</v>
      </c>
      <c r="K32" s="135" t="s">
        <v>203</v>
      </c>
      <c r="L32" s="135" t="s">
        <v>203</v>
      </c>
      <c r="M32" s="136">
        <v>0.49</v>
      </c>
      <c r="N32" s="136"/>
      <c r="O32" s="131">
        <v>0.51</v>
      </c>
      <c r="AF32" s="12"/>
      <c r="AG32" s="12"/>
      <c r="AH32" s="107"/>
      <c r="AI32" s="107"/>
      <c r="AJ32" s="107"/>
      <c r="AK32" s="107"/>
      <c r="AL32" s="107"/>
    </row>
    <row r="33" spans="1:39" x14ac:dyDescent="0.25">
      <c r="A33">
        <f t="shared" si="0"/>
        <v>2006</v>
      </c>
      <c r="B33" s="66">
        <v>0.53</v>
      </c>
      <c r="C33" s="66">
        <v>0.04</v>
      </c>
      <c r="D33" s="67">
        <v>0.17</v>
      </c>
      <c r="E33" s="68">
        <v>0.09</v>
      </c>
      <c r="F33" s="66">
        <v>0.06</v>
      </c>
      <c r="G33" s="66">
        <v>0</v>
      </c>
      <c r="H33" s="66">
        <v>0.16</v>
      </c>
      <c r="J33" s="136">
        <v>0.35</v>
      </c>
      <c r="K33" s="136">
        <v>0.11</v>
      </c>
      <c r="L33" s="136">
        <v>0.46</v>
      </c>
      <c r="M33" s="136">
        <v>0.49</v>
      </c>
      <c r="N33" s="136"/>
      <c r="O33" s="137">
        <v>0.45</v>
      </c>
      <c r="AF33" s="12"/>
      <c r="AG33" s="12"/>
      <c r="AH33" s="107"/>
      <c r="AI33" s="107"/>
      <c r="AJ33" s="107"/>
      <c r="AK33" s="107"/>
      <c r="AL33" s="107"/>
    </row>
    <row r="34" spans="1:39" ht="15.75" x14ac:dyDescent="0.25">
      <c r="A34">
        <f t="shared" si="0"/>
        <v>2007</v>
      </c>
      <c r="B34" s="66">
        <v>0.48</v>
      </c>
      <c r="C34" s="66">
        <v>0.05</v>
      </c>
      <c r="D34" s="67">
        <v>0.19</v>
      </c>
      <c r="E34" s="68">
        <v>0.09</v>
      </c>
      <c r="F34" s="66">
        <v>0.06</v>
      </c>
      <c r="G34" s="66">
        <v>0</v>
      </c>
      <c r="H34" s="66">
        <v>0.09</v>
      </c>
      <c r="J34" s="136">
        <v>0.41</v>
      </c>
      <c r="K34" s="136">
        <v>0.09</v>
      </c>
      <c r="L34" s="136">
        <v>0.5</v>
      </c>
      <c r="M34" s="136">
        <v>0.42</v>
      </c>
      <c r="N34" s="136"/>
      <c r="O34" s="137">
        <v>0.47</v>
      </c>
      <c r="AF34" s="12"/>
      <c r="AG34" s="12"/>
      <c r="AH34" s="154"/>
      <c r="AI34" s="154"/>
      <c r="AJ34" s="154"/>
      <c r="AK34" s="154"/>
      <c r="AL34" s="107"/>
    </row>
    <row r="35" spans="1:39" x14ac:dyDescent="0.25">
      <c r="A35">
        <f t="shared" si="0"/>
        <v>2008</v>
      </c>
      <c r="B35" s="66">
        <v>0.33</v>
      </c>
      <c r="C35" s="66">
        <v>0.03</v>
      </c>
      <c r="D35" s="67">
        <v>0.14000000000000001</v>
      </c>
      <c r="E35" s="68">
        <v>0.05</v>
      </c>
      <c r="F35" s="66">
        <v>0.03</v>
      </c>
      <c r="G35" s="66">
        <v>0</v>
      </c>
      <c r="H35" s="66">
        <v>7.0000000000000007E-2</v>
      </c>
      <c r="J35" s="136">
        <v>0.27</v>
      </c>
      <c r="K35" s="136">
        <v>7.0000000000000007E-2</v>
      </c>
      <c r="L35" s="136">
        <v>0.35</v>
      </c>
      <c r="M35" s="136">
        <v>0.41</v>
      </c>
      <c r="N35" s="136"/>
      <c r="O35" s="137">
        <v>0.38</v>
      </c>
      <c r="AF35" s="12"/>
      <c r="AH35" s="107"/>
      <c r="AI35" s="107"/>
      <c r="AJ35" s="107"/>
      <c r="AK35" s="107"/>
      <c r="AL35" s="107"/>
      <c r="AM35" s="12"/>
    </row>
    <row r="36" spans="1:39" x14ac:dyDescent="0.25">
      <c r="A36">
        <f t="shared" si="0"/>
        <v>2009</v>
      </c>
      <c r="B36" s="66">
        <v>0.37</v>
      </c>
      <c r="C36" s="66">
        <v>0.03</v>
      </c>
      <c r="D36" s="67">
        <v>0.15</v>
      </c>
      <c r="E36" s="68">
        <v>0.05</v>
      </c>
      <c r="F36" s="66">
        <v>0.02</v>
      </c>
      <c r="G36" s="66">
        <v>0.01</v>
      </c>
      <c r="H36" s="66">
        <v>0.11</v>
      </c>
      <c r="J36" s="136">
        <v>0.23</v>
      </c>
      <c r="K36" s="136">
        <v>0.11</v>
      </c>
      <c r="L36" s="136">
        <v>0.34</v>
      </c>
      <c r="M36" s="136">
        <v>0.38</v>
      </c>
      <c r="N36" s="136"/>
      <c r="O36" s="137">
        <v>0.38</v>
      </c>
      <c r="AF36" s="12"/>
      <c r="AH36" s="107"/>
      <c r="AI36" s="107"/>
      <c r="AJ36" s="107"/>
      <c r="AK36" s="107"/>
      <c r="AL36" s="107"/>
      <c r="AM36" s="12"/>
    </row>
    <row r="37" spans="1:39" x14ac:dyDescent="0.25">
      <c r="A37">
        <f t="shared" si="0"/>
        <v>2010</v>
      </c>
      <c r="B37" s="66">
        <v>0.35</v>
      </c>
      <c r="C37" s="66">
        <v>0.03</v>
      </c>
      <c r="D37" s="67">
        <v>0.11</v>
      </c>
      <c r="E37" s="68">
        <v>0.11</v>
      </c>
      <c r="F37" s="66">
        <v>0.03</v>
      </c>
      <c r="G37" s="66">
        <v>0</v>
      </c>
      <c r="H37" s="66">
        <v>0.06</v>
      </c>
      <c r="J37" s="136">
        <v>0.28999999999999998</v>
      </c>
      <c r="K37" s="136">
        <v>0.06</v>
      </c>
      <c r="L37" s="136">
        <v>0.35</v>
      </c>
      <c r="M37" s="136">
        <v>0.38</v>
      </c>
      <c r="N37" s="136"/>
      <c r="O37" s="137">
        <v>0.37</v>
      </c>
      <c r="AF37" s="139"/>
      <c r="AG37" s="124"/>
      <c r="AH37" s="168"/>
      <c r="AI37" s="168"/>
      <c r="AJ37" s="107"/>
      <c r="AK37" s="107"/>
      <c r="AL37" s="107"/>
      <c r="AM37" s="12"/>
    </row>
    <row r="38" spans="1:39" x14ac:dyDescent="0.25">
      <c r="A38">
        <f t="shared" si="0"/>
        <v>2011</v>
      </c>
      <c r="J38" s="136">
        <v>0.24</v>
      </c>
      <c r="K38" s="136">
        <v>0.11</v>
      </c>
      <c r="L38" s="136">
        <v>0.35</v>
      </c>
      <c r="M38" s="136">
        <v>0.37</v>
      </c>
      <c r="N38" s="136"/>
      <c r="O38" s="137">
        <v>0.42</v>
      </c>
      <c r="AG38" s="12"/>
      <c r="AH38" s="12"/>
    </row>
    <row r="39" spans="1:39" x14ac:dyDescent="0.25">
      <c r="A39">
        <f t="shared" si="0"/>
        <v>2012</v>
      </c>
      <c r="J39" s="136">
        <v>0.33</v>
      </c>
      <c r="K39" s="136">
        <v>0.1</v>
      </c>
      <c r="L39" s="136">
        <v>0.43</v>
      </c>
      <c r="M39" s="136">
        <v>0.38</v>
      </c>
      <c r="N39" s="136"/>
      <c r="O39" s="137">
        <v>0.43</v>
      </c>
      <c r="AG39" s="12"/>
      <c r="AH39" s="12"/>
    </row>
    <row r="40" spans="1:39" x14ac:dyDescent="0.25">
      <c r="A40">
        <f t="shared" si="0"/>
        <v>2013</v>
      </c>
      <c r="J40" s="136">
        <v>0.24</v>
      </c>
      <c r="K40" s="136">
        <v>0.09</v>
      </c>
      <c r="L40" s="136">
        <v>0.33</v>
      </c>
      <c r="M40" s="136">
        <v>0.41</v>
      </c>
      <c r="N40" s="136"/>
      <c r="O40" s="137">
        <v>0.33</v>
      </c>
    </row>
    <row r="41" spans="1:39" x14ac:dyDescent="0.25">
      <c r="A41">
        <f t="shared" si="0"/>
        <v>2014</v>
      </c>
      <c r="J41" s="136">
        <v>0.33</v>
      </c>
      <c r="K41" s="136">
        <v>7.0000000000000007E-2</v>
      </c>
      <c r="L41" s="136">
        <v>0.4</v>
      </c>
      <c r="M41" s="136">
        <v>0.41</v>
      </c>
      <c r="N41" s="136"/>
      <c r="O41" s="137">
        <v>0.46</v>
      </c>
      <c r="AF41" s="12"/>
      <c r="AG41" s="12"/>
      <c r="AH41" s="73"/>
      <c r="AI41" s="495"/>
      <c r="AJ41" s="495"/>
      <c r="AM41" s="12"/>
    </row>
    <row r="42" spans="1:39" ht="15.75" x14ac:dyDescent="0.25">
      <c r="A42">
        <f t="shared" si="0"/>
        <v>2015</v>
      </c>
      <c r="J42" s="136">
        <v>0.28000000000000003</v>
      </c>
      <c r="K42" s="136">
        <v>7.0000000000000007E-2</v>
      </c>
      <c r="L42" s="136">
        <v>0.35</v>
      </c>
      <c r="M42" s="136">
        <v>0.41</v>
      </c>
      <c r="N42" s="136"/>
      <c r="O42" s="137">
        <v>0.37</v>
      </c>
      <c r="AF42" s="249"/>
      <c r="AH42" s="73"/>
      <c r="AI42" s="73"/>
      <c r="AJ42" s="73"/>
      <c r="AM42" s="12"/>
    </row>
    <row r="43" spans="1:39" x14ac:dyDescent="0.25">
      <c r="A43">
        <f t="shared" si="0"/>
        <v>2016</v>
      </c>
      <c r="J43" s="134">
        <f>L43-K43</f>
        <v>0.25579999999999997</v>
      </c>
      <c r="K43" s="136">
        <v>0.1042</v>
      </c>
      <c r="L43" s="136">
        <v>0.36</v>
      </c>
      <c r="M43" s="136">
        <v>0.38</v>
      </c>
      <c r="O43" s="137">
        <v>0.37</v>
      </c>
      <c r="AG43" s="12"/>
      <c r="AM43" s="12"/>
    </row>
    <row r="44" spans="1:39" x14ac:dyDescent="0.25">
      <c r="A44">
        <f t="shared" si="0"/>
        <v>2017</v>
      </c>
      <c r="M44" s="132"/>
      <c r="AF44" s="12"/>
      <c r="AH44" s="3"/>
      <c r="AI44" s="161"/>
      <c r="AJ44" s="161"/>
    </row>
    <row r="45" spans="1:39" x14ac:dyDescent="0.25">
      <c r="M45" s="132"/>
      <c r="AF45" s="12"/>
      <c r="AH45" s="3"/>
      <c r="AI45" s="161"/>
      <c r="AJ45" s="161"/>
      <c r="AM45" s="73"/>
    </row>
    <row r="46" spans="1:39" x14ac:dyDescent="0.25">
      <c r="B46" s="69">
        <f>AVERAGE(B30:B44)</f>
        <v>0.435</v>
      </c>
      <c r="C46" s="69">
        <f t="shared" ref="C46:H46" si="2">AVERAGE(C30:C44)</f>
        <v>3.6250000000000004E-2</v>
      </c>
      <c r="D46" s="69">
        <f t="shared" si="2"/>
        <v>0.16750000000000001</v>
      </c>
      <c r="E46" s="69">
        <f t="shared" si="2"/>
        <v>9.2499999999999999E-2</v>
      </c>
      <c r="F46" s="69">
        <f t="shared" si="2"/>
        <v>4.250000000000001E-2</v>
      </c>
      <c r="G46" s="69">
        <f t="shared" si="2"/>
        <v>1.25E-3</v>
      </c>
      <c r="H46" s="69">
        <f t="shared" si="2"/>
        <v>8.8749999999999996E-2</v>
      </c>
      <c r="J46" s="133">
        <f>AVERAGE(J33:J43)</f>
        <v>0.29325454545454549</v>
      </c>
      <c r="K46" s="133">
        <f>AVERAGE(K33:K43)</f>
        <v>8.9472727272727273E-2</v>
      </c>
      <c r="L46" s="133">
        <f>AVERAGE(L33:L43)</f>
        <v>0.38363636363636372</v>
      </c>
      <c r="AF46" s="12"/>
      <c r="AG46" s="12"/>
      <c r="AH46" s="3"/>
      <c r="AI46" s="161"/>
      <c r="AJ46" s="161"/>
      <c r="AM46" s="73"/>
    </row>
    <row r="47" spans="1:39" x14ac:dyDescent="0.25">
      <c r="AF47" s="12"/>
      <c r="AG47" s="12"/>
      <c r="AH47" s="3"/>
      <c r="AI47" s="161"/>
      <c r="AJ47" s="161"/>
    </row>
    <row r="48" spans="1:39" x14ac:dyDescent="0.25">
      <c r="AF48" s="12"/>
      <c r="AG48" s="12"/>
      <c r="AH48" s="3"/>
      <c r="AI48" s="161"/>
      <c r="AJ48" s="161"/>
      <c r="AM48" s="12"/>
    </row>
    <row r="49" spans="2:48" x14ac:dyDescent="0.25">
      <c r="AF49" s="12"/>
      <c r="AG49" s="12"/>
      <c r="AH49" s="3"/>
      <c r="AI49" s="161"/>
      <c r="AJ49" s="161"/>
      <c r="AM49" s="12"/>
    </row>
    <row r="50" spans="2:48" x14ac:dyDescent="0.25">
      <c r="B50" s="45"/>
      <c r="C50" s="70"/>
      <c r="D50" s="70"/>
      <c r="E50" s="71"/>
      <c r="F50" s="72"/>
      <c r="G50" s="70"/>
      <c r="H50" s="70"/>
      <c r="AF50" s="12"/>
      <c r="AH50" s="3"/>
      <c r="AI50" s="161"/>
      <c r="AJ50" s="161"/>
    </row>
    <row r="51" spans="2:48" x14ac:dyDescent="0.25">
      <c r="AF51" s="12"/>
      <c r="AH51" s="3"/>
      <c r="AI51" s="161"/>
      <c r="AJ51" s="161"/>
    </row>
    <row r="52" spans="2:48" x14ac:dyDescent="0.25">
      <c r="AF52" s="12"/>
      <c r="AG52" s="12"/>
      <c r="AH52" s="3"/>
      <c r="AI52" s="161"/>
      <c r="AJ52" s="161"/>
    </row>
    <row r="53" spans="2:48" x14ac:dyDescent="0.25">
      <c r="AF53" s="12"/>
      <c r="AG53" s="12"/>
      <c r="AH53" s="3"/>
      <c r="AI53" s="161"/>
      <c r="AJ53" s="161"/>
      <c r="AK53" s="107"/>
      <c r="AL53" s="107"/>
      <c r="AM53" s="12"/>
    </row>
    <row r="54" spans="2:48" x14ac:dyDescent="0.25">
      <c r="AF54" s="139"/>
      <c r="AG54" s="139"/>
      <c r="AH54" s="124"/>
      <c r="AI54" s="160"/>
      <c r="AJ54" s="160"/>
      <c r="AM54" s="12"/>
    </row>
    <row r="55" spans="2:48" x14ac:dyDescent="0.25">
      <c r="AM55" s="12"/>
    </row>
    <row r="56" spans="2:48" x14ac:dyDescent="0.25">
      <c r="AH56" s="495"/>
      <c r="AI56" s="495"/>
      <c r="AJ56" s="495"/>
      <c r="AK56" s="495"/>
    </row>
    <row r="57" spans="2:48" ht="15.75" x14ac:dyDescent="0.25">
      <c r="AF57" s="249"/>
      <c r="AG57" s="12"/>
      <c r="AH57" s="12"/>
      <c r="AI57" s="12"/>
      <c r="AJ57" s="12"/>
      <c r="AK57" s="12"/>
      <c r="AL57" s="12"/>
    </row>
    <row r="58" spans="2:48" ht="15.75" x14ac:dyDescent="0.25">
      <c r="AF58" s="249"/>
      <c r="AG58" s="12"/>
      <c r="AH58" s="12"/>
      <c r="AI58" s="12"/>
      <c r="AJ58" s="12"/>
      <c r="AK58" s="12"/>
      <c r="AL58" s="12"/>
      <c r="AO58" s="73"/>
      <c r="AP58" s="73"/>
      <c r="AQ58" s="73"/>
      <c r="AR58" s="73"/>
      <c r="AS58" s="73"/>
      <c r="AT58" s="73"/>
      <c r="AU58" s="73"/>
      <c r="AV58" s="73"/>
    </row>
    <row r="59" spans="2:48" x14ac:dyDescent="0.25">
      <c r="AG59" s="12"/>
      <c r="AH59" s="12"/>
      <c r="AM59" s="12"/>
    </row>
    <row r="60" spans="2:48" x14ac:dyDescent="0.25">
      <c r="AF60" s="12"/>
      <c r="AG60" s="12"/>
      <c r="AH60" s="107"/>
      <c r="AI60" s="107"/>
      <c r="AJ60" s="107"/>
      <c r="AK60" s="107"/>
      <c r="AL60" s="107"/>
      <c r="AM60" s="79"/>
    </row>
    <row r="61" spans="2:48" x14ac:dyDescent="0.25">
      <c r="U61" t="s">
        <v>387</v>
      </c>
      <c r="AF61" s="12"/>
      <c r="AH61" s="107"/>
      <c r="AI61" s="107"/>
      <c r="AJ61" s="107"/>
      <c r="AK61" s="107"/>
      <c r="AL61" s="107"/>
      <c r="AM61" s="12"/>
    </row>
    <row r="62" spans="2:48" ht="15.75" x14ac:dyDescent="0.25">
      <c r="AF62" s="12"/>
      <c r="AH62" s="107"/>
      <c r="AI62" s="107"/>
      <c r="AJ62" s="107"/>
      <c r="AK62" s="107"/>
      <c r="AL62" s="107"/>
      <c r="AN62" s="240"/>
      <c r="AO62" s="241"/>
      <c r="AP62" s="241"/>
      <c r="AQ62" s="241"/>
      <c r="AR62" s="241"/>
      <c r="AS62" s="241"/>
      <c r="AT62" s="241"/>
      <c r="AU62" s="241"/>
    </row>
    <row r="63" spans="2:48" x14ac:dyDescent="0.25">
      <c r="U63" s="162">
        <v>2010</v>
      </c>
      <c r="V63" s="163" t="s">
        <v>149</v>
      </c>
      <c r="W63" s="166">
        <v>0.90127864897466825</v>
      </c>
      <c r="AF63" s="12"/>
      <c r="AG63" s="12"/>
      <c r="AH63" s="107"/>
      <c r="AI63" s="107"/>
      <c r="AJ63" s="107"/>
      <c r="AK63" s="107"/>
      <c r="AL63" s="107"/>
      <c r="AN63" s="45"/>
      <c r="AO63" s="45"/>
      <c r="AP63" s="45"/>
      <c r="AQ63" s="45"/>
      <c r="AR63" s="45"/>
      <c r="AS63" s="45"/>
      <c r="AT63" s="45"/>
      <c r="AU63" s="45"/>
    </row>
    <row r="64" spans="2:48" x14ac:dyDescent="0.25">
      <c r="U64" s="164">
        <v>2011</v>
      </c>
      <c r="V64" s="165" t="s">
        <v>149</v>
      </c>
      <c r="W64" s="167">
        <v>0.88114446059026907</v>
      </c>
      <c r="AF64" s="12"/>
      <c r="AG64" s="12"/>
      <c r="AH64" s="107"/>
      <c r="AI64" s="107"/>
      <c r="AJ64" s="107"/>
      <c r="AK64" s="107"/>
      <c r="AL64" s="107"/>
      <c r="AN64" s="45"/>
      <c r="AO64" s="45"/>
      <c r="AP64" s="45"/>
      <c r="AQ64" s="45"/>
      <c r="AR64" s="45"/>
      <c r="AS64" s="45"/>
      <c r="AT64" s="45"/>
      <c r="AU64" s="45"/>
    </row>
    <row r="65" spans="21:40" x14ac:dyDescent="0.25">
      <c r="U65" s="162">
        <v>2012</v>
      </c>
      <c r="V65" s="163" t="s">
        <v>149</v>
      </c>
      <c r="W65" s="166">
        <v>0.86671602447236551</v>
      </c>
      <c r="AF65" s="12"/>
      <c r="AG65" s="12"/>
      <c r="AH65" s="205"/>
      <c r="AI65" s="205"/>
      <c r="AJ65" s="205"/>
      <c r="AK65" s="205"/>
      <c r="AL65" s="107"/>
    </row>
    <row r="66" spans="21:40" x14ac:dyDescent="0.25">
      <c r="U66" s="164">
        <v>2013</v>
      </c>
      <c r="V66" s="165" t="s">
        <v>149</v>
      </c>
      <c r="W66" s="167">
        <v>0.75083797490436499</v>
      </c>
      <c r="AF66" s="12"/>
      <c r="AG66" s="12"/>
      <c r="AH66" s="107"/>
      <c r="AI66" s="107"/>
      <c r="AJ66" s="107"/>
      <c r="AK66" s="107"/>
      <c r="AL66" s="107"/>
    </row>
    <row r="67" spans="21:40" x14ac:dyDescent="0.25">
      <c r="U67" s="162">
        <v>2014</v>
      </c>
      <c r="V67" s="163" t="s">
        <v>149</v>
      </c>
      <c r="W67" s="166">
        <v>0.83817799745707966</v>
      </c>
      <c r="AF67" s="12"/>
      <c r="AH67" s="107"/>
      <c r="AI67" s="107"/>
      <c r="AJ67" s="107"/>
      <c r="AK67" s="107"/>
      <c r="AL67" s="107"/>
    </row>
    <row r="68" spans="21:40" x14ac:dyDescent="0.25">
      <c r="U68" s="164">
        <v>2015</v>
      </c>
      <c r="V68" s="165" t="s">
        <v>149</v>
      </c>
      <c r="W68" s="167">
        <v>0.82650419610069692</v>
      </c>
      <c r="AF68" s="12"/>
      <c r="AH68" s="107"/>
      <c r="AI68" s="107"/>
      <c r="AJ68" s="107"/>
      <c r="AK68" s="107"/>
      <c r="AL68" s="107"/>
    </row>
    <row r="69" spans="21:40" x14ac:dyDescent="0.25">
      <c r="U69" s="162">
        <v>2016</v>
      </c>
      <c r="V69" s="163" t="s">
        <v>149</v>
      </c>
      <c r="W69" s="166">
        <v>0.76952730355167454</v>
      </c>
      <c r="AF69" s="12"/>
      <c r="AG69" s="12"/>
      <c r="AH69" s="107"/>
      <c r="AI69" s="107"/>
      <c r="AJ69" s="107"/>
      <c r="AK69" s="107"/>
      <c r="AL69" s="107"/>
    </row>
    <row r="70" spans="21:40" x14ac:dyDescent="0.25">
      <c r="U70" s="164">
        <v>2017</v>
      </c>
      <c r="V70" s="165" t="s">
        <v>149</v>
      </c>
      <c r="W70" s="167">
        <v>0.76954514024883813</v>
      </c>
      <c r="AF70" s="12"/>
      <c r="AG70" s="12"/>
      <c r="AH70" s="107"/>
      <c r="AI70" s="107"/>
      <c r="AJ70" s="107"/>
      <c r="AK70" s="107"/>
      <c r="AL70" s="107"/>
    </row>
    <row r="73" spans="21:40" x14ac:dyDescent="0.25">
      <c r="U73" t="s">
        <v>395</v>
      </c>
      <c r="AH73" s="12"/>
      <c r="AI73" s="12"/>
    </row>
    <row r="74" spans="21:40" x14ac:dyDescent="0.25">
      <c r="V74" s="73" t="s">
        <v>248</v>
      </c>
      <c r="W74" s="73" t="s">
        <v>26</v>
      </c>
      <c r="X74" s="73" t="s">
        <v>26</v>
      </c>
      <c r="Y74" s="492" t="s">
        <v>391</v>
      </c>
      <c r="Z74" s="492"/>
      <c r="AA74" s="492"/>
      <c r="AG74" s="12"/>
      <c r="AH74" s="12"/>
      <c r="AI74" s="12"/>
    </row>
    <row r="75" spans="21:40" ht="15.75" x14ac:dyDescent="0.25">
      <c r="U75" s="150" t="s">
        <v>160</v>
      </c>
      <c r="V75" s="150" t="s">
        <v>389</v>
      </c>
      <c r="W75" s="150" t="s">
        <v>384</v>
      </c>
      <c r="X75" s="150" t="s">
        <v>382</v>
      </c>
      <c r="Y75" s="150" t="s">
        <v>0</v>
      </c>
      <c r="Z75" s="150" t="s">
        <v>1</v>
      </c>
      <c r="AA75" s="150" t="s">
        <v>367</v>
      </c>
      <c r="AF75" s="12"/>
      <c r="AH75" s="249"/>
      <c r="AI75" s="12"/>
      <c r="AJ75" s="12"/>
      <c r="AK75" s="12"/>
      <c r="AL75" s="12"/>
      <c r="AM75" s="12"/>
      <c r="AN75" s="12"/>
    </row>
    <row r="76" spans="21:40" ht="15.75" x14ac:dyDescent="0.25">
      <c r="U76">
        <v>2008</v>
      </c>
      <c r="V76" s="3">
        <v>61565.689011490467</v>
      </c>
      <c r="W76" s="69">
        <v>0.27</v>
      </c>
      <c r="X76" s="3">
        <f t="shared" ref="X76:X85" si="3">V76/(1-W76)</f>
        <v>84336.560289712972</v>
      </c>
      <c r="Y76" s="3">
        <f>X76*W76</f>
        <v>22770.871278222505</v>
      </c>
      <c r="AF76" s="249"/>
      <c r="AG76" s="12"/>
      <c r="AH76" s="73"/>
      <c r="AI76" s="12"/>
      <c r="AJ76" s="12"/>
      <c r="AK76" s="12"/>
      <c r="AL76" s="12"/>
    </row>
    <row r="77" spans="21:40" x14ac:dyDescent="0.25">
      <c r="U77">
        <v>2009</v>
      </c>
      <c r="V77" s="148">
        <v>76637</v>
      </c>
      <c r="W77" s="69">
        <v>0.23</v>
      </c>
      <c r="X77" s="3">
        <f t="shared" si="3"/>
        <v>99528.57142857142</v>
      </c>
      <c r="Y77" s="3">
        <f t="shared" ref="Y77:Y85" si="4">X77*W77</f>
        <v>22891.571428571428</v>
      </c>
      <c r="AG77" s="12"/>
      <c r="AH77" s="12"/>
    </row>
    <row r="78" spans="21:40" x14ac:dyDescent="0.25">
      <c r="U78">
        <v>2010</v>
      </c>
      <c r="V78" s="148">
        <v>103336</v>
      </c>
      <c r="W78" s="69">
        <v>0.28999999999999998</v>
      </c>
      <c r="X78" s="3">
        <f t="shared" si="3"/>
        <v>145543.661971831</v>
      </c>
      <c r="Y78" s="3">
        <f t="shared" si="4"/>
        <v>42207.661971830988</v>
      </c>
      <c r="Z78" s="3">
        <f t="shared" ref="Z78:Z85" si="5">Y78*W63</f>
        <v>38040.864558351313</v>
      </c>
      <c r="AA78" s="3">
        <f t="shared" ref="AA78:AA85" si="6">Y78*(1-W63)</f>
        <v>4166.7974134796732</v>
      </c>
      <c r="AF78" s="12"/>
      <c r="AG78" s="12"/>
      <c r="AH78" s="107"/>
      <c r="AI78" s="250"/>
      <c r="AJ78" s="250"/>
      <c r="AK78" s="250"/>
      <c r="AL78" s="250"/>
    </row>
    <row r="79" spans="21:40" x14ac:dyDescent="0.25">
      <c r="U79">
        <v>2011</v>
      </c>
      <c r="V79" s="3">
        <v>109128.99944760435</v>
      </c>
      <c r="W79" s="69">
        <v>0.24</v>
      </c>
      <c r="X79" s="3">
        <f t="shared" si="3"/>
        <v>143590.78874684783</v>
      </c>
      <c r="Y79" s="3">
        <f t="shared" si="4"/>
        <v>34461.789299243479</v>
      </c>
      <c r="Z79" s="3">
        <f t="shared" si="5"/>
        <v>30365.814743057403</v>
      </c>
      <c r="AA79" s="3">
        <f t="shared" si="6"/>
        <v>4095.9745561860768</v>
      </c>
      <c r="AF79" s="12"/>
      <c r="AH79" s="107"/>
      <c r="AI79" s="250"/>
      <c r="AJ79" s="250"/>
      <c r="AK79" s="250"/>
      <c r="AL79" s="250"/>
    </row>
    <row r="80" spans="21:40" x14ac:dyDescent="0.25">
      <c r="U80">
        <v>2012</v>
      </c>
      <c r="V80" s="3">
        <v>84978.172000715451</v>
      </c>
      <c r="W80" s="69">
        <v>0.33</v>
      </c>
      <c r="X80" s="3">
        <f t="shared" si="3"/>
        <v>126833.09253838129</v>
      </c>
      <c r="Y80" s="3">
        <f t="shared" si="4"/>
        <v>41854.920537665828</v>
      </c>
      <c r="Z80" s="3">
        <f t="shared" si="5"/>
        <v>36276.330333012491</v>
      </c>
      <c r="AA80" s="3">
        <f t="shared" si="6"/>
        <v>5578.5902046533383</v>
      </c>
      <c r="AF80" s="12"/>
      <c r="AH80" s="107"/>
      <c r="AI80" s="250"/>
      <c r="AJ80" s="250"/>
      <c r="AK80" s="250"/>
      <c r="AL80" s="250"/>
    </row>
    <row r="81" spans="21:38" x14ac:dyDescent="0.25">
      <c r="U81">
        <v>2013</v>
      </c>
      <c r="V81" s="3">
        <v>91105.189279943414</v>
      </c>
      <c r="W81" s="69">
        <v>0.24</v>
      </c>
      <c r="X81" s="3">
        <f t="shared" si="3"/>
        <v>119875.24905255712</v>
      </c>
      <c r="Y81" s="3">
        <f t="shared" si="4"/>
        <v>28770.059772613709</v>
      </c>
      <c r="Z81" s="3">
        <f t="shared" si="5"/>
        <v>21601.653417546811</v>
      </c>
      <c r="AA81" s="3">
        <f t="shared" si="6"/>
        <v>7168.4063550668961</v>
      </c>
      <c r="AF81" s="12"/>
      <c r="AG81" s="12"/>
      <c r="AH81" s="107"/>
      <c r="AI81" s="250"/>
      <c r="AJ81" s="250"/>
      <c r="AK81" s="250"/>
      <c r="AL81" s="250"/>
    </row>
    <row r="82" spans="21:38" x14ac:dyDescent="0.25">
      <c r="U82">
        <v>2014</v>
      </c>
      <c r="V82" s="3">
        <v>101905.91213373104</v>
      </c>
      <c r="W82" s="69">
        <v>0.33</v>
      </c>
      <c r="X82" s="3">
        <f t="shared" si="3"/>
        <v>152098.37631900157</v>
      </c>
      <c r="Y82" s="3">
        <f t="shared" si="4"/>
        <v>50192.464185270524</v>
      </c>
      <c r="Z82" s="3">
        <f t="shared" si="5"/>
        <v>42070.219118246241</v>
      </c>
      <c r="AA82" s="3">
        <f t="shared" si="6"/>
        <v>8122.2450670242852</v>
      </c>
      <c r="AF82" s="12"/>
      <c r="AG82" s="12"/>
      <c r="AH82" s="3"/>
      <c r="AI82" s="250"/>
      <c r="AJ82" s="250"/>
      <c r="AK82" s="250"/>
      <c r="AL82" s="250"/>
    </row>
    <row r="83" spans="21:38" x14ac:dyDescent="0.25">
      <c r="U83">
        <v>2015</v>
      </c>
      <c r="V83" s="3">
        <v>128876.12208720349</v>
      </c>
      <c r="W83" s="69">
        <v>0.28000000000000003</v>
      </c>
      <c r="X83" s="3">
        <f t="shared" si="3"/>
        <v>178994.61401000485</v>
      </c>
      <c r="Y83" s="3">
        <f t="shared" si="4"/>
        <v>50118.49192280136</v>
      </c>
      <c r="Z83" s="3">
        <f t="shared" si="5"/>
        <v>41423.143876434209</v>
      </c>
      <c r="AA83" s="3">
        <f t="shared" si="6"/>
        <v>8695.3480463671494</v>
      </c>
      <c r="AF83" s="12"/>
      <c r="AG83" s="12"/>
      <c r="AH83" s="107"/>
      <c r="AI83" s="250"/>
      <c r="AJ83" s="250"/>
      <c r="AK83" s="250"/>
      <c r="AL83" s="250"/>
    </row>
    <row r="84" spans="21:38" x14ac:dyDescent="0.25">
      <c r="U84">
        <v>2016</v>
      </c>
      <c r="V84" s="3">
        <v>81492.008087956521</v>
      </c>
      <c r="W84" s="69">
        <v>0.26</v>
      </c>
      <c r="X84" s="3">
        <f t="shared" si="3"/>
        <v>110124.3352539953</v>
      </c>
      <c r="Y84" s="3">
        <f t="shared" si="4"/>
        <v>28632.32716603878</v>
      </c>
      <c r="Z84" s="3">
        <f t="shared" si="5"/>
        <v>22033.357518491182</v>
      </c>
      <c r="AA84" s="3">
        <f t="shared" si="6"/>
        <v>6598.9696475475985</v>
      </c>
      <c r="AF84" s="12"/>
      <c r="AG84" s="12"/>
      <c r="AH84" s="107"/>
      <c r="AI84" s="250"/>
      <c r="AJ84" s="250"/>
      <c r="AK84" s="250"/>
      <c r="AL84" s="250"/>
    </row>
    <row r="85" spans="21:38" x14ac:dyDescent="0.25">
      <c r="U85">
        <v>2017</v>
      </c>
      <c r="V85" s="3">
        <v>64626.03083728785</v>
      </c>
      <c r="W85" s="69">
        <v>0.28000000000000003</v>
      </c>
      <c r="X85" s="3">
        <f t="shared" si="3"/>
        <v>89758.376162899789</v>
      </c>
      <c r="Y85" s="3">
        <f t="shared" si="4"/>
        <v>25132.345325611943</v>
      </c>
      <c r="Z85" s="3">
        <f t="shared" si="5"/>
        <v>19340.474208380274</v>
      </c>
      <c r="AA85" s="3">
        <f t="shared" si="6"/>
        <v>5791.8711172316689</v>
      </c>
      <c r="AF85" s="12"/>
      <c r="AH85" s="107"/>
      <c r="AI85" s="250"/>
      <c r="AJ85" s="250"/>
      <c r="AK85" s="250"/>
      <c r="AL85" s="250"/>
    </row>
    <row r="86" spans="21:38" x14ac:dyDescent="0.25">
      <c r="U86" s="124" t="s">
        <v>379</v>
      </c>
      <c r="V86" s="147"/>
      <c r="W86" s="159">
        <f>AVERAGE(W78:W85)</f>
        <v>0.28125</v>
      </c>
      <c r="X86" s="147"/>
      <c r="Y86" s="147"/>
      <c r="Z86" s="147">
        <f>AVERAGE(Z78:Z85)</f>
        <v>31393.982221689992</v>
      </c>
      <c r="AA86" s="147">
        <f>AVERAGE(AA78:AA85)</f>
        <v>6277.275300944586</v>
      </c>
      <c r="AF86" s="12"/>
      <c r="AH86" s="107"/>
      <c r="AI86" s="250"/>
      <c r="AJ86" s="250"/>
      <c r="AK86" s="250"/>
      <c r="AL86" s="250"/>
    </row>
    <row r="87" spans="21:38" x14ac:dyDescent="0.25">
      <c r="U87" t="s">
        <v>390</v>
      </c>
      <c r="AF87" s="12"/>
      <c r="AG87" s="12"/>
      <c r="AH87" s="3"/>
      <c r="AI87" s="250"/>
      <c r="AJ87" s="250"/>
      <c r="AK87" s="250"/>
      <c r="AL87" s="250"/>
    </row>
    <row r="88" spans="21:38" x14ac:dyDescent="0.25">
      <c r="U88" t="s">
        <v>383</v>
      </c>
      <c r="AF88" s="124"/>
      <c r="AG88" s="124"/>
      <c r="AH88" s="124"/>
      <c r="AI88" s="160"/>
      <c r="AJ88" s="160"/>
      <c r="AK88" s="160"/>
      <c r="AL88" s="160"/>
    </row>
    <row r="89" spans="21:38" x14ac:dyDescent="0.25">
      <c r="U89" t="s">
        <v>388</v>
      </c>
    </row>
    <row r="90" spans="21:38" x14ac:dyDescent="0.25">
      <c r="AE90" s="3"/>
    </row>
    <row r="92" spans="21:38" x14ac:dyDescent="0.25">
      <c r="U92" t="s">
        <v>394</v>
      </c>
    </row>
    <row r="93" spans="21:38" x14ac:dyDescent="0.25">
      <c r="V93" s="73" t="s">
        <v>248</v>
      </c>
      <c r="W93" s="73" t="s">
        <v>26</v>
      </c>
      <c r="X93" s="492" t="s">
        <v>392</v>
      </c>
      <c r="Y93" s="492"/>
      <c r="Z93" s="492"/>
    </row>
    <row r="94" spans="21:38" x14ac:dyDescent="0.25">
      <c r="U94" s="150" t="s">
        <v>160</v>
      </c>
      <c r="V94" s="150" t="s">
        <v>385</v>
      </c>
      <c r="W94" s="150" t="s">
        <v>382</v>
      </c>
      <c r="X94" s="150" t="s">
        <v>0</v>
      </c>
      <c r="Y94" s="150" t="s">
        <v>1</v>
      </c>
      <c r="Z94" s="150" t="s">
        <v>367</v>
      </c>
      <c r="AA94" s="73"/>
      <c r="AD94" s="3"/>
    </row>
    <row r="95" spans="21:38" x14ac:dyDescent="0.25">
      <c r="U95">
        <v>2008</v>
      </c>
      <c r="V95" s="69">
        <v>7.0000000000000007E-2</v>
      </c>
      <c r="W95" s="3">
        <v>84336.560289712972</v>
      </c>
      <c r="X95" s="3">
        <f>W95*V95</f>
        <v>5903.5592202799089</v>
      </c>
      <c r="Y95" s="3"/>
    </row>
    <row r="96" spans="21:38" x14ac:dyDescent="0.25">
      <c r="U96">
        <v>2009</v>
      </c>
      <c r="V96" s="69">
        <v>0.11</v>
      </c>
      <c r="W96" s="148">
        <v>99528.57142857142</v>
      </c>
      <c r="X96" s="3">
        <f>W96*V96</f>
        <v>10948.142857142857</v>
      </c>
      <c r="Y96" s="3"/>
    </row>
    <row r="97" spans="21:26" x14ac:dyDescent="0.25">
      <c r="U97">
        <v>2010</v>
      </c>
      <c r="V97" s="69">
        <v>0.06</v>
      </c>
      <c r="W97" s="148">
        <v>145543.661971831</v>
      </c>
      <c r="X97" s="3">
        <f t="shared" ref="X97:X104" si="7">W97*V97</f>
        <v>8732.6197183098593</v>
      </c>
      <c r="Y97" s="3">
        <f t="shared" ref="Y97:Y104" si="8">X97*W63</f>
        <v>7870.5237017278578</v>
      </c>
      <c r="Z97" s="3">
        <f t="shared" ref="Z97:Z104" si="9">X97*(1-W63)</f>
        <v>862.09601658200131</v>
      </c>
    </row>
    <row r="98" spans="21:26" x14ac:dyDescent="0.25">
      <c r="U98">
        <v>2011</v>
      </c>
      <c r="V98" s="69">
        <v>0.11</v>
      </c>
      <c r="W98" s="3">
        <v>143590.78874684783</v>
      </c>
      <c r="X98" s="3">
        <f t="shared" si="7"/>
        <v>15794.986762153261</v>
      </c>
      <c r="Y98" s="3">
        <f t="shared" si="8"/>
        <v>13917.665090567976</v>
      </c>
      <c r="Z98" s="3">
        <f t="shared" si="9"/>
        <v>1877.3216715852852</v>
      </c>
    </row>
    <row r="99" spans="21:26" x14ac:dyDescent="0.25">
      <c r="U99">
        <v>2012</v>
      </c>
      <c r="V99" s="69">
        <v>0.1</v>
      </c>
      <c r="W99" s="3">
        <v>126833.09253838129</v>
      </c>
      <c r="X99" s="3">
        <f t="shared" si="7"/>
        <v>12683.30925383813</v>
      </c>
      <c r="Y99" s="3">
        <f t="shared" si="8"/>
        <v>10992.827373640148</v>
      </c>
      <c r="Z99" s="3">
        <f t="shared" si="9"/>
        <v>1690.4818801979814</v>
      </c>
    </row>
    <row r="100" spans="21:26" x14ac:dyDescent="0.25">
      <c r="U100">
        <v>2013</v>
      </c>
      <c r="V100" s="69">
        <v>0.09</v>
      </c>
      <c r="W100" s="3">
        <v>119875.24905255712</v>
      </c>
      <c r="X100" s="3">
        <f t="shared" si="7"/>
        <v>10788.77241473014</v>
      </c>
      <c r="Y100" s="3">
        <f t="shared" si="8"/>
        <v>8100.6200315800543</v>
      </c>
      <c r="Z100" s="3">
        <f t="shared" si="9"/>
        <v>2688.1523831500858</v>
      </c>
    </row>
    <row r="101" spans="21:26" x14ac:dyDescent="0.25">
      <c r="U101">
        <v>2014</v>
      </c>
      <c r="V101" s="69">
        <v>7.0000000000000007E-2</v>
      </c>
      <c r="W101" s="3">
        <v>152098.37631900157</v>
      </c>
      <c r="X101" s="3">
        <f t="shared" si="7"/>
        <v>10646.886342330112</v>
      </c>
      <c r="Y101" s="3">
        <f t="shared" si="8"/>
        <v>8923.9858735673843</v>
      </c>
      <c r="Z101" s="3">
        <f t="shared" si="9"/>
        <v>1722.9004687627271</v>
      </c>
    </row>
    <row r="102" spans="21:26" x14ac:dyDescent="0.25">
      <c r="U102">
        <v>2015</v>
      </c>
      <c r="V102" s="69">
        <v>7.0000000000000007E-2</v>
      </c>
      <c r="W102" s="3">
        <v>178994.61401000485</v>
      </c>
      <c r="X102" s="3">
        <f t="shared" si="7"/>
        <v>12529.62298070034</v>
      </c>
      <c r="Y102" s="3">
        <f t="shared" si="8"/>
        <v>10355.785969108552</v>
      </c>
      <c r="Z102" s="3">
        <f t="shared" si="9"/>
        <v>2173.8370115917874</v>
      </c>
    </row>
    <row r="103" spans="21:26" x14ac:dyDescent="0.25">
      <c r="U103">
        <v>2016</v>
      </c>
      <c r="V103" s="69">
        <v>0.1</v>
      </c>
      <c r="W103" s="3">
        <v>110124.3352539953</v>
      </c>
      <c r="X103" s="3">
        <f t="shared" si="7"/>
        <v>11012.43352539953</v>
      </c>
      <c r="Y103" s="3">
        <f t="shared" si="8"/>
        <v>8474.3682763427623</v>
      </c>
      <c r="Z103" s="3">
        <f t="shared" si="9"/>
        <v>2538.0652490567686</v>
      </c>
    </row>
    <row r="104" spans="21:26" x14ac:dyDescent="0.25">
      <c r="U104">
        <v>2017</v>
      </c>
      <c r="V104" s="69">
        <v>0.08</v>
      </c>
      <c r="W104" s="3">
        <v>89758.376162899789</v>
      </c>
      <c r="X104" s="3">
        <f t="shared" si="7"/>
        <v>7180.670093031983</v>
      </c>
      <c r="Y104" s="3">
        <f t="shared" si="8"/>
        <v>5525.8497738229353</v>
      </c>
      <c r="Z104" s="3">
        <f t="shared" si="9"/>
        <v>1654.8203192090482</v>
      </c>
    </row>
    <row r="105" spans="21:26" x14ac:dyDescent="0.25">
      <c r="U105" s="124" t="s">
        <v>379</v>
      </c>
      <c r="V105" s="159">
        <f>AVERAGE(V97:V104)</f>
        <v>8.4999999999999992E-2</v>
      </c>
      <c r="W105" s="147"/>
      <c r="X105" s="147"/>
      <c r="Y105" s="147">
        <f>AVERAGE(Y97:Y104)</f>
        <v>9270.2032612947078</v>
      </c>
      <c r="Z105" s="147">
        <f>AVERAGE(Z97:Z104)</f>
        <v>1900.9593750169606</v>
      </c>
    </row>
    <row r="106" spans="21:26" x14ac:dyDescent="0.25">
      <c r="U106" t="s">
        <v>386</v>
      </c>
      <c r="W106" s="69"/>
    </row>
    <row r="107" spans="21:26" x14ac:dyDescent="0.25">
      <c r="U107" t="s">
        <v>393</v>
      </c>
    </row>
    <row r="111" spans="21:26" x14ac:dyDescent="0.25">
      <c r="V111" s="73"/>
      <c r="W111" s="73"/>
      <c r="X111" s="73"/>
    </row>
    <row r="112" spans="21:26" x14ac:dyDescent="0.25">
      <c r="U112" s="73"/>
      <c r="V112" s="73"/>
      <c r="W112" s="73"/>
      <c r="X112" s="73"/>
    </row>
    <row r="113" spans="21:24" x14ac:dyDescent="0.25">
      <c r="V113" s="3"/>
      <c r="W113" s="3"/>
    </row>
    <row r="114" spans="21:24" x14ac:dyDescent="0.25">
      <c r="V114" s="148"/>
      <c r="W114" s="3"/>
    </row>
    <row r="115" spans="21:24" x14ac:dyDescent="0.25">
      <c r="V115" s="148"/>
      <c r="W115" s="3"/>
      <c r="X115" s="3"/>
    </row>
    <row r="116" spans="21:24" x14ac:dyDescent="0.25">
      <c r="V116" s="3"/>
      <c r="W116" s="3"/>
      <c r="X116" s="3"/>
    </row>
    <row r="117" spans="21:24" x14ac:dyDescent="0.25">
      <c r="V117" s="3"/>
      <c r="W117" s="3"/>
      <c r="X117" s="3"/>
    </row>
    <row r="118" spans="21:24" x14ac:dyDescent="0.25">
      <c r="V118" s="3"/>
      <c r="W118" s="3"/>
      <c r="X118" s="3"/>
    </row>
    <row r="119" spans="21:24" x14ac:dyDescent="0.25">
      <c r="V119" s="3"/>
      <c r="W119" s="3"/>
      <c r="X119" s="3"/>
    </row>
    <row r="120" spans="21:24" x14ac:dyDescent="0.25">
      <c r="V120" s="3"/>
      <c r="W120" s="3"/>
      <c r="X120" s="3"/>
    </row>
    <row r="121" spans="21:24" x14ac:dyDescent="0.25">
      <c r="V121" s="3"/>
      <c r="W121" s="3"/>
      <c r="X121" s="3"/>
    </row>
    <row r="122" spans="21:24" x14ac:dyDescent="0.25">
      <c r="V122" s="3"/>
      <c r="W122" s="3"/>
      <c r="X122" s="3"/>
    </row>
    <row r="123" spans="21:24" x14ac:dyDescent="0.25">
      <c r="U123" s="124"/>
      <c r="V123" s="159"/>
      <c r="W123" s="147"/>
      <c r="X123" s="147"/>
    </row>
  </sheetData>
  <mergeCells count="16">
    <mergeCell ref="J4:J5"/>
    <mergeCell ref="K4:K5"/>
    <mergeCell ref="L4:L5"/>
    <mergeCell ref="M4:M5"/>
    <mergeCell ref="B3:B5"/>
    <mergeCell ref="C3:G3"/>
    <mergeCell ref="H3:H5"/>
    <mergeCell ref="C4:C5"/>
    <mergeCell ref="D4:D5"/>
    <mergeCell ref="E4:F4"/>
    <mergeCell ref="G4:G5"/>
    <mergeCell ref="X93:Z93"/>
    <mergeCell ref="Y74:AA74"/>
    <mergeCell ref="AH56:AK56"/>
    <mergeCell ref="AI41:AJ41"/>
    <mergeCell ref="AH9:AK9"/>
  </mergeCells>
  <pageMargins left="0.7" right="0.7" top="0.75" bottom="0.75" header="0.3" footer="0.3"/>
  <pageSetup orientation="portrait" horizontalDpi="4294967293"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E63"/>
  <sheetViews>
    <sheetView workbookViewId="0"/>
  </sheetViews>
  <sheetFormatPr defaultRowHeight="15" x14ac:dyDescent="0.25"/>
  <cols>
    <col min="2" max="2" width="26.85546875" customWidth="1"/>
    <col min="3" max="3" width="17.85546875" customWidth="1"/>
    <col min="4" max="12" width="10.140625" customWidth="1"/>
    <col min="13" max="13" width="11.28515625" customWidth="1"/>
    <col min="14" max="14" width="10.42578125" customWidth="1"/>
    <col min="15" max="15" width="11.7109375" customWidth="1"/>
    <col min="18" max="18" width="25.5703125" customWidth="1"/>
    <col min="19" max="20" width="11.7109375" customWidth="1"/>
    <col min="21" max="21" width="11.140625" customWidth="1"/>
    <col min="22" max="22" width="9.140625" customWidth="1"/>
    <col min="23" max="23" width="11.42578125" customWidth="1"/>
    <col min="24" max="24" width="11.140625" customWidth="1"/>
    <col min="25" max="25" width="1.7109375" customWidth="1"/>
    <col min="28" max="28" width="10.140625" bestFit="1" customWidth="1"/>
  </cols>
  <sheetData>
    <row r="1" spans="2:15" x14ac:dyDescent="0.25">
      <c r="B1" t="s">
        <v>242</v>
      </c>
    </row>
    <row r="2" spans="2:15" x14ac:dyDescent="0.25">
      <c r="B2" s="64" t="s">
        <v>63</v>
      </c>
      <c r="C2" s="3" t="s">
        <v>213</v>
      </c>
      <c r="D2" s="3"/>
      <c r="E2" s="3"/>
      <c r="F2" s="3"/>
      <c r="G2" s="3"/>
      <c r="H2" s="3"/>
      <c r="I2" s="3"/>
      <c r="J2" s="3"/>
      <c r="K2" s="3"/>
      <c r="L2" s="3"/>
      <c r="M2" s="3"/>
      <c r="N2" s="3"/>
      <c r="O2" s="3"/>
    </row>
    <row r="3" spans="2:15" x14ac:dyDescent="0.25">
      <c r="C3" s="3"/>
      <c r="D3" s="3"/>
      <c r="E3" s="3"/>
      <c r="F3" s="3"/>
      <c r="G3" s="3"/>
      <c r="H3" s="3"/>
      <c r="I3" s="3"/>
      <c r="J3" s="3"/>
      <c r="K3" s="3"/>
      <c r="L3" s="3"/>
      <c r="M3" s="3"/>
      <c r="N3" s="3"/>
      <c r="O3" s="3"/>
    </row>
    <row r="4" spans="2:15" x14ac:dyDescent="0.25">
      <c r="B4" s="64" t="s">
        <v>214</v>
      </c>
      <c r="C4" s="64" t="s">
        <v>215</v>
      </c>
    </row>
    <row r="5" spans="2:15" x14ac:dyDescent="0.25">
      <c r="B5" s="65" t="s">
        <v>216</v>
      </c>
      <c r="C5" s="45">
        <v>2008</v>
      </c>
      <c r="D5" s="45">
        <v>2009</v>
      </c>
      <c r="E5" s="45">
        <v>2010</v>
      </c>
      <c r="F5" s="45">
        <v>2011</v>
      </c>
      <c r="G5" s="45">
        <v>2012</v>
      </c>
      <c r="H5" s="45">
        <v>2013</v>
      </c>
      <c r="I5" s="45">
        <v>2014</v>
      </c>
      <c r="J5" s="45">
        <v>2015</v>
      </c>
      <c r="K5" s="45">
        <v>2016</v>
      </c>
      <c r="L5" s="45">
        <v>2017</v>
      </c>
      <c r="M5" s="45" t="s">
        <v>217</v>
      </c>
      <c r="N5" s="73" t="s">
        <v>353</v>
      </c>
      <c r="O5" s="73" t="s">
        <v>352</v>
      </c>
    </row>
    <row r="6" spans="2:15" x14ac:dyDescent="0.25">
      <c r="B6" s="62" t="s">
        <v>35</v>
      </c>
      <c r="C6" s="3">
        <v>4286153</v>
      </c>
      <c r="D6" s="3">
        <v>5666218</v>
      </c>
      <c r="E6" s="3">
        <v>3948579</v>
      </c>
      <c r="F6" s="3">
        <v>3255120</v>
      </c>
      <c r="G6" s="3">
        <v>3614747</v>
      </c>
      <c r="H6" s="3">
        <v>2956068</v>
      </c>
      <c r="I6" s="3">
        <v>2837900</v>
      </c>
      <c r="J6" s="3">
        <v>3120712</v>
      </c>
      <c r="K6" s="3">
        <v>3090605</v>
      </c>
      <c r="L6" s="3">
        <v>2312352</v>
      </c>
      <c r="M6" s="3">
        <v>35088454</v>
      </c>
      <c r="N6" s="3">
        <f>AVERAGE(I6:L6)</f>
        <v>2840392.25</v>
      </c>
      <c r="O6" s="3">
        <f>AVERAGE(H6:L6)</f>
        <v>2863527.4</v>
      </c>
    </row>
    <row r="7" spans="2:15" x14ac:dyDescent="0.25">
      <c r="B7" s="63" t="s">
        <v>218</v>
      </c>
      <c r="C7" s="3">
        <v>4286153</v>
      </c>
      <c r="D7" s="3">
        <v>5666218</v>
      </c>
      <c r="E7" s="3">
        <v>3948579</v>
      </c>
      <c r="F7" s="3">
        <v>3255120</v>
      </c>
      <c r="G7" s="3">
        <v>3614747</v>
      </c>
      <c r="H7" s="3">
        <v>2956068</v>
      </c>
      <c r="I7" s="3">
        <v>2837900</v>
      </c>
      <c r="J7" s="3">
        <v>3120712</v>
      </c>
      <c r="K7" s="3">
        <v>3090605</v>
      </c>
      <c r="L7" s="3">
        <v>2312352</v>
      </c>
      <c r="M7" s="3">
        <v>35088454</v>
      </c>
      <c r="N7" s="3">
        <f>AVERAGE(I7:L7)</f>
        <v>2840392.25</v>
      </c>
      <c r="O7" s="3">
        <f t="shared" ref="O7:O35" si="0">AVERAGE(H7:L7)</f>
        <v>2863527.4</v>
      </c>
    </row>
    <row r="8" spans="2:15" x14ac:dyDescent="0.25">
      <c r="B8" s="62" t="s">
        <v>219</v>
      </c>
      <c r="C8" s="3">
        <v>31500</v>
      </c>
      <c r="D8" s="3">
        <v>20000</v>
      </c>
      <c r="E8" s="3"/>
      <c r="F8" s="3"/>
      <c r="G8" s="3"/>
      <c r="H8" s="3"/>
      <c r="I8" s="3"/>
      <c r="J8" s="3"/>
      <c r="K8" s="3"/>
      <c r="L8" s="3"/>
      <c r="M8" s="3">
        <v>51500</v>
      </c>
      <c r="N8" s="3" t="e">
        <f t="shared" ref="N8:N36" si="1">AVERAGE(I8:L8)</f>
        <v>#DIV/0!</v>
      </c>
      <c r="O8" s="3" t="e">
        <f t="shared" si="0"/>
        <v>#DIV/0!</v>
      </c>
    </row>
    <row r="9" spans="2:15" x14ac:dyDescent="0.25">
      <c r="B9" s="63" t="s">
        <v>220</v>
      </c>
      <c r="C9" s="3">
        <v>31500</v>
      </c>
      <c r="D9" s="3">
        <v>20000</v>
      </c>
      <c r="E9" s="3"/>
      <c r="F9" s="3"/>
      <c r="G9" s="3"/>
      <c r="H9" s="3"/>
      <c r="I9" s="3"/>
      <c r="J9" s="3"/>
      <c r="K9" s="3"/>
      <c r="L9" s="3"/>
      <c r="M9" s="3">
        <v>51500</v>
      </c>
      <c r="N9" s="3" t="e">
        <f t="shared" si="1"/>
        <v>#DIV/0!</v>
      </c>
      <c r="O9" s="3" t="e">
        <f t="shared" si="0"/>
        <v>#DIV/0!</v>
      </c>
    </row>
    <row r="10" spans="2:15" x14ac:dyDescent="0.25">
      <c r="B10" s="62" t="s">
        <v>221</v>
      </c>
      <c r="C10" s="3">
        <v>3000</v>
      </c>
      <c r="D10" s="3">
        <v>15324</v>
      </c>
      <c r="E10" s="3">
        <v>7410</v>
      </c>
      <c r="F10" s="3">
        <v>15454</v>
      </c>
      <c r="G10" s="3">
        <v>7936</v>
      </c>
      <c r="H10" s="3">
        <v>1899</v>
      </c>
      <c r="I10" s="3">
        <v>14131</v>
      </c>
      <c r="J10" s="3">
        <v>16500</v>
      </c>
      <c r="K10" s="3">
        <v>16500</v>
      </c>
      <c r="L10" s="3"/>
      <c r="M10" s="3">
        <v>98154</v>
      </c>
      <c r="N10" s="3">
        <f t="shared" si="1"/>
        <v>15710.333333333334</v>
      </c>
      <c r="O10" s="3">
        <f t="shared" si="0"/>
        <v>12257.5</v>
      </c>
    </row>
    <row r="11" spans="2:15" x14ac:dyDescent="0.25">
      <c r="B11" s="63" t="s">
        <v>222</v>
      </c>
      <c r="C11" s="3">
        <v>3000</v>
      </c>
      <c r="D11" s="3">
        <v>15324</v>
      </c>
      <c r="E11" s="3">
        <v>7410</v>
      </c>
      <c r="F11" s="3">
        <v>15454</v>
      </c>
      <c r="G11" s="3">
        <v>7936</v>
      </c>
      <c r="H11" s="3">
        <v>1899</v>
      </c>
      <c r="I11" s="3">
        <v>14131</v>
      </c>
      <c r="J11" s="3">
        <v>16500</v>
      </c>
      <c r="K11" s="3">
        <v>16500</v>
      </c>
      <c r="L11" s="3"/>
      <c r="M11" s="3">
        <v>98154</v>
      </c>
      <c r="N11" s="3">
        <f t="shared" si="1"/>
        <v>15710.333333333334</v>
      </c>
      <c r="O11" s="3">
        <f t="shared" si="0"/>
        <v>12257.5</v>
      </c>
    </row>
    <row r="12" spans="2:15" x14ac:dyDescent="0.25">
      <c r="B12" s="62" t="s">
        <v>223</v>
      </c>
      <c r="C12" s="3">
        <v>7381064</v>
      </c>
      <c r="D12" s="3">
        <v>6573438</v>
      </c>
      <c r="E12" s="3">
        <v>6671940</v>
      </c>
      <c r="F12" s="3">
        <v>5979253</v>
      </c>
      <c r="G12" s="3">
        <v>6070478</v>
      </c>
      <c r="H12" s="3">
        <v>3034040</v>
      </c>
      <c r="I12" s="3">
        <v>4627708</v>
      </c>
      <c r="J12" s="3">
        <v>4760982</v>
      </c>
      <c r="K12" s="3">
        <v>4875305</v>
      </c>
      <c r="L12" s="3">
        <v>4294928</v>
      </c>
      <c r="M12" s="3">
        <v>54269136</v>
      </c>
      <c r="N12" s="3">
        <f t="shared" si="1"/>
        <v>4639730.75</v>
      </c>
      <c r="O12" s="3">
        <f t="shared" si="0"/>
        <v>4318592.5999999996</v>
      </c>
    </row>
    <row r="13" spans="2:15" x14ac:dyDescent="0.25">
      <c r="B13" s="63" t="s">
        <v>224</v>
      </c>
      <c r="C13" s="3">
        <v>5098135</v>
      </c>
      <c r="D13" s="3">
        <v>5104829</v>
      </c>
      <c r="E13" s="3">
        <v>5077356</v>
      </c>
      <c r="F13" s="3">
        <v>4405456</v>
      </c>
      <c r="G13" s="3">
        <v>4494944</v>
      </c>
      <c r="H13" s="3">
        <v>1519271</v>
      </c>
      <c r="I13" s="3">
        <v>3153131</v>
      </c>
      <c r="J13" s="3">
        <v>3447633</v>
      </c>
      <c r="K13" s="3">
        <v>3416089</v>
      </c>
      <c r="L13" s="3">
        <v>2894928</v>
      </c>
      <c r="M13" s="3">
        <v>38611772</v>
      </c>
      <c r="N13" s="3">
        <f t="shared" si="1"/>
        <v>3227945.25</v>
      </c>
      <c r="O13" s="3">
        <f t="shared" si="0"/>
        <v>2886210.4</v>
      </c>
    </row>
    <row r="14" spans="2:15" x14ac:dyDescent="0.25">
      <c r="B14" s="63" t="s">
        <v>225</v>
      </c>
      <c r="C14" s="3">
        <v>2282929</v>
      </c>
      <c r="D14" s="3">
        <v>1468609</v>
      </c>
      <c r="E14" s="3">
        <v>1594584</v>
      </c>
      <c r="F14" s="3">
        <v>1573797</v>
      </c>
      <c r="G14" s="3">
        <v>1575534</v>
      </c>
      <c r="H14" s="3">
        <v>1514769</v>
      </c>
      <c r="I14" s="3">
        <v>1474577</v>
      </c>
      <c r="J14" s="3">
        <v>1313349</v>
      </c>
      <c r="K14" s="3">
        <v>1459216</v>
      </c>
      <c r="L14" s="3">
        <v>1400000</v>
      </c>
      <c r="M14" s="3">
        <v>15657364</v>
      </c>
      <c r="N14" s="3">
        <f t="shared" si="1"/>
        <v>1411785.5</v>
      </c>
      <c r="O14" s="3">
        <f t="shared" si="0"/>
        <v>1432382.2</v>
      </c>
    </row>
    <row r="15" spans="2:15" x14ac:dyDescent="0.25">
      <c r="B15" s="62" t="s">
        <v>226</v>
      </c>
      <c r="C15" s="3">
        <v>1783003</v>
      </c>
      <c r="D15" s="3"/>
      <c r="E15" s="3"/>
      <c r="F15" s="3"/>
      <c r="G15" s="3"/>
      <c r="H15" s="3"/>
      <c r="I15" s="3"/>
      <c r="J15" s="3"/>
      <c r="K15" s="3"/>
      <c r="L15" s="3"/>
      <c r="M15" s="3">
        <v>1783003</v>
      </c>
      <c r="N15" s="3" t="e">
        <f t="shared" si="1"/>
        <v>#DIV/0!</v>
      </c>
      <c r="O15" s="3" t="e">
        <f t="shared" si="0"/>
        <v>#DIV/0!</v>
      </c>
    </row>
    <row r="16" spans="2:15" x14ac:dyDescent="0.25">
      <c r="B16" s="63" t="s">
        <v>227</v>
      </c>
      <c r="C16" s="3">
        <v>1783003</v>
      </c>
      <c r="D16" s="3"/>
      <c r="E16" s="3"/>
      <c r="F16" s="3"/>
      <c r="G16" s="3"/>
      <c r="H16" s="3"/>
      <c r="I16" s="3"/>
      <c r="J16" s="3"/>
      <c r="K16" s="3"/>
      <c r="L16" s="3"/>
      <c r="M16" s="3">
        <v>1783003</v>
      </c>
      <c r="N16" s="3" t="e">
        <f t="shared" si="1"/>
        <v>#DIV/0!</v>
      </c>
      <c r="O16" s="3" t="e">
        <f t="shared" si="0"/>
        <v>#DIV/0!</v>
      </c>
    </row>
    <row r="17" spans="2:31" x14ac:dyDescent="0.25">
      <c r="B17" s="62" t="s">
        <v>228</v>
      </c>
      <c r="C17" s="3"/>
      <c r="D17" s="3">
        <v>700000</v>
      </c>
      <c r="E17" s="3">
        <v>700000</v>
      </c>
      <c r="F17" s="3">
        <v>862000</v>
      </c>
      <c r="G17" s="3">
        <v>893000</v>
      </c>
      <c r="H17" s="3">
        <v>2620000</v>
      </c>
      <c r="I17" s="3">
        <v>930000</v>
      </c>
      <c r="J17" s="3">
        <v>975000</v>
      </c>
      <c r="K17" s="3">
        <v>875000</v>
      </c>
      <c r="L17" s="3">
        <v>910000</v>
      </c>
      <c r="M17" s="3">
        <v>9465000</v>
      </c>
      <c r="N17" s="3">
        <f t="shared" si="1"/>
        <v>922500</v>
      </c>
      <c r="O17" s="3">
        <f t="shared" si="0"/>
        <v>1262000</v>
      </c>
    </row>
    <row r="18" spans="2:31" x14ac:dyDescent="0.25">
      <c r="B18" s="63" t="s">
        <v>227</v>
      </c>
      <c r="C18" s="3"/>
      <c r="D18" s="3">
        <v>700000</v>
      </c>
      <c r="E18" s="3"/>
      <c r="F18" s="3"/>
      <c r="G18" s="3"/>
      <c r="H18" s="3"/>
      <c r="I18" s="3"/>
      <c r="J18" s="3"/>
      <c r="K18" s="3"/>
      <c r="L18" s="3"/>
      <c r="M18" s="3">
        <v>700000</v>
      </c>
      <c r="N18" s="3" t="e">
        <f t="shared" si="1"/>
        <v>#DIV/0!</v>
      </c>
      <c r="O18" s="3" t="e">
        <f t="shared" si="0"/>
        <v>#DIV/0!</v>
      </c>
    </row>
    <row r="19" spans="2:31" x14ac:dyDescent="0.25">
      <c r="B19" s="63" t="s">
        <v>229</v>
      </c>
      <c r="C19" s="3"/>
      <c r="D19" s="3"/>
      <c r="E19" s="3"/>
      <c r="F19" s="3"/>
      <c r="G19" s="3"/>
      <c r="H19" s="3">
        <v>1267000</v>
      </c>
      <c r="I19" s="3"/>
      <c r="J19" s="3"/>
      <c r="K19" s="3"/>
      <c r="L19" s="3"/>
      <c r="M19" s="3">
        <v>1267000</v>
      </c>
      <c r="N19" s="3" t="e">
        <f t="shared" si="1"/>
        <v>#DIV/0!</v>
      </c>
      <c r="O19" s="3">
        <f t="shared" si="0"/>
        <v>1267000</v>
      </c>
    </row>
    <row r="20" spans="2:31" x14ac:dyDescent="0.25">
      <c r="B20" s="63" t="s">
        <v>230</v>
      </c>
      <c r="C20" s="3"/>
      <c r="D20" s="3"/>
      <c r="E20" s="3">
        <v>700000</v>
      </c>
      <c r="F20" s="3">
        <v>862000</v>
      </c>
      <c r="G20" s="3">
        <v>893000</v>
      </c>
      <c r="H20" s="3">
        <v>1353000</v>
      </c>
      <c r="I20" s="3">
        <v>930000</v>
      </c>
      <c r="J20" s="3">
        <v>975000</v>
      </c>
      <c r="K20" s="3">
        <v>875000</v>
      </c>
      <c r="L20" s="3">
        <v>910000</v>
      </c>
      <c r="M20" s="3">
        <v>7498000</v>
      </c>
      <c r="N20" s="3">
        <f t="shared" si="1"/>
        <v>922500</v>
      </c>
      <c r="O20" s="3">
        <f t="shared" si="0"/>
        <v>1008600</v>
      </c>
    </row>
    <row r="21" spans="2:31" x14ac:dyDescent="0.25">
      <c r="B21" s="62" t="s">
        <v>231</v>
      </c>
      <c r="C21" s="3">
        <v>3892674</v>
      </c>
      <c r="D21" s="3">
        <v>5526656</v>
      </c>
      <c r="E21" s="3">
        <v>7283492</v>
      </c>
      <c r="F21" s="3">
        <v>5927622</v>
      </c>
      <c r="G21" s="3">
        <v>6738907</v>
      </c>
      <c r="H21" s="3">
        <v>6679346</v>
      </c>
      <c r="I21" s="3">
        <v>7064595</v>
      </c>
      <c r="J21" s="3">
        <v>7127073</v>
      </c>
      <c r="K21" s="3">
        <v>4484851</v>
      </c>
      <c r="L21" s="3">
        <v>6408121</v>
      </c>
      <c r="M21" s="3">
        <v>61133337</v>
      </c>
      <c r="N21" s="3">
        <f t="shared" si="1"/>
        <v>6271160</v>
      </c>
      <c r="O21" s="3">
        <f t="shared" si="0"/>
        <v>6352797.2000000002</v>
      </c>
    </row>
    <row r="22" spans="2:31" x14ac:dyDescent="0.25">
      <c r="B22" s="63" t="s">
        <v>232</v>
      </c>
      <c r="C22" s="3">
        <v>1750565</v>
      </c>
      <c r="D22" s="3">
        <v>2569453</v>
      </c>
      <c r="E22" s="3">
        <v>3419678</v>
      </c>
      <c r="F22" s="3">
        <v>2634799</v>
      </c>
      <c r="G22" s="3">
        <v>3545564</v>
      </c>
      <c r="H22" s="3">
        <v>3522335</v>
      </c>
      <c r="I22" s="3">
        <v>3745970</v>
      </c>
      <c r="J22" s="3">
        <v>3469978</v>
      </c>
      <c r="K22" s="3">
        <v>1159143</v>
      </c>
      <c r="L22" s="3">
        <v>2917332</v>
      </c>
      <c r="M22" s="3">
        <v>28734817</v>
      </c>
      <c r="N22" s="3">
        <f t="shared" si="1"/>
        <v>2823105.75</v>
      </c>
      <c r="O22" s="3">
        <f t="shared" si="0"/>
        <v>2962951.6</v>
      </c>
      <c r="S22" s="73" t="s">
        <v>344</v>
      </c>
      <c r="T22" s="492" t="s">
        <v>354</v>
      </c>
      <c r="U22" s="492"/>
      <c r="V22" s="73"/>
      <c r="W22" s="492" t="s">
        <v>335</v>
      </c>
      <c r="X22" s="492"/>
      <c r="Y22" s="12"/>
      <c r="Z22" s="492" t="s">
        <v>362</v>
      </c>
      <c r="AA22" s="492"/>
      <c r="AB22" s="73"/>
      <c r="AD22" s="495"/>
      <c r="AE22" s="495"/>
    </row>
    <row r="23" spans="2:31" x14ac:dyDescent="0.25">
      <c r="B23" s="63" t="s">
        <v>229</v>
      </c>
      <c r="C23" s="3">
        <v>2142109</v>
      </c>
      <c r="D23" s="3">
        <v>2957203</v>
      </c>
      <c r="E23" s="3">
        <v>3863814</v>
      </c>
      <c r="F23" s="3">
        <v>3292823</v>
      </c>
      <c r="G23" s="3">
        <v>3193343</v>
      </c>
      <c r="H23" s="3">
        <v>3157011</v>
      </c>
      <c r="I23" s="3">
        <v>3318625</v>
      </c>
      <c r="J23" s="3">
        <v>3657095</v>
      </c>
      <c r="K23" s="3">
        <v>3325708</v>
      </c>
      <c r="L23" s="3">
        <v>3490789</v>
      </c>
      <c r="M23" s="3">
        <v>32398520</v>
      </c>
      <c r="N23" s="3">
        <f t="shared" si="1"/>
        <v>3448054.25</v>
      </c>
      <c r="O23" s="3">
        <f t="shared" si="0"/>
        <v>3389845.6</v>
      </c>
      <c r="Q23" t="s">
        <v>343</v>
      </c>
      <c r="S23" s="150" t="s">
        <v>345</v>
      </c>
      <c r="T23" s="150" t="s">
        <v>355</v>
      </c>
      <c r="U23" s="150" t="s">
        <v>356</v>
      </c>
      <c r="V23" s="150" t="s">
        <v>346</v>
      </c>
      <c r="W23" s="150" t="s">
        <v>336</v>
      </c>
      <c r="X23" s="150" t="s">
        <v>337</v>
      </c>
      <c r="Y23" s="73"/>
      <c r="Z23" s="150" t="s">
        <v>336</v>
      </c>
      <c r="AA23" s="150" t="s">
        <v>337</v>
      </c>
      <c r="AB23" s="150" t="s">
        <v>364</v>
      </c>
      <c r="AC23" s="73"/>
      <c r="AD23" s="73"/>
      <c r="AE23" s="73"/>
    </row>
    <row r="24" spans="2:31" x14ac:dyDescent="0.25">
      <c r="B24" s="62" t="s">
        <v>233</v>
      </c>
      <c r="C24" s="3">
        <v>674181</v>
      </c>
      <c r="D24" s="3">
        <v>714118</v>
      </c>
      <c r="E24" s="3">
        <v>2778631</v>
      </c>
      <c r="F24" s="3">
        <v>2605445</v>
      </c>
      <c r="G24" s="3">
        <v>2659162</v>
      </c>
      <c r="H24" s="3">
        <v>3148940</v>
      </c>
      <c r="I24" s="3">
        <v>3865353</v>
      </c>
      <c r="J24" s="3">
        <v>5316779</v>
      </c>
      <c r="K24" s="3">
        <v>3424909</v>
      </c>
      <c r="L24" s="3">
        <v>2699463</v>
      </c>
      <c r="M24" s="3">
        <v>27886981</v>
      </c>
      <c r="N24" s="3">
        <f t="shared" si="1"/>
        <v>3826626</v>
      </c>
      <c r="O24" s="3">
        <f t="shared" si="0"/>
        <v>3691088.8</v>
      </c>
      <c r="S24" s="3"/>
      <c r="V24" s="3"/>
      <c r="W24" s="3"/>
      <c r="X24" s="3"/>
      <c r="Y24" s="3"/>
    </row>
    <row r="25" spans="2:31" x14ac:dyDescent="0.25">
      <c r="B25" s="63" t="s">
        <v>234</v>
      </c>
      <c r="C25" s="3">
        <v>674181</v>
      </c>
      <c r="D25" s="3">
        <v>714118</v>
      </c>
      <c r="E25" s="3">
        <v>685056</v>
      </c>
      <c r="F25" s="3">
        <v>672829</v>
      </c>
      <c r="G25" s="3">
        <v>704594</v>
      </c>
      <c r="H25" s="3"/>
      <c r="I25" s="3">
        <v>1397554</v>
      </c>
      <c r="J25" s="3">
        <v>672387</v>
      </c>
      <c r="K25" s="3">
        <v>160487</v>
      </c>
      <c r="L25" s="3">
        <v>2100000</v>
      </c>
      <c r="M25" s="3">
        <v>7781206</v>
      </c>
      <c r="N25" s="3">
        <f t="shared" si="1"/>
        <v>1082607</v>
      </c>
      <c r="O25" s="3">
        <f t="shared" si="0"/>
        <v>1082607</v>
      </c>
      <c r="Q25" t="s">
        <v>360</v>
      </c>
      <c r="S25" s="107">
        <v>900000</v>
      </c>
      <c r="T25" s="3">
        <f>N20</f>
        <v>922500</v>
      </c>
      <c r="U25" s="3">
        <f>O20</f>
        <v>1008600</v>
      </c>
      <c r="V25" s="3"/>
      <c r="W25" s="3">
        <v>903000</v>
      </c>
      <c r="X25" s="3">
        <v>0</v>
      </c>
      <c r="Y25" s="3"/>
      <c r="Z25" s="151">
        <f>W25</f>
        <v>903000</v>
      </c>
      <c r="AA25" s="151">
        <f>X25</f>
        <v>0</v>
      </c>
      <c r="AB25" s="3"/>
      <c r="AC25" s="3"/>
      <c r="AD25" s="3"/>
      <c r="AE25" s="3"/>
    </row>
    <row r="26" spans="2:31" x14ac:dyDescent="0.25">
      <c r="B26" s="63" t="s">
        <v>235</v>
      </c>
      <c r="C26" s="3"/>
      <c r="D26" s="3"/>
      <c r="E26" s="3">
        <v>2093575</v>
      </c>
      <c r="F26" s="3">
        <v>1932616</v>
      </c>
      <c r="G26" s="3">
        <v>1954568</v>
      </c>
      <c r="H26" s="3">
        <v>3148940</v>
      </c>
      <c r="I26" s="3">
        <v>2467799</v>
      </c>
      <c r="J26" s="3">
        <v>4644392</v>
      </c>
      <c r="K26" s="3">
        <v>3264422</v>
      </c>
      <c r="L26" s="3">
        <v>599463</v>
      </c>
      <c r="M26" s="3">
        <v>20105775</v>
      </c>
      <c r="N26" s="3">
        <f t="shared" si="1"/>
        <v>2744019</v>
      </c>
      <c r="O26" s="3">
        <f t="shared" si="0"/>
        <v>2825003.2</v>
      </c>
      <c r="Q26" t="s">
        <v>357</v>
      </c>
      <c r="S26" s="107">
        <v>3700000</v>
      </c>
      <c r="T26" s="3">
        <f>N26</f>
        <v>2744019</v>
      </c>
      <c r="U26" s="3">
        <f>O26</f>
        <v>2825003.2</v>
      </c>
      <c r="V26" s="3"/>
      <c r="W26" s="3">
        <v>2425000</v>
      </c>
      <c r="X26" s="3">
        <v>2475000</v>
      </c>
      <c r="Y26" s="3"/>
      <c r="Z26" s="151">
        <f>W26</f>
        <v>2425000</v>
      </c>
      <c r="AA26" s="151">
        <f>X26</f>
        <v>2475000</v>
      </c>
      <c r="AB26" s="3"/>
      <c r="AC26" s="3"/>
      <c r="AD26" s="3"/>
      <c r="AE26" s="3"/>
    </row>
    <row r="27" spans="2:31" x14ac:dyDescent="0.25">
      <c r="B27" s="62" t="s">
        <v>236</v>
      </c>
      <c r="C27" s="3">
        <v>60416</v>
      </c>
      <c r="D27" s="3"/>
      <c r="E27" s="3"/>
      <c r="F27" s="3"/>
      <c r="G27" s="3"/>
      <c r="H27" s="3"/>
      <c r="I27" s="3"/>
      <c r="J27" s="3"/>
      <c r="K27" s="3"/>
      <c r="L27" s="3"/>
      <c r="M27" s="3">
        <v>60416</v>
      </c>
      <c r="N27" s="3" t="e">
        <f t="shared" si="1"/>
        <v>#DIV/0!</v>
      </c>
      <c r="O27" s="3" t="e">
        <f t="shared" si="0"/>
        <v>#DIV/0!</v>
      </c>
      <c r="Q27" t="s">
        <v>361</v>
      </c>
      <c r="S27" s="107">
        <f>SUM(S26:S26)</f>
        <v>3700000</v>
      </c>
      <c r="T27" s="107">
        <f>SUM(T26:T26)</f>
        <v>2744019</v>
      </c>
      <c r="U27" s="107">
        <f>SUM(U26:U26)</f>
        <v>2825003.2</v>
      </c>
      <c r="V27" s="107"/>
      <c r="W27" s="107">
        <f>SUM(W26:W26)</f>
        <v>2425000</v>
      </c>
      <c r="X27" s="107">
        <f>SUM(X26:X26)</f>
        <v>2475000</v>
      </c>
      <c r="Y27" s="107"/>
      <c r="Z27" s="3">
        <f>SUM(Z26:Z26)</f>
        <v>2425000</v>
      </c>
      <c r="AA27" s="3">
        <f>SUM(AA26:AA26)</f>
        <v>2475000</v>
      </c>
      <c r="AB27" s="3"/>
      <c r="AC27" s="3"/>
      <c r="AD27" s="3"/>
      <c r="AE27" s="3"/>
    </row>
    <row r="28" spans="2:31" x14ac:dyDescent="0.25">
      <c r="B28" s="63" t="s">
        <v>237</v>
      </c>
      <c r="C28" s="3">
        <v>60416</v>
      </c>
      <c r="D28" s="3"/>
      <c r="E28" s="3"/>
      <c r="F28" s="3"/>
      <c r="G28" s="3"/>
      <c r="H28" s="3"/>
      <c r="I28" s="3"/>
      <c r="J28" s="3"/>
      <c r="K28" s="3"/>
      <c r="L28" s="3"/>
      <c r="M28" s="3">
        <v>60416</v>
      </c>
      <c r="N28" s="3" t="e">
        <f t="shared" si="1"/>
        <v>#DIV/0!</v>
      </c>
      <c r="O28" s="3" t="e">
        <f t="shared" si="0"/>
        <v>#DIV/0!</v>
      </c>
      <c r="Q28" t="s">
        <v>338</v>
      </c>
      <c r="S28" s="107"/>
      <c r="T28" s="3">
        <f>N11</f>
        <v>15710.333333333334</v>
      </c>
      <c r="U28" s="149">
        <f>O11</f>
        <v>12257.5</v>
      </c>
      <c r="V28" s="3"/>
      <c r="Z28" s="3"/>
      <c r="AA28" s="3"/>
      <c r="AB28" s="3"/>
      <c r="AC28" s="3"/>
      <c r="AD28" s="3"/>
      <c r="AE28" s="3"/>
    </row>
    <row r="29" spans="2:31" x14ac:dyDescent="0.25">
      <c r="B29" s="62" t="s">
        <v>238</v>
      </c>
      <c r="C29" s="3">
        <v>3637000</v>
      </c>
      <c r="D29" s="3">
        <v>4568846</v>
      </c>
      <c r="E29" s="3">
        <v>4863495</v>
      </c>
      <c r="F29" s="3">
        <v>4820490</v>
      </c>
      <c r="G29" s="3">
        <v>4813118</v>
      </c>
      <c r="H29" s="3">
        <v>4982229</v>
      </c>
      <c r="I29" s="3">
        <v>4466592</v>
      </c>
      <c r="J29" s="3">
        <v>1881357</v>
      </c>
      <c r="K29" s="3">
        <v>2872164</v>
      </c>
      <c r="L29" s="3">
        <v>3208522</v>
      </c>
      <c r="M29" s="3">
        <v>40113813</v>
      </c>
      <c r="N29" s="3">
        <f t="shared" si="1"/>
        <v>3107158.75</v>
      </c>
      <c r="O29" s="3">
        <f t="shared" si="0"/>
        <v>3482172.8</v>
      </c>
      <c r="Q29" t="s">
        <v>338</v>
      </c>
      <c r="S29" s="107"/>
      <c r="T29" s="3">
        <f>N35</f>
        <v>19891</v>
      </c>
      <c r="U29" s="149">
        <f>O35</f>
        <v>19073.8</v>
      </c>
      <c r="V29" s="3"/>
      <c r="W29" s="3"/>
      <c r="X29" s="3"/>
      <c r="Y29" s="3"/>
      <c r="Z29" s="149"/>
      <c r="AA29" s="149"/>
      <c r="AB29" s="3"/>
      <c r="AC29" s="3"/>
      <c r="AD29" s="3"/>
      <c r="AE29" s="3"/>
    </row>
    <row r="30" spans="2:31" x14ac:dyDescent="0.25">
      <c r="B30" s="63" t="s">
        <v>239</v>
      </c>
      <c r="C30" s="3">
        <v>3637000</v>
      </c>
      <c r="D30" s="3">
        <v>4568846</v>
      </c>
      <c r="E30" s="3">
        <v>4863495</v>
      </c>
      <c r="F30" s="3">
        <v>4820490</v>
      </c>
      <c r="G30" s="3">
        <v>4813118</v>
      </c>
      <c r="H30" s="3">
        <v>4982229</v>
      </c>
      <c r="I30" s="3">
        <v>4466592</v>
      </c>
      <c r="J30" s="3">
        <v>1881357</v>
      </c>
      <c r="K30" s="3">
        <v>2872164</v>
      </c>
      <c r="L30" s="3">
        <v>3208522</v>
      </c>
      <c r="M30" s="3">
        <v>40113813</v>
      </c>
      <c r="N30" s="3">
        <f t="shared" si="1"/>
        <v>3107158.75</v>
      </c>
      <c r="O30" s="3">
        <f t="shared" si="0"/>
        <v>3482172.8</v>
      </c>
      <c r="S30" s="107"/>
      <c r="T30" s="3">
        <f>SUM(T28:T29)</f>
        <v>35601.333333333336</v>
      </c>
      <c r="U30" s="149">
        <f>SUM(U28:U29)</f>
        <v>31331.3</v>
      </c>
      <c r="V30" s="3"/>
      <c r="W30" s="3">
        <f>25000+16500</f>
        <v>41500</v>
      </c>
      <c r="X30" s="3">
        <f>25000+16500</f>
        <v>41500</v>
      </c>
      <c r="Y30" s="3"/>
      <c r="Z30" s="152">
        <f>W30</f>
        <v>41500</v>
      </c>
      <c r="AA30" s="152">
        <f>X30</f>
        <v>41500</v>
      </c>
      <c r="AB30" s="3"/>
      <c r="AC30" s="3"/>
      <c r="AD30" s="3"/>
      <c r="AE30" s="3"/>
    </row>
    <row r="31" spans="2:31" x14ac:dyDescent="0.25">
      <c r="B31" s="62" t="s">
        <v>240</v>
      </c>
      <c r="C31" s="3">
        <v>4169737</v>
      </c>
      <c r="D31" s="3">
        <v>3067999</v>
      </c>
      <c r="E31" s="3">
        <v>3032420</v>
      </c>
      <c r="F31" s="3">
        <v>3355864</v>
      </c>
      <c r="G31" s="3">
        <v>3141458</v>
      </c>
      <c r="H31" s="3">
        <v>3120005</v>
      </c>
      <c r="I31" s="3">
        <v>3041003</v>
      </c>
      <c r="J31" s="3">
        <v>910456</v>
      </c>
      <c r="K31" s="3">
        <v>910456</v>
      </c>
      <c r="L31" s="3">
        <v>1906735</v>
      </c>
      <c r="M31" s="3">
        <v>26656133</v>
      </c>
      <c r="N31" s="3">
        <f t="shared" si="1"/>
        <v>1692162.5</v>
      </c>
      <c r="O31" s="3">
        <f t="shared" si="0"/>
        <v>1977731</v>
      </c>
      <c r="Q31" t="s">
        <v>339</v>
      </c>
      <c r="S31" s="107">
        <v>3000000</v>
      </c>
      <c r="T31" s="3">
        <f>N7</f>
        <v>2840392.25</v>
      </c>
      <c r="U31" s="149">
        <f>O7</f>
        <v>2863527.4</v>
      </c>
      <c r="V31" s="3"/>
      <c r="W31" s="3">
        <v>3106000</v>
      </c>
      <c r="X31" s="3">
        <v>1400000</v>
      </c>
      <c r="Y31" s="3"/>
      <c r="Z31" s="151">
        <f>W31</f>
        <v>3106000</v>
      </c>
      <c r="AA31" s="151">
        <f>X31</f>
        <v>1400000</v>
      </c>
      <c r="AB31" s="3"/>
      <c r="AC31" s="3"/>
      <c r="AD31" s="3"/>
      <c r="AE31" s="3"/>
    </row>
    <row r="32" spans="2:31" x14ac:dyDescent="0.25">
      <c r="B32" s="63" t="s">
        <v>230</v>
      </c>
      <c r="C32" s="3">
        <v>4169737</v>
      </c>
      <c r="D32" s="3">
        <v>3067999</v>
      </c>
      <c r="E32" s="3">
        <v>3032420</v>
      </c>
      <c r="F32" s="3">
        <v>3355864</v>
      </c>
      <c r="G32" s="3">
        <v>3141458</v>
      </c>
      <c r="H32" s="3">
        <v>3120005</v>
      </c>
      <c r="I32" s="3">
        <v>3041003</v>
      </c>
      <c r="J32" s="3">
        <v>910456</v>
      </c>
      <c r="K32" s="3">
        <v>910456</v>
      </c>
      <c r="L32" s="3">
        <v>1906735</v>
      </c>
      <c r="M32" s="3">
        <v>26656133</v>
      </c>
      <c r="N32" s="3">
        <f t="shared" si="1"/>
        <v>1692162.5</v>
      </c>
      <c r="O32" s="3">
        <f t="shared" si="0"/>
        <v>1977731</v>
      </c>
      <c r="Q32" t="s">
        <v>161</v>
      </c>
      <c r="S32" s="149">
        <v>3000000</v>
      </c>
      <c r="T32" s="3">
        <f>N13</f>
        <v>3227945.25</v>
      </c>
      <c r="U32" s="3">
        <f>O13</f>
        <v>2886210.4</v>
      </c>
      <c r="V32" s="149">
        <v>3500000</v>
      </c>
      <c r="W32" s="3"/>
      <c r="X32" s="3"/>
      <c r="Y32" s="3"/>
      <c r="Z32" s="151">
        <f>T32</f>
        <v>3227945.25</v>
      </c>
      <c r="AA32" s="151">
        <f>V32</f>
        <v>3500000</v>
      </c>
      <c r="AB32" s="3"/>
      <c r="AC32" s="3"/>
      <c r="AD32" s="3"/>
      <c r="AE32" s="3"/>
    </row>
    <row r="33" spans="2:31" x14ac:dyDescent="0.25">
      <c r="B33" s="62" t="s">
        <v>241</v>
      </c>
      <c r="C33" s="3">
        <v>574020</v>
      </c>
      <c r="D33" s="3">
        <v>727659</v>
      </c>
      <c r="E33" s="3">
        <v>235895</v>
      </c>
      <c r="F33" s="3">
        <v>712860</v>
      </c>
      <c r="G33" s="3">
        <v>672937</v>
      </c>
      <c r="H33" s="3">
        <v>15805</v>
      </c>
      <c r="I33" s="3">
        <v>1398471</v>
      </c>
      <c r="J33" s="3">
        <v>497678</v>
      </c>
      <c r="K33" s="3">
        <v>775000</v>
      </c>
      <c r="L33" s="3">
        <v>1025000</v>
      </c>
      <c r="M33" s="3">
        <v>6635325</v>
      </c>
      <c r="N33" s="3">
        <f t="shared" si="1"/>
        <v>924037.25</v>
      </c>
      <c r="O33" s="3">
        <f t="shared" si="0"/>
        <v>742390.8</v>
      </c>
      <c r="Q33" t="s">
        <v>340</v>
      </c>
      <c r="S33" s="107">
        <v>1500000</v>
      </c>
      <c r="T33" s="3">
        <f>N14</f>
        <v>1411785.5</v>
      </c>
      <c r="U33" s="3">
        <f>O14</f>
        <v>1432382.2</v>
      </c>
      <c r="V33" s="3">
        <v>1400000</v>
      </c>
      <c r="W33" s="3">
        <v>1394000</v>
      </c>
      <c r="X33" s="3">
        <v>1100000</v>
      </c>
      <c r="Y33" s="3"/>
      <c r="Z33" s="151">
        <f t="shared" ref="Z33:AA36" si="2">W33</f>
        <v>1394000</v>
      </c>
      <c r="AA33" s="151">
        <f t="shared" si="2"/>
        <v>1100000</v>
      </c>
      <c r="AB33" s="3"/>
      <c r="AC33" s="3"/>
      <c r="AD33" s="3"/>
      <c r="AE33" s="3"/>
    </row>
    <row r="34" spans="2:31" x14ac:dyDescent="0.25">
      <c r="B34" s="63" t="s">
        <v>234</v>
      </c>
      <c r="C34" s="3">
        <v>574020</v>
      </c>
      <c r="D34" s="3">
        <v>702659</v>
      </c>
      <c r="E34" s="3">
        <v>229105</v>
      </c>
      <c r="F34" s="3">
        <v>684030</v>
      </c>
      <c r="G34" s="3">
        <v>653452</v>
      </c>
      <c r="H34" s="3"/>
      <c r="I34" s="3">
        <v>1393907</v>
      </c>
      <c r="J34" s="3">
        <v>472678</v>
      </c>
      <c r="K34" s="3">
        <v>750000</v>
      </c>
      <c r="L34" s="3">
        <v>1000000</v>
      </c>
      <c r="M34" s="3">
        <v>6459851</v>
      </c>
      <c r="N34" s="3">
        <f t="shared" si="1"/>
        <v>904146.25</v>
      </c>
      <c r="O34" s="3">
        <f t="shared" si="0"/>
        <v>904146.25</v>
      </c>
      <c r="Q34" t="s">
        <v>42</v>
      </c>
      <c r="S34" s="107">
        <v>6400000</v>
      </c>
      <c r="T34" s="3">
        <f>N21</f>
        <v>6271160</v>
      </c>
      <c r="U34" s="3">
        <f>O21</f>
        <v>6352797.2000000002</v>
      </c>
      <c r="V34" s="3">
        <v>7000000</v>
      </c>
      <c r="W34" s="3">
        <v>5801000</v>
      </c>
      <c r="X34" s="3">
        <v>2600000</v>
      </c>
      <c r="Y34" s="3"/>
      <c r="Z34" s="151">
        <f t="shared" si="2"/>
        <v>5801000</v>
      </c>
      <c r="AA34" s="151">
        <f t="shared" si="2"/>
        <v>2600000</v>
      </c>
      <c r="AB34" s="3"/>
      <c r="AC34" s="107"/>
      <c r="AD34" s="3"/>
      <c r="AE34" s="3"/>
    </row>
    <row r="35" spans="2:31" x14ac:dyDescent="0.25">
      <c r="B35" s="63" t="s">
        <v>222</v>
      </c>
      <c r="C35" s="3"/>
      <c r="D35" s="3">
        <v>25000</v>
      </c>
      <c r="E35" s="3">
        <v>6790</v>
      </c>
      <c r="F35" s="3">
        <v>28830</v>
      </c>
      <c r="G35" s="3">
        <v>19485</v>
      </c>
      <c r="H35" s="3">
        <v>15805</v>
      </c>
      <c r="I35" s="3">
        <v>4564</v>
      </c>
      <c r="J35" s="3">
        <v>25000</v>
      </c>
      <c r="K35" s="3">
        <v>25000</v>
      </c>
      <c r="L35" s="3">
        <v>25000</v>
      </c>
      <c r="M35" s="3">
        <v>175474</v>
      </c>
      <c r="N35" s="3">
        <f t="shared" si="1"/>
        <v>19891</v>
      </c>
      <c r="O35" s="3">
        <f t="shared" si="0"/>
        <v>19073.8</v>
      </c>
      <c r="Q35" t="s">
        <v>45</v>
      </c>
      <c r="S35" s="107">
        <v>2000000</v>
      </c>
      <c r="T35" s="3">
        <f>N32</f>
        <v>1692162.5</v>
      </c>
      <c r="U35" s="3">
        <f>O32</f>
        <v>1977731</v>
      </c>
      <c r="V35" s="3">
        <v>3000000</v>
      </c>
      <c r="W35" s="3">
        <v>1976000</v>
      </c>
      <c r="X35" s="3">
        <v>1200000</v>
      </c>
      <c r="Y35" s="3"/>
      <c r="Z35" s="151">
        <f t="shared" si="2"/>
        <v>1976000</v>
      </c>
      <c r="AA35" s="151">
        <f t="shared" si="2"/>
        <v>1200000</v>
      </c>
      <c r="AB35" s="3"/>
      <c r="AC35" s="3"/>
      <c r="AD35" s="3"/>
      <c r="AE35" s="3"/>
    </row>
    <row r="36" spans="2:31" x14ac:dyDescent="0.25">
      <c r="B36" s="62" t="s">
        <v>217</v>
      </c>
      <c r="C36" s="3">
        <v>26492748</v>
      </c>
      <c r="D36" s="3">
        <v>27580258</v>
      </c>
      <c r="E36" s="3">
        <v>29521862</v>
      </c>
      <c r="F36" s="3">
        <v>27534108</v>
      </c>
      <c r="G36" s="3">
        <v>28611743</v>
      </c>
      <c r="H36" s="3">
        <v>26558332</v>
      </c>
      <c r="I36" s="3">
        <v>28245753</v>
      </c>
      <c r="J36" s="3">
        <v>24606537</v>
      </c>
      <c r="K36" s="3">
        <v>21324790</v>
      </c>
      <c r="L36" s="3">
        <v>22765121</v>
      </c>
      <c r="M36" s="3">
        <v>263241252</v>
      </c>
      <c r="N36" s="3">
        <f t="shared" si="1"/>
        <v>24235550.25</v>
      </c>
      <c r="O36" s="3">
        <f>AVERAGE(H36:L36)</f>
        <v>24700106.600000001</v>
      </c>
      <c r="Q36" t="s">
        <v>341</v>
      </c>
      <c r="S36" s="107"/>
      <c r="T36" s="3">
        <f>N30</f>
        <v>3107158.75</v>
      </c>
      <c r="U36" s="3">
        <f>O30</f>
        <v>3482172.8</v>
      </c>
      <c r="V36" s="3"/>
      <c r="W36" s="3">
        <v>2519000</v>
      </c>
      <c r="X36" s="3">
        <v>5000000</v>
      </c>
      <c r="Y36" s="3"/>
      <c r="Z36" s="151">
        <f t="shared" si="2"/>
        <v>2519000</v>
      </c>
      <c r="AA36" s="151">
        <f t="shared" si="2"/>
        <v>5000000</v>
      </c>
      <c r="AB36" s="3"/>
      <c r="AC36" s="3"/>
      <c r="AD36" s="3"/>
      <c r="AE36" s="3"/>
    </row>
    <row r="37" spans="2:31" x14ac:dyDescent="0.25">
      <c r="S37" s="107"/>
      <c r="V37" s="3"/>
      <c r="W37" s="3"/>
      <c r="X37" s="3"/>
      <c r="Y37" s="3"/>
      <c r="Z37" s="3"/>
      <c r="AA37" s="3"/>
      <c r="AB37" s="3"/>
      <c r="AC37" s="3"/>
      <c r="AD37" s="3"/>
      <c r="AE37" s="3"/>
    </row>
    <row r="38" spans="2:31" x14ac:dyDescent="0.25">
      <c r="F38" s="3">
        <f>F25+F34</f>
        <v>1356859</v>
      </c>
      <c r="Q38" t="s">
        <v>349</v>
      </c>
      <c r="S38" s="107">
        <v>10700000</v>
      </c>
      <c r="V38" s="3"/>
      <c r="W38" s="3"/>
      <c r="X38" s="3"/>
      <c r="Y38" s="3"/>
      <c r="Z38" s="3"/>
      <c r="AA38" s="3"/>
      <c r="AB38" s="3">
        <v>10500000</v>
      </c>
      <c r="AC38" s="3"/>
      <c r="AD38" s="3"/>
      <c r="AE38" s="3"/>
    </row>
    <row r="39" spans="2:31" x14ac:dyDescent="0.25">
      <c r="B39" s="64" t="s">
        <v>63</v>
      </c>
      <c r="C39" t="s">
        <v>213</v>
      </c>
      <c r="S39" s="3"/>
      <c r="V39" s="3"/>
      <c r="W39" s="3"/>
      <c r="X39" s="3"/>
      <c r="Y39" s="3"/>
      <c r="Z39" s="148"/>
      <c r="AA39" s="3"/>
      <c r="AB39" s="3"/>
      <c r="AC39" s="3"/>
      <c r="AD39" s="3"/>
      <c r="AE39" s="3"/>
    </row>
    <row r="40" spans="2:31" x14ac:dyDescent="0.25">
      <c r="Q40" t="s">
        <v>359</v>
      </c>
      <c r="S40" s="107"/>
      <c r="T40" s="3">
        <f>N34</f>
        <v>904146.25</v>
      </c>
      <c r="U40" s="3">
        <f>O34</f>
        <v>904146.25</v>
      </c>
      <c r="V40" s="3"/>
      <c r="W40" s="3"/>
      <c r="X40" s="3"/>
      <c r="Y40" s="3"/>
      <c r="Z40" s="151">
        <f>T40</f>
        <v>904146.25</v>
      </c>
      <c r="AA40" s="151">
        <f>T40</f>
        <v>904146.25</v>
      </c>
      <c r="AB40" s="3"/>
      <c r="AC40" s="3"/>
      <c r="AD40" s="3"/>
      <c r="AE40" s="3"/>
    </row>
    <row r="41" spans="2:31" x14ac:dyDescent="0.25">
      <c r="B41" s="64" t="s">
        <v>214</v>
      </c>
      <c r="C41" s="64" t="s">
        <v>215</v>
      </c>
      <c r="D41" s="64"/>
      <c r="Q41" t="s">
        <v>358</v>
      </c>
      <c r="S41" s="107"/>
      <c r="T41" s="3">
        <f>N25</f>
        <v>1082607</v>
      </c>
      <c r="U41" s="3">
        <f>O25</f>
        <v>1082607</v>
      </c>
      <c r="V41" s="3"/>
      <c r="W41" s="3"/>
      <c r="X41" s="3"/>
      <c r="Y41" s="3"/>
      <c r="Z41" s="151">
        <f>T41</f>
        <v>1082607</v>
      </c>
      <c r="AA41" s="151">
        <f>T41</f>
        <v>1082607</v>
      </c>
      <c r="AB41" s="148"/>
      <c r="AC41" s="3"/>
      <c r="AD41" s="3"/>
      <c r="AE41" s="3"/>
    </row>
    <row r="42" spans="2:31" x14ac:dyDescent="0.25">
      <c r="C42" t="s">
        <v>19</v>
      </c>
      <c r="D42" t="s">
        <v>267</v>
      </c>
      <c r="E42" t="s">
        <v>268</v>
      </c>
      <c r="F42" t="s">
        <v>269</v>
      </c>
      <c r="G42" t="s">
        <v>270</v>
      </c>
      <c r="L42" t="s">
        <v>271</v>
      </c>
      <c r="M42" t="s">
        <v>217</v>
      </c>
      <c r="S42" s="107"/>
      <c r="T42" s="3"/>
      <c r="U42" s="3"/>
      <c r="V42" s="3"/>
      <c r="W42" s="3"/>
      <c r="X42" s="3"/>
      <c r="Y42" s="3"/>
      <c r="Z42" s="151"/>
      <c r="AA42" s="151"/>
    </row>
    <row r="43" spans="2:31" x14ac:dyDescent="0.25">
      <c r="B43" s="64" t="s">
        <v>216</v>
      </c>
      <c r="C43">
        <v>2016</v>
      </c>
      <c r="E43">
        <v>2016</v>
      </c>
      <c r="G43">
        <v>2013</v>
      </c>
      <c r="H43">
        <v>2014</v>
      </c>
      <c r="I43">
        <v>2015</v>
      </c>
      <c r="J43">
        <v>2016</v>
      </c>
      <c r="K43">
        <v>2017</v>
      </c>
      <c r="Q43" t="s">
        <v>341</v>
      </c>
      <c r="S43" s="3">
        <v>3000000</v>
      </c>
      <c r="V43" s="3"/>
      <c r="W43" s="3"/>
      <c r="X43" s="3"/>
      <c r="Y43" s="3"/>
    </row>
    <row r="44" spans="2:31" x14ac:dyDescent="0.25">
      <c r="B44" s="62" t="s">
        <v>272</v>
      </c>
      <c r="G44">
        <v>11242686</v>
      </c>
      <c r="H44">
        <v>10754482</v>
      </c>
      <c r="I44">
        <v>10726812</v>
      </c>
      <c r="J44">
        <v>10167948</v>
      </c>
      <c r="K44">
        <v>10775114</v>
      </c>
      <c r="L44">
        <v>53667042</v>
      </c>
      <c r="M44">
        <v>53667042</v>
      </c>
      <c r="O44" s="3">
        <f>AVERAGE(G44:K44)</f>
        <v>10733408.4</v>
      </c>
      <c r="P44" s="457" t="s">
        <v>350</v>
      </c>
      <c r="Q44" t="s">
        <v>347</v>
      </c>
      <c r="S44" s="3">
        <v>4700000</v>
      </c>
      <c r="V44" s="3"/>
      <c r="W44" s="3">
        <v>4500000</v>
      </c>
      <c r="X44" s="3">
        <v>4500000</v>
      </c>
      <c r="Y44" s="3"/>
    </row>
    <row r="45" spans="2:31" x14ac:dyDescent="0.25">
      <c r="B45" s="63" t="s">
        <v>273</v>
      </c>
      <c r="G45">
        <v>11242686</v>
      </c>
      <c r="H45">
        <v>10754482</v>
      </c>
      <c r="I45">
        <v>10726812</v>
      </c>
      <c r="J45">
        <v>10167948</v>
      </c>
      <c r="K45">
        <v>10775114</v>
      </c>
      <c r="L45">
        <v>53667042</v>
      </c>
      <c r="M45">
        <v>53667042</v>
      </c>
      <c r="P45" s="457"/>
      <c r="Q45" t="s">
        <v>348</v>
      </c>
      <c r="S45" s="3">
        <v>1800000</v>
      </c>
      <c r="V45" s="3"/>
      <c r="W45" s="3"/>
      <c r="X45" s="3"/>
      <c r="Y45" s="3"/>
    </row>
    <row r="46" spans="2:31" x14ac:dyDescent="0.25">
      <c r="B46" s="62" t="s">
        <v>274</v>
      </c>
      <c r="G46">
        <v>3403371</v>
      </c>
      <c r="H46">
        <v>2468135</v>
      </c>
      <c r="I46">
        <v>3528050</v>
      </c>
      <c r="J46">
        <v>1956201</v>
      </c>
      <c r="K46">
        <v>4000000</v>
      </c>
      <c r="L46">
        <v>15355757</v>
      </c>
      <c r="M46">
        <v>15355757</v>
      </c>
      <c r="O46" s="3">
        <f>AVERAGE(G46:K46)</f>
        <v>3071151.4</v>
      </c>
      <c r="P46" s="457"/>
      <c r="Q46" t="s">
        <v>342</v>
      </c>
      <c r="S46" s="3"/>
      <c r="V46" s="3"/>
      <c r="W46" s="3">
        <v>2742000</v>
      </c>
      <c r="X46" s="3">
        <v>4000000</v>
      </c>
      <c r="Y46" s="3"/>
    </row>
    <row r="47" spans="2:31" x14ac:dyDescent="0.25">
      <c r="B47" s="63" t="s">
        <v>275</v>
      </c>
      <c r="G47">
        <v>3403371</v>
      </c>
      <c r="H47">
        <v>2468135</v>
      </c>
      <c r="I47">
        <v>3528050</v>
      </c>
      <c r="J47">
        <v>1956201</v>
      </c>
      <c r="K47">
        <v>4000000</v>
      </c>
      <c r="L47">
        <v>15355757</v>
      </c>
      <c r="M47">
        <v>15355757</v>
      </c>
      <c r="Q47" t="s">
        <v>351</v>
      </c>
      <c r="S47" s="3"/>
      <c r="V47" s="3"/>
      <c r="W47" s="3">
        <v>1700000</v>
      </c>
      <c r="X47" s="3">
        <v>1700000</v>
      </c>
      <c r="Y47" s="3"/>
    </row>
    <row r="48" spans="2:31" x14ac:dyDescent="0.25">
      <c r="B48" s="62" t="s">
        <v>276</v>
      </c>
      <c r="G48">
        <v>6284691</v>
      </c>
      <c r="H48">
        <v>6279654</v>
      </c>
      <c r="I48">
        <v>5775790</v>
      </c>
      <c r="J48">
        <v>5521927</v>
      </c>
      <c r="K48">
        <v>6578044</v>
      </c>
      <c r="L48">
        <v>30440106</v>
      </c>
      <c r="M48">
        <v>30440106</v>
      </c>
      <c r="O48" s="3">
        <f>AVERAGE(G48:K48)</f>
        <v>6088021.2000000002</v>
      </c>
    </row>
    <row r="49" spans="2:15" x14ac:dyDescent="0.25">
      <c r="B49" s="63" t="s">
        <v>277</v>
      </c>
      <c r="G49">
        <v>6284691</v>
      </c>
      <c r="H49">
        <v>4406392</v>
      </c>
      <c r="I49">
        <v>3972526</v>
      </c>
      <c r="J49">
        <v>3961115</v>
      </c>
      <c r="K49">
        <v>4695028</v>
      </c>
      <c r="L49">
        <v>23319752</v>
      </c>
      <c r="M49">
        <v>23319752</v>
      </c>
      <c r="O49" s="3">
        <f>AVERAGE(G49:K49)</f>
        <v>4663950.4000000004</v>
      </c>
    </row>
    <row r="50" spans="2:15" x14ac:dyDescent="0.25">
      <c r="B50" s="63" t="s">
        <v>278</v>
      </c>
      <c r="H50">
        <v>1873262</v>
      </c>
      <c r="I50">
        <v>1803264</v>
      </c>
      <c r="J50">
        <v>1560812</v>
      </c>
      <c r="K50">
        <v>1883016</v>
      </c>
      <c r="L50">
        <v>7120354</v>
      </c>
      <c r="M50">
        <v>7120354</v>
      </c>
      <c r="O50" s="3">
        <f>AVERAGE(G50:K50)</f>
        <v>1780088.5</v>
      </c>
    </row>
    <row r="51" spans="2:15" x14ac:dyDescent="0.25">
      <c r="B51" s="62" t="s">
        <v>279</v>
      </c>
      <c r="C51">
        <v>3816</v>
      </c>
      <c r="D51">
        <v>3816</v>
      </c>
      <c r="E51">
        <v>3850</v>
      </c>
      <c r="F51">
        <v>3850</v>
      </c>
      <c r="G51">
        <v>10073507</v>
      </c>
      <c r="H51">
        <v>10633174</v>
      </c>
      <c r="I51">
        <v>10708990</v>
      </c>
      <c r="J51">
        <v>10852244</v>
      </c>
      <c r="K51">
        <v>10059489</v>
      </c>
      <c r="L51">
        <v>52327404</v>
      </c>
      <c r="M51">
        <v>52335070</v>
      </c>
      <c r="O51" s="3">
        <f>AVERAGE(G51:K51)</f>
        <v>10465480.800000001</v>
      </c>
    </row>
    <row r="52" spans="2:15" x14ac:dyDescent="0.25">
      <c r="B52" s="63" t="s">
        <v>220</v>
      </c>
      <c r="C52">
        <v>3816</v>
      </c>
      <c r="D52">
        <v>3816</v>
      </c>
      <c r="E52">
        <v>3850</v>
      </c>
      <c r="F52">
        <v>3850</v>
      </c>
      <c r="G52">
        <v>3273</v>
      </c>
      <c r="H52">
        <v>4082</v>
      </c>
      <c r="I52">
        <v>6115</v>
      </c>
      <c r="K52">
        <v>6775</v>
      </c>
      <c r="L52">
        <v>20245</v>
      </c>
      <c r="M52">
        <v>27911</v>
      </c>
    </row>
    <row r="53" spans="2:15" x14ac:dyDescent="0.25">
      <c r="B53" s="63" t="s">
        <v>280</v>
      </c>
      <c r="G53">
        <v>6822861</v>
      </c>
      <c r="H53">
        <v>7266713</v>
      </c>
      <c r="I53">
        <v>7117709</v>
      </c>
      <c r="J53">
        <v>7241166</v>
      </c>
      <c r="K53">
        <v>7006260</v>
      </c>
      <c r="L53">
        <v>35454709</v>
      </c>
      <c r="M53">
        <v>35454709</v>
      </c>
    </row>
    <row r="54" spans="2:15" x14ac:dyDescent="0.25">
      <c r="B54" s="63" t="s">
        <v>281</v>
      </c>
      <c r="G54">
        <v>3247373</v>
      </c>
      <c r="H54">
        <v>3362379</v>
      </c>
      <c r="I54">
        <v>3585166</v>
      </c>
      <c r="J54">
        <v>3611078</v>
      </c>
      <c r="K54">
        <v>3046454</v>
      </c>
      <c r="L54">
        <v>16852450</v>
      </c>
      <c r="M54">
        <v>16852450</v>
      </c>
    </row>
    <row r="55" spans="2:15" x14ac:dyDescent="0.25">
      <c r="B55" s="62" t="s">
        <v>282</v>
      </c>
      <c r="G55">
        <v>1060529</v>
      </c>
      <c r="H55">
        <v>1113857</v>
      </c>
      <c r="I55">
        <v>1212270</v>
      </c>
      <c r="J55">
        <v>1369837</v>
      </c>
      <c r="K55">
        <v>1454542</v>
      </c>
      <c r="L55">
        <v>6211035</v>
      </c>
      <c r="M55">
        <v>6211035</v>
      </c>
      <c r="O55" s="3">
        <f>AVERAGE(G55:K55)</f>
        <v>1242207</v>
      </c>
    </row>
    <row r="56" spans="2:15" x14ac:dyDescent="0.25">
      <c r="B56" s="63" t="s">
        <v>239</v>
      </c>
      <c r="G56">
        <v>452421</v>
      </c>
      <c r="H56">
        <v>1113857</v>
      </c>
      <c r="I56">
        <v>559065</v>
      </c>
      <c r="J56">
        <v>824477</v>
      </c>
      <c r="K56">
        <v>797012</v>
      </c>
      <c r="L56">
        <v>3746832</v>
      </c>
      <c r="M56">
        <v>3746832</v>
      </c>
    </row>
    <row r="57" spans="2:15" x14ac:dyDescent="0.25">
      <c r="B57" s="63" t="s">
        <v>283</v>
      </c>
      <c r="G57">
        <v>608108</v>
      </c>
      <c r="I57">
        <v>653205</v>
      </c>
      <c r="J57">
        <v>545360</v>
      </c>
      <c r="K57">
        <v>657530</v>
      </c>
      <c r="L57">
        <v>2464203</v>
      </c>
      <c r="M57">
        <v>2464203</v>
      </c>
    </row>
    <row r="58" spans="2:15" x14ac:dyDescent="0.25">
      <c r="B58" s="62" t="s">
        <v>284</v>
      </c>
      <c r="C58">
        <v>10320</v>
      </c>
      <c r="D58">
        <v>10320</v>
      </c>
      <c r="G58">
        <v>1867912</v>
      </c>
      <c r="H58">
        <v>2641875</v>
      </c>
      <c r="I58">
        <v>3011418</v>
      </c>
      <c r="J58">
        <v>2299472</v>
      </c>
      <c r="K58">
        <v>13600</v>
      </c>
      <c r="L58">
        <v>9834277</v>
      </c>
      <c r="M58">
        <v>9844597</v>
      </c>
      <c r="O58" s="3">
        <f>AVERAGE(G58:K58)</f>
        <v>1966855.4</v>
      </c>
    </row>
    <row r="59" spans="2:15" x14ac:dyDescent="0.25">
      <c r="B59" s="63" t="s">
        <v>220</v>
      </c>
      <c r="C59">
        <v>10320</v>
      </c>
      <c r="D59">
        <v>10320</v>
      </c>
      <c r="G59">
        <v>13610</v>
      </c>
      <c r="H59">
        <v>18975</v>
      </c>
      <c r="I59">
        <v>17000</v>
      </c>
      <c r="K59">
        <v>13600</v>
      </c>
      <c r="L59">
        <v>63185</v>
      </c>
      <c r="M59">
        <v>73505</v>
      </c>
    </row>
    <row r="60" spans="2:15" x14ac:dyDescent="0.25">
      <c r="B60" s="63" t="s">
        <v>285</v>
      </c>
      <c r="G60">
        <v>91538</v>
      </c>
      <c r="H60">
        <v>254881</v>
      </c>
      <c r="I60">
        <v>277448</v>
      </c>
      <c r="J60">
        <v>37000</v>
      </c>
      <c r="L60">
        <v>660867</v>
      </c>
      <c r="M60">
        <v>660867</v>
      </c>
    </row>
    <row r="61" spans="2:15" x14ac:dyDescent="0.25">
      <c r="B61" s="63" t="s">
        <v>286</v>
      </c>
      <c r="G61">
        <v>1714409</v>
      </c>
      <c r="H61">
        <v>2368019</v>
      </c>
      <c r="I61">
        <v>2716970</v>
      </c>
      <c r="J61">
        <v>2262472</v>
      </c>
      <c r="L61">
        <v>9061870</v>
      </c>
      <c r="M61">
        <v>9061870</v>
      </c>
    </row>
    <row r="62" spans="2:15" x14ac:dyDescent="0.25">
      <c r="B62" s="63" t="s">
        <v>287</v>
      </c>
      <c r="G62">
        <v>48355</v>
      </c>
      <c r="L62">
        <v>48355</v>
      </c>
      <c r="M62">
        <v>48355</v>
      </c>
    </row>
    <row r="63" spans="2:15" x14ac:dyDescent="0.25">
      <c r="B63" s="62" t="s">
        <v>217</v>
      </c>
      <c r="C63">
        <v>14136</v>
      </c>
      <c r="D63">
        <v>14136</v>
      </c>
      <c r="E63">
        <v>3850</v>
      </c>
      <c r="F63">
        <v>3850</v>
      </c>
      <c r="G63">
        <v>33932696</v>
      </c>
      <c r="H63">
        <v>33891177</v>
      </c>
      <c r="I63">
        <v>34963330</v>
      </c>
      <c r="J63">
        <v>32167629</v>
      </c>
      <c r="K63">
        <v>32880789</v>
      </c>
      <c r="L63">
        <v>167835621</v>
      </c>
      <c r="M63">
        <v>167853607</v>
      </c>
    </row>
  </sheetData>
  <mergeCells count="5">
    <mergeCell ref="AD22:AE22"/>
    <mergeCell ref="P44:P46"/>
    <mergeCell ref="T22:U22"/>
    <mergeCell ref="W22:X22"/>
    <mergeCell ref="Z22:AA22"/>
  </mergeCell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OC95"/>
  <sheetViews>
    <sheetView zoomScaleNormal="100" workbookViewId="0">
      <pane xSplit="2" ySplit="3" topLeftCell="T40" activePane="bottomRight" state="frozen"/>
      <selection pane="topRight" activeCell="C1" sqref="C1"/>
      <selection pane="bottomLeft" activeCell="A4" sqref="A4"/>
      <selection pane="bottomRight" activeCell="AI57" sqref="AI57"/>
    </sheetView>
  </sheetViews>
  <sheetFormatPr defaultRowHeight="15" x14ac:dyDescent="0.25"/>
  <cols>
    <col min="1" max="1" width="3.85546875" customWidth="1"/>
    <col min="7" max="7" width="2.140625" customWidth="1"/>
    <col min="8" max="8" width="9.5703125" bestFit="1" customWidth="1"/>
    <col min="14" max="14" width="1.85546875" customWidth="1"/>
    <col min="20" max="20" width="2.42578125" customWidth="1"/>
    <col min="27" max="27" width="3" customWidth="1"/>
    <col min="28" max="29" width="9.140625" style="3"/>
    <col min="30" max="30" width="1.42578125" customWidth="1"/>
    <col min="37" max="38" width="9.140625" style="15"/>
    <col min="39" max="39" width="2" customWidth="1"/>
    <col min="44" max="44" width="7.85546875" customWidth="1"/>
    <col min="45" max="45" width="9.28515625" customWidth="1"/>
    <col min="46" max="46" width="9.28515625" style="15" customWidth="1"/>
    <col min="47" max="47" width="9.140625" style="15"/>
    <col min="48" max="48" width="2" customWidth="1"/>
    <col min="49" max="49" width="9.140625" customWidth="1"/>
    <col min="53" max="54" width="8.7109375" customWidth="1"/>
    <col min="55" max="55" width="8.7109375" style="15" customWidth="1"/>
    <col min="56" max="56" width="9.140625" style="15"/>
    <col min="57" max="57" width="1.7109375" customWidth="1"/>
    <col min="58" max="58" width="9.7109375" customWidth="1"/>
    <col min="64" max="65" width="9.140625" style="15"/>
    <col min="66" max="66" width="1.7109375" customWidth="1"/>
    <col min="67" max="67" width="8.5703125" customWidth="1"/>
    <col min="73" max="74" width="9.140625" style="15"/>
    <col min="75" max="75" width="3.140625" customWidth="1"/>
    <col min="76" max="76" width="8.7109375" customWidth="1"/>
    <col min="79" max="79" width="9.140625" style="15"/>
    <col min="80" max="80" width="1.7109375" customWidth="1"/>
    <col min="85" max="86" width="8.7109375" customWidth="1"/>
    <col min="87" max="88" width="8.7109375" style="15" customWidth="1"/>
    <col min="89" max="89" width="2.7109375" customWidth="1"/>
    <col min="90" max="90" width="8.42578125" customWidth="1"/>
    <col min="96" max="97" width="9.140625" style="15"/>
    <col min="98" max="98" width="1.42578125" customWidth="1"/>
    <col min="99" max="99" width="8.85546875" customWidth="1"/>
    <col min="105" max="106" width="9.140625" style="15"/>
    <col min="107" max="107" width="1.5703125" customWidth="1"/>
    <col min="108" max="108" width="8.42578125" customWidth="1"/>
    <col min="114" max="115" width="9.140625" style="15"/>
    <col min="116" max="116" width="1.85546875" customWidth="1"/>
    <col min="120" max="120" width="9.140625" style="15"/>
    <col min="121" max="121" width="1.85546875" customWidth="1"/>
    <col min="122" max="126" width="10.28515625" customWidth="1"/>
    <col min="127" max="127" width="3.42578125" customWidth="1"/>
    <col min="128" max="128" width="8.7109375" customWidth="1"/>
    <col min="129" max="131" width="6.7109375" customWidth="1"/>
    <col min="135" max="136" width="9.140625" style="15"/>
    <col min="137" max="137" width="1.7109375" customWidth="1"/>
    <col min="139" max="139" width="2.85546875" customWidth="1"/>
    <col min="143" max="143" width="3.5703125" customWidth="1"/>
    <col min="156" max="156" width="26.42578125" style="145" bestFit="1" customWidth="1"/>
    <col min="157" max="157" width="17.85546875" style="62" bestFit="1" customWidth="1"/>
    <col min="158" max="158" width="8.140625" style="145" bestFit="1" customWidth="1"/>
    <col min="159" max="159" width="17" style="62" bestFit="1" customWidth="1"/>
    <col min="160" max="160" width="12.140625" style="145" bestFit="1" customWidth="1"/>
    <col min="161" max="161" width="21.85546875" style="145" bestFit="1" customWidth="1"/>
    <col min="162" max="162" width="7.28515625" style="62" bestFit="1" customWidth="1"/>
    <col min="163" max="163" width="15.5703125" style="62" bestFit="1" customWidth="1"/>
    <col min="164" max="164" width="17.85546875" style="62" bestFit="1" customWidth="1"/>
    <col min="165" max="171" width="17.85546875" style="62" customWidth="1"/>
    <col min="172" max="173" width="10.7109375" style="62" customWidth="1"/>
    <col min="175" max="175" width="12.28515625" customWidth="1"/>
    <col min="176" max="176" width="20.85546875" customWidth="1"/>
    <col min="177" max="177" width="20.42578125" customWidth="1"/>
    <col min="178" max="178" width="20.85546875" customWidth="1"/>
    <col min="179" max="179" width="20.42578125" customWidth="1"/>
    <col min="180" max="180" width="19.7109375" customWidth="1"/>
    <col min="181" max="181" width="19.85546875" customWidth="1"/>
    <col min="182" max="182" width="20.28515625" customWidth="1"/>
    <col min="183" max="183" width="20.7109375" customWidth="1"/>
    <col min="184" max="184" width="20.5703125" customWidth="1"/>
    <col min="190" max="190" width="9.85546875" customWidth="1"/>
    <col min="192" max="192" width="10.42578125" customWidth="1"/>
    <col min="198" max="198" width="7" customWidth="1"/>
    <col min="200" max="200" width="12.140625" customWidth="1"/>
    <col min="204" max="204" width="10.28515625" customWidth="1"/>
    <col min="205" max="205" width="10.5703125" customWidth="1"/>
    <col min="209" max="209" width="11.42578125" customWidth="1"/>
    <col min="212" max="212" width="8.28515625" customWidth="1"/>
    <col min="213" max="213" width="11.28515625" customWidth="1"/>
    <col min="214" max="214" width="10.28515625" customWidth="1"/>
    <col min="215" max="216" width="6.5703125" customWidth="1"/>
    <col min="220" max="220" width="10.5703125" bestFit="1" customWidth="1"/>
    <col min="221" max="222" width="10.7109375" customWidth="1"/>
    <col min="224" max="224" width="11" customWidth="1"/>
    <col min="248" max="248" width="11" customWidth="1"/>
    <col min="249" max="249" width="6.42578125" customWidth="1"/>
    <col min="250" max="251" width="10.5703125" bestFit="1" customWidth="1"/>
    <col min="252" max="252" width="9.28515625" bestFit="1" customWidth="1"/>
    <col min="253" max="253" width="12.140625" customWidth="1"/>
    <col min="254" max="254" width="12.28515625" customWidth="1"/>
    <col min="255" max="255" width="10.5703125" bestFit="1" customWidth="1"/>
    <col min="256" max="256" width="1.7109375" customWidth="1"/>
    <col min="257" max="258" width="10.5703125" customWidth="1"/>
    <col min="259" max="259" width="1.7109375" customWidth="1"/>
    <col min="260" max="260" width="9.5703125" bestFit="1" customWidth="1"/>
    <col min="262" max="262" width="1.7109375" customWidth="1"/>
    <col min="265" max="265" width="1.7109375" customWidth="1"/>
    <col min="266" max="266" width="10.5703125" bestFit="1" customWidth="1"/>
    <col min="267" max="267" width="9.7109375" customWidth="1"/>
    <col min="268" max="268" width="10.5703125" customWidth="1"/>
    <col min="269" max="269" width="1.7109375" customWidth="1"/>
    <col min="270" max="272" width="9.5703125" customWidth="1"/>
    <col min="274" max="274" width="1.7109375" customWidth="1"/>
    <col min="277" max="277" width="1.7109375" customWidth="1"/>
    <col min="280" max="280" width="1.7109375" customWidth="1"/>
    <col min="282" max="282" width="9.140625" customWidth="1"/>
    <col min="283" max="283" width="1.7109375" customWidth="1"/>
    <col min="284" max="286" width="9.140625" customWidth="1"/>
    <col min="287" max="287" width="1.7109375" customWidth="1"/>
    <col min="288" max="290" width="9.140625" customWidth="1"/>
    <col min="292" max="292" width="6.7109375" customWidth="1"/>
    <col min="293" max="293" width="7.28515625" customWidth="1"/>
    <col min="294" max="294" width="6.7109375" customWidth="1"/>
    <col min="295" max="298" width="5.7109375" customWidth="1"/>
    <col min="299" max="299" width="9" bestFit="1" customWidth="1"/>
    <col min="300" max="300" width="9.28515625" customWidth="1"/>
    <col min="301" max="301" width="5.7109375" customWidth="1"/>
    <col min="302" max="302" width="6.7109375" customWidth="1"/>
    <col min="303" max="303" width="6.85546875" customWidth="1"/>
    <col min="304" max="304" width="8.140625" customWidth="1"/>
    <col min="305" max="305" width="7.7109375" customWidth="1"/>
    <col min="306" max="306" width="5.7109375" customWidth="1"/>
    <col min="307" max="308" width="7.85546875" customWidth="1"/>
    <col min="309" max="310" width="5.7109375" customWidth="1"/>
    <col min="311" max="311" width="7.28515625" customWidth="1"/>
    <col min="312" max="312" width="6.7109375" customWidth="1"/>
    <col min="313" max="313" width="7" customWidth="1"/>
    <col min="314" max="324" width="5.7109375" customWidth="1"/>
    <col min="339" max="339" width="10.85546875" customWidth="1"/>
    <col min="348" max="348" width="10.85546875" customWidth="1"/>
    <col min="349" max="349" width="12" customWidth="1"/>
    <col min="350" max="351" width="10.85546875" customWidth="1"/>
    <col min="352" max="352" width="6.7109375" customWidth="1"/>
    <col min="353" max="353" width="8.140625" customWidth="1"/>
    <col min="354" max="354" width="6.7109375" customWidth="1"/>
    <col min="355" max="355" width="7.5703125" customWidth="1"/>
    <col min="356" max="356" width="6.5703125" customWidth="1"/>
    <col min="357" max="358" width="5.7109375" customWidth="1"/>
    <col min="359" max="359" width="9.140625" customWidth="1"/>
    <col min="360" max="360" width="9.28515625" customWidth="1"/>
    <col min="361" max="361" width="5.7109375" customWidth="1"/>
    <col min="362" max="362" width="6.42578125" customWidth="1"/>
    <col min="363" max="363" width="8.140625" customWidth="1"/>
    <col min="364" max="364" width="8.42578125" customWidth="1"/>
    <col min="365" max="365" width="8" customWidth="1"/>
    <col min="366" max="366" width="5.7109375" customWidth="1"/>
    <col min="367" max="367" width="6.140625" customWidth="1"/>
    <col min="368" max="370" width="5.7109375" customWidth="1"/>
    <col min="371" max="371" width="7.28515625" customWidth="1"/>
    <col min="372" max="372" width="8.42578125" customWidth="1"/>
    <col min="373" max="373" width="8.28515625" customWidth="1"/>
    <col min="374" max="375" width="5.7109375" customWidth="1"/>
    <col min="376" max="376" width="9" customWidth="1"/>
    <col min="377" max="377" width="5.7109375" customWidth="1"/>
    <col min="378" max="378" width="7" customWidth="1"/>
    <col min="379" max="379" width="6.7109375" customWidth="1"/>
    <col min="380" max="380" width="7.140625" customWidth="1"/>
    <col min="381" max="382" width="6.85546875" customWidth="1"/>
    <col min="383" max="384" width="5.7109375" customWidth="1"/>
    <col min="385" max="385" width="12.28515625" customWidth="1"/>
    <col min="386" max="386" width="12" customWidth="1"/>
    <col min="387" max="387" width="11.28515625" customWidth="1"/>
    <col min="393" max="393" width="9.140625" customWidth="1"/>
  </cols>
  <sheetData>
    <row r="1" spans="2:392" x14ac:dyDescent="0.25">
      <c r="C1" s="12" t="s">
        <v>149</v>
      </c>
      <c r="D1" s="12" t="s">
        <v>149</v>
      </c>
      <c r="E1" s="12" t="s">
        <v>149</v>
      </c>
      <c r="F1" s="12" t="s">
        <v>149</v>
      </c>
      <c r="H1" s="12" t="s">
        <v>149</v>
      </c>
      <c r="I1" s="12" t="s">
        <v>149</v>
      </c>
      <c r="J1" s="12" t="s">
        <v>149</v>
      </c>
      <c r="K1" s="12" t="s">
        <v>149</v>
      </c>
      <c r="L1" s="12" t="s">
        <v>149</v>
      </c>
      <c r="M1" s="12" t="s">
        <v>149</v>
      </c>
      <c r="O1" s="12" t="s">
        <v>149</v>
      </c>
      <c r="S1" s="12" t="s">
        <v>288</v>
      </c>
      <c r="T1" s="12"/>
      <c r="U1" s="12" t="s">
        <v>288</v>
      </c>
      <c r="V1" s="12" t="s">
        <v>288</v>
      </c>
      <c r="W1" s="12" t="s">
        <v>288</v>
      </c>
      <c r="X1" s="12" t="s">
        <v>288</v>
      </c>
      <c r="Y1" s="12" t="s">
        <v>288</v>
      </c>
      <c r="Z1" s="12" t="s">
        <v>288</v>
      </c>
      <c r="AA1" s="12"/>
      <c r="AB1" s="79" t="s">
        <v>302</v>
      </c>
      <c r="AC1" s="79" t="s">
        <v>302</v>
      </c>
      <c r="AE1" t="s">
        <v>188</v>
      </c>
      <c r="EZ1" s="62"/>
      <c r="FB1" s="62"/>
      <c r="FD1" s="62"/>
      <c r="FE1" s="62"/>
      <c r="GP1" s="200" t="s">
        <v>688</v>
      </c>
      <c r="KF1" t="s">
        <v>644</v>
      </c>
      <c r="LY1" t="s">
        <v>631</v>
      </c>
      <c r="MN1" t="s">
        <v>645</v>
      </c>
      <c r="NV1" t="s">
        <v>660</v>
      </c>
    </row>
    <row r="2" spans="2:392" ht="20.25" customHeight="1" x14ac:dyDescent="0.25">
      <c r="C2" s="12" t="s">
        <v>148</v>
      </c>
      <c r="D2" s="12" t="s">
        <v>148</v>
      </c>
      <c r="E2" s="12" t="s">
        <v>148</v>
      </c>
      <c r="H2" s="12" t="s">
        <v>291</v>
      </c>
      <c r="I2" s="12" t="s">
        <v>294</v>
      </c>
      <c r="J2" s="12" t="s">
        <v>291</v>
      </c>
      <c r="K2" s="12" t="s">
        <v>211</v>
      </c>
      <c r="L2" s="12" t="s">
        <v>211</v>
      </c>
      <c r="M2" s="12" t="s">
        <v>296</v>
      </c>
      <c r="O2" s="62" t="s">
        <v>305</v>
      </c>
      <c r="S2" s="12" t="s">
        <v>148</v>
      </c>
      <c r="T2" s="12"/>
      <c r="U2" s="12" t="s">
        <v>291</v>
      </c>
      <c r="V2" s="12" t="s">
        <v>294</v>
      </c>
      <c r="W2" s="12" t="s">
        <v>291</v>
      </c>
      <c r="X2" s="12" t="s">
        <v>211</v>
      </c>
      <c r="Y2" s="12" t="s">
        <v>211</v>
      </c>
      <c r="Z2" s="12" t="s">
        <v>296</v>
      </c>
      <c r="AA2" s="12"/>
      <c r="AB2" s="79" t="s">
        <v>301</v>
      </c>
      <c r="AC2" s="79" t="s">
        <v>301</v>
      </c>
      <c r="AD2" s="58"/>
      <c r="AE2" s="51"/>
      <c r="AF2" s="517" t="s">
        <v>67</v>
      </c>
      <c r="AG2" s="517"/>
      <c r="AH2" s="51"/>
      <c r="AI2" s="51"/>
      <c r="AJ2" s="51"/>
      <c r="AK2" s="96"/>
      <c r="AL2" s="96"/>
      <c r="AM2" s="58"/>
      <c r="AN2" s="51"/>
      <c r="AO2" s="517" t="s">
        <v>72</v>
      </c>
      <c r="AP2" s="517"/>
      <c r="AQ2" s="51"/>
      <c r="AR2" s="51"/>
      <c r="AS2" s="58"/>
      <c r="AT2" s="104"/>
      <c r="AU2" s="96"/>
      <c r="AV2" s="58"/>
      <c r="AW2" s="58"/>
      <c r="AX2" s="517" t="s">
        <v>162</v>
      </c>
      <c r="AY2" s="517"/>
      <c r="AZ2" s="51"/>
      <c r="BA2" s="58"/>
      <c r="BB2" s="58"/>
      <c r="BC2" s="104"/>
      <c r="BD2" s="96"/>
      <c r="BE2" s="58"/>
      <c r="BF2" s="58"/>
      <c r="BG2" s="517" t="s">
        <v>43</v>
      </c>
      <c r="BH2" s="517"/>
      <c r="BI2" s="51"/>
      <c r="BJ2" s="51" t="s">
        <v>300</v>
      </c>
      <c r="BK2" s="51" t="s">
        <v>300</v>
      </c>
      <c r="BL2" s="96"/>
      <c r="BM2" s="96"/>
      <c r="BN2" s="58"/>
      <c r="BO2" s="58"/>
      <c r="BP2" s="517" t="s">
        <v>161</v>
      </c>
      <c r="BQ2" s="517"/>
      <c r="BR2" s="51"/>
      <c r="BS2" s="51"/>
      <c r="BT2" s="51"/>
      <c r="BU2" s="96"/>
      <c r="BV2" s="96"/>
      <c r="BW2" s="58"/>
      <c r="BX2" t="s">
        <v>186</v>
      </c>
      <c r="BY2" t="s">
        <v>186</v>
      </c>
      <c r="BZ2" t="s">
        <v>186</v>
      </c>
      <c r="CA2" s="96"/>
      <c r="CB2" s="58"/>
      <c r="CC2" s="56"/>
      <c r="CD2" s="517" t="s">
        <v>41</v>
      </c>
      <c r="CE2" s="517"/>
      <c r="CF2" s="51"/>
      <c r="CG2" s="58"/>
      <c r="CH2" s="58"/>
      <c r="CI2" s="104"/>
      <c r="CJ2" s="104"/>
      <c r="CK2" s="58"/>
      <c r="CL2" s="58"/>
      <c r="CM2" s="517" t="s">
        <v>42</v>
      </c>
      <c r="CN2" s="517"/>
      <c r="CO2" s="51"/>
      <c r="CP2" s="86"/>
      <c r="CQ2" s="86"/>
      <c r="CR2" s="96"/>
      <c r="CS2" s="96"/>
      <c r="CT2" s="58"/>
      <c r="CU2" s="58"/>
      <c r="CV2" s="517" t="s">
        <v>45</v>
      </c>
      <c r="CW2" s="517"/>
      <c r="CX2" s="51"/>
      <c r="CY2" s="51"/>
      <c r="CZ2" s="51"/>
      <c r="DA2" s="96"/>
      <c r="DB2" s="96"/>
      <c r="DC2" s="58"/>
      <c r="DD2" s="58"/>
      <c r="DE2" s="517" t="s">
        <v>40</v>
      </c>
      <c r="DF2" s="517"/>
      <c r="DG2" s="51"/>
      <c r="DH2" s="86"/>
      <c r="DI2" s="86"/>
      <c r="DJ2" s="96"/>
      <c r="DK2" s="96"/>
      <c r="DL2" s="58"/>
      <c r="DM2" s="517" t="s">
        <v>163</v>
      </c>
      <c r="DN2" s="517"/>
      <c r="DR2" t="s">
        <v>184</v>
      </c>
      <c r="DT2" t="s">
        <v>187</v>
      </c>
      <c r="DX2" t="s">
        <v>189</v>
      </c>
      <c r="EB2" t="s">
        <v>190</v>
      </c>
      <c r="EH2" t="s">
        <v>177</v>
      </c>
      <c r="EJ2" t="s">
        <v>178</v>
      </c>
      <c r="EK2" t="s">
        <v>178</v>
      </c>
      <c r="EL2" t="s">
        <v>178</v>
      </c>
      <c r="EN2" t="s">
        <v>52</v>
      </c>
      <c r="EU2" t="s">
        <v>175</v>
      </c>
      <c r="EZ2" s="518" t="s">
        <v>584</v>
      </c>
      <c r="FA2" s="518"/>
      <c r="FB2" s="518"/>
      <c r="FC2" s="518"/>
      <c r="FD2" s="518"/>
      <c r="FE2" s="518"/>
      <c r="FF2" s="518"/>
      <c r="FG2" s="518"/>
      <c r="FI2" s="202" t="s">
        <v>616</v>
      </c>
      <c r="FS2" s="200" t="s">
        <v>610</v>
      </c>
      <c r="GP2" s="200" t="s">
        <v>624</v>
      </c>
      <c r="KF2" s="202" t="s">
        <v>630</v>
      </c>
      <c r="KI2" s="211"/>
      <c r="KJ2" s="212"/>
      <c r="KK2" s="211"/>
      <c r="KL2" s="239"/>
      <c r="KM2" s="239"/>
      <c r="KN2" s="239"/>
      <c r="KO2" s="239"/>
      <c r="LY2" s="200" t="s">
        <v>632</v>
      </c>
      <c r="MN2" s="202" t="s">
        <v>647</v>
      </c>
      <c r="MQ2" s="211"/>
      <c r="MR2" s="212"/>
      <c r="MS2" s="211"/>
      <c r="MT2" s="239"/>
      <c r="MU2" s="239"/>
      <c r="MV2" s="239"/>
      <c r="MW2" s="239"/>
      <c r="NV2" s="202" t="s">
        <v>662</v>
      </c>
    </row>
    <row r="3" spans="2:392" ht="16.5" customHeight="1" thickBot="1" x14ac:dyDescent="0.3">
      <c r="C3" s="12" t="s">
        <v>146</v>
      </c>
      <c r="D3" s="12" t="s">
        <v>147</v>
      </c>
      <c r="E3" t="s">
        <v>150</v>
      </c>
      <c r="F3" t="s">
        <v>151</v>
      </c>
      <c r="H3" s="12" t="s">
        <v>292</v>
      </c>
      <c r="I3" s="12" t="s">
        <v>293</v>
      </c>
      <c r="J3" s="12" t="s">
        <v>146</v>
      </c>
      <c r="K3" s="12" t="s">
        <v>248</v>
      </c>
      <c r="L3" s="12" t="s">
        <v>295</v>
      </c>
      <c r="M3" s="12" t="s">
        <v>297</v>
      </c>
      <c r="O3" s="12" t="s">
        <v>292</v>
      </c>
      <c r="P3" s="12" t="s">
        <v>293</v>
      </c>
      <c r="Q3" s="12" t="s">
        <v>303</v>
      </c>
      <c r="R3" s="12" t="s">
        <v>304</v>
      </c>
      <c r="S3" s="12" t="s">
        <v>147</v>
      </c>
      <c r="T3" s="12"/>
      <c r="U3" s="12" t="s">
        <v>292</v>
      </c>
      <c r="V3" s="12" t="s">
        <v>293</v>
      </c>
      <c r="W3" s="12" t="s">
        <v>146</v>
      </c>
      <c r="X3" s="12" t="s">
        <v>248</v>
      </c>
      <c r="Y3" s="12" t="s">
        <v>295</v>
      </c>
      <c r="Z3" s="12" t="s">
        <v>297</v>
      </c>
      <c r="AA3" s="12"/>
      <c r="AB3" s="3" t="s">
        <v>147</v>
      </c>
      <c r="AC3" s="3" t="s">
        <v>150</v>
      </c>
      <c r="AD3" s="59"/>
      <c r="AE3" s="57" t="s">
        <v>179</v>
      </c>
      <c r="AF3" s="53" t="s">
        <v>167</v>
      </c>
      <c r="AG3" s="53" t="s">
        <v>164</v>
      </c>
      <c r="AH3" s="53" t="s">
        <v>166</v>
      </c>
      <c r="AI3" s="52" t="s">
        <v>166</v>
      </c>
      <c r="AJ3" s="52" t="s">
        <v>299</v>
      </c>
      <c r="AK3" s="97" t="s">
        <v>159</v>
      </c>
      <c r="AL3" s="97" t="s">
        <v>604</v>
      </c>
      <c r="AM3" s="59"/>
      <c r="AN3" s="53" t="s">
        <v>180</v>
      </c>
      <c r="AO3" s="53" t="s">
        <v>167</v>
      </c>
      <c r="AP3" s="53" t="s">
        <v>164</v>
      </c>
      <c r="AQ3" s="53" t="s">
        <v>166</v>
      </c>
      <c r="AR3" s="52" t="s">
        <v>166</v>
      </c>
      <c r="AS3" s="52" t="s">
        <v>299</v>
      </c>
      <c r="AT3" s="97" t="s">
        <v>159</v>
      </c>
      <c r="AU3" s="97" t="s">
        <v>604</v>
      </c>
      <c r="AV3" s="59"/>
      <c r="AW3" s="53" t="s">
        <v>180</v>
      </c>
      <c r="AX3" s="53" t="s">
        <v>167</v>
      </c>
      <c r="AY3" s="53" t="s">
        <v>164</v>
      </c>
      <c r="AZ3" s="53" t="s">
        <v>166</v>
      </c>
      <c r="BA3" s="52" t="s">
        <v>166</v>
      </c>
      <c r="BB3" s="52" t="s">
        <v>299</v>
      </c>
      <c r="BC3" s="97" t="s">
        <v>159</v>
      </c>
      <c r="BD3" s="97" t="s">
        <v>604</v>
      </c>
      <c r="BE3" s="59"/>
      <c r="BF3" s="57" t="s">
        <v>179</v>
      </c>
      <c r="BG3" s="53" t="s">
        <v>167</v>
      </c>
      <c r="BH3" s="53" t="s">
        <v>164</v>
      </c>
      <c r="BI3" s="53" t="s">
        <v>166</v>
      </c>
      <c r="BJ3" s="52" t="s">
        <v>166</v>
      </c>
      <c r="BK3" s="52" t="s">
        <v>299</v>
      </c>
      <c r="BL3" s="97" t="s">
        <v>159</v>
      </c>
      <c r="BM3" s="97"/>
      <c r="BN3" s="59"/>
      <c r="BO3" s="57" t="s">
        <v>179</v>
      </c>
      <c r="BP3" s="53" t="s">
        <v>167</v>
      </c>
      <c r="BQ3" s="53" t="s">
        <v>164</v>
      </c>
      <c r="BR3" s="53" t="s">
        <v>166</v>
      </c>
      <c r="BS3" s="52" t="s">
        <v>166</v>
      </c>
      <c r="BT3" s="52" t="s">
        <v>299</v>
      </c>
      <c r="BU3" s="105" t="s">
        <v>159</v>
      </c>
      <c r="BV3" s="105" t="s">
        <v>615</v>
      </c>
      <c r="BW3" s="91"/>
      <c r="BX3" s="53" t="s">
        <v>180</v>
      </c>
      <c r="BY3" s="52" t="s">
        <v>166</v>
      </c>
      <c r="BZ3" s="52" t="s">
        <v>299</v>
      </c>
      <c r="CA3" s="97" t="s">
        <v>159</v>
      </c>
      <c r="CB3" s="59"/>
      <c r="CC3" s="57" t="s">
        <v>179</v>
      </c>
      <c r="CD3" s="53" t="s">
        <v>167</v>
      </c>
      <c r="CE3" s="53" t="s">
        <v>164</v>
      </c>
      <c r="CF3" s="53" t="s">
        <v>166</v>
      </c>
      <c r="CG3" s="52" t="s">
        <v>166</v>
      </c>
      <c r="CH3" s="52" t="s">
        <v>299</v>
      </c>
      <c r="CI3" s="97" t="s">
        <v>159</v>
      </c>
      <c r="CJ3" s="97" t="s">
        <v>615</v>
      </c>
      <c r="CK3" s="59"/>
      <c r="CL3" s="57" t="s">
        <v>179</v>
      </c>
      <c r="CM3" s="53" t="s">
        <v>167</v>
      </c>
      <c r="CN3" s="53" t="s">
        <v>164</v>
      </c>
      <c r="CO3" s="53" t="s">
        <v>166</v>
      </c>
      <c r="CP3" s="87" t="s">
        <v>166</v>
      </c>
      <c r="CQ3" s="87" t="s">
        <v>299</v>
      </c>
      <c r="CR3" s="97" t="s">
        <v>159</v>
      </c>
      <c r="CS3" s="97" t="s">
        <v>615</v>
      </c>
      <c r="CT3" s="59"/>
      <c r="CU3" s="57" t="s">
        <v>179</v>
      </c>
      <c r="CV3" s="53" t="s">
        <v>167</v>
      </c>
      <c r="CW3" s="53" t="s">
        <v>164</v>
      </c>
      <c r="CX3" s="53" t="s">
        <v>166</v>
      </c>
      <c r="CY3" s="52" t="s">
        <v>166</v>
      </c>
      <c r="CZ3" s="52" t="s">
        <v>299</v>
      </c>
      <c r="DA3" s="97"/>
      <c r="DB3" s="97" t="s">
        <v>615</v>
      </c>
      <c r="DC3" s="59"/>
      <c r="DD3" s="53" t="s">
        <v>180</v>
      </c>
      <c r="DE3" s="53" t="s">
        <v>167</v>
      </c>
      <c r="DF3" s="53" t="s">
        <v>164</v>
      </c>
      <c r="DG3" s="53" t="s">
        <v>166</v>
      </c>
      <c r="DH3" s="87" t="s">
        <v>166</v>
      </c>
      <c r="DI3" s="87" t="s">
        <v>299</v>
      </c>
      <c r="DJ3" s="97" t="s">
        <v>159</v>
      </c>
      <c r="DK3" s="97" t="s">
        <v>615</v>
      </c>
      <c r="DL3" s="59"/>
      <c r="DM3" s="53" t="s">
        <v>167</v>
      </c>
      <c r="DN3" s="53" t="s">
        <v>164</v>
      </c>
      <c r="DO3" s="54" t="s">
        <v>166</v>
      </c>
      <c r="DP3" s="97" t="s">
        <v>159</v>
      </c>
      <c r="DR3" s="53" t="s">
        <v>180</v>
      </c>
      <c r="DS3" s="53" t="s">
        <v>166</v>
      </c>
      <c r="DT3" s="53" t="s">
        <v>180</v>
      </c>
      <c r="DU3" s="87" t="s">
        <v>166</v>
      </c>
      <c r="DV3" s="87" t="s">
        <v>299</v>
      </c>
      <c r="DX3" s="53" t="s">
        <v>180</v>
      </c>
      <c r="DY3" s="87" t="s">
        <v>166</v>
      </c>
      <c r="DZ3" s="87" t="s">
        <v>299</v>
      </c>
      <c r="EA3" s="88"/>
      <c r="EB3" s="52" t="s">
        <v>176</v>
      </c>
      <c r="EC3" s="52" t="s">
        <v>298</v>
      </c>
      <c r="ED3" s="52" t="s">
        <v>299</v>
      </c>
      <c r="EE3" s="97" t="s">
        <v>611</v>
      </c>
      <c r="EF3" s="97" t="s">
        <v>604</v>
      </c>
      <c r="EH3" s="52" t="s">
        <v>176</v>
      </c>
      <c r="EI3" s="52"/>
      <c r="EJ3" s="52" t="s">
        <v>176</v>
      </c>
      <c r="EK3" s="52" t="s">
        <v>298</v>
      </c>
      <c r="EL3" s="52" t="s">
        <v>299</v>
      </c>
      <c r="EM3" s="52"/>
      <c r="EN3" s="52" t="s">
        <v>181</v>
      </c>
      <c r="EO3" s="52" t="s">
        <v>182</v>
      </c>
      <c r="EP3" s="52" t="s">
        <v>183</v>
      </c>
      <c r="EQ3" s="52" t="s">
        <v>298</v>
      </c>
      <c r="ER3" s="52" t="s">
        <v>299</v>
      </c>
      <c r="ES3" s="52" t="s">
        <v>159</v>
      </c>
      <c r="EU3" s="52" t="s">
        <v>176</v>
      </c>
      <c r="EV3" s="52"/>
      <c r="EW3" s="52"/>
      <c r="EZ3" s="62"/>
      <c r="FB3" s="62"/>
      <c r="FD3" s="62"/>
      <c r="FE3" s="62"/>
      <c r="GP3" s="200" t="s">
        <v>612</v>
      </c>
      <c r="KI3" s="213"/>
      <c r="KJ3" s="213"/>
      <c r="KK3" s="214"/>
      <c r="KL3" s="213"/>
      <c r="KM3" s="214"/>
      <c r="KN3" s="213"/>
      <c r="KO3" s="213"/>
      <c r="MQ3" s="213"/>
      <c r="MR3" s="213"/>
      <c r="MS3" s="214"/>
      <c r="MT3" s="213"/>
      <c r="MU3" s="214"/>
      <c r="MV3" s="213"/>
      <c r="MW3" s="213"/>
      <c r="NV3" t="s">
        <v>672</v>
      </c>
    </row>
    <row r="4" spans="2:392" ht="15.6" customHeight="1" thickBot="1" x14ac:dyDescent="0.3">
      <c r="B4" s="44">
        <v>1938</v>
      </c>
      <c r="C4" s="12"/>
      <c r="D4" s="12"/>
      <c r="S4" s="12"/>
      <c r="T4" s="12"/>
      <c r="U4" s="12"/>
      <c r="V4" s="12"/>
      <c r="W4" s="12"/>
      <c r="X4" s="12"/>
      <c r="Y4" s="12"/>
      <c r="Z4" s="12"/>
      <c r="AA4" s="12"/>
      <c r="AB4" s="3">
        <v>234587</v>
      </c>
      <c r="AC4" s="3">
        <v>0</v>
      </c>
      <c r="AD4" s="59"/>
      <c r="AF4" s="59"/>
      <c r="AG4" s="59"/>
      <c r="AH4" s="59"/>
      <c r="AI4" s="59"/>
      <c r="AJ4" s="59"/>
      <c r="AK4" s="98"/>
      <c r="AL4" s="98"/>
      <c r="AM4" s="59"/>
      <c r="AN4" s="59"/>
      <c r="AO4" s="59"/>
      <c r="AP4" s="59"/>
      <c r="AQ4" s="59"/>
      <c r="AR4" s="59"/>
      <c r="AS4" s="59"/>
      <c r="AT4" s="98"/>
      <c r="AU4" s="98"/>
      <c r="AV4" s="59"/>
      <c r="AW4" s="59"/>
      <c r="AX4" s="59"/>
      <c r="AY4" s="59"/>
      <c r="AZ4" s="59"/>
      <c r="BA4" s="59"/>
      <c r="BB4" s="59"/>
      <c r="BC4" s="98"/>
      <c r="BD4" s="98"/>
      <c r="BE4" s="59"/>
      <c r="BG4" s="59"/>
      <c r="BH4" s="59"/>
      <c r="BI4" s="59"/>
      <c r="BJ4" s="59"/>
      <c r="BK4" s="59"/>
      <c r="BL4" s="98"/>
      <c r="BM4" s="98"/>
      <c r="BN4" s="59"/>
      <c r="BP4" s="59"/>
      <c r="BQ4" s="59"/>
      <c r="BR4" s="59"/>
      <c r="BS4" s="59"/>
      <c r="BT4" s="59"/>
      <c r="BU4" s="98"/>
      <c r="BV4" s="98"/>
      <c r="BW4" s="59"/>
      <c r="BX4" s="59"/>
      <c r="BY4" s="59"/>
      <c r="BZ4" s="59"/>
      <c r="CA4" s="98"/>
      <c r="CB4" s="59"/>
      <c r="CD4" s="59"/>
      <c r="CE4" s="59"/>
      <c r="CF4" s="59"/>
      <c r="CG4" s="59"/>
      <c r="CH4" s="59"/>
      <c r="CI4" s="98"/>
      <c r="CJ4" s="98"/>
      <c r="CK4" s="59"/>
      <c r="CM4" s="59"/>
      <c r="CN4" s="59"/>
      <c r="CO4" s="59"/>
      <c r="CP4" s="88"/>
      <c r="CQ4" s="88"/>
      <c r="CR4" s="98"/>
      <c r="CS4" s="98"/>
      <c r="CT4" s="59"/>
      <c r="CV4" s="59"/>
      <c r="CW4" s="59"/>
      <c r="CX4" s="59"/>
      <c r="CY4" s="59"/>
      <c r="CZ4" s="59"/>
      <c r="DA4" s="98"/>
      <c r="DB4" s="98"/>
      <c r="DC4" s="59"/>
      <c r="DD4" s="59"/>
      <c r="DE4" s="59"/>
      <c r="DF4" s="59"/>
      <c r="DG4" s="59"/>
      <c r="DH4" s="88"/>
      <c r="DI4" s="88"/>
      <c r="DJ4" s="98"/>
      <c r="DK4" s="98"/>
      <c r="DL4" s="59"/>
      <c r="DM4" s="59"/>
      <c r="DN4" s="59"/>
      <c r="DO4" s="59"/>
      <c r="DP4" s="98"/>
      <c r="DR4" s="59"/>
      <c r="DS4" s="59"/>
      <c r="DT4" s="59"/>
      <c r="DU4" s="59"/>
      <c r="DV4" s="59"/>
      <c r="DX4" s="59"/>
      <c r="EB4" s="59"/>
      <c r="EC4" s="59"/>
      <c r="ED4" s="59"/>
      <c r="EE4" s="98"/>
      <c r="EF4" s="98"/>
      <c r="EH4" s="59"/>
      <c r="EI4" s="59"/>
      <c r="EJ4" s="59"/>
      <c r="EK4" s="59"/>
      <c r="EL4" s="59"/>
      <c r="EM4" s="59"/>
      <c r="EN4" s="59"/>
      <c r="EO4" s="59"/>
      <c r="EP4" s="59"/>
      <c r="EU4" s="59"/>
      <c r="EV4" s="59"/>
      <c r="EW4" s="59"/>
      <c r="EZ4" s="141" t="s">
        <v>323</v>
      </c>
      <c r="FA4" s="124" t="s">
        <v>63</v>
      </c>
      <c r="FB4" s="142" t="s">
        <v>324</v>
      </c>
      <c r="FC4" s="143" t="s">
        <v>9</v>
      </c>
      <c r="FD4" s="142" t="s">
        <v>325</v>
      </c>
      <c r="FE4" s="142" t="s">
        <v>326</v>
      </c>
      <c r="FF4" s="143" t="s">
        <v>160</v>
      </c>
      <c r="FG4" s="143" t="s">
        <v>327</v>
      </c>
      <c r="FH4" s="143" t="s">
        <v>583</v>
      </c>
      <c r="FI4" s="176" t="s">
        <v>160</v>
      </c>
      <c r="FJ4" s="177" t="s">
        <v>466</v>
      </c>
      <c r="FK4" s="177" t="s">
        <v>467</v>
      </c>
      <c r="FL4" s="177" t="s">
        <v>468</v>
      </c>
      <c r="FM4" s="177" t="s">
        <v>469</v>
      </c>
      <c r="FN4" s="177" t="s">
        <v>470</v>
      </c>
      <c r="FO4" s="177" t="s">
        <v>471</v>
      </c>
      <c r="FP4" s="203" t="s">
        <v>617</v>
      </c>
      <c r="FQ4" s="203" t="s">
        <v>618</v>
      </c>
      <c r="FS4" t="s">
        <v>9</v>
      </c>
      <c r="FT4" t="s">
        <v>34</v>
      </c>
      <c r="FU4" t="s">
        <v>35</v>
      </c>
      <c r="FV4" t="s">
        <v>36</v>
      </c>
      <c r="FW4" t="s">
        <v>37</v>
      </c>
      <c r="FX4" t="s">
        <v>46</v>
      </c>
      <c r="FY4" t="s">
        <v>47</v>
      </c>
      <c r="FZ4" t="s">
        <v>49</v>
      </c>
      <c r="GA4" t="s">
        <v>50</v>
      </c>
      <c r="GB4" t="s">
        <v>605</v>
      </c>
      <c r="GP4" s="208" t="s">
        <v>160</v>
      </c>
      <c r="GQ4" s="209" t="s">
        <v>619</v>
      </c>
      <c r="GR4" s="209" t="s">
        <v>32</v>
      </c>
      <c r="GS4" s="208" t="s">
        <v>94</v>
      </c>
      <c r="GT4" s="209" t="s">
        <v>34</v>
      </c>
      <c r="GU4" s="209" t="s">
        <v>35</v>
      </c>
      <c r="GV4" s="208" t="s">
        <v>36</v>
      </c>
      <c r="GW4" s="208" t="s">
        <v>37</v>
      </c>
      <c r="GX4" s="209" t="s">
        <v>38</v>
      </c>
      <c r="GY4" s="209" t="s">
        <v>161</v>
      </c>
      <c r="GZ4" s="208" t="s">
        <v>40</v>
      </c>
      <c r="HA4" s="208" t="s">
        <v>41</v>
      </c>
      <c r="HB4" s="208" t="s">
        <v>42</v>
      </c>
      <c r="HC4" s="208" t="s">
        <v>43</v>
      </c>
      <c r="HD4" s="208" t="s">
        <v>44</v>
      </c>
      <c r="HE4" s="208" t="s">
        <v>45</v>
      </c>
      <c r="HF4" s="208" t="s">
        <v>46</v>
      </c>
      <c r="HG4" s="208" t="s">
        <v>47</v>
      </c>
      <c r="HH4" s="209" t="s">
        <v>49</v>
      </c>
      <c r="HI4" s="209" t="s">
        <v>50</v>
      </c>
      <c r="HJ4" s="209" t="s">
        <v>51</v>
      </c>
      <c r="HK4" s="208" t="s">
        <v>52</v>
      </c>
      <c r="HL4" s="208" t="s">
        <v>0</v>
      </c>
      <c r="HM4" s="209"/>
      <c r="HN4" s="209"/>
      <c r="HO4" s="519" t="s">
        <v>684</v>
      </c>
      <c r="HP4" s="519"/>
      <c r="HQ4" s="519"/>
      <c r="HR4" s="519"/>
      <c r="HS4" s="209"/>
      <c r="HT4" s="209"/>
      <c r="HU4" s="209"/>
      <c r="HV4" s="209"/>
      <c r="HW4" s="209"/>
      <c r="HX4" s="209"/>
      <c r="HY4" s="209"/>
      <c r="HZ4" s="209"/>
      <c r="IA4" s="209"/>
      <c r="IB4" s="209"/>
      <c r="IC4" s="209"/>
      <c r="ID4" s="209"/>
      <c r="IE4" s="209"/>
      <c r="IF4" s="209"/>
      <c r="IG4" s="209"/>
      <c r="IH4" s="209"/>
      <c r="II4" s="209"/>
      <c r="IJ4" s="209"/>
      <c r="IK4" s="209"/>
      <c r="IL4" s="209"/>
      <c r="IM4" s="209"/>
      <c r="KF4" s="209"/>
      <c r="KG4" s="41"/>
      <c r="KH4" s="41"/>
      <c r="KI4" s="210"/>
      <c r="KJ4" s="210"/>
      <c r="KK4" s="210"/>
      <c r="KL4" s="210"/>
      <c r="KM4" s="210"/>
      <c r="KN4" s="210"/>
      <c r="KO4" s="210"/>
      <c r="KP4" s="41"/>
      <c r="KQ4" s="41"/>
      <c r="KR4" s="41"/>
      <c r="KS4" s="41"/>
      <c r="KT4" s="41"/>
      <c r="KU4" s="41"/>
      <c r="KV4" s="41"/>
      <c r="KW4" s="41"/>
      <c r="KX4" s="41"/>
      <c r="KY4" s="41"/>
      <c r="KZ4" s="41"/>
      <c r="LA4" s="41"/>
      <c r="LB4" s="41"/>
      <c r="LC4" s="41"/>
      <c r="LD4" s="41"/>
      <c r="LE4" s="41"/>
      <c r="LF4" s="41"/>
      <c r="LG4" s="41"/>
      <c r="LH4" s="41"/>
      <c r="LI4" s="41"/>
      <c r="LJ4" s="41"/>
      <c r="LK4" s="41"/>
      <c r="LL4" s="41"/>
      <c r="MN4" s="209"/>
      <c r="MO4" s="41"/>
      <c r="MP4" s="41"/>
      <c r="MQ4" s="210"/>
      <c r="MR4" s="210"/>
      <c r="MS4" s="210"/>
      <c r="MT4" s="210"/>
      <c r="MU4" s="210"/>
      <c r="MV4" s="210"/>
      <c r="MW4" s="210"/>
      <c r="MX4" s="41"/>
      <c r="MY4" s="41"/>
      <c r="MZ4" s="41"/>
      <c r="NA4" s="41"/>
      <c r="NB4" s="41"/>
      <c r="NC4" s="41"/>
      <c r="ND4" s="41"/>
      <c r="NE4" s="41"/>
      <c r="NF4" s="41"/>
      <c r="NG4" s="41"/>
    </row>
    <row r="5" spans="2:392" ht="15.75" customHeight="1" thickBot="1" x14ac:dyDescent="0.3">
      <c r="B5" s="44">
        <v>1939</v>
      </c>
      <c r="C5" s="12"/>
      <c r="D5" s="12"/>
      <c r="S5" s="12"/>
      <c r="T5" s="12"/>
      <c r="U5" s="12"/>
      <c r="V5" s="12"/>
      <c r="W5" s="12"/>
      <c r="X5" s="12"/>
      <c r="Y5" s="12"/>
      <c r="Z5" s="12"/>
      <c r="AA5" s="12"/>
      <c r="AB5" s="3">
        <v>185940</v>
      </c>
      <c r="AC5" s="3">
        <v>0</v>
      </c>
      <c r="AD5" s="59"/>
      <c r="AF5" s="59"/>
      <c r="AG5" s="59"/>
      <c r="AH5" s="59"/>
      <c r="AI5" s="59"/>
      <c r="AJ5" s="59"/>
      <c r="AK5" s="98"/>
      <c r="AL5" s="98"/>
      <c r="AM5" s="59"/>
      <c r="AN5" s="59"/>
      <c r="AO5" s="59"/>
      <c r="AP5" s="59"/>
      <c r="AQ5" s="59"/>
      <c r="AR5" s="59"/>
      <c r="AS5" s="59"/>
      <c r="AT5" s="98"/>
      <c r="AU5" s="98"/>
      <c r="AV5" s="59"/>
      <c r="AW5" s="59"/>
      <c r="AX5" s="59"/>
      <c r="AY5" s="59"/>
      <c r="AZ5" s="59"/>
      <c r="BA5" s="59"/>
      <c r="BB5" s="59"/>
      <c r="BC5" s="98"/>
      <c r="BD5" s="98"/>
      <c r="BE5" s="59"/>
      <c r="BG5" s="59"/>
      <c r="BH5" s="59"/>
      <c r="BI5" s="59"/>
      <c r="BJ5" s="59"/>
      <c r="BK5" s="59"/>
      <c r="BL5" s="98"/>
      <c r="BM5" s="98"/>
      <c r="BN5" s="59"/>
      <c r="BP5" s="59"/>
      <c r="BQ5" s="59"/>
      <c r="BR5" s="59"/>
      <c r="BS5" s="59"/>
      <c r="BT5" s="59"/>
      <c r="BU5" s="98"/>
      <c r="BV5" s="98"/>
      <c r="BW5" s="59"/>
      <c r="BX5" s="59"/>
      <c r="BY5" s="59"/>
      <c r="BZ5" s="59"/>
      <c r="CA5" s="98"/>
      <c r="CB5" s="59"/>
      <c r="CD5" s="59"/>
      <c r="CE5" s="59"/>
      <c r="CF5" s="59"/>
      <c r="CG5" s="59"/>
      <c r="CH5" s="59"/>
      <c r="CI5" s="98"/>
      <c r="CJ5" s="98"/>
      <c r="CK5" s="59"/>
      <c r="CM5" s="59"/>
      <c r="CN5" s="59"/>
      <c r="CO5" s="59"/>
      <c r="CP5" s="88"/>
      <c r="CQ5" s="88"/>
      <c r="CR5" s="98"/>
      <c r="CS5" s="98"/>
      <c r="CT5" s="59"/>
      <c r="CV5" s="59"/>
      <c r="CW5" s="59"/>
      <c r="CX5" s="59"/>
      <c r="CY5" s="59"/>
      <c r="CZ5" s="59"/>
      <c r="DA5" s="98"/>
      <c r="DB5" s="98"/>
      <c r="DC5" s="59"/>
      <c r="DD5" s="59"/>
      <c r="DE5" s="59"/>
      <c r="DF5" s="59"/>
      <c r="DG5" s="59"/>
      <c r="DH5" s="88"/>
      <c r="DI5" s="88"/>
      <c r="DJ5" s="98"/>
      <c r="DK5" s="98"/>
      <c r="DL5" s="59"/>
      <c r="DM5" s="59"/>
      <c r="DN5" s="59"/>
      <c r="DO5" s="59"/>
      <c r="DP5" s="98"/>
      <c r="DR5" s="59"/>
      <c r="DS5" s="59"/>
      <c r="DT5" s="59"/>
      <c r="DU5" s="59"/>
      <c r="DV5" s="59"/>
      <c r="DX5" s="59"/>
      <c r="EB5" s="59"/>
      <c r="EC5" s="59"/>
      <c r="ED5" s="59"/>
      <c r="EE5" s="98"/>
      <c r="EF5" s="98"/>
      <c r="EH5" s="59"/>
      <c r="EI5" s="59"/>
      <c r="EJ5" s="59"/>
      <c r="EK5" s="59"/>
      <c r="EL5" s="59"/>
      <c r="EM5" s="59"/>
      <c r="EN5" s="59"/>
      <c r="EO5" s="59"/>
      <c r="EP5" s="59"/>
      <c r="EU5" s="59"/>
      <c r="EV5" s="59"/>
      <c r="EW5" s="59"/>
      <c r="EZ5" s="141"/>
      <c r="FA5" s="124"/>
      <c r="FB5" s="142"/>
      <c r="FC5" s="143"/>
      <c r="FD5" s="142"/>
      <c r="FE5" s="142"/>
      <c r="FF5" s="143"/>
      <c r="FG5" s="143"/>
      <c r="FH5" s="143"/>
      <c r="FI5" s="178">
        <v>1996</v>
      </c>
      <c r="FJ5" s="179"/>
      <c r="FK5" s="179"/>
      <c r="FL5" s="179">
        <v>437</v>
      </c>
      <c r="FM5" s="179"/>
      <c r="FN5" s="179"/>
      <c r="FO5" s="179"/>
      <c r="FP5" s="204">
        <f>FL5+FO5</f>
        <v>437</v>
      </c>
      <c r="FQ5" s="204">
        <f>FK5+FN5</f>
        <v>0</v>
      </c>
      <c r="FS5" t="s">
        <v>606</v>
      </c>
      <c r="FT5" t="s">
        <v>607</v>
      </c>
      <c r="FU5" t="s">
        <v>607</v>
      </c>
      <c r="FV5" t="s">
        <v>607</v>
      </c>
      <c r="FW5" t="s">
        <v>607</v>
      </c>
      <c r="FX5" t="s">
        <v>607</v>
      </c>
      <c r="FY5" t="s">
        <v>607</v>
      </c>
      <c r="FZ5" t="s">
        <v>607</v>
      </c>
      <c r="GA5" t="s">
        <v>607</v>
      </c>
      <c r="GB5" t="s">
        <v>607</v>
      </c>
      <c r="GP5" s="139"/>
      <c r="GQ5" s="143"/>
      <c r="GR5" s="124"/>
      <c r="GS5" s="124"/>
      <c r="GT5" s="124"/>
      <c r="HM5" s="267" t="s">
        <v>332</v>
      </c>
      <c r="HN5" s="73"/>
      <c r="HO5" s="73" t="s">
        <v>160</v>
      </c>
      <c r="HP5" s="73" t="s">
        <v>0</v>
      </c>
      <c r="HQ5" s="73" t="s">
        <v>1</v>
      </c>
      <c r="HR5" s="73" t="s">
        <v>367</v>
      </c>
      <c r="HS5" s="73"/>
      <c r="HT5" s="73"/>
      <c r="HU5" s="73"/>
      <c r="HV5" s="73"/>
      <c r="HW5" s="73"/>
      <c r="HX5" s="73"/>
      <c r="HY5" s="73"/>
      <c r="HZ5" s="73"/>
      <c r="IA5" s="73"/>
      <c r="IB5" s="73"/>
      <c r="IC5" s="73"/>
      <c r="ID5" s="73"/>
      <c r="IE5" s="73"/>
      <c r="IF5" s="73"/>
      <c r="IG5" s="73"/>
      <c r="IH5" s="73"/>
      <c r="II5" s="73"/>
      <c r="IJ5" s="73"/>
      <c r="IK5" s="73"/>
      <c r="IL5" s="73"/>
      <c r="IM5" s="73"/>
      <c r="IO5" t="s">
        <v>696</v>
      </c>
      <c r="KF5" s="209"/>
      <c r="KG5" s="210" t="s">
        <v>311</v>
      </c>
      <c r="KH5" s="41"/>
      <c r="KI5" s="511" t="s">
        <v>260</v>
      </c>
      <c r="KJ5" s="512"/>
      <c r="KK5" s="512"/>
      <c r="KL5" s="512"/>
      <c r="KM5" s="512"/>
      <c r="KN5" s="512"/>
      <c r="KO5" s="513"/>
      <c r="KP5" s="511" t="s">
        <v>261</v>
      </c>
      <c r="KQ5" s="512"/>
      <c r="KR5" s="512"/>
      <c r="KS5" s="512"/>
      <c r="KT5" s="512"/>
      <c r="KU5" s="512"/>
      <c r="KV5" s="512"/>
      <c r="KW5" s="512"/>
      <c r="KX5" s="512"/>
      <c r="KY5" s="512"/>
      <c r="KZ5" s="512"/>
      <c r="LA5" s="512"/>
      <c r="LB5" s="513"/>
      <c r="LC5" s="511" t="s">
        <v>262</v>
      </c>
      <c r="LD5" s="512"/>
      <c r="LE5" s="512"/>
      <c r="LF5" s="512"/>
      <c r="LG5" s="512"/>
      <c r="LH5" s="512"/>
      <c r="LI5" s="512"/>
      <c r="LJ5" s="513"/>
      <c r="LK5" s="511" t="s">
        <v>312</v>
      </c>
      <c r="LL5" s="513"/>
      <c r="LZ5" s="492" t="s">
        <v>633</v>
      </c>
      <c r="MA5" s="492"/>
      <c r="MB5" s="492"/>
      <c r="MC5" s="492"/>
      <c r="MD5" s="492"/>
      <c r="ME5" s="12" t="s">
        <v>149</v>
      </c>
      <c r="MF5" s="492" t="s">
        <v>634</v>
      </c>
      <c r="MG5" s="492"/>
      <c r="MH5" s="492"/>
      <c r="MI5" s="492"/>
      <c r="MJ5" s="492"/>
      <c r="MK5" s="492"/>
      <c r="MN5" s="209"/>
      <c r="MO5" s="210" t="s">
        <v>311</v>
      </c>
      <c r="MP5" s="41"/>
      <c r="MQ5" s="511" t="s">
        <v>260</v>
      </c>
      <c r="MR5" s="512"/>
      <c r="MS5" s="512"/>
      <c r="MT5" s="512"/>
      <c r="MU5" s="512"/>
      <c r="MV5" s="512"/>
      <c r="MW5" s="513"/>
      <c r="MX5" s="511" t="s">
        <v>261</v>
      </c>
      <c r="MY5" s="512"/>
      <c r="MZ5" s="512"/>
      <c r="NA5" s="512"/>
      <c r="NB5" s="512"/>
      <c r="NC5" s="512"/>
      <c r="ND5" s="512"/>
      <c r="NE5" s="512"/>
      <c r="NF5" s="512"/>
      <c r="NG5" s="512"/>
      <c r="NH5" s="512"/>
      <c r="NI5" s="512"/>
      <c r="NJ5" s="513"/>
      <c r="NK5" s="511" t="s">
        <v>262</v>
      </c>
      <c r="NL5" s="512"/>
      <c r="NM5" s="512"/>
      <c r="NN5" s="512"/>
      <c r="NO5" s="512"/>
      <c r="NP5" s="512"/>
      <c r="NQ5" s="512"/>
      <c r="NR5" s="513"/>
      <c r="NS5" s="511" t="s">
        <v>312</v>
      </c>
      <c r="NT5" s="513"/>
      <c r="NX5" s="492" t="s">
        <v>24</v>
      </c>
      <c r="NY5" s="492"/>
      <c r="NZ5" s="492"/>
      <c r="OA5" s="492"/>
      <c r="OB5" s="492"/>
    </row>
    <row r="6" spans="2:392" ht="15.75" customHeight="1" thickBot="1" x14ac:dyDescent="0.3">
      <c r="B6" s="44">
        <v>1940</v>
      </c>
      <c r="C6" s="12"/>
      <c r="D6" s="12"/>
      <c r="S6" s="12"/>
      <c r="T6" s="12"/>
      <c r="U6" s="12"/>
      <c r="V6" s="12"/>
      <c r="W6" s="12"/>
      <c r="X6" s="12"/>
      <c r="Y6" s="12"/>
      <c r="Z6" s="12"/>
      <c r="AA6" s="12"/>
      <c r="AB6" s="3">
        <v>303158</v>
      </c>
      <c r="AC6" s="3">
        <v>0</v>
      </c>
      <c r="AD6" s="59"/>
      <c r="AF6" s="59"/>
      <c r="AG6" s="59"/>
      <c r="AH6" s="59"/>
      <c r="AI6" s="59"/>
      <c r="AJ6" s="59"/>
      <c r="AK6" s="98"/>
      <c r="AL6" s="98"/>
      <c r="AM6" s="59"/>
      <c r="AN6" s="59"/>
      <c r="AO6" s="59"/>
      <c r="AP6" s="59"/>
      <c r="AQ6" s="59"/>
      <c r="AR6" s="59"/>
      <c r="AS6" s="59"/>
      <c r="AT6" s="98"/>
      <c r="AU6" s="98"/>
      <c r="AV6" s="59"/>
      <c r="AW6" s="59"/>
      <c r="AX6" s="59"/>
      <c r="AY6" s="59"/>
      <c r="AZ6" s="59"/>
      <c r="BA6" s="59"/>
      <c r="BB6" s="59"/>
      <c r="BC6" s="98"/>
      <c r="BD6" s="98"/>
      <c r="BE6" s="59"/>
      <c r="BG6" s="59"/>
      <c r="BH6" s="59"/>
      <c r="BI6" s="59"/>
      <c r="BJ6" s="59"/>
      <c r="BK6" s="59"/>
      <c r="BL6" s="98"/>
      <c r="BM6" s="98"/>
      <c r="BN6" s="59"/>
      <c r="BP6" s="59"/>
      <c r="BQ6" s="59"/>
      <c r="BR6" s="59"/>
      <c r="BS6" s="59"/>
      <c r="BT6" s="59"/>
      <c r="BU6" s="98"/>
      <c r="BV6" s="98"/>
      <c r="BW6" s="59"/>
      <c r="BX6" s="59"/>
      <c r="BY6" s="59"/>
      <c r="BZ6" s="59"/>
      <c r="CA6" s="98"/>
      <c r="CB6" s="59"/>
      <c r="CD6" s="59"/>
      <c r="CE6" s="59"/>
      <c r="CF6" s="59"/>
      <c r="CG6" s="59"/>
      <c r="CH6" s="59"/>
      <c r="CI6" s="98"/>
      <c r="CJ6" s="98"/>
      <c r="CK6" s="59"/>
      <c r="CM6" s="59"/>
      <c r="CN6" s="59"/>
      <c r="CO6" s="59"/>
      <c r="CP6" s="88"/>
      <c r="CQ6" s="88"/>
      <c r="CR6" s="98"/>
      <c r="CS6" s="98"/>
      <c r="CT6" s="59"/>
      <c r="CV6" s="59"/>
      <c r="CW6" s="59"/>
      <c r="CX6" s="59"/>
      <c r="CY6" s="59"/>
      <c r="CZ6" s="59"/>
      <c r="DA6" s="98"/>
      <c r="DB6" s="98"/>
      <c r="DC6" s="59"/>
      <c r="DD6" s="59"/>
      <c r="DE6" s="59"/>
      <c r="DF6" s="59"/>
      <c r="DG6" s="59"/>
      <c r="DH6" s="88"/>
      <c r="DI6" s="88"/>
      <c r="DJ6" s="98"/>
      <c r="DK6" s="98"/>
      <c r="DL6" s="59"/>
      <c r="DM6" s="59"/>
      <c r="DN6" s="59"/>
      <c r="DO6" s="59"/>
      <c r="DP6" s="98"/>
      <c r="DR6" s="59"/>
      <c r="DS6" s="59"/>
      <c r="DT6" s="59"/>
      <c r="DU6" s="59"/>
      <c r="DV6" s="59"/>
      <c r="DX6" s="59"/>
      <c r="EB6" s="59"/>
      <c r="EC6" s="59"/>
      <c r="ED6" s="59"/>
      <c r="EE6" s="98"/>
      <c r="EF6" s="98"/>
      <c r="EH6" s="59"/>
      <c r="EI6" s="59"/>
      <c r="EJ6" s="59"/>
      <c r="EK6" s="59"/>
      <c r="EL6" s="59"/>
      <c r="EM6" s="59"/>
      <c r="EN6" s="59"/>
      <c r="EO6" s="59"/>
      <c r="EP6" s="59"/>
      <c r="EU6" s="59"/>
      <c r="EV6" s="59"/>
      <c r="EW6" s="59"/>
      <c r="EZ6" s="141"/>
      <c r="FA6" s="124"/>
      <c r="FB6" s="142"/>
      <c r="FC6" s="143"/>
      <c r="FD6" s="142"/>
      <c r="FE6" s="142"/>
      <c r="FF6" s="143"/>
      <c r="FG6" s="143"/>
      <c r="FH6" s="143"/>
      <c r="FI6" s="180">
        <v>1997</v>
      </c>
      <c r="FJ6" s="181"/>
      <c r="FK6" s="181"/>
      <c r="FL6" s="181">
        <v>27</v>
      </c>
      <c r="FM6" s="181"/>
      <c r="FN6" s="181"/>
      <c r="FO6" s="181"/>
      <c r="FP6" s="204">
        <f t="shared" ref="FP6:FP18" si="0">FL6+FO6</f>
        <v>27</v>
      </c>
      <c r="FQ6" s="204">
        <f t="shared" ref="FQ6:FQ26" si="1">FK6+FN6</f>
        <v>0</v>
      </c>
      <c r="FS6">
        <v>1992</v>
      </c>
      <c r="FT6" t="s">
        <v>82</v>
      </c>
      <c r="FU6" t="s">
        <v>82</v>
      </c>
      <c r="FV6" t="s">
        <v>82</v>
      </c>
      <c r="FW6" t="s">
        <v>82</v>
      </c>
      <c r="FX6" t="s">
        <v>82</v>
      </c>
      <c r="FY6">
        <v>992</v>
      </c>
      <c r="FZ6" t="s">
        <v>82</v>
      </c>
      <c r="GA6" t="s">
        <v>82</v>
      </c>
      <c r="GB6" t="s">
        <v>82</v>
      </c>
      <c r="GQ6" s="520" t="s">
        <v>613</v>
      </c>
      <c r="GR6" s="521"/>
      <c r="GS6" s="521"/>
      <c r="GT6" s="521"/>
      <c r="GU6" s="521"/>
      <c r="GV6" s="521"/>
      <c r="GW6" s="521"/>
      <c r="GX6" s="521"/>
      <c r="GY6" s="521"/>
      <c r="GZ6" s="521"/>
      <c r="HA6" s="521"/>
      <c r="HB6" s="521"/>
      <c r="HC6" s="521"/>
      <c r="HD6" s="521"/>
      <c r="HE6" s="521"/>
      <c r="HF6" s="521"/>
      <c r="HG6" s="521"/>
      <c r="HH6" s="521"/>
      <c r="HI6" s="521"/>
      <c r="HJ6" s="521"/>
      <c r="HK6" s="521"/>
      <c r="HL6" s="521"/>
      <c r="HM6" s="268" t="s">
        <v>367</v>
      </c>
      <c r="HN6" s="73"/>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F6" s="238" t="s">
        <v>249</v>
      </c>
      <c r="KG6" s="210" t="s">
        <v>204</v>
      </c>
      <c r="KH6" s="210"/>
      <c r="KI6" s="511" t="s">
        <v>206</v>
      </c>
      <c r="KJ6" s="512"/>
      <c r="KK6" s="513"/>
      <c r="KL6" s="511" t="s">
        <v>207</v>
      </c>
      <c r="KM6" s="513"/>
      <c r="KN6" s="511" t="s">
        <v>208</v>
      </c>
      <c r="KO6" s="513"/>
      <c r="KP6" s="511" t="s">
        <v>250</v>
      </c>
      <c r="KQ6" s="512"/>
      <c r="KR6" s="513"/>
      <c r="KS6" s="511" t="s">
        <v>251</v>
      </c>
      <c r="KT6" s="512"/>
      <c r="KU6" s="513"/>
      <c r="KV6" s="511" t="s">
        <v>209</v>
      </c>
      <c r="KW6" s="513"/>
      <c r="KX6" s="511" t="s">
        <v>210</v>
      </c>
      <c r="KY6" s="513"/>
      <c r="KZ6" s="218" t="s">
        <v>252</v>
      </c>
      <c r="LA6" s="511" t="s">
        <v>253</v>
      </c>
      <c r="LB6" s="513"/>
      <c r="LC6" s="511" t="s">
        <v>206</v>
      </c>
      <c r="LD6" s="512"/>
      <c r="LE6" s="513"/>
      <c r="LF6" s="511" t="s">
        <v>195</v>
      </c>
      <c r="LG6" s="513"/>
      <c r="LH6" s="511" t="s">
        <v>254</v>
      </c>
      <c r="LI6" s="512"/>
      <c r="LJ6" s="513"/>
      <c r="LK6" s="220"/>
      <c r="LL6" s="221"/>
      <c r="LZ6" s="12"/>
      <c r="MA6" s="12" t="s">
        <v>321</v>
      </c>
      <c r="MB6" s="12"/>
      <c r="MC6" s="12"/>
      <c r="MD6" s="12"/>
      <c r="ME6" s="12" t="s">
        <v>637</v>
      </c>
      <c r="MF6" s="12"/>
      <c r="MG6" s="12" t="s">
        <v>321</v>
      </c>
      <c r="MH6" s="12"/>
      <c r="MI6" s="12"/>
      <c r="MJ6" s="12" t="s">
        <v>0</v>
      </c>
      <c r="MK6" s="12" t="s">
        <v>0</v>
      </c>
      <c r="MN6" s="238" t="s">
        <v>249</v>
      </c>
      <c r="MO6" s="210" t="s">
        <v>204</v>
      </c>
      <c r="MP6" s="210"/>
      <c r="MQ6" s="511" t="s">
        <v>206</v>
      </c>
      <c r="MR6" s="512"/>
      <c r="MS6" s="513"/>
      <c r="MT6" s="511" t="s">
        <v>207</v>
      </c>
      <c r="MU6" s="513"/>
      <c r="MV6" s="511" t="s">
        <v>208</v>
      </c>
      <c r="MW6" s="513"/>
      <c r="MX6" s="511" t="s">
        <v>250</v>
      </c>
      <c r="MY6" s="512"/>
      <c r="MZ6" s="513"/>
      <c r="NA6" s="511" t="s">
        <v>251</v>
      </c>
      <c r="NB6" s="512"/>
      <c r="NC6" s="513"/>
      <c r="ND6" s="511" t="s">
        <v>209</v>
      </c>
      <c r="NE6" s="513"/>
      <c r="NF6" s="511" t="s">
        <v>210</v>
      </c>
      <c r="NG6" s="513"/>
      <c r="NH6" s="218" t="s">
        <v>252</v>
      </c>
      <c r="NI6" s="511" t="s">
        <v>253</v>
      </c>
      <c r="NJ6" s="513"/>
      <c r="NK6" s="511" t="s">
        <v>206</v>
      </c>
      <c r="NL6" s="512"/>
      <c r="NM6" s="513"/>
      <c r="NN6" s="511" t="s">
        <v>195</v>
      </c>
      <c r="NO6" s="513"/>
      <c r="NP6" s="511" t="s">
        <v>254</v>
      </c>
      <c r="NQ6" s="512"/>
      <c r="NR6" s="513"/>
      <c r="NS6" s="220"/>
      <c r="NT6" s="221"/>
      <c r="NV6" s="153" t="s">
        <v>160</v>
      </c>
      <c r="NW6" s="10"/>
      <c r="NX6" s="140" t="s">
        <v>320</v>
      </c>
      <c r="NY6" s="140" t="s">
        <v>321</v>
      </c>
      <c r="NZ6" s="140" t="s">
        <v>322</v>
      </c>
      <c r="OA6" s="140" t="s">
        <v>319</v>
      </c>
      <c r="OB6" s="140" t="s">
        <v>0</v>
      </c>
    </row>
    <row r="7" spans="2:392" ht="15.75" customHeight="1" thickBot="1" x14ac:dyDescent="0.3">
      <c r="B7" s="44">
        <v>1941</v>
      </c>
      <c r="C7" s="12"/>
      <c r="D7" s="12"/>
      <c r="S7" s="12"/>
      <c r="T7" s="12"/>
      <c r="U7" s="12"/>
      <c r="V7" s="12"/>
      <c r="W7" s="12"/>
      <c r="X7" s="12"/>
      <c r="Y7" s="12"/>
      <c r="Z7" s="12"/>
      <c r="AA7" s="12"/>
      <c r="AB7" s="3">
        <v>372425</v>
      </c>
      <c r="AC7" s="3">
        <v>0</v>
      </c>
      <c r="AD7" s="59"/>
      <c r="AF7" s="59"/>
      <c r="AG7" s="59"/>
      <c r="AH7" s="59"/>
      <c r="AI7" s="59"/>
      <c r="AJ7" s="59"/>
      <c r="AK7" s="98"/>
      <c r="AL7" s="98"/>
      <c r="AM7" s="59"/>
      <c r="AN7" s="59"/>
      <c r="AO7" s="59"/>
      <c r="AP7" s="59"/>
      <c r="AQ7" s="59"/>
      <c r="AR7" s="59"/>
      <c r="AS7" s="59"/>
      <c r="AT7" s="98"/>
      <c r="AU7" s="98"/>
      <c r="AV7" s="59"/>
      <c r="AW7" s="59"/>
      <c r="AX7" s="59"/>
      <c r="AY7" s="59"/>
      <c r="AZ7" s="59"/>
      <c r="BA7" s="59"/>
      <c r="BB7" s="59"/>
      <c r="BC7" s="98"/>
      <c r="BD7" s="98"/>
      <c r="BE7" s="59"/>
      <c r="BG7" s="59"/>
      <c r="BH7" s="59"/>
      <c r="BI7" s="59"/>
      <c r="BJ7" s="59"/>
      <c r="BK7" s="59"/>
      <c r="BL7" s="98"/>
      <c r="BM7" s="98"/>
      <c r="BN7" s="59"/>
      <c r="BP7" s="59"/>
      <c r="BQ7" s="59"/>
      <c r="BR7" s="59"/>
      <c r="BS7" s="59"/>
      <c r="BT7" s="59"/>
      <c r="BU7" s="98"/>
      <c r="BV7" s="98"/>
      <c r="BW7" s="59"/>
      <c r="BX7" s="59"/>
      <c r="BY7" s="59"/>
      <c r="BZ7" s="59"/>
      <c r="CA7" s="98"/>
      <c r="CB7" s="59"/>
      <c r="CD7" s="59"/>
      <c r="CE7" s="59"/>
      <c r="CF7" s="59"/>
      <c r="CG7" s="59"/>
      <c r="CH7" s="59"/>
      <c r="CI7" s="98"/>
      <c r="CJ7" s="98"/>
      <c r="CK7" s="59"/>
      <c r="CM7" s="59"/>
      <c r="CN7" s="59"/>
      <c r="CO7" s="59"/>
      <c r="CP7" s="88"/>
      <c r="CQ7" s="88"/>
      <c r="CR7" s="98"/>
      <c r="CS7" s="98"/>
      <c r="CT7" s="59"/>
      <c r="CV7" s="59"/>
      <c r="CW7" s="59"/>
      <c r="CX7" s="59"/>
      <c r="CY7" s="59"/>
      <c r="CZ7" s="59"/>
      <c r="DA7" s="98"/>
      <c r="DB7" s="98"/>
      <c r="DC7" s="59"/>
      <c r="DD7" s="59"/>
      <c r="DE7" s="59"/>
      <c r="DF7" s="59"/>
      <c r="DG7" s="59"/>
      <c r="DH7" s="88"/>
      <c r="DI7" s="88"/>
      <c r="DJ7" s="98"/>
      <c r="DK7" s="98"/>
      <c r="DL7" s="59"/>
      <c r="DM7" s="59"/>
      <c r="DN7" s="59"/>
      <c r="DO7" s="59"/>
      <c r="DP7" s="98"/>
      <c r="DR7" s="59"/>
      <c r="DS7" s="59"/>
      <c r="DT7" s="59"/>
      <c r="DU7" s="59"/>
      <c r="DV7" s="59"/>
      <c r="DX7" s="59"/>
      <c r="EB7" s="59"/>
      <c r="EC7" s="59"/>
      <c r="ED7" s="59"/>
      <c r="EE7" s="98"/>
      <c r="EF7" s="98"/>
      <c r="EH7" s="59"/>
      <c r="EI7" s="59"/>
      <c r="EJ7" s="59"/>
      <c r="EK7" s="59"/>
      <c r="EL7" s="59"/>
      <c r="EM7" s="59"/>
      <c r="EN7" s="59"/>
      <c r="EO7" s="59"/>
      <c r="EP7" s="59"/>
      <c r="EU7" s="59"/>
      <c r="EV7" s="59"/>
      <c r="EW7" s="59"/>
      <c r="EZ7" s="144" t="str">
        <f t="shared" ref="EZ7:EZ70" si="2">CONCATENATE(FA7, "-", FC7)</f>
        <v>fall Chinook-Grays/Chinook</v>
      </c>
      <c r="FA7" s="62" t="s">
        <v>328</v>
      </c>
      <c r="FB7" s="145" t="s">
        <v>400</v>
      </c>
      <c r="FC7" s="62" t="s">
        <v>31</v>
      </c>
      <c r="FD7" s="145" t="s">
        <v>401</v>
      </c>
      <c r="FE7" s="145">
        <v>1000</v>
      </c>
      <c r="FF7" s="62">
        <v>2010</v>
      </c>
      <c r="FG7" s="62">
        <v>82.894698750000003</v>
      </c>
      <c r="FH7" s="62">
        <v>17.359292775</v>
      </c>
      <c r="FI7" s="178">
        <v>1998</v>
      </c>
      <c r="FJ7" s="179"/>
      <c r="FK7" s="179"/>
      <c r="FL7" s="179">
        <v>100</v>
      </c>
      <c r="FM7" s="179"/>
      <c r="FN7" s="179"/>
      <c r="FO7" s="179">
        <v>157</v>
      </c>
      <c r="FP7" s="204">
        <f t="shared" si="0"/>
        <v>257</v>
      </c>
      <c r="FQ7" s="204">
        <f t="shared" si="1"/>
        <v>0</v>
      </c>
      <c r="FS7">
        <v>1993</v>
      </c>
      <c r="FT7" t="s">
        <v>82</v>
      </c>
      <c r="FU7" t="s">
        <v>82</v>
      </c>
      <c r="FV7" t="s">
        <v>82</v>
      </c>
      <c r="FW7" t="s">
        <v>82</v>
      </c>
      <c r="FX7" t="s">
        <v>82</v>
      </c>
      <c r="FY7" s="3">
        <v>1359</v>
      </c>
      <c r="FZ7" t="s">
        <v>82</v>
      </c>
      <c r="GA7" t="s">
        <v>82</v>
      </c>
      <c r="GB7" t="s">
        <v>82</v>
      </c>
      <c r="GP7" s="12">
        <v>2008</v>
      </c>
      <c r="GQ7" s="45">
        <f>AH74</f>
        <v>27</v>
      </c>
      <c r="GR7" s="45">
        <f>AQ74</f>
        <v>84.100000000000009</v>
      </c>
      <c r="GS7" s="45">
        <f>AZ74</f>
        <v>368.25</v>
      </c>
      <c r="GV7">
        <f t="shared" ref="GV7:GV16" si="3">FV22</f>
        <v>9</v>
      </c>
      <c r="GX7" s="45">
        <f>BR74</f>
        <v>1135.6179999999999</v>
      </c>
      <c r="GY7">
        <f t="shared" ref="GY7:GY16" si="4">FP17</f>
        <v>1845</v>
      </c>
      <c r="GZ7" s="3">
        <f>DH74</f>
        <v>1725</v>
      </c>
      <c r="HA7" s="45">
        <f>CF74</f>
        <v>210.08</v>
      </c>
      <c r="HB7" s="45">
        <f>CO74</f>
        <v>149.36000000000001</v>
      </c>
      <c r="HC7" s="45">
        <f>BI74</f>
        <v>494.99099999999999</v>
      </c>
      <c r="HE7" s="45">
        <f>CX74</f>
        <v>2324.1030000000001</v>
      </c>
      <c r="HL7" s="205">
        <f>SUM(GQ7:HK7)</f>
        <v>8372.5020000000004</v>
      </c>
      <c r="HM7" s="266">
        <f>HL7/(HL7+HL20)</f>
        <v>0.58733595942068939</v>
      </c>
      <c r="HN7" s="266"/>
      <c r="HO7" s="12">
        <v>2008</v>
      </c>
      <c r="HP7" s="205">
        <v>3499</v>
      </c>
      <c r="HQ7" s="205">
        <f>HP7*HM20</f>
        <v>1443.9114779870079</v>
      </c>
      <c r="HR7" s="205">
        <f>HP7*HM7</f>
        <v>2055.0885220129921</v>
      </c>
      <c r="HS7" s="205"/>
      <c r="HT7" s="205"/>
      <c r="HU7" s="205"/>
      <c r="HV7" s="205"/>
      <c r="HW7" s="205"/>
      <c r="HX7" s="205"/>
      <c r="HY7" s="205"/>
      <c r="HZ7" s="205"/>
      <c r="IA7" s="205"/>
      <c r="IB7" s="205"/>
      <c r="IC7" s="205"/>
      <c r="ID7" s="205"/>
      <c r="IE7" s="205"/>
      <c r="IF7" s="205"/>
      <c r="IG7" s="205"/>
      <c r="IH7" s="205"/>
      <c r="II7" s="205"/>
      <c r="IJ7" s="205"/>
      <c r="IK7" s="205"/>
      <c r="IL7" s="205"/>
      <c r="IM7" s="205"/>
      <c r="IN7" s="206"/>
      <c r="IP7" s="492" t="s">
        <v>679</v>
      </c>
      <c r="IQ7" s="492"/>
      <c r="IR7" s="492"/>
      <c r="IS7" s="492"/>
      <c r="IT7" s="12"/>
      <c r="IU7" s="12"/>
      <c r="IV7" s="12"/>
      <c r="IW7" s="12"/>
      <c r="IX7" s="12"/>
      <c r="IY7" s="12"/>
      <c r="IZ7" s="12"/>
      <c r="JA7" s="12"/>
      <c r="JB7" s="12"/>
      <c r="JC7" s="12"/>
      <c r="JD7" s="12"/>
      <c r="JE7" s="12"/>
      <c r="JF7" s="12"/>
      <c r="JG7" s="12"/>
      <c r="JH7" s="12"/>
      <c r="JI7" s="12"/>
      <c r="JJ7" s="525" t="s">
        <v>707</v>
      </c>
      <c r="JK7" s="525"/>
      <c r="JL7" s="525"/>
      <c r="JM7" s="525"/>
      <c r="JN7" s="525"/>
      <c r="JO7" s="525"/>
      <c r="JP7" s="525"/>
      <c r="JQ7" s="525"/>
      <c r="JR7" s="525"/>
      <c r="JS7" s="525"/>
      <c r="JT7" s="525"/>
      <c r="JU7" s="525"/>
      <c r="JV7" s="525"/>
      <c r="JW7" s="238"/>
      <c r="JX7" s="238"/>
      <c r="JY7" s="238"/>
      <c r="JZ7" s="238"/>
      <c r="KA7" s="238"/>
      <c r="KB7" s="238"/>
      <c r="KF7" s="238" t="s">
        <v>160</v>
      </c>
      <c r="KG7" s="210" t="s">
        <v>256</v>
      </c>
      <c r="KH7" s="238" t="s">
        <v>205</v>
      </c>
      <c r="KI7" s="215" t="s">
        <v>65</v>
      </c>
      <c r="KJ7" s="216" t="s">
        <v>257</v>
      </c>
      <c r="KK7" s="217" t="s">
        <v>258</v>
      </c>
      <c r="KL7" s="215" t="s">
        <v>65</v>
      </c>
      <c r="KM7" s="217" t="s">
        <v>258</v>
      </c>
      <c r="KN7" s="215" t="s">
        <v>65</v>
      </c>
      <c r="KO7" s="217" t="s">
        <v>258</v>
      </c>
      <c r="KP7" s="215" t="s">
        <v>65</v>
      </c>
      <c r="KQ7" s="216" t="s">
        <v>257</v>
      </c>
      <c r="KR7" s="217" t="s">
        <v>258</v>
      </c>
      <c r="KS7" s="215" t="s">
        <v>65</v>
      </c>
      <c r="KT7" s="216" t="s">
        <v>257</v>
      </c>
      <c r="KU7" s="217" t="s">
        <v>258</v>
      </c>
      <c r="KV7" s="215" t="s">
        <v>65</v>
      </c>
      <c r="KW7" s="217" t="s">
        <v>258</v>
      </c>
      <c r="KX7" s="215" t="s">
        <v>65</v>
      </c>
      <c r="KY7" s="217" t="s">
        <v>258</v>
      </c>
      <c r="KZ7" s="219" t="s">
        <v>257</v>
      </c>
      <c r="LA7" s="215" t="s">
        <v>257</v>
      </c>
      <c r="LB7" s="217" t="s">
        <v>258</v>
      </c>
      <c r="LC7" s="215" t="s">
        <v>65</v>
      </c>
      <c r="LD7" s="216" t="s">
        <v>257</v>
      </c>
      <c r="LE7" s="217" t="s">
        <v>258</v>
      </c>
      <c r="LF7" s="215" t="s">
        <v>257</v>
      </c>
      <c r="LG7" s="217" t="s">
        <v>258</v>
      </c>
      <c r="LH7" s="215" t="s">
        <v>65</v>
      </c>
      <c r="LI7" s="216" t="s">
        <v>257</v>
      </c>
      <c r="LJ7" s="217" t="s">
        <v>258</v>
      </c>
      <c r="LK7" s="222" t="s">
        <v>255</v>
      </c>
      <c r="LL7" s="223" t="s">
        <v>627</v>
      </c>
      <c r="LY7" s="237" t="s">
        <v>160</v>
      </c>
      <c r="LZ7" s="140" t="s">
        <v>320</v>
      </c>
      <c r="MA7" s="140" t="s">
        <v>639</v>
      </c>
      <c r="MB7" s="140" t="s">
        <v>322</v>
      </c>
      <c r="MC7" s="140" t="s">
        <v>319</v>
      </c>
      <c r="MD7" s="140" t="s">
        <v>0</v>
      </c>
      <c r="ME7" s="140" t="s">
        <v>638</v>
      </c>
      <c r="MF7" s="140" t="s">
        <v>320</v>
      </c>
      <c r="MG7" s="140" t="s">
        <v>639</v>
      </c>
      <c r="MH7" s="140" t="s">
        <v>322</v>
      </c>
      <c r="MI7" s="140" t="s">
        <v>319</v>
      </c>
      <c r="MJ7" s="140" t="s">
        <v>641</v>
      </c>
      <c r="MK7" s="140" t="s">
        <v>640</v>
      </c>
      <c r="MN7" s="238" t="s">
        <v>160</v>
      </c>
      <c r="MO7" s="210" t="s">
        <v>256</v>
      </c>
      <c r="MP7" s="238" t="s">
        <v>205</v>
      </c>
      <c r="MQ7" s="215" t="s">
        <v>65</v>
      </c>
      <c r="MR7" s="216" t="s">
        <v>257</v>
      </c>
      <c r="MS7" s="217" t="s">
        <v>258</v>
      </c>
      <c r="MT7" s="215" t="s">
        <v>65</v>
      </c>
      <c r="MU7" s="217" t="s">
        <v>258</v>
      </c>
      <c r="MV7" s="215" t="s">
        <v>65</v>
      </c>
      <c r="MW7" s="217" t="s">
        <v>258</v>
      </c>
      <c r="MX7" s="215" t="s">
        <v>65</v>
      </c>
      <c r="MY7" s="216" t="s">
        <v>257</v>
      </c>
      <c r="MZ7" s="217" t="s">
        <v>258</v>
      </c>
      <c r="NA7" s="215" t="s">
        <v>65</v>
      </c>
      <c r="NB7" s="216" t="s">
        <v>257</v>
      </c>
      <c r="NC7" s="217" t="s">
        <v>258</v>
      </c>
      <c r="ND7" s="215" t="s">
        <v>65</v>
      </c>
      <c r="NE7" s="217" t="s">
        <v>258</v>
      </c>
      <c r="NF7" s="215" t="s">
        <v>65</v>
      </c>
      <c r="NG7" s="217" t="s">
        <v>258</v>
      </c>
      <c r="NH7" s="219" t="s">
        <v>257</v>
      </c>
      <c r="NI7" s="215" t="s">
        <v>257</v>
      </c>
      <c r="NJ7" s="217" t="s">
        <v>258</v>
      </c>
      <c r="NK7" s="215" t="s">
        <v>65</v>
      </c>
      <c r="NL7" s="216" t="s">
        <v>257</v>
      </c>
      <c r="NM7" s="217" t="s">
        <v>258</v>
      </c>
      <c r="NN7" s="215" t="s">
        <v>257</v>
      </c>
      <c r="NO7" s="217" t="s">
        <v>258</v>
      </c>
      <c r="NP7" s="215" t="s">
        <v>65</v>
      </c>
      <c r="NQ7" s="216" t="s">
        <v>257</v>
      </c>
      <c r="NR7" s="217" t="s">
        <v>258</v>
      </c>
      <c r="NS7" s="222" t="s">
        <v>255</v>
      </c>
      <c r="NT7" s="223" t="s">
        <v>627</v>
      </c>
      <c r="NW7" s="12"/>
      <c r="NX7" s="12"/>
    </row>
    <row r="8" spans="2:392" ht="15.75" customHeight="1" thickBot="1" x14ac:dyDescent="0.3">
      <c r="B8" s="44">
        <v>1942</v>
      </c>
      <c r="C8" s="12"/>
      <c r="D8" s="12"/>
      <c r="S8" s="12"/>
      <c r="T8" s="12"/>
      <c r="U8" s="12"/>
      <c r="V8" s="12"/>
      <c r="W8" s="12"/>
      <c r="X8" s="12"/>
      <c r="Y8" s="12"/>
      <c r="Z8" s="12"/>
      <c r="AA8" s="12"/>
      <c r="AB8" s="3">
        <v>336428</v>
      </c>
      <c r="AC8" s="3">
        <v>0</v>
      </c>
      <c r="AD8" s="59"/>
      <c r="AF8" s="59"/>
      <c r="AG8" s="59"/>
      <c r="AH8" s="59"/>
      <c r="AI8" s="59"/>
      <c r="AJ8" s="59"/>
      <c r="AK8" s="98"/>
      <c r="AL8" s="98"/>
      <c r="AM8" s="59"/>
      <c r="AN8" s="59"/>
      <c r="AO8" s="59"/>
      <c r="AP8" s="59"/>
      <c r="AQ8" s="59"/>
      <c r="AR8" s="59"/>
      <c r="AS8" s="59"/>
      <c r="AT8" s="98"/>
      <c r="AU8" s="98"/>
      <c r="AV8" s="59"/>
      <c r="AW8" s="59"/>
      <c r="AX8" s="59"/>
      <c r="AY8" s="59"/>
      <c r="AZ8" s="59"/>
      <c r="BA8" s="59"/>
      <c r="BB8" s="59"/>
      <c r="BC8" s="98"/>
      <c r="BD8" s="98"/>
      <c r="BE8" s="59"/>
      <c r="BG8" s="59"/>
      <c r="BH8" s="59"/>
      <c r="BI8" s="59"/>
      <c r="BJ8" s="59"/>
      <c r="BK8" s="59"/>
      <c r="BL8" s="98"/>
      <c r="BM8" s="98"/>
      <c r="BN8" s="59"/>
      <c r="BP8" s="59"/>
      <c r="BQ8" s="59"/>
      <c r="BR8" s="59"/>
      <c r="BS8" s="59"/>
      <c r="BT8" s="59"/>
      <c r="BU8" s="98"/>
      <c r="BV8" s="98"/>
      <c r="BW8" s="59"/>
      <c r="BX8" s="59"/>
      <c r="BY8" s="59"/>
      <c r="BZ8" s="59"/>
      <c r="CA8" s="98"/>
      <c r="CB8" s="59"/>
      <c r="CD8" s="59"/>
      <c r="CE8" s="59"/>
      <c r="CF8" s="59"/>
      <c r="CG8" s="59"/>
      <c r="CH8" s="59"/>
      <c r="CI8" s="98"/>
      <c r="CJ8" s="98"/>
      <c r="CK8" s="59"/>
      <c r="CM8" s="59"/>
      <c r="CN8" s="59"/>
      <c r="CO8" s="59"/>
      <c r="CP8" s="88"/>
      <c r="CQ8" s="88"/>
      <c r="CR8" s="98"/>
      <c r="CS8" s="98"/>
      <c r="CT8" s="59"/>
      <c r="CV8" s="59"/>
      <c r="CW8" s="59"/>
      <c r="CX8" s="59"/>
      <c r="CY8" s="59"/>
      <c r="CZ8" s="59"/>
      <c r="DA8" s="98"/>
      <c r="DB8" s="98"/>
      <c r="DC8" s="59"/>
      <c r="DD8" s="59"/>
      <c r="DE8" s="59"/>
      <c r="DF8" s="59"/>
      <c r="DG8" s="59"/>
      <c r="DH8" s="88"/>
      <c r="DI8" s="88"/>
      <c r="DJ8" s="98"/>
      <c r="DK8" s="98"/>
      <c r="DL8" s="59"/>
      <c r="DM8" s="59"/>
      <c r="DN8" s="59"/>
      <c r="DO8" s="59"/>
      <c r="DP8" s="98"/>
      <c r="DR8" s="59"/>
      <c r="DS8" s="59"/>
      <c r="DT8" s="59"/>
      <c r="DU8" s="59"/>
      <c r="DV8" s="59"/>
      <c r="DX8" s="59"/>
      <c r="EB8" s="59"/>
      <c r="EC8" s="59"/>
      <c r="ED8" s="59"/>
      <c r="EE8" s="98"/>
      <c r="EF8" s="98"/>
      <c r="EH8" s="59"/>
      <c r="EI8" s="59"/>
      <c r="EJ8" s="59"/>
      <c r="EK8" s="59"/>
      <c r="EL8" s="59"/>
      <c r="EM8" s="59"/>
      <c r="EN8" s="59"/>
      <c r="EO8" s="59"/>
      <c r="EP8" s="59"/>
      <c r="EU8" s="59"/>
      <c r="EV8" s="59"/>
      <c r="EW8" s="59"/>
      <c r="EZ8" s="144" t="str">
        <f t="shared" si="2"/>
        <v>fall Chinook-Grays/Chinook</v>
      </c>
      <c r="FA8" s="62" t="s">
        <v>328</v>
      </c>
      <c r="FB8" s="145" t="s">
        <v>400</v>
      </c>
      <c r="FC8" s="62" t="s">
        <v>31</v>
      </c>
      <c r="FD8" s="145" t="s">
        <v>401</v>
      </c>
      <c r="FE8" s="145">
        <v>1000</v>
      </c>
      <c r="FF8" s="62">
        <v>2011</v>
      </c>
      <c r="FG8" s="62">
        <v>62.332752499999998</v>
      </c>
      <c r="FH8" s="62">
        <v>61.670292500000002</v>
      </c>
      <c r="FI8" s="180">
        <v>1999</v>
      </c>
      <c r="FJ8" s="181"/>
      <c r="FK8" s="181"/>
      <c r="FL8" s="181">
        <v>1</v>
      </c>
      <c r="FM8" s="181"/>
      <c r="FN8" s="181"/>
      <c r="FO8" s="181">
        <v>0</v>
      </c>
      <c r="FP8" s="204">
        <f t="shared" si="0"/>
        <v>1</v>
      </c>
      <c r="FQ8" s="204">
        <f t="shared" si="1"/>
        <v>0</v>
      </c>
      <c r="FS8">
        <v>1994</v>
      </c>
      <c r="FT8" t="s">
        <v>82</v>
      </c>
      <c r="FU8" t="s">
        <v>82</v>
      </c>
      <c r="FV8" t="s">
        <v>82</v>
      </c>
      <c r="FW8" t="s">
        <v>82</v>
      </c>
      <c r="FX8" t="s">
        <v>82</v>
      </c>
      <c r="FY8">
        <v>574</v>
      </c>
      <c r="FZ8" t="s">
        <v>82</v>
      </c>
      <c r="GA8" t="s">
        <v>82</v>
      </c>
      <c r="GB8" t="s">
        <v>82</v>
      </c>
      <c r="GP8" s="12">
        <v>2009</v>
      </c>
      <c r="GQ8" s="45">
        <f>AH75</f>
        <v>133</v>
      </c>
      <c r="GR8" s="45">
        <f>AQ75</f>
        <v>412</v>
      </c>
      <c r="GS8" s="45">
        <f>AZ75</f>
        <v>563</v>
      </c>
      <c r="GV8">
        <f t="shared" si="3"/>
        <v>94</v>
      </c>
      <c r="GX8" s="45">
        <f>BR75</f>
        <v>1165</v>
      </c>
      <c r="GY8">
        <f t="shared" si="4"/>
        <v>7491</v>
      </c>
      <c r="GZ8" s="3">
        <f>DH75</f>
        <v>539</v>
      </c>
      <c r="HA8" s="45">
        <f>CF75</f>
        <v>494</v>
      </c>
      <c r="HB8" s="45">
        <f>CO75</f>
        <v>736</v>
      </c>
      <c r="HC8" s="45">
        <f>BI75</f>
        <v>299</v>
      </c>
      <c r="HE8" s="45">
        <f>CX75</f>
        <v>814</v>
      </c>
      <c r="HF8">
        <f t="shared" ref="HF8:HF16" si="5">FX23</f>
        <v>241</v>
      </c>
      <c r="HL8" s="205">
        <f t="shared" ref="HL8:HL16" si="6">SUM(GQ8:HK8)</f>
        <v>12981</v>
      </c>
      <c r="HM8" s="266">
        <f t="shared" ref="HM8:HM16" si="7">HL8/(HL8+HL21)</f>
        <v>0.5015703898521342</v>
      </c>
      <c r="HN8" s="266"/>
      <c r="HO8" s="12">
        <v>2009</v>
      </c>
      <c r="HP8" s="205">
        <v>7616</v>
      </c>
      <c r="HQ8" s="205">
        <f t="shared" ref="HQ8" si="8">HP8*HM21</f>
        <v>3796.0399108861461</v>
      </c>
      <c r="HR8" s="205">
        <f t="shared" ref="HR8" si="9">HP8*HM8</f>
        <v>3819.9600891138539</v>
      </c>
      <c r="HS8" s="205"/>
      <c r="HT8" s="205"/>
      <c r="HU8" s="205"/>
      <c r="HV8" s="205"/>
      <c r="HW8" s="205"/>
      <c r="HX8" s="205"/>
      <c r="HY8" s="205"/>
      <c r="HZ8" s="205"/>
      <c r="IA8" s="205"/>
      <c r="IB8" s="205"/>
      <c r="IC8" s="205"/>
      <c r="ID8" s="205"/>
      <c r="IE8" s="205"/>
      <c r="IF8" s="205"/>
      <c r="IG8" s="205"/>
      <c r="IH8" s="205"/>
      <c r="II8" s="205"/>
      <c r="IJ8" s="205"/>
      <c r="IK8" s="205"/>
      <c r="IL8" s="205"/>
      <c r="IM8" s="205"/>
      <c r="IN8" s="206"/>
      <c r="IP8" s="522" t="s">
        <v>1</v>
      </c>
      <c r="IQ8" s="522"/>
      <c r="IR8" s="522"/>
      <c r="IS8" s="260" t="s">
        <v>367</v>
      </c>
      <c r="IT8" s="41"/>
      <c r="IU8" s="41"/>
      <c r="IV8" s="238"/>
      <c r="IW8" s="238"/>
      <c r="IX8" s="238"/>
      <c r="IY8" s="238"/>
      <c r="IZ8" s="492" t="s">
        <v>677</v>
      </c>
      <c r="JA8" s="492"/>
      <c r="JB8" s="492"/>
      <c r="JC8" s="492"/>
      <c r="JD8" s="492"/>
      <c r="JE8" s="12"/>
      <c r="JF8" s="12"/>
      <c r="JG8" s="12"/>
      <c r="JH8" s="12"/>
      <c r="JI8" s="12"/>
      <c r="JJ8" s="525" t="s">
        <v>698</v>
      </c>
      <c r="JK8" s="525"/>
      <c r="JL8" s="525"/>
      <c r="JM8" s="525"/>
      <c r="JN8" s="238"/>
      <c r="JO8" s="525" t="s">
        <v>211</v>
      </c>
      <c r="JP8" s="525"/>
      <c r="JQ8" s="238"/>
      <c r="JR8" s="534" t="s">
        <v>703</v>
      </c>
      <c r="JS8" s="534"/>
      <c r="JT8" s="238"/>
      <c r="JU8" s="524" t="s">
        <v>704</v>
      </c>
      <c r="JV8" s="524"/>
      <c r="JW8" s="12"/>
      <c r="JX8" s="492" t="s">
        <v>708</v>
      </c>
      <c r="JY8" s="492"/>
      <c r="JZ8" s="492"/>
      <c r="KA8" s="492"/>
      <c r="KB8" s="492"/>
      <c r="KC8" s="492"/>
      <c r="KD8" s="492"/>
      <c r="KF8" s="73" t="s">
        <v>259</v>
      </c>
      <c r="KG8">
        <v>574</v>
      </c>
      <c r="KH8" t="s">
        <v>203</v>
      </c>
      <c r="KI8" s="228">
        <v>4.9000000000000004</v>
      </c>
      <c r="KJ8" s="229">
        <v>0</v>
      </c>
      <c r="KK8" s="230">
        <v>0.1</v>
      </c>
      <c r="KL8" s="228">
        <v>4.5999999999999996</v>
      </c>
      <c r="KM8" s="229">
        <v>0</v>
      </c>
      <c r="KN8" s="229">
        <v>19.600000000000001</v>
      </c>
      <c r="KO8" s="229">
        <v>0</v>
      </c>
      <c r="KP8" s="229">
        <v>1.7</v>
      </c>
      <c r="KQ8" s="229">
        <v>1</v>
      </c>
      <c r="KR8" s="229">
        <v>0.2</v>
      </c>
      <c r="KS8" s="229">
        <v>0</v>
      </c>
      <c r="KT8" s="229">
        <v>1.4</v>
      </c>
      <c r="KU8" s="230">
        <v>2</v>
      </c>
      <c r="KV8" s="228">
        <v>8.4</v>
      </c>
      <c r="KW8" s="229">
        <v>10.5</v>
      </c>
      <c r="KX8" s="229">
        <v>2.9</v>
      </c>
      <c r="KY8" s="229">
        <v>0.1</v>
      </c>
      <c r="KZ8" s="229">
        <v>0</v>
      </c>
      <c r="LA8" s="229">
        <v>0.6</v>
      </c>
      <c r="LB8" s="230">
        <v>0</v>
      </c>
      <c r="LC8" s="70">
        <v>0</v>
      </c>
      <c r="LD8" s="70">
        <v>0</v>
      </c>
      <c r="LE8" s="70">
        <v>0</v>
      </c>
      <c r="LF8" s="70">
        <v>0</v>
      </c>
      <c r="LG8" s="70">
        <v>0</v>
      </c>
      <c r="LH8" s="70">
        <v>0</v>
      </c>
      <c r="LI8" s="70">
        <v>9.6999999999999993</v>
      </c>
      <c r="LJ8" s="70">
        <v>1.5</v>
      </c>
      <c r="LK8" s="70">
        <v>2</v>
      </c>
      <c r="LL8" s="70">
        <v>28.9</v>
      </c>
      <c r="LZ8" s="12"/>
      <c r="MN8" t="s">
        <v>259</v>
      </c>
      <c r="MO8">
        <v>4266</v>
      </c>
      <c r="MP8" t="s">
        <v>203</v>
      </c>
      <c r="MQ8" s="228">
        <v>0</v>
      </c>
      <c r="MR8" s="229">
        <v>0</v>
      </c>
      <c r="MS8" s="230">
        <v>0</v>
      </c>
      <c r="MT8" s="228">
        <v>0</v>
      </c>
      <c r="MU8" s="229">
        <v>0</v>
      </c>
      <c r="MV8" s="229">
        <v>26.2</v>
      </c>
      <c r="MW8" s="229">
        <v>0.2</v>
      </c>
      <c r="MX8" s="229">
        <v>0.8</v>
      </c>
      <c r="MY8" s="229">
        <v>0.1</v>
      </c>
      <c r="MZ8" s="229">
        <v>0</v>
      </c>
      <c r="NA8" s="229">
        <v>0.1</v>
      </c>
      <c r="NB8" s="229">
        <v>1.1000000000000001</v>
      </c>
      <c r="NC8" s="230">
        <v>1.2</v>
      </c>
      <c r="ND8" s="228">
        <v>16</v>
      </c>
      <c r="NE8" s="229">
        <v>5.7</v>
      </c>
      <c r="NF8" s="229">
        <v>1.8</v>
      </c>
      <c r="NG8" s="229">
        <v>0.4</v>
      </c>
      <c r="NH8" s="229">
        <v>0.5</v>
      </c>
      <c r="NI8" s="229">
        <v>0.5</v>
      </c>
      <c r="NJ8" s="230">
        <v>5.7</v>
      </c>
      <c r="NK8" s="70">
        <v>0</v>
      </c>
      <c r="NL8" s="70">
        <v>0</v>
      </c>
      <c r="NM8" s="70">
        <v>0</v>
      </c>
      <c r="NN8" s="70">
        <v>0</v>
      </c>
      <c r="NO8" s="70">
        <v>0</v>
      </c>
      <c r="NP8" s="70">
        <v>0</v>
      </c>
      <c r="NQ8" s="70">
        <v>21.4</v>
      </c>
      <c r="NR8" s="70">
        <v>0.5</v>
      </c>
      <c r="NS8" s="70">
        <v>0.2</v>
      </c>
      <c r="NT8" s="70">
        <v>17.7</v>
      </c>
      <c r="NV8" s="12">
        <v>2008</v>
      </c>
      <c r="NW8" s="12"/>
      <c r="NX8" s="107">
        <v>836</v>
      </c>
      <c r="NY8" s="107">
        <v>9449</v>
      </c>
      <c r="NZ8" s="107">
        <v>599</v>
      </c>
      <c r="OA8" s="107">
        <v>0</v>
      </c>
      <c r="OB8" s="107">
        <f>SUM(NX8:OA8)</f>
        <v>10884</v>
      </c>
    </row>
    <row r="9" spans="2:392" ht="15" customHeight="1" thickBot="1" x14ac:dyDescent="0.3">
      <c r="B9" s="44">
        <v>1943</v>
      </c>
      <c r="C9" s="12"/>
      <c r="D9" s="12"/>
      <c r="S9" s="12"/>
      <c r="T9" s="12"/>
      <c r="U9" s="12"/>
      <c r="V9" s="12"/>
      <c r="W9" s="12"/>
      <c r="X9" s="12"/>
      <c r="Y9" s="12"/>
      <c r="Z9" s="12"/>
      <c r="AA9" s="12"/>
      <c r="AB9" s="3">
        <v>234045</v>
      </c>
      <c r="AC9" s="3">
        <v>0</v>
      </c>
      <c r="AD9" s="59"/>
      <c r="AF9" s="59"/>
      <c r="AG9" s="59"/>
      <c r="AH9" s="59"/>
      <c r="AI9" s="59"/>
      <c r="AJ9" s="59"/>
      <c r="AK9" s="98"/>
      <c r="AL9" s="98"/>
      <c r="AM9" s="59"/>
      <c r="AN9" s="59"/>
      <c r="AO9" s="59"/>
      <c r="AP9" s="59"/>
      <c r="AQ9" s="59"/>
      <c r="AR9" s="59"/>
      <c r="AS9" s="59"/>
      <c r="AT9" s="98"/>
      <c r="AU9" s="98"/>
      <c r="AV9" s="59"/>
      <c r="AW9" s="59"/>
      <c r="AX9" s="59"/>
      <c r="AY9" s="59"/>
      <c r="AZ9" s="59"/>
      <c r="BA9" s="59"/>
      <c r="BB9" s="59"/>
      <c r="BC9" s="98"/>
      <c r="BD9" s="98"/>
      <c r="BE9" s="59"/>
      <c r="BG9" s="59"/>
      <c r="BH9" s="59"/>
      <c r="BI9" s="59"/>
      <c r="BJ9" s="59"/>
      <c r="BK9" s="59"/>
      <c r="BL9" s="98"/>
      <c r="BM9" s="98"/>
      <c r="BN9" s="59"/>
      <c r="BP9" s="59"/>
      <c r="BQ9" s="59"/>
      <c r="BR9" s="59"/>
      <c r="BS9" s="59"/>
      <c r="BT9" s="59"/>
      <c r="BU9" s="98"/>
      <c r="BV9" s="98"/>
      <c r="BW9" s="59"/>
      <c r="BX9" s="59"/>
      <c r="BY9" s="59"/>
      <c r="BZ9" s="59"/>
      <c r="CA9" s="98"/>
      <c r="CB9" s="59"/>
      <c r="CD9" s="59"/>
      <c r="CE9" s="59"/>
      <c r="CF9" s="59"/>
      <c r="CG9" s="59"/>
      <c r="CH9" s="59"/>
      <c r="CI9" s="98"/>
      <c r="CJ9" s="98"/>
      <c r="CK9" s="59"/>
      <c r="CM9" s="59"/>
      <c r="CN9" s="59"/>
      <c r="CO9" s="59"/>
      <c r="CP9" s="88"/>
      <c r="CQ9" s="88"/>
      <c r="CR9" s="98"/>
      <c r="CS9" s="98"/>
      <c r="CT9" s="59"/>
      <c r="CV9" s="59"/>
      <c r="CW9" s="59"/>
      <c r="CX9" s="59"/>
      <c r="CY9" s="59"/>
      <c r="CZ9" s="59"/>
      <c r="DA9" s="98"/>
      <c r="DB9" s="98"/>
      <c r="DC9" s="59"/>
      <c r="DD9" s="59"/>
      <c r="DE9" s="59"/>
      <c r="DF9" s="59"/>
      <c r="DG9" s="59"/>
      <c r="DH9" s="88"/>
      <c r="DI9" s="88"/>
      <c r="DJ9" s="98"/>
      <c r="DK9" s="98"/>
      <c r="DL9" s="59"/>
      <c r="DM9" s="59"/>
      <c r="DN9" s="59"/>
      <c r="DO9" s="59"/>
      <c r="DP9" s="98"/>
      <c r="DR9" s="59"/>
      <c r="DS9" s="59"/>
      <c r="DT9" s="59"/>
      <c r="DU9" s="59"/>
      <c r="DV9" s="59"/>
      <c r="DX9" s="59"/>
      <c r="EB9" s="59"/>
      <c r="EC9" s="59"/>
      <c r="ED9" s="59"/>
      <c r="EE9" s="98"/>
      <c r="EF9" s="98"/>
      <c r="EH9" s="59"/>
      <c r="EI9" s="59"/>
      <c r="EJ9" s="59"/>
      <c r="EK9" s="59"/>
      <c r="EL9" s="59"/>
      <c r="EM9" s="59"/>
      <c r="EN9" s="59"/>
      <c r="EO9" s="59"/>
      <c r="EP9" s="59"/>
      <c r="EU9" s="59"/>
      <c r="EV9" s="59"/>
      <c r="EW9" s="59"/>
      <c r="EZ9" s="144" t="str">
        <f t="shared" si="2"/>
        <v>fall Chinook-Grays/Chinook</v>
      </c>
      <c r="FA9" s="62" t="s">
        <v>328</v>
      </c>
      <c r="FB9" s="145" t="s">
        <v>400</v>
      </c>
      <c r="FC9" s="62" t="s">
        <v>31</v>
      </c>
      <c r="FD9" s="145" t="s">
        <v>401</v>
      </c>
      <c r="FE9" s="145">
        <v>1000</v>
      </c>
      <c r="FF9" s="62">
        <v>2012</v>
      </c>
      <c r="FG9" s="62">
        <v>35.094826750000003</v>
      </c>
      <c r="FH9" s="62">
        <v>55.864669999999997</v>
      </c>
      <c r="FI9" s="178">
        <v>2000</v>
      </c>
      <c r="FJ9" s="179"/>
      <c r="FK9" s="179"/>
      <c r="FL9" s="179">
        <v>1</v>
      </c>
      <c r="FM9" s="179"/>
      <c r="FN9" s="179"/>
      <c r="FO9" s="179">
        <v>0</v>
      </c>
      <c r="FP9" s="204">
        <f t="shared" si="0"/>
        <v>1</v>
      </c>
      <c r="FQ9" s="204">
        <f t="shared" si="1"/>
        <v>0</v>
      </c>
      <c r="FS9">
        <v>1995</v>
      </c>
      <c r="FT9" t="s">
        <v>82</v>
      </c>
      <c r="FU9" t="s">
        <v>82</v>
      </c>
      <c r="FV9" t="s">
        <v>82</v>
      </c>
      <c r="FW9" t="s">
        <v>82</v>
      </c>
      <c r="FX9" t="s">
        <v>82</v>
      </c>
      <c r="FY9" s="3">
        <v>1039</v>
      </c>
      <c r="FZ9" t="s">
        <v>82</v>
      </c>
      <c r="GA9" t="s">
        <v>82</v>
      </c>
      <c r="GB9" t="s">
        <v>82</v>
      </c>
      <c r="GP9" s="12">
        <v>2010</v>
      </c>
      <c r="GQ9">
        <f t="shared" ref="GQ9:GQ16" si="10">FG7</f>
        <v>82.894698750000003</v>
      </c>
      <c r="GR9">
        <f t="shared" ref="GR9:GR16" si="11">FG15</f>
        <v>136.5787895</v>
      </c>
      <c r="GS9">
        <f t="shared" ref="GS9:GS16" si="12">FG23</f>
        <v>156.27986999999999</v>
      </c>
      <c r="GT9" s="45">
        <f>EE76</f>
        <v>163.58399999999978</v>
      </c>
      <c r="GU9">
        <f t="shared" ref="GU9:GU16" si="13">FU24</f>
        <v>896</v>
      </c>
      <c r="GV9">
        <f t="shared" si="3"/>
        <v>12</v>
      </c>
      <c r="GX9">
        <f t="shared" ref="GX9:GX16" si="14">FG39</f>
        <v>2550</v>
      </c>
      <c r="GY9">
        <f t="shared" si="4"/>
        <v>2103</v>
      </c>
      <c r="GZ9">
        <f t="shared" ref="GZ9:GZ16" si="15">FG47</f>
        <v>227.48339875000002</v>
      </c>
      <c r="HA9">
        <f t="shared" ref="HA9:HA16" si="16">FG31</f>
        <v>413.39206250000001</v>
      </c>
      <c r="HB9">
        <f t="shared" ref="HB9:HB16" si="17">FG55</f>
        <v>593.27053124999998</v>
      </c>
      <c r="HC9">
        <f t="shared" ref="HC9:HC16" si="18">FG63</f>
        <v>1533.966625</v>
      </c>
      <c r="HE9">
        <f t="shared" ref="HE9:HE16" si="19">FG71</f>
        <v>589.10816250000005</v>
      </c>
      <c r="HF9">
        <f t="shared" si="5"/>
        <v>0</v>
      </c>
      <c r="HI9">
        <f t="shared" ref="HI9:HI15" si="20">GI43</f>
        <v>21</v>
      </c>
      <c r="HJ9">
        <f t="shared" ref="HJ9:HJ15" si="21">GI54</f>
        <v>312.85200000000003</v>
      </c>
      <c r="HL9" s="205">
        <f t="shared" si="6"/>
        <v>9791.4101382500012</v>
      </c>
      <c r="HM9" s="266">
        <f t="shared" si="7"/>
        <v>0.19696366445788491</v>
      </c>
      <c r="HN9" s="266"/>
      <c r="HO9" s="12">
        <v>2010</v>
      </c>
      <c r="HP9" s="205">
        <v>7974</v>
      </c>
      <c r="HQ9" s="205">
        <f>HP9</f>
        <v>7974</v>
      </c>
      <c r="HR9" s="275">
        <v>0</v>
      </c>
      <c r="HS9" s="205"/>
      <c r="HT9" s="205"/>
      <c r="HU9" s="205"/>
      <c r="HV9" s="205"/>
      <c r="HW9" s="205"/>
      <c r="HX9" s="205"/>
      <c r="HY9" s="205"/>
      <c r="HZ9" s="205"/>
      <c r="IA9" s="205"/>
      <c r="IB9" s="205"/>
      <c r="IC9" s="205"/>
      <c r="ID9" s="205"/>
      <c r="IE9" s="205"/>
      <c r="IF9" s="205"/>
      <c r="IG9" s="205"/>
      <c r="IH9" s="205"/>
      <c r="II9" s="205"/>
      <c r="IJ9" s="205"/>
      <c r="IK9" s="205"/>
      <c r="IL9" s="205"/>
      <c r="IM9" s="205"/>
      <c r="IN9" s="206"/>
      <c r="IP9" s="260" t="s">
        <v>1</v>
      </c>
      <c r="IQ9" s="260" t="s">
        <v>673</v>
      </c>
      <c r="IR9" s="260"/>
      <c r="IS9" s="260" t="s">
        <v>675</v>
      </c>
      <c r="IT9" s="525" t="s">
        <v>680</v>
      </c>
      <c r="IU9" s="525"/>
      <c r="IV9" s="238"/>
      <c r="IW9" s="525" t="s">
        <v>706</v>
      </c>
      <c r="IX9" s="525"/>
      <c r="IY9" s="238"/>
      <c r="IZ9" s="523" t="s">
        <v>334</v>
      </c>
      <c r="JA9" s="523"/>
      <c r="JB9" s="262"/>
      <c r="JC9" s="524" t="s">
        <v>332</v>
      </c>
      <c r="JD9" s="524"/>
      <c r="JE9" s="12"/>
      <c r="JF9" s="492" t="s">
        <v>678</v>
      </c>
      <c r="JG9" s="492"/>
      <c r="JH9" s="492"/>
      <c r="JI9" s="12"/>
      <c r="JJ9" s="12" t="s">
        <v>699</v>
      </c>
      <c r="JK9" s="12" t="s">
        <v>700</v>
      </c>
      <c r="JL9" s="12" t="s">
        <v>0</v>
      </c>
      <c r="JM9" s="12" t="s">
        <v>701</v>
      </c>
      <c r="JN9" s="12"/>
      <c r="JO9" s="12" t="s">
        <v>700</v>
      </c>
      <c r="JP9" s="12" t="s">
        <v>24</v>
      </c>
      <c r="JQ9" s="12"/>
      <c r="JR9" s="525"/>
      <c r="JS9" s="525"/>
      <c r="JT9" s="12"/>
      <c r="JU9" s="12"/>
      <c r="JV9" s="12" t="s">
        <v>24</v>
      </c>
      <c r="JW9" s="12"/>
      <c r="JX9" s="492" t="s">
        <v>697</v>
      </c>
      <c r="JY9" s="492"/>
      <c r="JZ9" s="492"/>
      <c r="KA9" s="12"/>
      <c r="KB9" s="492" t="s">
        <v>24</v>
      </c>
      <c r="KC9" s="492"/>
      <c r="KD9" s="492"/>
      <c r="KF9">
        <v>1985</v>
      </c>
      <c r="KG9">
        <v>729</v>
      </c>
      <c r="KH9" t="s">
        <v>212</v>
      </c>
      <c r="KI9" s="231">
        <v>4</v>
      </c>
      <c r="KJ9" s="70">
        <v>0.8</v>
      </c>
      <c r="KK9" s="232">
        <v>0</v>
      </c>
      <c r="KL9" s="231">
        <v>4.5</v>
      </c>
      <c r="KM9" s="70">
        <v>0</v>
      </c>
      <c r="KN9" s="70">
        <v>12.9</v>
      </c>
      <c r="KO9" s="70">
        <v>0</v>
      </c>
      <c r="KP9" s="70">
        <v>0</v>
      </c>
      <c r="KQ9" s="70">
        <v>4.5</v>
      </c>
      <c r="KR9" s="70">
        <v>0</v>
      </c>
      <c r="KS9" s="70">
        <v>0</v>
      </c>
      <c r="KT9" s="70">
        <v>1.1000000000000001</v>
      </c>
      <c r="KU9" s="232">
        <v>0.4</v>
      </c>
      <c r="KV9" s="231">
        <v>3.4</v>
      </c>
      <c r="KW9" s="70">
        <v>4.8</v>
      </c>
      <c r="KX9" s="70">
        <v>1.8</v>
      </c>
      <c r="KY9" s="70">
        <v>0.8</v>
      </c>
      <c r="KZ9" s="70">
        <v>0</v>
      </c>
      <c r="LA9" s="70">
        <v>0.4</v>
      </c>
      <c r="LB9" s="232">
        <v>0.7</v>
      </c>
      <c r="LC9" s="70">
        <v>0</v>
      </c>
      <c r="LD9" s="70">
        <v>0</v>
      </c>
      <c r="LE9" s="70">
        <v>0</v>
      </c>
      <c r="LF9" s="70">
        <v>0</v>
      </c>
      <c r="LG9" s="70">
        <v>0</v>
      </c>
      <c r="LH9" s="70">
        <v>0</v>
      </c>
      <c r="LI9" s="70">
        <v>5.6</v>
      </c>
      <c r="LJ9" s="70">
        <v>7.8</v>
      </c>
      <c r="LK9" s="70">
        <v>0.7</v>
      </c>
      <c r="LL9" s="70">
        <v>45.7</v>
      </c>
      <c r="LY9" s="12">
        <v>2008</v>
      </c>
      <c r="LZ9" s="107">
        <v>3044</v>
      </c>
      <c r="MA9" s="107">
        <v>5701</v>
      </c>
      <c r="MB9" s="107">
        <v>502</v>
      </c>
      <c r="MC9" s="107">
        <v>3499</v>
      </c>
      <c r="MD9" s="107">
        <f t="shared" ref="MD9:MD18" si="22">SUM(LZ9:MC9)</f>
        <v>12746</v>
      </c>
      <c r="ME9" s="107">
        <v>61566</v>
      </c>
      <c r="MF9" s="161">
        <f>LZ9/ME9</f>
        <v>4.9442874313744598E-2</v>
      </c>
      <c r="MG9" s="161">
        <f>MA9/ME9</f>
        <v>9.2599811584316016E-2</v>
      </c>
      <c r="MH9" s="161">
        <f>MB9/ME9</f>
        <v>8.1538511516096555E-3</v>
      </c>
      <c r="MI9" s="161">
        <f>MC9/ME9</f>
        <v>5.6833317090601958E-2</v>
      </c>
      <c r="MJ9" s="161">
        <f>MD9/ME9</f>
        <v>0.20702985414027222</v>
      </c>
      <c r="MK9" s="161">
        <f>SUM(MF9:MH9)</f>
        <v>0.15019653704967029</v>
      </c>
      <c r="MN9">
        <v>1985</v>
      </c>
      <c r="MO9">
        <v>1225</v>
      </c>
      <c r="MP9" t="s">
        <v>212</v>
      </c>
      <c r="MQ9" s="231">
        <v>0</v>
      </c>
      <c r="MR9" s="70">
        <v>0</v>
      </c>
      <c r="MS9" s="232">
        <v>0</v>
      </c>
      <c r="MT9" s="231">
        <v>0</v>
      </c>
      <c r="MU9" s="70">
        <v>0</v>
      </c>
      <c r="MV9" s="70">
        <v>14.9</v>
      </c>
      <c r="MW9" s="70">
        <v>0.7</v>
      </c>
      <c r="MX9" s="70">
        <v>0.2</v>
      </c>
      <c r="MY9" s="70">
        <v>0</v>
      </c>
      <c r="MZ9" s="70">
        <v>0</v>
      </c>
      <c r="NA9" s="70">
        <v>0</v>
      </c>
      <c r="NB9" s="70">
        <v>0.2</v>
      </c>
      <c r="NC9" s="232">
        <v>0</v>
      </c>
      <c r="ND9" s="231">
        <v>12.1</v>
      </c>
      <c r="NE9" s="70">
        <v>2.4</v>
      </c>
      <c r="NF9" s="70">
        <v>4.2</v>
      </c>
      <c r="NG9" s="70">
        <v>0.1</v>
      </c>
      <c r="NH9" s="70">
        <v>0</v>
      </c>
      <c r="NI9" s="70">
        <v>0.7</v>
      </c>
      <c r="NJ9" s="232">
        <v>1.5</v>
      </c>
      <c r="NK9" s="70">
        <v>0</v>
      </c>
      <c r="NL9" s="70">
        <v>0</v>
      </c>
      <c r="NM9" s="70">
        <v>0</v>
      </c>
      <c r="NN9" s="70">
        <v>0</v>
      </c>
      <c r="NO9" s="70">
        <v>0</v>
      </c>
      <c r="NP9" s="70">
        <v>0</v>
      </c>
      <c r="NQ9" s="70">
        <v>25.3</v>
      </c>
      <c r="NR9" s="70">
        <v>0.2</v>
      </c>
      <c r="NS9" s="70">
        <v>0.1</v>
      </c>
      <c r="NT9" s="70">
        <v>37.6</v>
      </c>
      <c r="NV9" s="12">
        <v>2009</v>
      </c>
      <c r="NW9" s="12"/>
      <c r="NX9" s="107">
        <v>334</v>
      </c>
      <c r="NY9" s="107">
        <v>7718</v>
      </c>
      <c r="NZ9" s="107">
        <v>585.52365235959201</v>
      </c>
      <c r="OA9" s="107">
        <v>0</v>
      </c>
      <c r="OB9" s="107">
        <f>SUM(NX9:OA9)</f>
        <v>8637.5236523595922</v>
      </c>
    </row>
    <row r="10" spans="2:392" ht="15.75" thickBot="1" x14ac:dyDescent="0.3">
      <c r="B10" s="44">
        <v>1944</v>
      </c>
      <c r="C10" s="12"/>
      <c r="D10" s="12"/>
      <c r="S10" s="12"/>
      <c r="T10" s="12"/>
      <c r="U10" s="12"/>
      <c r="V10" s="12"/>
      <c r="W10" s="12"/>
      <c r="X10" s="12"/>
      <c r="Y10" s="12"/>
      <c r="Z10" s="12"/>
      <c r="AA10" s="12"/>
      <c r="AB10" s="3">
        <v>197237</v>
      </c>
      <c r="AC10" s="3">
        <v>0</v>
      </c>
      <c r="AD10" s="59"/>
      <c r="AF10" s="59"/>
      <c r="AG10" s="59"/>
      <c r="AH10" s="59"/>
      <c r="AI10" s="59"/>
      <c r="AJ10" s="59"/>
      <c r="AK10" s="98"/>
      <c r="AL10" s="98"/>
      <c r="AM10" s="59"/>
      <c r="AN10" s="59"/>
      <c r="AO10" s="59"/>
      <c r="AP10" s="59"/>
      <c r="AQ10" s="59"/>
      <c r="AR10" s="59"/>
      <c r="AS10" s="59"/>
      <c r="AT10" s="98"/>
      <c r="AU10" s="98"/>
      <c r="AV10" s="59"/>
      <c r="AW10" s="59"/>
      <c r="AX10" s="59"/>
      <c r="AY10" s="59"/>
      <c r="AZ10" s="59"/>
      <c r="BA10" s="59"/>
      <c r="BB10" s="59"/>
      <c r="BC10" s="98"/>
      <c r="BD10" s="98"/>
      <c r="BE10" s="59"/>
      <c r="BG10" s="59"/>
      <c r="BH10" s="59"/>
      <c r="BI10" s="59"/>
      <c r="BJ10" s="59"/>
      <c r="BK10" s="59"/>
      <c r="BL10" s="98"/>
      <c r="BM10" s="98"/>
      <c r="BN10" s="59"/>
      <c r="BP10" s="59"/>
      <c r="BQ10" s="59"/>
      <c r="BR10" s="59"/>
      <c r="BS10" s="59"/>
      <c r="BT10" s="59"/>
      <c r="BU10" s="98"/>
      <c r="BV10" s="98"/>
      <c r="BW10" s="59"/>
      <c r="BX10" s="59"/>
      <c r="BY10" s="59"/>
      <c r="BZ10" s="59"/>
      <c r="CA10" s="98"/>
      <c r="CB10" s="59"/>
      <c r="CD10" s="59"/>
      <c r="CE10" s="59"/>
      <c r="CF10" s="59"/>
      <c r="CG10" s="59"/>
      <c r="CH10" s="59"/>
      <c r="CI10" s="98"/>
      <c r="CJ10" s="98"/>
      <c r="CK10" s="59"/>
      <c r="CM10" s="59"/>
      <c r="CN10" s="59"/>
      <c r="CO10" s="59"/>
      <c r="CP10" s="88"/>
      <c r="CQ10" s="88"/>
      <c r="CR10" s="98"/>
      <c r="CS10" s="98"/>
      <c r="CT10" s="59"/>
      <c r="CV10" s="59"/>
      <c r="CW10" s="59"/>
      <c r="CX10" s="59"/>
      <c r="CY10" s="59"/>
      <c r="CZ10" s="59"/>
      <c r="DA10" s="98"/>
      <c r="DB10" s="98"/>
      <c r="DC10" s="59"/>
      <c r="DD10" s="59"/>
      <c r="DE10" s="59"/>
      <c r="DF10" s="59"/>
      <c r="DG10" s="59"/>
      <c r="DH10" s="88"/>
      <c r="DI10" s="88"/>
      <c r="DJ10" s="98"/>
      <c r="DK10" s="98"/>
      <c r="DL10" s="59"/>
      <c r="DM10" s="59"/>
      <c r="DN10" s="59"/>
      <c r="DO10" s="59"/>
      <c r="DP10" s="98"/>
      <c r="DR10" s="59"/>
      <c r="DS10" s="59"/>
      <c r="DT10" s="59"/>
      <c r="DU10" s="59"/>
      <c r="DV10" s="59"/>
      <c r="DX10" s="59"/>
      <c r="EB10" s="59"/>
      <c r="EC10" s="59"/>
      <c r="ED10" s="59"/>
      <c r="EE10" s="98"/>
      <c r="EF10" s="98"/>
      <c r="EH10" s="59"/>
      <c r="EI10" s="59"/>
      <c r="EJ10" s="59"/>
      <c r="EK10" s="59"/>
      <c r="EL10" s="59"/>
      <c r="EM10" s="59"/>
      <c r="EN10" s="59"/>
      <c r="EO10" s="59"/>
      <c r="EP10" s="59"/>
      <c r="EU10" s="59"/>
      <c r="EV10" s="59"/>
      <c r="EW10" s="59"/>
      <c r="EZ10" s="144" t="str">
        <f t="shared" si="2"/>
        <v>fall Chinook-Grays/Chinook</v>
      </c>
      <c r="FA10" s="62" t="s">
        <v>328</v>
      </c>
      <c r="FB10" s="145" t="s">
        <v>400</v>
      </c>
      <c r="FC10" s="62" t="s">
        <v>31</v>
      </c>
      <c r="FD10" s="145" t="s">
        <v>401</v>
      </c>
      <c r="FE10" s="145">
        <v>1000</v>
      </c>
      <c r="FF10" s="62">
        <v>2013</v>
      </c>
      <c r="FG10" s="62">
        <v>91.050771249999997</v>
      </c>
      <c r="FH10" s="62">
        <v>101.9865875</v>
      </c>
      <c r="FI10" s="180">
        <v>2001</v>
      </c>
      <c r="FJ10" s="181"/>
      <c r="FK10" s="181"/>
      <c r="FL10" s="182">
        <v>1476</v>
      </c>
      <c r="FM10" s="181"/>
      <c r="FN10" s="181"/>
      <c r="FO10" s="182">
        <v>2170</v>
      </c>
      <c r="FP10" s="204">
        <f t="shared" si="0"/>
        <v>3646</v>
      </c>
      <c r="FQ10" s="204">
        <f t="shared" si="1"/>
        <v>0</v>
      </c>
      <c r="FS10">
        <v>1996</v>
      </c>
      <c r="FT10" t="s">
        <v>82</v>
      </c>
      <c r="FU10" t="s">
        <v>82</v>
      </c>
      <c r="FV10" t="s">
        <v>82</v>
      </c>
      <c r="FW10" t="s">
        <v>82</v>
      </c>
      <c r="FX10" t="s">
        <v>82</v>
      </c>
      <c r="FY10">
        <v>502</v>
      </c>
      <c r="FZ10" t="s">
        <v>82</v>
      </c>
      <c r="GA10" t="s">
        <v>82</v>
      </c>
      <c r="GB10" t="s">
        <v>82</v>
      </c>
      <c r="GP10" s="12">
        <v>2011</v>
      </c>
      <c r="GQ10">
        <f t="shared" si="10"/>
        <v>62.332752499999998</v>
      </c>
      <c r="GR10">
        <f t="shared" si="11"/>
        <v>62.904246775000004</v>
      </c>
      <c r="GS10">
        <f t="shared" si="12"/>
        <v>94.069036000000011</v>
      </c>
      <c r="GT10" s="45">
        <f>EE77</f>
        <v>966.24</v>
      </c>
      <c r="GU10">
        <f t="shared" si="13"/>
        <v>132</v>
      </c>
      <c r="GV10">
        <f t="shared" si="3"/>
        <v>13</v>
      </c>
      <c r="GX10">
        <f t="shared" si="14"/>
        <v>2745</v>
      </c>
      <c r="GY10">
        <f t="shared" si="4"/>
        <v>4264</v>
      </c>
      <c r="GZ10">
        <f t="shared" si="15"/>
        <v>197.86778249999998</v>
      </c>
      <c r="HA10">
        <f t="shared" si="16"/>
        <v>622.41391250000004</v>
      </c>
      <c r="HB10">
        <f t="shared" si="17"/>
        <v>428.32484375000001</v>
      </c>
      <c r="HC10">
        <f t="shared" si="18"/>
        <v>1651.221875</v>
      </c>
      <c r="HE10">
        <f t="shared" si="19"/>
        <v>473.15125</v>
      </c>
      <c r="HF10">
        <f t="shared" si="5"/>
        <v>34</v>
      </c>
      <c r="HI10">
        <f t="shared" si="20"/>
        <v>210.09899999999999</v>
      </c>
      <c r="HJ10">
        <f t="shared" si="21"/>
        <v>371.14799999999997</v>
      </c>
      <c r="HL10" s="205">
        <f t="shared" si="6"/>
        <v>12327.772699024999</v>
      </c>
      <c r="HM10" s="266">
        <f t="shared" si="7"/>
        <v>0.30320316949114096</v>
      </c>
      <c r="HN10" s="266"/>
      <c r="HO10" s="12">
        <v>2011</v>
      </c>
      <c r="HP10" s="205">
        <v>9546</v>
      </c>
      <c r="HQ10" s="205">
        <f t="shared" ref="HQ10:HQ16" si="23">HP10</f>
        <v>9546</v>
      </c>
      <c r="HR10" s="275">
        <v>0</v>
      </c>
      <c r="HS10" s="205"/>
      <c r="HT10" s="205"/>
      <c r="HU10" s="205"/>
      <c r="HV10" s="205"/>
      <c r="HW10" s="205"/>
      <c r="HX10" s="205"/>
      <c r="HY10" s="205"/>
      <c r="HZ10" s="205"/>
      <c r="IA10" s="205"/>
      <c r="IB10" s="205"/>
      <c r="IC10" s="205"/>
      <c r="ID10" s="205"/>
      <c r="IE10" s="205"/>
      <c r="IF10" s="205"/>
      <c r="IG10" s="205"/>
      <c r="IH10" s="205"/>
      <c r="II10" s="205"/>
      <c r="IJ10" s="205"/>
      <c r="IK10" s="205"/>
      <c r="IL10" s="205"/>
      <c r="IM10" s="205"/>
      <c r="IN10" s="206"/>
      <c r="IO10" s="140" t="s">
        <v>160</v>
      </c>
      <c r="IP10" s="263" t="s">
        <v>681</v>
      </c>
      <c r="IQ10" s="263" t="s">
        <v>674</v>
      </c>
      <c r="IR10" s="263" t="s">
        <v>0</v>
      </c>
      <c r="IS10" s="263" t="s">
        <v>676</v>
      </c>
      <c r="IT10" s="261" t="s">
        <v>1</v>
      </c>
      <c r="IU10" s="261" t="s">
        <v>367</v>
      </c>
      <c r="IV10" s="263"/>
      <c r="IW10" s="261" t="s">
        <v>1</v>
      </c>
      <c r="IX10" s="261" t="s">
        <v>367</v>
      </c>
      <c r="IY10" s="263"/>
      <c r="IZ10" s="263" t="s">
        <v>1</v>
      </c>
      <c r="JA10" s="263" t="s">
        <v>367</v>
      </c>
      <c r="JB10" s="263"/>
      <c r="JC10" s="263" t="s">
        <v>1</v>
      </c>
      <c r="JD10" s="263" t="s">
        <v>367</v>
      </c>
      <c r="JE10" s="140"/>
      <c r="JF10" s="263" t="s">
        <v>0</v>
      </c>
      <c r="JG10" s="263" t="s">
        <v>1</v>
      </c>
      <c r="JH10" s="263" t="s">
        <v>367</v>
      </c>
      <c r="JI10" s="263"/>
      <c r="JJ10" s="263" t="s">
        <v>24</v>
      </c>
      <c r="JK10" s="263" t="s">
        <v>24</v>
      </c>
      <c r="JL10" s="263" t="s">
        <v>24</v>
      </c>
      <c r="JM10" s="263" t="s">
        <v>702</v>
      </c>
      <c r="JN10" s="263"/>
      <c r="JO10" s="263" t="s">
        <v>24</v>
      </c>
      <c r="JP10" s="263" t="s">
        <v>702</v>
      </c>
      <c r="JQ10" s="263"/>
      <c r="JR10" s="263" t="s">
        <v>291</v>
      </c>
      <c r="JS10" s="263" t="s">
        <v>211</v>
      </c>
      <c r="JT10" s="263"/>
      <c r="JU10" s="263" t="s">
        <v>24</v>
      </c>
      <c r="JV10" s="140" t="s">
        <v>702</v>
      </c>
      <c r="JW10" s="12"/>
      <c r="JX10" s="140" t="s">
        <v>0</v>
      </c>
      <c r="JY10" s="140" t="s">
        <v>291</v>
      </c>
      <c r="JZ10" s="140" t="s">
        <v>211</v>
      </c>
      <c r="KA10" s="140"/>
      <c r="KB10" s="140" t="s">
        <v>0</v>
      </c>
      <c r="KC10" s="263" t="s">
        <v>291</v>
      </c>
      <c r="KD10" s="263" t="s">
        <v>211</v>
      </c>
      <c r="KE10" s="260"/>
      <c r="KF10">
        <v>1986</v>
      </c>
      <c r="KG10">
        <v>1489</v>
      </c>
      <c r="KH10" t="s">
        <v>212</v>
      </c>
      <c r="KI10" s="231">
        <v>0.5</v>
      </c>
      <c r="KJ10" s="70">
        <v>0.1</v>
      </c>
      <c r="KK10" s="232">
        <v>0</v>
      </c>
      <c r="KL10" s="231">
        <v>0.2</v>
      </c>
      <c r="KM10" s="70">
        <v>0</v>
      </c>
      <c r="KN10" s="70">
        <v>14.4</v>
      </c>
      <c r="KO10" s="70">
        <v>0</v>
      </c>
      <c r="KP10" s="70">
        <v>0.7</v>
      </c>
      <c r="KQ10" s="70">
        <v>0.8</v>
      </c>
      <c r="KR10" s="70">
        <v>0</v>
      </c>
      <c r="KS10" s="70">
        <v>0</v>
      </c>
      <c r="KT10" s="70">
        <v>1.1000000000000001</v>
      </c>
      <c r="KU10" s="232">
        <v>0.3</v>
      </c>
      <c r="KV10" s="231">
        <v>6.7</v>
      </c>
      <c r="KW10" s="70">
        <v>5.0999999999999996</v>
      </c>
      <c r="KX10" s="70">
        <v>7.7</v>
      </c>
      <c r="KY10" s="70">
        <v>0.5</v>
      </c>
      <c r="KZ10" s="70">
        <v>0</v>
      </c>
      <c r="LA10" s="70">
        <v>0.2</v>
      </c>
      <c r="LB10" s="232">
        <v>0.5</v>
      </c>
      <c r="LC10" s="70">
        <v>0</v>
      </c>
      <c r="LD10" s="70">
        <v>0</v>
      </c>
      <c r="LE10" s="70">
        <v>0</v>
      </c>
      <c r="LF10" s="70">
        <v>0</v>
      </c>
      <c r="LG10" s="70">
        <v>0</v>
      </c>
      <c r="LH10" s="70">
        <v>0</v>
      </c>
      <c r="LI10" s="70">
        <v>28.8</v>
      </c>
      <c r="LJ10" s="70">
        <v>6.6</v>
      </c>
      <c r="LK10" s="70">
        <v>2.4</v>
      </c>
      <c r="LL10" s="70">
        <v>23.2</v>
      </c>
      <c r="LY10" s="12">
        <v>2009</v>
      </c>
      <c r="LZ10" s="107">
        <v>3679</v>
      </c>
      <c r="MA10" s="107">
        <v>10259</v>
      </c>
      <c r="MB10" s="107">
        <v>0</v>
      </c>
      <c r="MC10" s="107">
        <v>7616</v>
      </c>
      <c r="MD10" s="107">
        <f t="shared" si="22"/>
        <v>21554</v>
      </c>
      <c r="ME10" s="107">
        <v>76637</v>
      </c>
      <c r="MF10" s="161">
        <f t="shared" ref="MF10:MF18" si="24">LZ10/ME10</f>
        <v>4.8005532575648838E-2</v>
      </c>
      <c r="MG10" s="161">
        <f t="shared" ref="MG10:MG18" si="25">MA10/ME10</f>
        <v>0.13386484335242768</v>
      </c>
      <c r="MH10" s="161">
        <f t="shared" ref="MH10:MH18" si="26">MB10/ME10</f>
        <v>0</v>
      </c>
      <c r="MI10" s="161">
        <f t="shared" ref="MI10:MI18" si="27">MC10/ME10</f>
        <v>9.9377585239505725E-2</v>
      </c>
      <c r="MJ10" s="161">
        <f t="shared" ref="MJ10:MJ18" si="28">MD10/ME10</f>
        <v>0.28124796116758222</v>
      </c>
      <c r="MK10" s="161">
        <f t="shared" ref="MK10:MK18" si="29">SUM(MF10:MH10)</f>
        <v>0.18187037592807653</v>
      </c>
      <c r="MN10">
        <v>1986</v>
      </c>
      <c r="MO10">
        <v>334</v>
      </c>
      <c r="MP10" t="s">
        <v>212</v>
      </c>
      <c r="MQ10" s="231">
        <v>0</v>
      </c>
      <c r="MR10" s="70">
        <v>0</v>
      </c>
      <c r="MS10" s="232">
        <v>0</v>
      </c>
      <c r="MT10" s="231">
        <v>0</v>
      </c>
      <c r="MU10" s="70">
        <v>0</v>
      </c>
      <c r="MV10" s="70">
        <v>24</v>
      </c>
      <c r="MW10" s="70">
        <v>2.4</v>
      </c>
      <c r="MX10" s="70">
        <v>3</v>
      </c>
      <c r="MY10" s="70">
        <v>0</v>
      </c>
      <c r="MZ10" s="70">
        <v>0</v>
      </c>
      <c r="NA10" s="70">
        <v>0</v>
      </c>
      <c r="NB10" s="70">
        <v>1.5</v>
      </c>
      <c r="NC10" s="232">
        <v>1.8</v>
      </c>
      <c r="ND10" s="231">
        <v>0.9</v>
      </c>
      <c r="NE10" s="70">
        <v>2.4</v>
      </c>
      <c r="NF10" s="70">
        <v>1.5</v>
      </c>
      <c r="NG10" s="70">
        <v>0</v>
      </c>
      <c r="NH10" s="70">
        <v>0</v>
      </c>
      <c r="NI10" s="70">
        <v>0.9</v>
      </c>
      <c r="NJ10" s="232">
        <v>4.8</v>
      </c>
      <c r="NK10" s="70">
        <v>0</v>
      </c>
      <c r="NL10" s="70">
        <v>0</v>
      </c>
      <c r="NM10" s="70">
        <v>0</v>
      </c>
      <c r="NN10" s="70">
        <v>0</v>
      </c>
      <c r="NO10" s="70">
        <v>0</v>
      </c>
      <c r="NP10" s="70">
        <v>0</v>
      </c>
      <c r="NQ10" s="70">
        <v>33.200000000000003</v>
      </c>
      <c r="NR10" s="70">
        <v>1.2</v>
      </c>
      <c r="NS10" s="70">
        <v>7.8</v>
      </c>
      <c r="NT10" s="70">
        <v>14.7</v>
      </c>
      <c r="NV10" s="12">
        <v>2010</v>
      </c>
      <c r="NX10" s="107">
        <v>1063</v>
      </c>
      <c r="NY10" s="107">
        <v>5377</v>
      </c>
      <c r="NZ10" s="107">
        <v>182.83071574808585</v>
      </c>
      <c r="OA10" s="107">
        <v>100</v>
      </c>
      <c r="OB10" s="107">
        <f>SUM(NX10:OA10)</f>
        <v>6722.8307157480858</v>
      </c>
    </row>
    <row r="11" spans="2:392" ht="15.75" thickBot="1" x14ac:dyDescent="0.3">
      <c r="B11" s="44">
        <v>1945</v>
      </c>
      <c r="C11" s="12"/>
      <c r="D11" s="12"/>
      <c r="S11" s="12"/>
      <c r="T11" s="12"/>
      <c r="U11" s="12"/>
      <c r="V11" s="12"/>
      <c r="W11" s="12"/>
      <c r="X11" s="12"/>
      <c r="Y11" s="12"/>
      <c r="Z11" s="12"/>
      <c r="AA11" s="12"/>
      <c r="AB11" s="3">
        <v>226318</v>
      </c>
      <c r="AC11" s="3">
        <v>0</v>
      </c>
      <c r="AD11" s="59"/>
      <c r="AF11" s="59"/>
      <c r="AG11" s="59"/>
      <c r="AH11" s="59"/>
      <c r="AI11" s="59"/>
      <c r="AJ11" s="59"/>
      <c r="AK11" s="98"/>
      <c r="AL11" s="98"/>
      <c r="AM11" s="59"/>
      <c r="AN11" s="59"/>
      <c r="AO11" s="59"/>
      <c r="AP11" s="59"/>
      <c r="AQ11" s="59"/>
      <c r="AR11" s="59"/>
      <c r="AS11" s="59"/>
      <c r="AT11" s="98"/>
      <c r="AU11" s="98"/>
      <c r="AV11" s="59"/>
      <c r="AW11" s="59"/>
      <c r="AX11" s="59"/>
      <c r="AY11" s="59"/>
      <c r="AZ11" s="59"/>
      <c r="BA11" s="59"/>
      <c r="BB11" s="59"/>
      <c r="BC11" s="98"/>
      <c r="BD11" s="98"/>
      <c r="BE11" s="59"/>
      <c r="BG11" s="59"/>
      <c r="BH11" s="59"/>
      <c r="BI11" s="59"/>
      <c r="BJ11" s="59"/>
      <c r="BK11" s="59"/>
      <c r="BL11" s="98"/>
      <c r="BM11" s="98"/>
      <c r="BN11" s="59"/>
      <c r="BP11" s="59"/>
      <c r="BQ11" s="59"/>
      <c r="BR11" s="59"/>
      <c r="BS11" s="59"/>
      <c r="BT11" s="59"/>
      <c r="BU11" s="98"/>
      <c r="BV11" s="98"/>
      <c r="BW11" s="59"/>
      <c r="BX11" s="59"/>
      <c r="BY11" s="59"/>
      <c r="BZ11" s="59"/>
      <c r="CA11" s="98"/>
      <c r="CB11" s="59"/>
      <c r="CD11" s="59"/>
      <c r="CE11" s="59"/>
      <c r="CF11" s="59"/>
      <c r="CG11" s="59"/>
      <c r="CH11" s="59"/>
      <c r="CI11" s="98"/>
      <c r="CJ11" s="98"/>
      <c r="CK11" s="59"/>
      <c r="CM11" s="59"/>
      <c r="CN11" s="59"/>
      <c r="CO11" s="59"/>
      <c r="CP11" s="88"/>
      <c r="CQ11" s="88"/>
      <c r="CR11" s="98"/>
      <c r="CS11" s="98"/>
      <c r="CT11" s="59"/>
      <c r="CV11" s="59"/>
      <c r="CW11" s="59"/>
      <c r="CX11" s="59"/>
      <c r="CY11" s="59"/>
      <c r="CZ11" s="59"/>
      <c r="DA11" s="98"/>
      <c r="DB11" s="98"/>
      <c r="DC11" s="59"/>
      <c r="DD11" s="59"/>
      <c r="DE11" s="59"/>
      <c r="DF11" s="59"/>
      <c r="DG11" s="59"/>
      <c r="DH11" s="88"/>
      <c r="DI11" s="88"/>
      <c r="DJ11" s="98"/>
      <c r="DK11" s="98"/>
      <c r="DL11" s="59"/>
      <c r="DM11" s="59"/>
      <c r="DN11" s="59"/>
      <c r="DO11" s="59"/>
      <c r="DP11" s="98"/>
      <c r="DR11" s="59"/>
      <c r="DS11" s="59"/>
      <c r="DT11" s="59"/>
      <c r="DU11" s="59"/>
      <c r="DV11" s="59"/>
      <c r="DX11" s="59"/>
      <c r="EB11" s="59"/>
      <c r="EC11" s="59"/>
      <c r="ED11" s="59"/>
      <c r="EE11" s="98"/>
      <c r="EF11" s="98"/>
      <c r="EH11" s="59"/>
      <c r="EI11" s="59"/>
      <c r="EJ11" s="59"/>
      <c r="EK11" s="59"/>
      <c r="EL11" s="59"/>
      <c r="EM11" s="59"/>
      <c r="EN11" s="59"/>
      <c r="EO11" s="59"/>
      <c r="EP11" s="59"/>
      <c r="EU11" s="59"/>
      <c r="EV11" s="59"/>
      <c r="EW11" s="59"/>
      <c r="EZ11" s="144" t="str">
        <f t="shared" si="2"/>
        <v>fall Chinook-Grays/Chinook</v>
      </c>
      <c r="FA11" s="62" t="s">
        <v>328</v>
      </c>
      <c r="FB11" s="145" t="s">
        <v>400</v>
      </c>
      <c r="FC11" s="62" t="s">
        <v>31</v>
      </c>
      <c r="FD11" s="145" t="s">
        <v>401</v>
      </c>
      <c r="FE11" s="145">
        <v>1000</v>
      </c>
      <c r="FF11" s="62">
        <v>2014</v>
      </c>
      <c r="FG11" s="62">
        <v>184.69203250000001</v>
      </c>
      <c r="FH11" s="62">
        <v>283.25332874999998</v>
      </c>
      <c r="FI11" s="178">
        <v>2002</v>
      </c>
      <c r="FJ11" s="179"/>
      <c r="FK11" s="179"/>
      <c r="FL11" s="179">
        <v>574</v>
      </c>
      <c r="FM11" s="179"/>
      <c r="FN11" s="179"/>
      <c r="FO11" s="183">
        <v>5539</v>
      </c>
      <c r="FP11" s="204">
        <f t="shared" si="0"/>
        <v>6113</v>
      </c>
      <c r="FQ11" s="204">
        <f t="shared" si="1"/>
        <v>0</v>
      </c>
      <c r="FS11">
        <v>1997</v>
      </c>
      <c r="FT11" t="s">
        <v>82</v>
      </c>
      <c r="FU11" t="s">
        <v>82</v>
      </c>
      <c r="FV11" t="s">
        <v>82</v>
      </c>
      <c r="FW11" t="s">
        <v>82</v>
      </c>
      <c r="FX11" t="s">
        <v>82</v>
      </c>
      <c r="FY11" s="3">
        <v>2001</v>
      </c>
      <c r="FZ11" t="s">
        <v>82</v>
      </c>
      <c r="GA11" t="s">
        <v>82</v>
      </c>
      <c r="GB11" t="s">
        <v>82</v>
      </c>
      <c r="GP11" s="12">
        <v>2012</v>
      </c>
      <c r="GQ11">
        <f t="shared" si="10"/>
        <v>35.094826750000003</v>
      </c>
      <c r="GR11">
        <f t="shared" si="11"/>
        <v>62.257120874999998</v>
      </c>
      <c r="GS11">
        <f t="shared" si="12"/>
        <v>20.950665362294259</v>
      </c>
      <c r="GT11">
        <f t="shared" ref="GT11:GT16" si="30">FT26</f>
        <v>170</v>
      </c>
      <c r="GU11">
        <f t="shared" si="13"/>
        <v>55</v>
      </c>
      <c r="GV11">
        <f t="shared" si="3"/>
        <v>8</v>
      </c>
      <c r="GX11">
        <f t="shared" si="14"/>
        <v>1553</v>
      </c>
      <c r="GY11">
        <f t="shared" si="4"/>
        <v>1948</v>
      </c>
      <c r="GZ11">
        <f t="shared" si="15"/>
        <v>234.86605</v>
      </c>
      <c r="HA11">
        <f t="shared" si="16"/>
        <v>463.080825</v>
      </c>
      <c r="HB11">
        <f t="shared" si="17"/>
        <v>288.08082812499998</v>
      </c>
      <c r="HC11">
        <f t="shared" si="18"/>
        <v>1259.394875</v>
      </c>
      <c r="HE11">
        <f t="shared" si="19"/>
        <v>256.1123925</v>
      </c>
      <c r="HF11">
        <f t="shared" si="5"/>
        <v>60</v>
      </c>
      <c r="HI11">
        <f t="shared" si="20"/>
        <v>65.933999999999997</v>
      </c>
      <c r="HJ11">
        <f t="shared" si="21"/>
        <v>219.88800000000001</v>
      </c>
      <c r="HL11" s="205">
        <f t="shared" si="6"/>
        <v>6699.6595836122942</v>
      </c>
      <c r="HM11" s="266">
        <f t="shared" si="7"/>
        <v>0.23456857087226143</v>
      </c>
      <c r="HN11" s="266"/>
      <c r="HO11" s="12">
        <v>2012</v>
      </c>
      <c r="HP11" s="205">
        <v>7426</v>
      </c>
      <c r="HQ11" s="205">
        <f t="shared" si="23"/>
        <v>7426</v>
      </c>
      <c r="HR11" s="275">
        <v>0</v>
      </c>
      <c r="HS11" s="205"/>
      <c r="HT11" s="205"/>
      <c r="HU11" s="205"/>
      <c r="HV11" s="205"/>
      <c r="HW11" s="205"/>
      <c r="HX11" s="205"/>
      <c r="HY11" s="205"/>
      <c r="HZ11" s="205"/>
      <c r="IA11" s="205"/>
      <c r="IB11" s="205"/>
      <c r="IC11" s="205"/>
      <c r="ID11" s="205"/>
      <c r="IE11" s="205"/>
      <c r="IF11" s="205"/>
      <c r="IG11" s="205"/>
      <c r="IH11" s="205"/>
      <c r="II11" s="205"/>
      <c r="IJ11" s="205"/>
      <c r="IK11" s="205"/>
      <c r="IL11" s="205"/>
      <c r="IM11" s="205"/>
      <c r="IN11" s="206"/>
      <c r="IP11" s="205"/>
      <c r="IQ11" s="205"/>
      <c r="IR11" s="205"/>
      <c r="IS11" s="205"/>
      <c r="IT11" s="205"/>
      <c r="JM11" s="198"/>
      <c r="JP11" s="270"/>
      <c r="JR11" s="198"/>
      <c r="JS11" s="198"/>
      <c r="JU11" s="3"/>
      <c r="JV11" s="271"/>
      <c r="JW11" s="271"/>
      <c r="JX11" s="271"/>
      <c r="JY11" s="271"/>
      <c r="JZ11" s="271"/>
      <c r="KA11" s="271"/>
      <c r="KB11" s="271"/>
      <c r="KF11">
        <v>1987</v>
      </c>
      <c r="KG11">
        <v>1450</v>
      </c>
      <c r="KH11" t="s">
        <v>212</v>
      </c>
      <c r="KI11" s="231">
        <v>5.7</v>
      </c>
      <c r="KJ11" s="70">
        <v>0.6</v>
      </c>
      <c r="KK11" s="232">
        <v>0</v>
      </c>
      <c r="KL11" s="231">
        <v>4.7</v>
      </c>
      <c r="KM11" s="70">
        <v>0</v>
      </c>
      <c r="KN11" s="70">
        <v>11.5</v>
      </c>
      <c r="KO11" s="70">
        <v>1</v>
      </c>
      <c r="KP11" s="70">
        <v>1.4</v>
      </c>
      <c r="KQ11" s="70">
        <v>0</v>
      </c>
      <c r="KR11" s="70">
        <v>0</v>
      </c>
      <c r="KS11" s="70">
        <v>0</v>
      </c>
      <c r="KT11" s="70">
        <v>0.7</v>
      </c>
      <c r="KU11" s="232">
        <v>0</v>
      </c>
      <c r="KV11" s="231">
        <v>4.8</v>
      </c>
      <c r="KW11" s="70">
        <v>6.6</v>
      </c>
      <c r="KX11" s="70">
        <v>7</v>
      </c>
      <c r="KY11" s="70">
        <v>0.5</v>
      </c>
      <c r="KZ11" s="70">
        <v>0</v>
      </c>
      <c r="LA11" s="70">
        <v>0.1</v>
      </c>
      <c r="LB11" s="232">
        <v>0.6</v>
      </c>
      <c r="LC11" s="70">
        <v>0</v>
      </c>
      <c r="LD11" s="70">
        <v>0</v>
      </c>
      <c r="LE11" s="70">
        <v>0</v>
      </c>
      <c r="LF11" s="70">
        <v>0</v>
      </c>
      <c r="LG11" s="70">
        <v>0</v>
      </c>
      <c r="LH11" s="70">
        <v>0</v>
      </c>
      <c r="LI11" s="70">
        <v>20.7</v>
      </c>
      <c r="LJ11" s="70">
        <v>7.9</v>
      </c>
      <c r="LK11" s="70">
        <v>0.6</v>
      </c>
      <c r="LL11" s="70">
        <v>25.7</v>
      </c>
      <c r="LY11" s="12">
        <v>2010</v>
      </c>
      <c r="LZ11" s="107">
        <v>5072</v>
      </c>
      <c r="MA11" s="107">
        <v>14981</v>
      </c>
      <c r="MB11" s="107">
        <v>0</v>
      </c>
      <c r="MC11" s="107">
        <v>7974</v>
      </c>
      <c r="MD11" s="107">
        <f t="shared" si="22"/>
        <v>28027</v>
      </c>
      <c r="ME11" s="107">
        <v>103336</v>
      </c>
      <c r="MF11" s="161">
        <f t="shared" si="24"/>
        <v>4.908260431988852E-2</v>
      </c>
      <c r="MG11" s="161">
        <f t="shared" si="25"/>
        <v>0.14497367809862971</v>
      </c>
      <c r="MH11" s="161">
        <f t="shared" si="26"/>
        <v>0</v>
      </c>
      <c r="MI11" s="161">
        <f t="shared" si="27"/>
        <v>7.7165750561275837E-2</v>
      </c>
      <c r="MJ11" s="161">
        <f t="shared" si="28"/>
        <v>0.27122203297979408</v>
      </c>
      <c r="MK11" s="161">
        <f t="shared" si="29"/>
        <v>0.19405628241851824</v>
      </c>
      <c r="MN11">
        <v>1987</v>
      </c>
      <c r="MO11">
        <v>134</v>
      </c>
      <c r="MP11" t="s">
        <v>212</v>
      </c>
      <c r="MQ11" s="231">
        <v>0</v>
      </c>
      <c r="MR11" s="70">
        <v>0</v>
      </c>
      <c r="MS11" s="232">
        <v>0</v>
      </c>
      <c r="MT11" s="231">
        <v>0</v>
      </c>
      <c r="MU11" s="70">
        <v>0</v>
      </c>
      <c r="MV11" s="70">
        <v>11.2</v>
      </c>
      <c r="MW11" s="70">
        <v>0</v>
      </c>
      <c r="MX11" s="70">
        <v>0</v>
      </c>
      <c r="MY11" s="70">
        <v>0</v>
      </c>
      <c r="MZ11" s="70">
        <v>0</v>
      </c>
      <c r="NA11" s="70">
        <v>0</v>
      </c>
      <c r="NB11" s="70">
        <v>0</v>
      </c>
      <c r="NC11" s="232">
        <v>0</v>
      </c>
      <c r="ND11" s="231">
        <v>15.7</v>
      </c>
      <c r="NE11" s="70">
        <v>8.1999999999999993</v>
      </c>
      <c r="NF11" s="70">
        <v>2.2000000000000002</v>
      </c>
      <c r="NG11" s="70">
        <v>0.7</v>
      </c>
      <c r="NH11" s="70">
        <v>0</v>
      </c>
      <c r="NI11" s="70">
        <v>14.9</v>
      </c>
      <c r="NJ11" s="232">
        <v>5.2</v>
      </c>
      <c r="NK11" s="70">
        <v>0</v>
      </c>
      <c r="NL11" s="70">
        <v>0</v>
      </c>
      <c r="NM11" s="70">
        <v>0</v>
      </c>
      <c r="NN11" s="70">
        <v>0</v>
      </c>
      <c r="NO11" s="70">
        <v>0</v>
      </c>
      <c r="NP11" s="70">
        <v>0</v>
      </c>
      <c r="NQ11" s="70">
        <v>17.899999999999999</v>
      </c>
      <c r="NR11" s="70">
        <v>7.5</v>
      </c>
      <c r="NS11" s="70">
        <v>3</v>
      </c>
      <c r="NT11" s="70">
        <v>13.4</v>
      </c>
      <c r="NV11" s="12">
        <v>2011</v>
      </c>
      <c r="NX11" s="107">
        <v>1106</v>
      </c>
      <c r="NY11" s="107">
        <v>11843</v>
      </c>
      <c r="NZ11" s="107">
        <v>96</v>
      </c>
      <c r="OA11" s="107">
        <v>150</v>
      </c>
      <c r="OB11" s="107">
        <f t="shared" ref="OB11:OB17" si="31">SUM(NX11:OA11)</f>
        <v>13195</v>
      </c>
    </row>
    <row r="12" spans="2:392" ht="15.75" thickBot="1" x14ac:dyDescent="0.3">
      <c r="B12" s="44">
        <v>1946</v>
      </c>
      <c r="C12" s="12"/>
      <c r="D12" s="12"/>
      <c r="S12" s="12"/>
      <c r="T12" s="12"/>
      <c r="U12" s="12"/>
      <c r="V12" s="12"/>
      <c r="W12" s="12"/>
      <c r="X12" s="12"/>
      <c r="Y12" s="12"/>
      <c r="Z12" s="12"/>
      <c r="AA12" s="12"/>
      <c r="AB12" s="3">
        <v>327201</v>
      </c>
      <c r="AC12" s="3">
        <v>0</v>
      </c>
      <c r="AD12" s="59"/>
      <c r="AF12" s="59"/>
      <c r="AG12" s="59"/>
      <c r="AH12" s="59"/>
      <c r="AI12" s="59"/>
      <c r="AJ12" s="59"/>
      <c r="AK12" s="98"/>
      <c r="AL12" s="98"/>
      <c r="AM12" s="59"/>
      <c r="AN12" s="59"/>
      <c r="AO12" s="59"/>
      <c r="AP12" s="59"/>
      <c r="AQ12" s="59"/>
      <c r="AR12" s="59"/>
      <c r="AS12" s="59"/>
      <c r="AT12" s="98"/>
      <c r="AU12" s="98"/>
      <c r="AV12" s="59"/>
      <c r="AW12" s="59"/>
      <c r="AX12" s="59"/>
      <c r="AY12" s="59"/>
      <c r="AZ12" s="59"/>
      <c r="BA12" s="59"/>
      <c r="BB12" s="59"/>
      <c r="BC12" s="98"/>
      <c r="BD12" s="98"/>
      <c r="BE12" s="59"/>
      <c r="BG12" s="59"/>
      <c r="BH12" s="59"/>
      <c r="BI12" s="59"/>
      <c r="BJ12" s="59"/>
      <c r="BK12" s="59"/>
      <c r="BL12" s="98"/>
      <c r="BM12" s="98"/>
      <c r="BN12" s="59"/>
      <c r="BP12" s="59"/>
      <c r="BQ12" s="59"/>
      <c r="BR12" s="59"/>
      <c r="BS12" s="59"/>
      <c r="BT12" s="59"/>
      <c r="BU12" s="98"/>
      <c r="BV12" s="98"/>
      <c r="BW12" s="59"/>
      <c r="BX12" s="59"/>
      <c r="BY12" s="59"/>
      <c r="BZ12" s="59"/>
      <c r="CA12" s="98"/>
      <c r="CB12" s="59"/>
      <c r="CD12" s="59"/>
      <c r="CE12" s="59"/>
      <c r="CF12" s="59"/>
      <c r="CG12" s="59"/>
      <c r="CH12" s="59"/>
      <c r="CI12" s="98"/>
      <c r="CJ12" s="98"/>
      <c r="CK12" s="59"/>
      <c r="CM12" s="59"/>
      <c r="CN12" s="59"/>
      <c r="CO12" s="59"/>
      <c r="CP12" s="88"/>
      <c r="CQ12" s="88"/>
      <c r="CR12" s="98"/>
      <c r="CS12" s="98"/>
      <c r="CT12" s="59"/>
      <c r="CV12" s="59"/>
      <c r="CW12" s="59"/>
      <c r="CX12" s="59"/>
      <c r="CY12" s="59"/>
      <c r="CZ12" s="59"/>
      <c r="DA12" s="98"/>
      <c r="DB12" s="98"/>
      <c r="DC12" s="59"/>
      <c r="DD12" s="59"/>
      <c r="DE12" s="59"/>
      <c r="DF12" s="59"/>
      <c r="DG12" s="59"/>
      <c r="DH12" s="88"/>
      <c r="DI12" s="88"/>
      <c r="DJ12" s="98"/>
      <c r="DK12" s="98"/>
      <c r="DL12" s="59"/>
      <c r="DM12" s="59"/>
      <c r="DN12" s="59"/>
      <c r="DO12" s="59"/>
      <c r="DP12" s="98"/>
      <c r="DR12" s="59"/>
      <c r="DS12" s="59"/>
      <c r="DT12" s="59"/>
      <c r="DU12" s="59"/>
      <c r="DV12" s="59"/>
      <c r="DX12" s="59"/>
      <c r="EB12" s="59"/>
      <c r="EC12" s="59"/>
      <c r="ED12" s="59"/>
      <c r="EE12" s="98"/>
      <c r="EF12" s="98"/>
      <c r="EH12" s="59"/>
      <c r="EI12" s="59"/>
      <c r="EJ12" s="59"/>
      <c r="EK12" s="59"/>
      <c r="EL12" s="59"/>
      <c r="EM12" s="59"/>
      <c r="EN12" s="59"/>
      <c r="EO12" s="59"/>
      <c r="EP12" s="59"/>
      <c r="EU12" s="59"/>
      <c r="EV12" s="59"/>
      <c r="EW12" s="59"/>
      <c r="EZ12" s="144" t="str">
        <f t="shared" si="2"/>
        <v>fall Chinook-Grays/Chinook</v>
      </c>
      <c r="FA12" s="62" t="s">
        <v>328</v>
      </c>
      <c r="FB12" s="145" t="s">
        <v>400</v>
      </c>
      <c r="FC12" s="62" t="s">
        <v>31</v>
      </c>
      <c r="FD12" s="145" t="s">
        <v>401</v>
      </c>
      <c r="FE12" s="145">
        <v>1000</v>
      </c>
      <c r="FF12" s="62">
        <v>2015</v>
      </c>
      <c r="FG12" s="62">
        <v>218.79985500000001</v>
      </c>
      <c r="FH12" s="62">
        <v>277.97141875</v>
      </c>
      <c r="FI12" s="180">
        <v>2003</v>
      </c>
      <c r="FJ12" s="181"/>
      <c r="FK12" s="181"/>
      <c r="FL12" s="182">
        <v>4165</v>
      </c>
      <c r="FM12" s="181"/>
      <c r="FN12" s="181"/>
      <c r="FO12" s="181">
        <v>0</v>
      </c>
      <c r="FP12" s="204">
        <f t="shared" si="0"/>
        <v>4165</v>
      </c>
      <c r="FQ12" s="204">
        <f t="shared" si="1"/>
        <v>0</v>
      </c>
      <c r="FS12">
        <v>1998</v>
      </c>
      <c r="FT12" t="s">
        <v>82</v>
      </c>
      <c r="FU12" t="s">
        <v>82</v>
      </c>
      <c r="FV12" t="s">
        <v>82</v>
      </c>
      <c r="FW12" t="s">
        <v>82</v>
      </c>
      <c r="FX12" t="s">
        <v>82</v>
      </c>
      <c r="FY12">
        <v>770</v>
      </c>
      <c r="FZ12" t="s">
        <v>82</v>
      </c>
      <c r="GA12" t="s">
        <v>82</v>
      </c>
      <c r="GB12" t="s">
        <v>82</v>
      </c>
      <c r="GP12" s="12">
        <v>2013</v>
      </c>
      <c r="GQ12">
        <f t="shared" si="10"/>
        <v>91.050771249999997</v>
      </c>
      <c r="GR12">
        <f t="shared" si="11"/>
        <v>79.733387700000009</v>
      </c>
      <c r="GS12">
        <f t="shared" si="12"/>
        <v>127.594278</v>
      </c>
      <c r="GT12">
        <f t="shared" si="30"/>
        <v>409</v>
      </c>
      <c r="GU12">
        <f t="shared" si="13"/>
        <v>0</v>
      </c>
      <c r="GV12">
        <f t="shared" si="3"/>
        <v>3</v>
      </c>
      <c r="GX12">
        <f t="shared" si="14"/>
        <v>3477</v>
      </c>
      <c r="GY12">
        <f t="shared" si="4"/>
        <v>3273</v>
      </c>
      <c r="GZ12">
        <f t="shared" si="15"/>
        <v>914.26175000000001</v>
      </c>
      <c r="HA12">
        <f t="shared" si="16"/>
        <v>1568.2273875000001</v>
      </c>
      <c r="HB12">
        <f t="shared" si="17"/>
        <v>812.21799375000001</v>
      </c>
      <c r="HC12">
        <f t="shared" si="18"/>
        <v>6170.9565000000002</v>
      </c>
      <c r="HE12">
        <f t="shared" si="19"/>
        <v>1197.1551750000001</v>
      </c>
      <c r="HF12">
        <f t="shared" si="5"/>
        <v>390</v>
      </c>
      <c r="HI12">
        <f t="shared" si="20"/>
        <v>559.23200000000008</v>
      </c>
      <c r="HJ12">
        <f t="shared" si="21"/>
        <v>255.78899999999999</v>
      </c>
      <c r="HL12" s="205">
        <f t="shared" si="6"/>
        <v>19328.218243200001</v>
      </c>
      <c r="HM12" s="266">
        <f t="shared" si="7"/>
        <v>0.40241335889202101</v>
      </c>
      <c r="HN12" s="266"/>
      <c r="HO12" s="12">
        <v>2013</v>
      </c>
      <c r="HP12" s="205">
        <v>11055</v>
      </c>
      <c r="HQ12" s="205">
        <f t="shared" si="23"/>
        <v>11055</v>
      </c>
      <c r="HR12" s="275">
        <v>0</v>
      </c>
      <c r="HS12" s="205"/>
      <c r="HT12" s="205"/>
      <c r="HU12" s="205"/>
      <c r="HV12" s="205"/>
      <c r="HW12" s="205"/>
      <c r="HX12" s="205"/>
      <c r="HY12" s="205"/>
      <c r="HZ12" s="205"/>
      <c r="IA12" s="205"/>
      <c r="IB12" s="205"/>
      <c r="IC12" s="205"/>
      <c r="ID12" s="205"/>
      <c r="IE12" s="205"/>
      <c r="IF12" s="205"/>
      <c r="IG12" s="205"/>
      <c r="IH12" s="205"/>
      <c r="II12" s="205"/>
      <c r="IJ12" s="205"/>
      <c r="IK12" s="205"/>
      <c r="IL12" s="205"/>
      <c r="IM12" s="205"/>
      <c r="IN12" s="206"/>
      <c r="IO12" s="73">
        <v>2008</v>
      </c>
      <c r="IP12" s="205">
        <v>27265</v>
      </c>
      <c r="IQ12" s="205">
        <f>HL20</f>
        <v>5882.5455000000002</v>
      </c>
      <c r="IR12" s="205">
        <f>IP12+IQ12</f>
        <v>33147.5455</v>
      </c>
      <c r="IS12" s="205">
        <f>HL7</f>
        <v>8372.5020000000004</v>
      </c>
      <c r="IT12" s="205">
        <f>HQ7</f>
        <v>1443.9114779870079</v>
      </c>
      <c r="IU12" s="206">
        <f>HR7</f>
        <v>2055.0885220129921</v>
      </c>
      <c r="IV12" s="206"/>
      <c r="IW12" s="270">
        <f>IT12/JG12</f>
        <v>3.0522990260504708E-2</v>
      </c>
      <c r="IX12" s="270">
        <f>IU12/JH12</f>
        <v>0.14411259188556136</v>
      </c>
      <c r="IZ12" s="206">
        <f>IR12+IT12</f>
        <v>34591.456977987007</v>
      </c>
      <c r="JA12" s="206">
        <f>IS12+IU12</f>
        <v>10427.590522012993</v>
      </c>
      <c r="JC12" s="266">
        <f>IZ12/(IZ12+JA12)</f>
        <v>0.76837380839714586</v>
      </c>
      <c r="JD12" s="266">
        <f>JA12/(IZ12+JA12)</f>
        <v>0.23162619160285416</v>
      </c>
      <c r="JF12" s="205">
        <v>61566</v>
      </c>
      <c r="JG12" s="205">
        <f>JF12*JC12</f>
        <v>47305.701887778683</v>
      </c>
      <c r="JH12" s="205">
        <f>JF12*JD12</f>
        <v>14260.298112221319</v>
      </c>
      <c r="JJ12" s="269">
        <v>2611</v>
      </c>
      <c r="JK12" s="269">
        <v>3090</v>
      </c>
      <c r="JL12" s="269">
        <v>5701</v>
      </c>
      <c r="JM12" s="198">
        <v>9.2999999999999999E-2</v>
      </c>
      <c r="JO12" s="269">
        <v>3044</v>
      </c>
      <c r="JP12" s="270">
        <v>4.9000000000000002E-2</v>
      </c>
      <c r="JR12" s="198">
        <v>0.504</v>
      </c>
      <c r="JS12" s="198">
        <v>0.496</v>
      </c>
      <c r="JU12" s="3">
        <v>8745</v>
      </c>
      <c r="JV12" s="271">
        <v>0.14199999999999999</v>
      </c>
      <c r="JW12" s="271"/>
      <c r="JX12" s="272">
        <v>9.9599999999999994E-2</v>
      </c>
      <c r="JY12" s="271">
        <f>JX12*JR12</f>
        <v>5.0198399999999997E-2</v>
      </c>
      <c r="JZ12" s="271">
        <f>JX12*JS12</f>
        <v>4.9401599999999997E-2</v>
      </c>
      <c r="KA12" s="271"/>
      <c r="KB12" s="3">
        <f>JX12*JH12</f>
        <v>1420.3256919772432</v>
      </c>
      <c r="KC12" s="3">
        <f>KB12*JR12</f>
        <v>715.84414875653056</v>
      </c>
      <c r="KD12" s="3">
        <f>KB12*JS12</f>
        <v>704.48154322071264</v>
      </c>
      <c r="KE12" s="271"/>
      <c r="KF12">
        <v>1988</v>
      </c>
      <c r="KG12">
        <v>1538</v>
      </c>
      <c r="KH12" t="s">
        <v>212</v>
      </c>
      <c r="KI12" s="231">
        <v>1.8</v>
      </c>
      <c r="KJ12" s="70">
        <v>0.6</v>
      </c>
      <c r="KK12" s="232">
        <v>0</v>
      </c>
      <c r="KL12" s="231">
        <v>2.1</v>
      </c>
      <c r="KM12" s="70">
        <v>0</v>
      </c>
      <c r="KN12" s="70">
        <v>18.100000000000001</v>
      </c>
      <c r="KO12" s="70">
        <v>0</v>
      </c>
      <c r="KP12" s="70">
        <v>0</v>
      </c>
      <c r="KQ12" s="70">
        <v>0.1</v>
      </c>
      <c r="KR12" s="70">
        <v>0</v>
      </c>
      <c r="KS12" s="70">
        <v>0</v>
      </c>
      <c r="KT12" s="70">
        <v>0.6</v>
      </c>
      <c r="KU12" s="232">
        <v>0</v>
      </c>
      <c r="KV12" s="231">
        <v>9.3000000000000007</v>
      </c>
      <c r="KW12" s="70">
        <v>1.6</v>
      </c>
      <c r="KX12" s="70">
        <v>6.4</v>
      </c>
      <c r="KY12" s="70">
        <v>0.4</v>
      </c>
      <c r="KZ12" s="70">
        <v>0</v>
      </c>
      <c r="LA12" s="70">
        <v>0</v>
      </c>
      <c r="LB12" s="232">
        <v>0</v>
      </c>
      <c r="LC12" s="70">
        <v>0</v>
      </c>
      <c r="LD12" s="70">
        <v>0</v>
      </c>
      <c r="LE12" s="70">
        <v>0</v>
      </c>
      <c r="LF12" s="70">
        <v>0</v>
      </c>
      <c r="LG12" s="70">
        <v>0</v>
      </c>
      <c r="LH12" s="70">
        <v>0</v>
      </c>
      <c r="LI12" s="70">
        <v>22.8</v>
      </c>
      <c r="LJ12" s="70">
        <v>10.1</v>
      </c>
      <c r="LK12" s="70">
        <v>0.5</v>
      </c>
      <c r="LL12" s="70">
        <v>25.6</v>
      </c>
      <c r="LY12" s="12">
        <v>2011</v>
      </c>
      <c r="LZ12" s="107">
        <v>7963</v>
      </c>
      <c r="MA12" s="107">
        <v>15567</v>
      </c>
      <c r="MB12" s="107">
        <v>224.08747300215984</v>
      </c>
      <c r="MC12" s="107">
        <v>9546</v>
      </c>
      <c r="MD12" s="107">
        <f t="shared" si="22"/>
        <v>33300.087473002161</v>
      </c>
      <c r="ME12" s="107">
        <v>109129</v>
      </c>
      <c r="MF12" s="161">
        <f t="shared" si="24"/>
        <v>7.2968688432955495E-2</v>
      </c>
      <c r="MG12" s="161">
        <f t="shared" si="25"/>
        <v>0.14264769218081352</v>
      </c>
      <c r="MH12" s="161">
        <f t="shared" si="26"/>
        <v>2.0534181840038837E-3</v>
      </c>
      <c r="MI12" s="161">
        <f t="shared" si="27"/>
        <v>8.7474456835488282E-2</v>
      </c>
      <c r="MJ12" s="161">
        <f t="shared" si="28"/>
        <v>0.3051442556332612</v>
      </c>
      <c r="MK12" s="161">
        <f t="shared" si="29"/>
        <v>0.21766979879777293</v>
      </c>
      <c r="MN12">
        <v>1988</v>
      </c>
      <c r="MO12">
        <v>798</v>
      </c>
      <c r="MP12" t="s">
        <v>212</v>
      </c>
      <c r="MQ12" s="231">
        <v>0</v>
      </c>
      <c r="MR12" s="70">
        <v>0</v>
      </c>
      <c r="MS12" s="232">
        <v>0</v>
      </c>
      <c r="MT12" s="231">
        <v>0.5</v>
      </c>
      <c r="MU12" s="70">
        <v>0</v>
      </c>
      <c r="MV12" s="70">
        <v>26.9</v>
      </c>
      <c r="MW12" s="70">
        <v>0</v>
      </c>
      <c r="MX12" s="70">
        <v>0.4</v>
      </c>
      <c r="MY12" s="70">
        <v>0.3</v>
      </c>
      <c r="MZ12" s="70">
        <v>0</v>
      </c>
      <c r="NA12" s="70">
        <v>0</v>
      </c>
      <c r="NB12" s="70">
        <v>1.5</v>
      </c>
      <c r="NC12" s="232">
        <v>4.5999999999999996</v>
      </c>
      <c r="ND12" s="231">
        <v>12.4</v>
      </c>
      <c r="NE12" s="70">
        <v>1.8</v>
      </c>
      <c r="NF12" s="70">
        <v>4.9000000000000004</v>
      </c>
      <c r="NG12" s="70">
        <v>1.3</v>
      </c>
      <c r="NH12" s="70">
        <v>0</v>
      </c>
      <c r="NI12" s="70">
        <v>1.3</v>
      </c>
      <c r="NJ12" s="232">
        <v>5.0999999999999996</v>
      </c>
      <c r="NK12" s="70">
        <v>0</v>
      </c>
      <c r="NL12" s="70">
        <v>0</v>
      </c>
      <c r="NM12" s="70">
        <v>0</v>
      </c>
      <c r="NN12" s="70">
        <v>0</v>
      </c>
      <c r="NO12" s="70">
        <v>0</v>
      </c>
      <c r="NP12" s="70">
        <v>0</v>
      </c>
      <c r="NQ12" s="70">
        <v>23.6</v>
      </c>
      <c r="NR12" s="70">
        <v>3.6</v>
      </c>
      <c r="NS12" s="70">
        <v>3.1</v>
      </c>
      <c r="NT12" s="70">
        <v>8.8000000000000007</v>
      </c>
      <c r="NV12" s="12">
        <v>2012</v>
      </c>
      <c r="NW12" s="12"/>
      <c r="NX12" s="107">
        <v>3755</v>
      </c>
      <c r="NY12" s="107">
        <v>5518</v>
      </c>
      <c r="NZ12" s="107">
        <v>0</v>
      </c>
      <c r="OA12" s="107">
        <v>155</v>
      </c>
      <c r="OB12" s="107">
        <f t="shared" si="31"/>
        <v>9428</v>
      </c>
    </row>
    <row r="13" spans="2:392" ht="15.75" thickBot="1" x14ac:dyDescent="0.3">
      <c r="B13" s="44">
        <v>1947</v>
      </c>
      <c r="C13" s="12"/>
      <c r="D13" s="12"/>
      <c r="S13" s="12"/>
      <c r="T13" s="12"/>
      <c r="U13" s="12"/>
      <c r="V13" s="12"/>
      <c r="W13" s="12"/>
      <c r="X13" s="12"/>
      <c r="Y13" s="12"/>
      <c r="Z13" s="12"/>
      <c r="AA13" s="12"/>
      <c r="AB13" s="3">
        <v>307823</v>
      </c>
      <c r="AC13" s="3">
        <v>0</v>
      </c>
      <c r="AD13" s="59"/>
      <c r="AF13" s="59"/>
      <c r="AG13" s="59"/>
      <c r="AH13" s="59"/>
      <c r="AI13" s="59"/>
      <c r="AJ13" s="59"/>
      <c r="AK13" s="98"/>
      <c r="AL13" s="98"/>
      <c r="AM13" s="59"/>
      <c r="AN13" s="59"/>
      <c r="AO13" s="59"/>
      <c r="AP13" s="59"/>
      <c r="AQ13" s="59"/>
      <c r="AR13" s="59"/>
      <c r="AS13" s="59"/>
      <c r="AT13" s="98"/>
      <c r="AU13" s="98"/>
      <c r="AV13" s="59"/>
      <c r="AW13" s="59"/>
      <c r="AX13" s="59"/>
      <c r="AY13" s="59"/>
      <c r="AZ13" s="59"/>
      <c r="BA13" s="59"/>
      <c r="BB13" s="59"/>
      <c r="BC13" s="98"/>
      <c r="BD13" s="98"/>
      <c r="BE13" s="59"/>
      <c r="BG13" s="59"/>
      <c r="BH13" s="59"/>
      <c r="BI13" s="59"/>
      <c r="BJ13" s="59"/>
      <c r="BK13" s="59"/>
      <c r="BL13" s="98"/>
      <c r="BM13" s="98"/>
      <c r="BN13" s="59"/>
      <c r="BP13" s="59"/>
      <c r="BQ13" s="59"/>
      <c r="BR13" s="59"/>
      <c r="BS13" s="59"/>
      <c r="BT13" s="59"/>
      <c r="BU13" s="98"/>
      <c r="BV13" s="98"/>
      <c r="BW13" s="59"/>
      <c r="BX13" s="59"/>
      <c r="BY13" s="59"/>
      <c r="BZ13" s="59"/>
      <c r="CA13" s="98"/>
      <c r="CB13" s="59"/>
      <c r="CD13" s="59"/>
      <c r="CE13" s="59"/>
      <c r="CF13" s="59"/>
      <c r="CG13" s="59"/>
      <c r="CH13" s="59"/>
      <c r="CI13" s="98"/>
      <c r="CJ13" s="98"/>
      <c r="CK13" s="59"/>
      <c r="CM13" s="59"/>
      <c r="CN13" s="59"/>
      <c r="CO13" s="59"/>
      <c r="CP13" s="88"/>
      <c r="CQ13" s="88"/>
      <c r="CR13" s="98"/>
      <c r="CS13" s="98"/>
      <c r="CT13" s="59"/>
      <c r="CV13" s="59"/>
      <c r="CW13" s="59"/>
      <c r="CX13" s="59"/>
      <c r="CY13" s="59"/>
      <c r="CZ13" s="59"/>
      <c r="DA13" s="98"/>
      <c r="DB13" s="98"/>
      <c r="DC13" s="59"/>
      <c r="DD13" s="59"/>
      <c r="DE13" s="59"/>
      <c r="DF13" s="59"/>
      <c r="DG13" s="59"/>
      <c r="DH13" s="88"/>
      <c r="DI13" s="88"/>
      <c r="DJ13" s="98"/>
      <c r="DK13" s="98"/>
      <c r="DL13" s="59"/>
      <c r="DM13" s="59"/>
      <c r="DN13" s="59"/>
      <c r="DO13" s="59"/>
      <c r="DP13" s="98"/>
      <c r="DR13" s="59"/>
      <c r="DS13" s="59"/>
      <c r="DT13" s="59"/>
      <c r="DU13" s="59"/>
      <c r="DV13" s="59"/>
      <c r="DX13" s="59"/>
      <c r="EB13" s="59"/>
      <c r="EC13" s="59"/>
      <c r="ED13" s="59"/>
      <c r="EE13" s="98"/>
      <c r="EF13" s="98"/>
      <c r="EH13" s="59"/>
      <c r="EI13" s="59"/>
      <c r="EJ13" s="59"/>
      <c r="EK13" s="59"/>
      <c r="EL13" s="59"/>
      <c r="EM13" s="59"/>
      <c r="EN13" s="59"/>
      <c r="EO13" s="59"/>
      <c r="EP13" s="59"/>
      <c r="EU13" s="59"/>
      <c r="EV13" s="59"/>
      <c r="EW13" s="59"/>
      <c r="EZ13" s="144" t="str">
        <f t="shared" si="2"/>
        <v>fall Chinook-Grays/Chinook</v>
      </c>
      <c r="FA13" s="62" t="s">
        <v>328</v>
      </c>
      <c r="FB13" s="145" t="s">
        <v>400</v>
      </c>
      <c r="FC13" s="62" t="s">
        <v>31</v>
      </c>
      <c r="FD13" s="145" t="s">
        <v>401</v>
      </c>
      <c r="FE13" s="145">
        <v>1000</v>
      </c>
      <c r="FF13" s="62">
        <v>2016</v>
      </c>
      <c r="FG13" s="62">
        <v>80.130476250000001</v>
      </c>
      <c r="FH13" s="62">
        <v>104.32210000000001</v>
      </c>
      <c r="FI13" s="178">
        <v>2004</v>
      </c>
      <c r="FJ13" s="179"/>
      <c r="FK13" s="179"/>
      <c r="FL13" s="183">
        <v>2145</v>
      </c>
      <c r="FM13" s="179"/>
      <c r="FN13" s="179"/>
      <c r="FO13" s="179">
        <v>0</v>
      </c>
      <c r="FP13" s="204">
        <f t="shared" si="0"/>
        <v>2145</v>
      </c>
      <c r="FQ13" s="204">
        <f t="shared" si="1"/>
        <v>0</v>
      </c>
      <c r="FS13">
        <v>1999</v>
      </c>
      <c r="FT13" t="s">
        <v>82</v>
      </c>
      <c r="FU13" t="s">
        <v>82</v>
      </c>
      <c r="FV13" t="s">
        <v>82</v>
      </c>
      <c r="FW13" t="s">
        <v>82</v>
      </c>
      <c r="FX13" t="s">
        <v>82</v>
      </c>
      <c r="FY13">
        <v>448</v>
      </c>
      <c r="FZ13" t="s">
        <v>82</v>
      </c>
      <c r="GA13" t="s">
        <v>82</v>
      </c>
      <c r="GB13" t="s">
        <v>82</v>
      </c>
      <c r="GP13" s="12">
        <v>2014</v>
      </c>
      <c r="GQ13">
        <f t="shared" si="10"/>
        <v>184.69203250000001</v>
      </c>
      <c r="GR13">
        <f t="shared" si="11"/>
        <v>146.35248625</v>
      </c>
      <c r="GS13">
        <f t="shared" si="12"/>
        <v>34.380098723749995</v>
      </c>
      <c r="GT13">
        <f t="shared" si="30"/>
        <v>119</v>
      </c>
      <c r="GU13">
        <f t="shared" si="13"/>
        <v>41</v>
      </c>
      <c r="GV13">
        <f t="shared" si="3"/>
        <v>7</v>
      </c>
      <c r="GX13">
        <f t="shared" si="14"/>
        <v>2923</v>
      </c>
      <c r="GY13">
        <f t="shared" si="4"/>
        <v>2259</v>
      </c>
      <c r="GZ13">
        <f t="shared" si="15"/>
        <v>402.64696249999997</v>
      </c>
      <c r="HA13">
        <f t="shared" si="16"/>
        <v>794.13102500000002</v>
      </c>
      <c r="HB13">
        <f t="shared" si="17"/>
        <v>764.08407499999998</v>
      </c>
      <c r="HC13">
        <f t="shared" si="18"/>
        <v>3427.3492500000002</v>
      </c>
      <c r="HE13">
        <f t="shared" si="19"/>
        <v>997.30871249999996</v>
      </c>
      <c r="HF13">
        <f t="shared" si="5"/>
        <v>127</v>
      </c>
      <c r="HI13">
        <f t="shared" si="20"/>
        <v>332.72800000000001</v>
      </c>
      <c r="HJ13">
        <f t="shared" si="21"/>
        <v>446.60700000000003</v>
      </c>
      <c r="HL13" s="205">
        <f t="shared" si="6"/>
        <v>13006.279642473748</v>
      </c>
      <c r="HM13" s="266">
        <f t="shared" si="7"/>
        <v>0.33775201411433814</v>
      </c>
      <c r="HN13" s="266"/>
      <c r="HO13" s="12">
        <v>2014</v>
      </c>
      <c r="HP13" s="205">
        <v>7613</v>
      </c>
      <c r="HQ13" s="205">
        <f t="shared" si="23"/>
        <v>7613</v>
      </c>
      <c r="HR13" s="275">
        <v>0</v>
      </c>
      <c r="HS13" s="205"/>
      <c r="HT13" s="205"/>
      <c r="HU13" s="205"/>
      <c r="HV13" s="205"/>
      <c r="HW13" s="205"/>
      <c r="HX13" s="205"/>
      <c r="HY13" s="205"/>
      <c r="HZ13" s="205"/>
      <c r="IA13" s="205"/>
      <c r="IB13" s="205"/>
      <c r="IC13" s="205"/>
      <c r="ID13" s="205"/>
      <c r="IE13" s="205"/>
      <c r="IF13" s="205"/>
      <c r="IG13" s="205"/>
      <c r="IH13" s="205"/>
      <c r="II13" s="205"/>
      <c r="IJ13" s="205"/>
      <c r="IK13" s="205"/>
      <c r="IL13" s="205"/>
      <c r="IM13" s="205"/>
      <c r="IN13" s="206"/>
      <c r="IO13" s="73">
        <v>2009</v>
      </c>
      <c r="IP13" s="205">
        <v>31436</v>
      </c>
      <c r="IQ13" s="205">
        <f t="shared" ref="IQ13:IQ21" si="32">HL21</f>
        <v>12899.714377551021</v>
      </c>
      <c r="IR13" s="205">
        <f t="shared" ref="IR13:IR21" si="33">IP13+IQ13</f>
        <v>44335.714377551019</v>
      </c>
      <c r="IS13" s="205">
        <f t="shared" ref="IS13:IS21" si="34">HL8</f>
        <v>12981</v>
      </c>
      <c r="IT13" s="205">
        <f t="shared" ref="IT13:IT21" si="35">HQ8</f>
        <v>3796.0399108861461</v>
      </c>
      <c r="IU13" s="206">
        <f t="shared" ref="IU13:IU21" si="36">HR8</f>
        <v>3819.9600891138539</v>
      </c>
      <c r="IV13" s="206"/>
      <c r="IW13" s="270">
        <f t="shared" ref="IW13:IW21" si="37">IT13/JG13</f>
        <v>6.6822718730090658E-2</v>
      </c>
      <c r="IX13" s="270">
        <f t="shared" ref="IX13:IX21" si="38">IU13/JH13</f>
        <v>0.19264147179199639</v>
      </c>
      <c r="IZ13" s="206">
        <f t="shared" ref="IZ13:IZ21" si="39">IR13+IT13</f>
        <v>48131.754288437165</v>
      </c>
      <c r="JA13" s="206">
        <f t="shared" ref="JA13:JA21" si="40">IS13+IU13</f>
        <v>16800.960089113854</v>
      </c>
      <c r="JC13" s="266">
        <f t="shared" ref="JC13:JC21" si="41">IZ13/(IZ13+JA13)</f>
        <v>0.7412558484552989</v>
      </c>
      <c r="JD13" s="266">
        <f t="shared" ref="JD13:JD21" si="42">JA13/(IZ13+JA13)</f>
        <v>0.2587441515447011</v>
      </c>
      <c r="JF13" s="205">
        <v>76637</v>
      </c>
      <c r="JG13" s="205">
        <f>JF13*JC13</f>
        <v>56807.624458068742</v>
      </c>
      <c r="JH13" s="205">
        <f>JF13*JD13</f>
        <v>19829.375541931258</v>
      </c>
      <c r="JJ13" s="269">
        <v>2948</v>
      </c>
      <c r="JK13" s="269">
        <v>7311</v>
      </c>
      <c r="JL13" s="269">
        <v>10259</v>
      </c>
      <c r="JM13" s="198">
        <v>0.13400000000000001</v>
      </c>
      <c r="JO13" s="269">
        <v>4399</v>
      </c>
      <c r="JP13" s="270">
        <v>5.7000000000000002E-2</v>
      </c>
      <c r="JR13" s="198">
        <v>0.624</v>
      </c>
      <c r="JS13" s="198">
        <v>0.376</v>
      </c>
      <c r="JU13" s="3">
        <v>14658</v>
      </c>
      <c r="JV13" s="271">
        <v>0.191</v>
      </c>
      <c r="JW13" s="271"/>
      <c r="JX13" s="272">
        <v>0.14319999999999999</v>
      </c>
      <c r="JY13" s="271">
        <f t="shared" ref="JY13:JY21" si="43">JX13*JR13</f>
        <v>8.93568E-2</v>
      </c>
      <c r="JZ13" s="271">
        <f t="shared" ref="JZ13:JZ21" si="44">JX13*JS13</f>
        <v>5.3843200000000001E-2</v>
      </c>
      <c r="KA13" s="271"/>
      <c r="KB13" s="3">
        <f t="shared" ref="KB13:KB21" si="45">JX13*JH13</f>
        <v>2839.5665776045562</v>
      </c>
      <c r="KC13" s="3">
        <f t="shared" ref="KC13:KC21" si="46">KB13*JR13</f>
        <v>1771.889544425243</v>
      </c>
      <c r="KD13" s="3">
        <f t="shared" ref="KD13:KD21" si="47">KB13*JS13</f>
        <v>1067.6770331793132</v>
      </c>
      <c r="KE13" s="271"/>
      <c r="KF13">
        <v>1989</v>
      </c>
      <c r="KG13">
        <v>603</v>
      </c>
      <c r="KH13" t="s">
        <v>212</v>
      </c>
      <c r="KI13" s="231">
        <v>3.8</v>
      </c>
      <c r="KJ13" s="70">
        <v>0</v>
      </c>
      <c r="KK13" s="232">
        <v>0.7</v>
      </c>
      <c r="KL13" s="231">
        <v>4.8</v>
      </c>
      <c r="KM13" s="70">
        <v>0</v>
      </c>
      <c r="KN13" s="70">
        <v>7.3</v>
      </c>
      <c r="KO13" s="70">
        <v>0</v>
      </c>
      <c r="KP13" s="70">
        <v>0</v>
      </c>
      <c r="KQ13" s="70">
        <v>0.3</v>
      </c>
      <c r="KR13" s="70">
        <v>0</v>
      </c>
      <c r="KS13" s="70">
        <v>0</v>
      </c>
      <c r="KT13" s="70">
        <v>1</v>
      </c>
      <c r="KU13" s="232">
        <v>0</v>
      </c>
      <c r="KV13" s="231">
        <v>8.8000000000000007</v>
      </c>
      <c r="KW13" s="70">
        <v>3.2</v>
      </c>
      <c r="KX13" s="70">
        <v>10</v>
      </c>
      <c r="KY13" s="70">
        <v>0</v>
      </c>
      <c r="KZ13" s="70">
        <v>0</v>
      </c>
      <c r="LA13" s="70">
        <v>0</v>
      </c>
      <c r="LB13" s="232">
        <v>0.3</v>
      </c>
      <c r="LC13" s="70">
        <v>0</v>
      </c>
      <c r="LD13" s="70">
        <v>0</v>
      </c>
      <c r="LE13" s="70">
        <v>0</v>
      </c>
      <c r="LF13" s="70">
        <v>0</v>
      </c>
      <c r="LG13" s="70">
        <v>0</v>
      </c>
      <c r="LH13" s="70">
        <v>0</v>
      </c>
      <c r="LI13" s="70">
        <v>6.8</v>
      </c>
      <c r="LJ13" s="70">
        <v>7</v>
      </c>
      <c r="LK13" s="70">
        <v>0.8</v>
      </c>
      <c r="LL13" s="70">
        <v>45.3</v>
      </c>
      <c r="LY13" s="12">
        <v>2012</v>
      </c>
      <c r="LZ13" s="107">
        <v>8936</v>
      </c>
      <c r="MA13" s="107">
        <v>16340</v>
      </c>
      <c r="MB13" s="107">
        <v>460.69172726697275</v>
      </c>
      <c r="MC13" s="107">
        <v>7426</v>
      </c>
      <c r="MD13" s="107">
        <f t="shared" si="22"/>
        <v>33162.691727266974</v>
      </c>
      <c r="ME13" s="107">
        <v>84978</v>
      </c>
      <c r="MF13" s="161">
        <f t="shared" si="24"/>
        <v>0.10515662877450634</v>
      </c>
      <c r="MG13" s="161">
        <f t="shared" si="25"/>
        <v>0.19228506201605122</v>
      </c>
      <c r="MH13" s="161">
        <f t="shared" si="26"/>
        <v>5.4213058352393885E-3</v>
      </c>
      <c r="MI13" s="161">
        <f t="shared" si="27"/>
        <v>8.7387323777918996E-2</v>
      </c>
      <c r="MJ13" s="161">
        <f t="shared" si="28"/>
        <v>0.39025032040371593</v>
      </c>
      <c r="MK13" s="161">
        <f t="shared" si="29"/>
        <v>0.30286299662579691</v>
      </c>
      <c r="MN13">
        <v>1989</v>
      </c>
      <c r="MO13">
        <v>2297</v>
      </c>
      <c r="MP13" t="s">
        <v>212</v>
      </c>
      <c r="MQ13" s="231">
        <v>0</v>
      </c>
      <c r="MR13" s="70">
        <v>0</v>
      </c>
      <c r="MS13" s="232">
        <v>0</v>
      </c>
      <c r="MT13" s="231">
        <v>0.3</v>
      </c>
      <c r="MU13" s="70">
        <v>0</v>
      </c>
      <c r="MV13" s="70">
        <v>17</v>
      </c>
      <c r="MW13" s="70">
        <v>3</v>
      </c>
      <c r="MX13" s="70">
        <v>0</v>
      </c>
      <c r="MY13" s="70">
        <v>0</v>
      </c>
      <c r="MZ13" s="70">
        <v>0</v>
      </c>
      <c r="NA13" s="70">
        <v>0</v>
      </c>
      <c r="NB13" s="70">
        <v>0.4</v>
      </c>
      <c r="NC13" s="232">
        <v>0.5</v>
      </c>
      <c r="ND13" s="231">
        <v>19.399999999999999</v>
      </c>
      <c r="NE13" s="70">
        <v>2.2000000000000002</v>
      </c>
      <c r="NF13" s="70">
        <v>7.6</v>
      </c>
      <c r="NG13" s="70">
        <v>1</v>
      </c>
      <c r="NH13" s="70">
        <v>0</v>
      </c>
      <c r="NI13" s="70">
        <v>0.1</v>
      </c>
      <c r="NJ13" s="232">
        <v>2</v>
      </c>
      <c r="NK13" s="70">
        <v>0</v>
      </c>
      <c r="NL13" s="70">
        <v>0</v>
      </c>
      <c r="NM13" s="70">
        <v>0</v>
      </c>
      <c r="NN13" s="70">
        <v>0</v>
      </c>
      <c r="NO13" s="70">
        <v>0</v>
      </c>
      <c r="NP13" s="70">
        <v>0</v>
      </c>
      <c r="NQ13" s="70">
        <v>30.5</v>
      </c>
      <c r="NR13" s="70">
        <v>3</v>
      </c>
      <c r="NS13" s="70">
        <v>0</v>
      </c>
      <c r="NT13" s="70">
        <v>12.9</v>
      </c>
      <c r="NV13" s="12">
        <v>2013</v>
      </c>
      <c r="NW13" s="12"/>
      <c r="NX13" s="107">
        <v>2508</v>
      </c>
      <c r="NY13" s="107">
        <v>14034</v>
      </c>
      <c r="NZ13" s="107">
        <v>610</v>
      </c>
      <c r="OA13" s="107">
        <v>136</v>
      </c>
      <c r="OB13" s="107">
        <f t="shared" si="31"/>
        <v>17288</v>
      </c>
    </row>
    <row r="14" spans="2:392" ht="15.75" thickBot="1" x14ac:dyDescent="0.3">
      <c r="B14" s="44">
        <v>1948</v>
      </c>
      <c r="C14" s="12"/>
      <c r="D14" s="12"/>
      <c r="S14" s="12"/>
      <c r="T14" s="12"/>
      <c r="U14" s="12"/>
      <c r="V14" s="12"/>
      <c r="W14" s="12"/>
      <c r="X14" s="12"/>
      <c r="Y14" s="12"/>
      <c r="Z14" s="12"/>
      <c r="AA14" s="12"/>
      <c r="AB14" s="3">
        <v>310415</v>
      </c>
      <c r="AC14" s="3">
        <v>0</v>
      </c>
      <c r="AD14" s="59"/>
      <c r="AF14" s="59"/>
      <c r="AG14" s="59"/>
      <c r="AH14" s="59"/>
      <c r="AI14" s="59"/>
      <c r="AJ14" s="59"/>
      <c r="AK14" s="98"/>
      <c r="AL14" s="98"/>
      <c r="AM14" s="59"/>
      <c r="AN14" s="59"/>
      <c r="AO14" s="59"/>
      <c r="AP14" s="59"/>
      <c r="AQ14" s="59"/>
      <c r="AR14" s="59"/>
      <c r="AS14" s="59"/>
      <c r="AT14" s="98"/>
      <c r="AU14" s="98"/>
      <c r="AV14" s="59"/>
      <c r="AW14" s="59"/>
      <c r="AX14" s="59"/>
      <c r="AY14" s="59"/>
      <c r="AZ14" s="59"/>
      <c r="BA14" s="59"/>
      <c r="BB14" s="59"/>
      <c r="BC14" s="98"/>
      <c r="BD14" s="98"/>
      <c r="BE14" s="59"/>
      <c r="BG14" s="59"/>
      <c r="BH14" s="59"/>
      <c r="BI14" s="59"/>
      <c r="BJ14" s="59"/>
      <c r="BK14" s="59"/>
      <c r="BL14" s="98"/>
      <c r="BM14" s="98"/>
      <c r="BN14" s="59"/>
      <c r="BP14" s="59"/>
      <c r="BQ14" s="59"/>
      <c r="BR14" s="59"/>
      <c r="BS14" s="59"/>
      <c r="BT14" s="59"/>
      <c r="BU14" s="98"/>
      <c r="BV14" s="98"/>
      <c r="BW14" s="59"/>
      <c r="BX14" s="59"/>
      <c r="BY14" s="59"/>
      <c r="BZ14" s="59"/>
      <c r="CA14" s="98"/>
      <c r="CB14" s="59"/>
      <c r="CD14" s="59"/>
      <c r="CE14" s="59"/>
      <c r="CF14" s="59"/>
      <c r="CG14" s="59"/>
      <c r="CH14" s="59"/>
      <c r="CI14" s="98"/>
      <c r="CJ14" s="98"/>
      <c r="CK14" s="59"/>
      <c r="CM14" s="59"/>
      <c r="CN14" s="59"/>
      <c r="CO14" s="59"/>
      <c r="CP14" s="88"/>
      <c r="CQ14" s="88"/>
      <c r="CR14" s="98"/>
      <c r="CS14" s="98"/>
      <c r="CT14" s="59"/>
      <c r="CV14" s="59"/>
      <c r="CW14" s="59"/>
      <c r="CX14" s="59"/>
      <c r="CY14" s="59"/>
      <c r="CZ14" s="59"/>
      <c r="DA14" s="98"/>
      <c r="DB14" s="98"/>
      <c r="DC14" s="59"/>
      <c r="DD14" s="59"/>
      <c r="DE14" s="59"/>
      <c r="DF14" s="59"/>
      <c r="DG14" s="59"/>
      <c r="DH14" s="88"/>
      <c r="DI14" s="88"/>
      <c r="DJ14" s="98"/>
      <c r="DK14" s="98"/>
      <c r="DL14" s="59"/>
      <c r="DM14" s="59"/>
      <c r="DN14" s="59"/>
      <c r="DO14" s="59"/>
      <c r="DP14" s="98"/>
      <c r="DR14" s="59"/>
      <c r="DS14" s="59"/>
      <c r="DT14" s="59"/>
      <c r="DU14" s="59"/>
      <c r="DV14" s="59"/>
      <c r="DX14" s="59"/>
      <c r="EB14" s="59"/>
      <c r="EC14" s="59"/>
      <c r="ED14" s="59"/>
      <c r="EE14" s="98"/>
      <c r="EF14" s="98"/>
      <c r="EH14" s="59"/>
      <c r="EI14" s="59"/>
      <c r="EJ14" s="59"/>
      <c r="EK14" s="59"/>
      <c r="EL14" s="59"/>
      <c r="EM14" s="59"/>
      <c r="EN14" s="59"/>
      <c r="EO14" s="59"/>
      <c r="EP14" s="59"/>
      <c r="EU14" s="59"/>
      <c r="EV14" s="59"/>
      <c r="EW14" s="59"/>
      <c r="EZ14" s="144" t="str">
        <f t="shared" si="2"/>
        <v>fall Chinook-Grays/Chinook</v>
      </c>
      <c r="FA14" s="62" t="s">
        <v>328</v>
      </c>
      <c r="FB14" s="145" t="s">
        <v>400</v>
      </c>
      <c r="FC14" s="62" t="s">
        <v>31</v>
      </c>
      <c r="FD14" s="145" t="s">
        <v>401</v>
      </c>
      <c r="FE14" s="145">
        <v>1000</v>
      </c>
      <c r="FF14" s="62">
        <v>2017</v>
      </c>
      <c r="FG14" s="62">
        <v>295.08933124999999</v>
      </c>
      <c r="FH14" s="62">
        <v>169.5302275</v>
      </c>
      <c r="FI14" s="180">
        <v>2005</v>
      </c>
      <c r="FJ14" s="181"/>
      <c r="FK14" s="181"/>
      <c r="FL14" s="182">
        <v>2901</v>
      </c>
      <c r="FM14" s="181"/>
      <c r="FN14" s="181"/>
      <c r="FO14" s="181">
        <v>0</v>
      </c>
      <c r="FP14" s="204">
        <f t="shared" si="0"/>
        <v>2901</v>
      </c>
      <c r="FQ14" s="204">
        <f t="shared" si="1"/>
        <v>0</v>
      </c>
      <c r="FS14">
        <v>2000</v>
      </c>
      <c r="FT14" t="s">
        <v>82</v>
      </c>
      <c r="FU14" t="s">
        <v>82</v>
      </c>
      <c r="FV14" t="s">
        <v>82</v>
      </c>
      <c r="FW14" t="s">
        <v>82</v>
      </c>
      <c r="FX14" t="s">
        <v>82</v>
      </c>
      <c r="FY14">
        <v>86</v>
      </c>
      <c r="FZ14" t="s">
        <v>82</v>
      </c>
      <c r="GA14" t="s">
        <v>82</v>
      </c>
      <c r="GB14" t="s">
        <v>82</v>
      </c>
      <c r="GP14" s="12">
        <v>2015</v>
      </c>
      <c r="GQ14">
        <f t="shared" si="10"/>
        <v>218.79985500000001</v>
      </c>
      <c r="GR14">
        <f t="shared" si="11"/>
        <v>229.67493000000002</v>
      </c>
      <c r="GS14">
        <f t="shared" si="12"/>
        <v>80.479844249999999</v>
      </c>
      <c r="GT14">
        <f t="shared" si="30"/>
        <v>382</v>
      </c>
      <c r="GU14">
        <f t="shared" si="13"/>
        <v>0</v>
      </c>
      <c r="GV14">
        <f t="shared" si="3"/>
        <v>7</v>
      </c>
      <c r="GX14">
        <f t="shared" si="14"/>
        <v>4186</v>
      </c>
      <c r="GY14">
        <f t="shared" si="4"/>
        <v>3375</v>
      </c>
      <c r="GZ14">
        <f t="shared" si="15"/>
        <v>373.54128750000001</v>
      </c>
      <c r="HA14">
        <f t="shared" si="16"/>
        <v>1359.358375</v>
      </c>
      <c r="HB14">
        <f t="shared" si="17"/>
        <v>2888.7408125000002</v>
      </c>
      <c r="HC14">
        <f t="shared" si="18"/>
        <v>6079.8891249999997</v>
      </c>
      <c r="HE14">
        <f t="shared" si="19"/>
        <v>1332.4522374999999</v>
      </c>
      <c r="HF14">
        <f t="shared" si="5"/>
        <v>192</v>
      </c>
      <c r="HI14">
        <f t="shared" si="20"/>
        <v>1594.2600000000002</v>
      </c>
      <c r="HJ14">
        <f t="shared" si="21"/>
        <v>237.91200000000001</v>
      </c>
      <c r="HL14" s="205">
        <f t="shared" si="6"/>
        <v>22537.10846675</v>
      </c>
      <c r="HM14" s="266">
        <f t="shared" si="7"/>
        <v>0.50690107425537345</v>
      </c>
      <c r="HN14" s="266"/>
      <c r="HO14" s="12">
        <v>2015</v>
      </c>
      <c r="HP14" s="205">
        <v>5669</v>
      </c>
      <c r="HQ14" s="205">
        <f t="shared" si="23"/>
        <v>5669</v>
      </c>
      <c r="HR14" s="275">
        <v>0</v>
      </c>
      <c r="HS14" s="205"/>
      <c r="HT14" s="205"/>
      <c r="HU14" s="205"/>
      <c r="HV14" s="205"/>
      <c r="HW14" s="205"/>
      <c r="HX14" s="205"/>
      <c r="HY14" s="205"/>
      <c r="HZ14" s="205"/>
      <c r="IA14" s="205"/>
      <c r="IB14" s="205"/>
      <c r="IC14" s="205"/>
      <c r="ID14" s="205"/>
      <c r="IE14" s="205"/>
      <c r="IF14" s="205"/>
      <c r="IG14" s="205"/>
      <c r="IH14" s="205"/>
      <c r="II14" s="205"/>
      <c r="IJ14" s="205"/>
      <c r="IK14" s="205"/>
      <c r="IL14" s="205"/>
      <c r="IM14" s="205"/>
      <c r="IN14" s="206"/>
      <c r="IO14" s="73">
        <v>2010</v>
      </c>
      <c r="IP14" s="205">
        <v>41382</v>
      </c>
      <c r="IQ14" s="205">
        <f t="shared" si="32"/>
        <v>39920.348450317571</v>
      </c>
      <c r="IR14" s="205">
        <f t="shared" si="33"/>
        <v>81302.348450317571</v>
      </c>
      <c r="IS14" s="205">
        <f t="shared" si="34"/>
        <v>9791.4101382500012</v>
      </c>
      <c r="IT14" s="205">
        <f t="shared" si="35"/>
        <v>7974</v>
      </c>
      <c r="IU14" s="269">
        <f t="shared" si="36"/>
        <v>0</v>
      </c>
      <c r="IV14" s="206"/>
      <c r="IW14" s="270">
        <f t="shared" si="37"/>
        <v>8.5628927264698229E-2</v>
      </c>
      <c r="IX14" s="270">
        <f t="shared" si="38"/>
        <v>0</v>
      </c>
      <c r="IZ14" s="206">
        <f t="shared" si="39"/>
        <v>89276.348450317571</v>
      </c>
      <c r="JA14" s="206">
        <f t="shared" si="40"/>
        <v>9791.4101382500012</v>
      </c>
      <c r="JC14" s="266">
        <f t="shared" si="41"/>
        <v>0.90116451328111569</v>
      </c>
      <c r="JD14" s="266">
        <f t="shared" si="42"/>
        <v>9.8835486718884244E-2</v>
      </c>
      <c r="JF14" s="205">
        <v>103336</v>
      </c>
      <c r="JG14" s="205">
        <f t="shared" ref="JG14:JG21" si="48">JF14*JC14</f>
        <v>93122.736144417373</v>
      </c>
      <c r="JH14" s="205">
        <f t="shared" ref="JH14:JH21" si="49">JF14*JD14</f>
        <v>10213.263855582622</v>
      </c>
      <c r="JJ14" s="269">
        <v>11150</v>
      </c>
      <c r="JK14" s="269">
        <v>3831</v>
      </c>
      <c r="JL14" s="269">
        <v>14981</v>
      </c>
      <c r="JM14" s="198">
        <v>0.14499999999999999</v>
      </c>
      <c r="JO14" s="269">
        <v>5072</v>
      </c>
      <c r="JP14" s="270">
        <v>4.9000000000000002E-2</v>
      </c>
      <c r="JR14" s="198">
        <v>0.43</v>
      </c>
      <c r="JS14" s="198">
        <v>0.56999999999999995</v>
      </c>
      <c r="JU14" s="3">
        <v>20053</v>
      </c>
      <c r="JV14" s="271">
        <v>0.19400000000000001</v>
      </c>
      <c r="JW14" s="271"/>
      <c r="JX14" s="272">
        <v>8.6499999999999994E-2</v>
      </c>
      <c r="JY14" s="271">
        <f t="shared" si="43"/>
        <v>3.7194999999999999E-2</v>
      </c>
      <c r="JZ14" s="271">
        <f t="shared" si="44"/>
        <v>4.9304999999999995E-2</v>
      </c>
      <c r="KA14" s="271"/>
      <c r="KB14" s="3">
        <f t="shared" si="45"/>
        <v>883.44732350789673</v>
      </c>
      <c r="KC14" s="3">
        <f t="shared" si="46"/>
        <v>379.8823491083956</v>
      </c>
      <c r="KD14" s="3">
        <f t="shared" si="47"/>
        <v>503.56497439950107</v>
      </c>
      <c r="KE14" s="271"/>
      <c r="KF14">
        <v>1990</v>
      </c>
      <c r="KG14">
        <v>292</v>
      </c>
      <c r="KH14" t="s">
        <v>212</v>
      </c>
      <c r="KI14" s="231">
        <v>4.5</v>
      </c>
      <c r="KJ14" s="70">
        <v>0</v>
      </c>
      <c r="KK14" s="232">
        <v>0</v>
      </c>
      <c r="KL14" s="231">
        <v>2.4</v>
      </c>
      <c r="KM14" s="70">
        <v>0</v>
      </c>
      <c r="KN14" s="70">
        <v>15.8</v>
      </c>
      <c r="KO14" s="70">
        <v>0</v>
      </c>
      <c r="KP14" s="70">
        <v>3.1</v>
      </c>
      <c r="KQ14" s="70">
        <v>2.7</v>
      </c>
      <c r="KR14" s="70">
        <v>0</v>
      </c>
      <c r="KS14" s="70">
        <v>0</v>
      </c>
      <c r="KT14" s="70">
        <v>0.7</v>
      </c>
      <c r="KU14" s="232">
        <v>0</v>
      </c>
      <c r="KV14" s="231">
        <v>7.5</v>
      </c>
      <c r="KW14" s="70">
        <v>7.5</v>
      </c>
      <c r="KX14" s="70">
        <v>2.1</v>
      </c>
      <c r="KY14" s="70">
        <v>0</v>
      </c>
      <c r="KZ14" s="70">
        <v>0</v>
      </c>
      <c r="LA14" s="70">
        <v>0</v>
      </c>
      <c r="LB14" s="232">
        <v>4.0999999999999996</v>
      </c>
      <c r="LC14" s="70">
        <v>0</v>
      </c>
      <c r="LD14" s="70">
        <v>0</v>
      </c>
      <c r="LE14" s="70">
        <v>0</v>
      </c>
      <c r="LF14" s="70">
        <v>0</v>
      </c>
      <c r="LG14" s="70">
        <v>0</v>
      </c>
      <c r="LH14" s="70">
        <v>0</v>
      </c>
      <c r="LI14" s="70">
        <v>0</v>
      </c>
      <c r="LJ14" s="70">
        <v>1</v>
      </c>
      <c r="LK14" s="70">
        <v>6.8</v>
      </c>
      <c r="LL14" s="70">
        <v>41.8</v>
      </c>
      <c r="LY14" s="12">
        <v>2013</v>
      </c>
      <c r="LZ14" s="107">
        <v>8365</v>
      </c>
      <c r="MA14" s="107">
        <v>10578</v>
      </c>
      <c r="MB14" s="107">
        <v>575</v>
      </c>
      <c r="MC14" s="107">
        <v>11055</v>
      </c>
      <c r="MD14" s="107">
        <f t="shared" si="22"/>
        <v>30573</v>
      </c>
      <c r="ME14" s="107">
        <v>104777</v>
      </c>
      <c r="MF14" s="161">
        <f t="shared" si="24"/>
        <v>7.9836223598690553E-2</v>
      </c>
      <c r="MG14" s="161">
        <f t="shared" si="25"/>
        <v>0.10095727115683785</v>
      </c>
      <c r="MH14" s="161">
        <f t="shared" si="26"/>
        <v>5.4878456149727514E-3</v>
      </c>
      <c r="MI14" s="161">
        <f t="shared" si="27"/>
        <v>0.10550979699743264</v>
      </c>
      <c r="MJ14" s="161">
        <f t="shared" si="28"/>
        <v>0.29179113736793383</v>
      </c>
      <c r="MK14" s="161">
        <f t="shared" si="29"/>
        <v>0.18628134037050117</v>
      </c>
      <c r="MN14">
        <v>1990</v>
      </c>
      <c r="MO14">
        <v>2394</v>
      </c>
      <c r="MP14" t="s">
        <v>212</v>
      </c>
      <c r="MQ14" s="231">
        <v>0</v>
      </c>
      <c r="MR14" s="70">
        <v>0</v>
      </c>
      <c r="MS14" s="232">
        <v>0</v>
      </c>
      <c r="MT14" s="231">
        <v>0.3</v>
      </c>
      <c r="MU14" s="70">
        <v>0</v>
      </c>
      <c r="MV14" s="70">
        <v>20.3</v>
      </c>
      <c r="MW14" s="70">
        <v>4.0999999999999996</v>
      </c>
      <c r="MX14" s="70">
        <v>0.4</v>
      </c>
      <c r="MY14" s="70">
        <v>0.1</v>
      </c>
      <c r="MZ14" s="70">
        <v>0</v>
      </c>
      <c r="NA14" s="70">
        <v>0.3</v>
      </c>
      <c r="NB14" s="70">
        <v>0.8</v>
      </c>
      <c r="NC14" s="232">
        <v>0.9</v>
      </c>
      <c r="ND14" s="231">
        <v>12</v>
      </c>
      <c r="NE14" s="70">
        <v>7.2</v>
      </c>
      <c r="NF14" s="70">
        <v>3.6</v>
      </c>
      <c r="NG14" s="70">
        <v>0</v>
      </c>
      <c r="NH14" s="70">
        <v>0</v>
      </c>
      <c r="NI14" s="70">
        <v>0.3</v>
      </c>
      <c r="NJ14" s="232">
        <v>5.6</v>
      </c>
      <c r="NK14" s="70">
        <v>0</v>
      </c>
      <c r="NL14" s="70">
        <v>0</v>
      </c>
      <c r="NM14" s="70">
        <v>0</v>
      </c>
      <c r="NN14" s="70">
        <v>0</v>
      </c>
      <c r="NO14" s="70">
        <v>0</v>
      </c>
      <c r="NP14" s="70">
        <v>0</v>
      </c>
      <c r="NQ14" s="70">
        <v>19.899999999999999</v>
      </c>
      <c r="NR14" s="70">
        <v>2</v>
      </c>
      <c r="NS14" s="70">
        <v>0</v>
      </c>
      <c r="NT14" s="70">
        <v>22.1</v>
      </c>
      <c r="NV14" s="12">
        <v>2014</v>
      </c>
      <c r="NW14" s="12"/>
      <c r="NX14" s="107">
        <v>4049.8733044234828</v>
      </c>
      <c r="NY14" s="107">
        <v>9194</v>
      </c>
      <c r="NZ14" s="107">
        <v>0</v>
      </c>
      <c r="OA14" s="107">
        <v>105</v>
      </c>
      <c r="OB14" s="107">
        <f t="shared" si="31"/>
        <v>13348.873304423483</v>
      </c>
    </row>
    <row r="15" spans="2:392" ht="16.5" thickBot="1" x14ac:dyDescent="0.3">
      <c r="B15" s="44">
        <v>1949</v>
      </c>
      <c r="C15" s="12"/>
      <c r="D15" s="12"/>
      <c r="S15" s="12"/>
      <c r="T15" s="12"/>
      <c r="U15" s="12"/>
      <c r="V15" s="12"/>
      <c r="W15" s="12"/>
      <c r="X15" s="12"/>
      <c r="Y15" s="12"/>
      <c r="Z15" s="12"/>
      <c r="AA15" s="12"/>
      <c r="AB15" s="3">
        <v>180818</v>
      </c>
      <c r="AC15" s="3">
        <v>0</v>
      </c>
      <c r="AD15" s="59"/>
      <c r="AF15" s="59"/>
      <c r="AG15" s="59"/>
      <c r="AH15" s="59"/>
      <c r="AI15" s="59"/>
      <c r="AJ15" s="59"/>
      <c r="AK15" s="98"/>
      <c r="AL15" s="98"/>
      <c r="AM15" s="59"/>
      <c r="AN15" s="59"/>
      <c r="AO15" s="59"/>
      <c r="AP15" s="59"/>
      <c r="AQ15" s="59"/>
      <c r="AR15" s="59"/>
      <c r="AS15" s="59"/>
      <c r="AT15" s="98"/>
      <c r="AU15" s="98"/>
      <c r="AV15" s="59"/>
      <c r="AW15" s="59"/>
      <c r="AX15" s="59"/>
      <c r="AY15" s="59"/>
      <c r="AZ15" s="59"/>
      <c r="BA15" s="59"/>
      <c r="BB15" s="59"/>
      <c r="BC15" s="98"/>
      <c r="BD15" s="98"/>
      <c r="BE15" s="59"/>
      <c r="BG15" s="59"/>
      <c r="BH15" s="59"/>
      <c r="BI15" s="59"/>
      <c r="BJ15" s="59"/>
      <c r="BK15" s="59"/>
      <c r="BL15" s="98"/>
      <c r="BM15" s="98"/>
      <c r="BN15" s="59"/>
      <c r="BP15" s="59"/>
      <c r="BQ15" s="59"/>
      <c r="BR15" s="59"/>
      <c r="BS15" s="59"/>
      <c r="BT15" s="59"/>
      <c r="BU15" s="98"/>
      <c r="BV15" s="98"/>
      <c r="BW15" s="59"/>
      <c r="BX15" s="59"/>
      <c r="BY15" s="59"/>
      <c r="BZ15" s="59"/>
      <c r="CA15" s="98"/>
      <c r="CB15" s="59"/>
      <c r="CD15" s="59"/>
      <c r="CE15" s="59"/>
      <c r="CF15" s="59"/>
      <c r="CG15" s="59"/>
      <c r="CH15" s="59"/>
      <c r="CI15" s="98"/>
      <c r="CJ15" s="98"/>
      <c r="CK15" s="59"/>
      <c r="CM15" s="59"/>
      <c r="CN15" s="59"/>
      <c r="CO15" s="59"/>
      <c r="CP15" s="88"/>
      <c r="CQ15" s="88"/>
      <c r="CR15" s="98"/>
      <c r="CS15" s="98"/>
      <c r="CT15" s="59"/>
      <c r="CV15" s="59"/>
      <c r="CW15" s="59"/>
      <c r="CX15" s="59"/>
      <c r="CY15" s="59"/>
      <c r="CZ15" s="59"/>
      <c r="DA15" s="98"/>
      <c r="DB15" s="98"/>
      <c r="DC15" s="59"/>
      <c r="DD15" s="59"/>
      <c r="DE15" s="59"/>
      <c r="DF15" s="59"/>
      <c r="DG15" s="59"/>
      <c r="DH15" s="88"/>
      <c r="DI15" s="88"/>
      <c r="DJ15" s="98"/>
      <c r="DK15" s="98"/>
      <c r="DL15" s="59"/>
      <c r="DM15" s="59"/>
      <c r="DN15" s="59"/>
      <c r="DO15" s="59"/>
      <c r="DP15" s="98"/>
      <c r="DR15" s="59"/>
      <c r="DS15" s="59"/>
      <c r="DT15" s="59"/>
      <c r="DU15" s="59"/>
      <c r="DV15" s="59"/>
      <c r="DX15" s="59"/>
      <c r="EB15" s="59"/>
      <c r="EC15" s="59"/>
      <c r="ED15" s="59"/>
      <c r="EE15" s="98"/>
      <c r="EF15" s="98"/>
      <c r="EH15" s="59"/>
      <c r="EI15" s="59"/>
      <c r="EJ15" s="59"/>
      <c r="EK15" s="59"/>
      <c r="EL15" s="59"/>
      <c r="EM15" s="59"/>
      <c r="EN15" s="59"/>
      <c r="EO15" s="59"/>
      <c r="EP15" s="59"/>
      <c r="EU15" s="59"/>
      <c r="EV15" s="59"/>
      <c r="EW15" s="59"/>
      <c r="EZ15" s="144" t="str">
        <f t="shared" si="2"/>
        <v>fall Chinook-Eloch/Skam</v>
      </c>
      <c r="FA15" s="62" t="s">
        <v>328</v>
      </c>
      <c r="FB15" s="145" t="s">
        <v>400</v>
      </c>
      <c r="FC15" s="62" t="s">
        <v>95</v>
      </c>
      <c r="FD15" s="145" t="s">
        <v>402</v>
      </c>
      <c r="FE15" s="145">
        <v>1500</v>
      </c>
      <c r="FF15" s="62">
        <v>2010</v>
      </c>
      <c r="FG15" s="62">
        <v>136.5787895</v>
      </c>
      <c r="FH15" s="62">
        <v>1124.68422545925</v>
      </c>
      <c r="FI15" s="178">
        <v>2006</v>
      </c>
      <c r="FJ15" s="179"/>
      <c r="FK15" s="179"/>
      <c r="FL15" s="183">
        <v>1782</v>
      </c>
      <c r="FM15" s="179"/>
      <c r="FN15" s="179"/>
      <c r="FO15" s="179">
        <v>0</v>
      </c>
      <c r="FP15" s="204">
        <f t="shared" si="0"/>
        <v>1782</v>
      </c>
      <c r="FQ15" s="204">
        <f t="shared" si="1"/>
        <v>0</v>
      </c>
      <c r="FS15">
        <v>2001</v>
      </c>
      <c r="FT15" t="s">
        <v>82</v>
      </c>
      <c r="FU15" t="s">
        <v>82</v>
      </c>
      <c r="FV15" t="s">
        <v>82</v>
      </c>
      <c r="FW15" t="s">
        <v>82</v>
      </c>
      <c r="FX15" t="s">
        <v>82</v>
      </c>
      <c r="FY15">
        <v>832</v>
      </c>
      <c r="FZ15" t="s">
        <v>82</v>
      </c>
      <c r="GA15" t="s">
        <v>82</v>
      </c>
      <c r="GB15" t="s">
        <v>82</v>
      </c>
      <c r="GP15" s="12">
        <v>2016</v>
      </c>
      <c r="GQ15">
        <f t="shared" si="10"/>
        <v>80.130476250000001</v>
      </c>
      <c r="GR15">
        <f t="shared" si="11"/>
        <v>90.246806550000002</v>
      </c>
      <c r="GS15">
        <f t="shared" si="12"/>
        <v>86.763744500000001</v>
      </c>
      <c r="GT15">
        <f t="shared" si="30"/>
        <v>187</v>
      </c>
      <c r="GU15">
        <f t="shared" si="13"/>
        <v>71</v>
      </c>
      <c r="GV15">
        <f t="shared" si="3"/>
        <v>5</v>
      </c>
      <c r="GX15">
        <f t="shared" si="14"/>
        <v>2878</v>
      </c>
      <c r="GY15">
        <f t="shared" si="4"/>
        <v>3064</v>
      </c>
      <c r="GZ15">
        <f t="shared" si="15"/>
        <v>366.83741125</v>
      </c>
      <c r="HA15">
        <f t="shared" si="16"/>
        <v>411.08353749999998</v>
      </c>
      <c r="HB15">
        <f t="shared" si="17"/>
        <v>2539.4322499999998</v>
      </c>
      <c r="HC15">
        <f t="shared" si="18"/>
        <v>3190.03575</v>
      </c>
      <c r="HE15">
        <f t="shared" si="19"/>
        <v>882.61883750000004</v>
      </c>
      <c r="HF15">
        <f t="shared" si="5"/>
        <v>711</v>
      </c>
      <c r="HI15">
        <f t="shared" si="20"/>
        <v>21</v>
      </c>
      <c r="HJ15">
        <f t="shared" si="21"/>
        <v>312.85200000000003</v>
      </c>
      <c r="HL15" s="205">
        <f t="shared" si="6"/>
        <v>14897.000813549999</v>
      </c>
      <c r="HM15" s="266">
        <f t="shared" si="7"/>
        <v>0.58137326597194727</v>
      </c>
      <c r="HN15" s="266"/>
      <c r="HO15" s="12">
        <v>2016</v>
      </c>
      <c r="HP15" s="205">
        <v>5299</v>
      </c>
      <c r="HQ15" s="205">
        <f t="shared" si="23"/>
        <v>5299</v>
      </c>
      <c r="HR15" s="275">
        <v>0</v>
      </c>
      <c r="HS15" s="205"/>
      <c r="HT15" s="205"/>
      <c r="HU15" s="205"/>
      <c r="HV15" s="205"/>
      <c r="HW15" s="205"/>
      <c r="HX15" s="205"/>
      <c r="HY15" s="205"/>
      <c r="HZ15" s="205"/>
      <c r="IA15" s="205"/>
      <c r="IB15" s="205"/>
      <c r="IC15" s="205"/>
      <c r="ID15" s="205"/>
      <c r="IE15" s="205"/>
      <c r="IF15" s="205"/>
      <c r="IG15" s="205"/>
      <c r="IH15" s="205"/>
      <c r="II15" s="205"/>
      <c r="IJ15" s="205"/>
      <c r="IK15" s="205"/>
      <c r="IL15" s="205"/>
      <c r="IM15" s="205"/>
      <c r="IN15" s="206"/>
      <c r="IO15" s="73">
        <v>2011</v>
      </c>
      <c r="IP15" s="205">
        <v>47735</v>
      </c>
      <c r="IQ15" s="205">
        <f t="shared" si="32"/>
        <v>28330.683212614789</v>
      </c>
      <c r="IR15" s="205">
        <f t="shared" si="33"/>
        <v>76065.683212614793</v>
      </c>
      <c r="IS15" s="205">
        <f t="shared" si="34"/>
        <v>12327.772699024999</v>
      </c>
      <c r="IT15" s="205">
        <f t="shared" si="35"/>
        <v>9546</v>
      </c>
      <c r="IU15" s="269">
        <f t="shared" si="36"/>
        <v>0</v>
      </c>
      <c r="IV15" s="206"/>
      <c r="IW15" s="270">
        <f t="shared" si="37"/>
        <v>0.10007046219798624</v>
      </c>
      <c r="IX15" s="270">
        <f t="shared" si="38"/>
        <v>0</v>
      </c>
      <c r="IZ15" s="206">
        <f t="shared" si="39"/>
        <v>85611.683212614793</v>
      </c>
      <c r="JA15" s="206">
        <f t="shared" si="40"/>
        <v>12327.772699024999</v>
      </c>
      <c r="JC15" s="266">
        <f t="shared" si="41"/>
        <v>0.87412863810324803</v>
      </c>
      <c r="JD15" s="266">
        <f t="shared" si="42"/>
        <v>0.12587136189675202</v>
      </c>
      <c r="JF15" s="205">
        <v>109129</v>
      </c>
      <c r="JG15" s="205">
        <f t="shared" si="48"/>
        <v>95392.784147569357</v>
      </c>
      <c r="JH15" s="205">
        <f t="shared" si="49"/>
        <v>13736.215852430651</v>
      </c>
      <c r="JJ15" s="269">
        <v>7279</v>
      </c>
      <c r="JK15" s="269">
        <v>8138</v>
      </c>
      <c r="JL15" s="269">
        <v>15417</v>
      </c>
      <c r="JM15" s="198">
        <v>0.14099999999999999</v>
      </c>
      <c r="JO15" s="269">
        <v>7702</v>
      </c>
      <c r="JP15" s="270">
        <v>7.0999999999999994E-2</v>
      </c>
      <c r="JR15" s="198">
        <v>0.51400000000000001</v>
      </c>
      <c r="JS15" s="198">
        <v>0.48599999999999999</v>
      </c>
      <c r="JU15" s="3">
        <v>23119</v>
      </c>
      <c r="JV15" s="271">
        <v>0.21199999999999999</v>
      </c>
      <c r="JW15" s="271"/>
      <c r="JX15" s="272">
        <v>0.1454</v>
      </c>
      <c r="JY15" s="271">
        <f t="shared" si="43"/>
        <v>7.4735599999999999E-2</v>
      </c>
      <c r="JZ15" s="271">
        <f t="shared" si="44"/>
        <v>7.0664400000000002E-2</v>
      </c>
      <c r="KA15" s="271"/>
      <c r="KB15" s="3">
        <f t="shared" si="45"/>
        <v>1997.2457849434165</v>
      </c>
      <c r="KC15" s="3">
        <f t="shared" si="46"/>
        <v>1026.584333460916</v>
      </c>
      <c r="KD15" s="3">
        <f t="shared" si="47"/>
        <v>970.66145148250041</v>
      </c>
      <c r="KE15" s="271"/>
      <c r="KF15">
        <v>1991</v>
      </c>
      <c r="KG15">
        <v>147</v>
      </c>
      <c r="KH15" t="s">
        <v>212</v>
      </c>
      <c r="KI15" s="231">
        <v>10.9</v>
      </c>
      <c r="KJ15" s="70">
        <v>8.1999999999999993</v>
      </c>
      <c r="KK15" s="232">
        <v>0</v>
      </c>
      <c r="KL15" s="231">
        <v>4.0999999999999996</v>
      </c>
      <c r="KM15" s="70">
        <v>0</v>
      </c>
      <c r="KN15" s="70">
        <v>6.1</v>
      </c>
      <c r="KO15" s="70">
        <v>3.4</v>
      </c>
      <c r="KP15" s="70">
        <v>1.4</v>
      </c>
      <c r="KQ15" s="70">
        <v>0</v>
      </c>
      <c r="KR15" s="70">
        <v>0</v>
      </c>
      <c r="KS15" s="70">
        <v>0</v>
      </c>
      <c r="KT15" s="70">
        <v>0</v>
      </c>
      <c r="KU15" s="232">
        <v>0</v>
      </c>
      <c r="KV15" s="231">
        <v>2.7</v>
      </c>
      <c r="KW15" s="70">
        <v>3.4</v>
      </c>
      <c r="KX15" s="70">
        <v>7.5</v>
      </c>
      <c r="KY15" s="70">
        <v>0</v>
      </c>
      <c r="KZ15" s="70">
        <v>0</v>
      </c>
      <c r="LA15" s="70">
        <v>0</v>
      </c>
      <c r="LB15" s="232">
        <v>0</v>
      </c>
      <c r="LC15" s="70">
        <v>0</v>
      </c>
      <c r="LD15" s="70">
        <v>0</v>
      </c>
      <c r="LE15" s="70">
        <v>0</v>
      </c>
      <c r="LF15" s="70">
        <v>0</v>
      </c>
      <c r="LG15" s="70">
        <v>0</v>
      </c>
      <c r="LH15" s="70">
        <v>0</v>
      </c>
      <c r="LI15" s="70">
        <v>9.5</v>
      </c>
      <c r="LJ15" s="70">
        <v>4.8</v>
      </c>
      <c r="LK15" s="70">
        <v>0</v>
      </c>
      <c r="LL15" s="70">
        <v>38.1</v>
      </c>
      <c r="LY15" s="12">
        <v>2014</v>
      </c>
      <c r="LZ15" s="107">
        <v>8733.7130753264573</v>
      </c>
      <c r="MA15" s="107">
        <v>12810</v>
      </c>
      <c r="MB15" s="107">
        <v>136.3174194876016</v>
      </c>
      <c r="MC15" s="107">
        <v>7613</v>
      </c>
      <c r="MD15" s="107">
        <f t="shared" si="22"/>
        <v>29293.030494814058</v>
      </c>
      <c r="ME15" s="107">
        <v>101906</v>
      </c>
      <c r="MF15" s="161">
        <f t="shared" si="24"/>
        <v>8.5703619760627028E-2</v>
      </c>
      <c r="MG15" s="161">
        <f t="shared" si="25"/>
        <v>0.12570408023080093</v>
      </c>
      <c r="MH15" s="161">
        <f t="shared" si="26"/>
        <v>1.3376780512197673E-3</v>
      </c>
      <c r="MI15" s="161">
        <f t="shared" si="27"/>
        <v>7.4706101701568106E-2</v>
      </c>
      <c r="MJ15" s="161">
        <f t="shared" si="28"/>
        <v>0.28745147974421581</v>
      </c>
      <c r="MK15" s="161">
        <f t="shared" si="29"/>
        <v>0.2127453780426477</v>
      </c>
      <c r="MN15">
        <v>1991</v>
      </c>
      <c r="MO15">
        <v>2878</v>
      </c>
      <c r="MP15" t="s">
        <v>212</v>
      </c>
      <c r="MQ15" s="231">
        <v>0</v>
      </c>
      <c r="MR15" s="70">
        <v>0</v>
      </c>
      <c r="MS15" s="232">
        <v>0</v>
      </c>
      <c r="MT15" s="231">
        <v>0</v>
      </c>
      <c r="MU15" s="70">
        <v>0</v>
      </c>
      <c r="MV15" s="70">
        <v>15.6</v>
      </c>
      <c r="MW15" s="70">
        <v>1.3</v>
      </c>
      <c r="MX15" s="70">
        <v>0.3</v>
      </c>
      <c r="MY15" s="70">
        <v>0.1</v>
      </c>
      <c r="MZ15" s="70">
        <v>0</v>
      </c>
      <c r="NA15" s="70">
        <v>0</v>
      </c>
      <c r="NB15" s="70">
        <v>0.4</v>
      </c>
      <c r="NC15" s="232">
        <v>0.4</v>
      </c>
      <c r="ND15" s="231">
        <v>13</v>
      </c>
      <c r="NE15" s="70">
        <v>3.2</v>
      </c>
      <c r="NF15" s="70">
        <v>5.8</v>
      </c>
      <c r="NG15" s="70">
        <v>1.7</v>
      </c>
      <c r="NH15" s="70">
        <v>0</v>
      </c>
      <c r="NI15" s="70">
        <v>0.4</v>
      </c>
      <c r="NJ15" s="232">
        <v>3.4</v>
      </c>
      <c r="NK15" s="70">
        <v>0</v>
      </c>
      <c r="NL15" s="70">
        <v>0</v>
      </c>
      <c r="NM15" s="70">
        <v>0</v>
      </c>
      <c r="NN15" s="70">
        <v>0</v>
      </c>
      <c r="NO15" s="70">
        <v>0</v>
      </c>
      <c r="NP15" s="70">
        <v>0</v>
      </c>
      <c r="NQ15" s="70">
        <v>30.3</v>
      </c>
      <c r="NR15" s="70">
        <v>3.4</v>
      </c>
      <c r="NS15" s="70">
        <v>0</v>
      </c>
      <c r="NT15" s="70">
        <v>20.8</v>
      </c>
      <c r="NV15" s="12">
        <v>2015</v>
      </c>
      <c r="NW15" s="12"/>
      <c r="NX15" s="154">
        <v>3487</v>
      </c>
      <c r="NY15" s="154">
        <v>6739</v>
      </c>
      <c r="NZ15" s="154">
        <v>0</v>
      </c>
      <c r="OA15" s="154">
        <v>5</v>
      </c>
      <c r="OB15" s="107">
        <f t="shared" si="31"/>
        <v>10231</v>
      </c>
    </row>
    <row r="16" spans="2:392" ht="15.75" thickBot="1" x14ac:dyDescent="0.3">
      <c r="B16" s="44">
        <v>1950</v>
      </c>
      <c r="C16" s="12"/>
      <c r="D16" s="12"/>
      <c r="S16" s="12"/>
      <c r="T16" s="12"/>
      <c r="U16" s="12"/>
      <c r="V16" s="12"/>
      <c r="W16" s="12"/>
      <c r="X16" s="12"/>
      <c r="Y16" s="12"/>
      <c r="Z16" s="12"/>
      <c r="AA16" s="12"/>
      <c r="AB16" s="3">
        <v>250424</v>
      </c>
      <c r="AC16" s="3">
        <v>0</v>
      </c>
      <c r="AD16" s="59"/>
      <c r="AF16" s="59"/>
      <c r="AG16" s="59"/>
      <c r="AH16" s="59"/>
      <c r="AI16" s="59"/>
      <c r="AJ16" s="59"/>
      <c r="AK16" s="98"/>
      <c r="AL16" s="98"/>
      <c r="AM16" s="59"/>
      <c r="AN16" s="59"/>
      <c r="AO16" s="59"/>
      <c r="AP16" s="59"/>
      <c r="AQ16" s="59"/>
      <c r="AR16" s="59"/>
      <c r="AS16" s="59"/>
      <c r="AT16" s="98"/>
      <c r="AU16" s="98"/>
      <c r="AV16" s="59"/>
      <c r="AW16" s="59"/>
      <c r="AX16" s="59"/>
      <c r="AY16" s="59"/>
      <c r="AZ16" s="59"/>
      <c r="BA16" s="59"/>
      <c r="BB16" s="59"/>
      <c r="BC16" s="98"/>
      <c r="BD16" s="98"/>
      <c r="BE16" s="59"/>
      <c r="BG16" s="59"/>
      <c r="BH16" s="59"/>
      <c r="BI16" s="59"/>
      <c r="BJ16" s="59"/>
      <c r="BK16" s="59"/>
      <c r="BL16" s="98"/>
      <c r="BM16" s="98"/>
      <c r="BN16" s="59"/>
      <c r="BP16" s="59"/>
      <c r="BQ16" s="59"/>
      <c r="BR16" s="59"/>
      <c r="BS16" s="59"/>
      <c r="BT16" s="59"/>
      <c r="BU16" s="98"/>
      <c r="BV16" s="98"/>
      <c r="BW16" s="59"/>
      <c r="BX16" s="59"/>
      <c r="BY16" s="59"/>
      <c r="BZ16" s="59"/>
      <c r="CA16" s="98"/>
      <c r="CB16" s="59"/>
      <c r="CD16" s="59"/>
      <c r="CE16" s="59"/>
      <c r="CF16" s="59"/>
      <c r="CG16" s="59"/>
      <c r="CH16" s="59"/>
      <c r="CI16" s="98"/>
      <c r="CJ16" s="98"/>
      <c r="CK16" s="59"/>
      <c r="CM16" s="59"/>
      <c r="CN16" s="59"/>
      <c r="CO16" s="59"/>
      <c r="CP16" s="88"/>
      <c r="CQ16" s="88"/>
      <c r="CR16" s="98"/>
      <c r="CS16" s="98"/>
      <c r="CT16" s="59"/>
      <c r="CV16" s="59"/>
      <c r="CW16" s="59"/>
      <c r="CX16" s="59"/>
      <c r="CY16" s="59"/>
      <c r="CZ16" s="59"/>
      <c r="DA16" s="98"/>
      <c r="DB16" s="98"/>
      <c r="DC16" s="59"/>
      <c r="DD16" s="59"/>
      <c r="DE16" s="59"/>
      <c r="DF16" s="59"/>
      <c r="DG16" s="59"/>
      <c r="DH16" s="88"/>
      <c r="DI16" s="88"/>
      <c r="DJ16" s="98"/>
      <c r="DK16" s="98"/>
      <c r="DL16" s="59"/>
      <c r="DM16" s="59"/>
      <c r="DN16" s="59"/>
      <c r="DO16" s="59"/>
      <c r="DP16" s="98"/>
      <c r="DR16" s="59"/>
      <c r="DS16" s="59"/>
      <c r="DT16" s="59"/>
      <c r="DU16" s="59"/>
      <c r="DV16" s="59"/>
      <c r="DX16" s="59"/>
      <c r="EB16" s="59"/>
      <c r="EC16" s="59"/>
      <c r="ED16" s="59"/>
      <c r="EE16" s="98"/>
      <c r="EF16" s="98"/>
      <c r="EH16" s="59"/>
      <c r="EI16" s="59"/>
      <c r="EJ16" s="59"/>
      <c r="EK16" s="59"/>
      <c r="EL16" s="59"/>
      <c r="EM16" s="59"/>
      <c r="EN16" s="59"/>
      <c r="EO16" s="59"/>
      <c r="EP16" s="59"/>
      <c r="EU16" s="59"/>
      <c r="EV16" s="59"/>
      <c r="EW16" s="59"/>
      <c r="EZ16" s="144" t="str">
        <f t="shared" si="2"/>
        <v>fall Chinook-Eloch/Skam</v>
      </c>
      <c r="FA16" s="62" t="s">
        <v>328</v>
      </c>
      <c r="FB16" s="145" t="s">
        <v>400</v>
      </c>
      <c r="FC16" s="62" t="s">
        <v>95</v>
      </c>
      <c r="FD16" s="145" t="s">
        <v>402</v>
      </c>
      <c r="FE16" s="145">
        <v>1500</v>
      </c>
      <c r="FF16" s="62">
        <v>2011</v>
      </c>
      <c r="FG16" s="62">
        <v>62.904246775000004</v>
      </c>
      <c r="FH16" s="62">
        <v>1020.74271886</v>
      </c>
      <c r="FI16" s="180">
        <v>2007</v>
      </c>
      <c r="FJ16" s="181"/>
      <c r="FK16" s="181"/>
      <c r="FL16" s="182">
        <v>1325</v>
      </c>
      <c r="FM16" s="181"/>
      <c r="FN16" s="181"/>
      <c r="FO16" s="181">
        <v>0</v>
      </c>
      <c r="FP16" s="204">
        <f t="shared" si="0"/>
        <v>1325</v>
      </c>
      <c r="FQ16" s="204">
        <f t="shared" si="1"/>
        <v>0</v>
      </c>
      <c r="FS16">
        <v>2002</v>
      </c>
      <c r="FT16" t="s">
        <v>82</v>
      </c>
      <c r="FU16" t="s">
        <v>82</v>
      </c>
      <c r="FV16" t="s">
        <v>82</v>
      </c>
      <c r="FW16" t="s">
        <v>82</v>
      </c>
      <c r="FX16" t="s">
        <v>82</v>
      </c>
      <c r="FY16" s="3">
        <v>1295</v>
      </c>
      <c r="FZ16" t="s">
        <v>82</v>
      </c>
      <c r="GA16" t="s">
        <v>82</v>
      </c>
      <c r="GB16" t="s">
        <v>82</v>
      </c>
      <c r="GP16" s="12">
        <v>2017</v>
      </c>
      <c r="GQ16">
        <f t="shared" si="10"/>
        <v>295.08933124999999</v>
      </c>
      <c r="GR16">
        <f t="shared" si="11"/>
        <v>76.913812888750002</v>
      </c>
      <c r="GS16">
        <f t="shared" si="12"/>
        <v>16.5099855291135</v>
      </c>
      <c r="GT16">
        <f t="shared" si="30"/>
        <v>186</v>
      </c>
      <c r="GU16">
        <f t="shared" si="13"/>
        <v>0</v>
      </c>
      <c r="GV16">
        <f t="shared" si="3"/>
        <v>0</v>
      </c>
      <c r="GX16">
        <f t="shared" si="14"/>
        <v>2924</v>
      </c>
      <c r="GY16">
        <f t="shared" si="4"/>
        <v>1494</v>
      </c>
      <c r="GZ16">
        <f t="shared" si="15"/>
        <v>312.27446250000003</v>
      </c>
      <c r="HA16">
        <f t="shared" si="16"/>
        <v>721.12883750000003</v>
      </c>
      <c r="HB16">
        <f t="shared" si="17"/>
        <v>1731.8938125</v>
      </c>
      <c r="HC16">
        <f t="shared" si="18"/>
        <v>2411.4547499999999</v>
      </c>
      <c r="HE16">
        <f t="shared" si="19"/>
        <v>655.26627499999995</v>
      </c>
      <c r="HF16">
        <f t="shared" si="5"/>
        <v>34</v>
      </c>
      <c r="HL16" s="205">
        <f t="shared" si="6"/>
        <v>10858.531267167864</v>
      </c>
      <c r="HM16" s="266">
        <f t="shared" si="7"/>
        <v>0.63034292701389594</v>
      </c>
      <c r="HN16" s="266"/>
      <c r="HO16" s="12">
        <v>2017</v>
      </c>
      <c r="HP16" s="205">
        <v>2977</v>
      </c>
      <c r="HQ16" s="205">
        <f t="shared" si="23"/>
        <v>2977</v>
      </c>
      <c r="HR16" s="275">
        <v>0</v>
      </c>
      <c r="HS16" s="205"/>
      <c r="HT16" s="205"/>
      <c r="HU16" s="205"/>
      <c r="HV16" s="205"/>
      <c r="HW16" s="205"/>
      <c r="HX16" s="205"/>
      <c r="HY16" s="205"/>
      <c r="HZ16" s="205"/>
      <c r="IA16" s="205"/>
      <c r="IB16" s="205"/>
      <c r="IC16" s="205"/>
      <c r="ID16" s="205"/>
      <c r="IE16" s="205"/>
      <c r="IF16" s="205"/>
      <c r="IG16" s="205"/>
      <c r="IH16" s="205"/>
      <c r="II16" s="205"/>
      <c r="IJ16" s="205"/>
      <c r="IK16" s="205"/>
      <c r="IL16" s="205"/>
      <c r="IM16" s="205"/>
      <c r="IN16" s="206"/>
      <c r="IO16" s="73">
        <v>2012</v>
      </c>
      <c r="IP16" s="205">
        <v>30259</v>
      </c>
      <c r="IQ16" s="205">
        <f t="shared" si="32"/>
        <v>21861.96552540845</v>
      </c>
      <c r="IR16" s="205">
        <f t="shared" si="33"/>
        <v>52120.96552540845</v>
      </c>
      <c r="IS16" s="205">
        <f t="shared" si="34"/>
        <v>6699.6595836122942</v>
      </c>
      <c r="IT16" s="205">
        <f t="shared" si="35"/>
        <v>7426</v>
      </c>
      <c r="IU16" s="269">
        <f t="shared" si="36"/>
        <v>0</v>
      </c>
      <c r="IV16" s="206"/>
      <c r="IW16" s="270">
        <f t="shared" si="37"/>
        <v>9.7219316324796121E-2</v>
      </c>
      <c r="IX16" s="270">
        <f t="shared" si="38"/>
        <v>0</v>
      </c>
      <c r="IZ16" s="206">
        <f t="shared" si="39"/>
        <v>59546.96552540845</v>
      </c>
      <c r="JA16" s="206">
        <f t="shared" si="40"/>
        <v>6699.6595836122942</v>
      </c>
      <c r="JC16" s="266">
        <f t="shared" si="41"/>
        <v>0.89886791104321473</v>
      </c>
      <c r="JD16" s="266">
        <f t="shared" si="42"/>
        <v>0.10113208895678534</v>
      </c>
      <c r="JF16" s="205">
        <v>84978</v>
      </c>
      <c r="JG16" s="205">
        <f t="shared" si="48"/>
        <v>76383.997344630305</v>
      </c>
      <c r="JH16" s="205">
        <f t="shared" si="49"/>
        <v>8594.0026553697044</v>
      </c>
      <c r="JJ16" s="269">
        <v>11434</v>
      </c>
      <c r="JK16" s="269">
        <v>3754</v>
      </c>
      <c r="JL16" s="269">
        <v>15188</v>
      </c>
      <c r="JM16" s="198">
        <v>0.17899999999999999</v>
      </c>
      <c r="JO16" s="269">
        <v>10008</v>
      </c>
      <c r="JP16" s="270">
        <v>0.11799999999999999</v>
      </c>
      <c r="JR16" s="198">
        <v>0.27300000000000002</v>
      </c>
      <c r="JS16" s="198">
        <v>0.72699999999999998</v>
      </c>
      <c r="JU16" s="3">
        <v>25196</v>
      </c>
      <c r="JV16" s="271">
        <v>0.29699999999999999</v>
      </c>
      <c r="JW16" s="271"/>
      <c r="JX16" s="272">
        <v>0.1522</v>
      </c>
      <c r="JY16" s="271">
        <f t="shared" si="43"/>
        <v>4.1550600000000007E-2</v>
      </c>
      <c r="JZ16" s="271">
        <f t="shared" si="44"/>
        <v>0.11064939999999999</v>
      </c>
      <c r="KA16" s="271"/>
      <c r="KB16" s="3">
        <f t="shared" si="45"/>
        <v>1308.007204147269</v>
      </c>
      <c r="KC16" s="3">
        <f t="shared" si="46"/>
        <v>357.0859667322045</v>
      </c>
      <c r="KD16" s="3">
        <f t="shared" si="47"/>
        <v>950.92123741506452</v>
      </c>
      <c r="KE16" s="271"/>
      <c r="KF16">
        <v>1992</v>
      </c>
      <c r="KG16">
        <v>201</v>
      </c>
      <c r="KH16" t="s">
        <v>212</v>
      </c>
      <c r="KI16" s="231">
        <v>2</v>
      </c>
      <c r="KJ16" s="70">
        <v>0</v>
      </c>
      <c r="KK16" s="232">
        <v>0</v>
      </c>
      <c r="KL16" s="231">
        <v>0</v>
      </c>
      <c r="KM16" s="70">
        <v>0</v>
      </c>
      <c r="KN16" s="70">
        <v>20.399999999999999</v>
      </c>
      <c r="KO16" s="70">
        <v>0</v>
      </c>
      <c r="KP16" s="70">
        <v>2.5</v>
      </c>
      <c r="KQ16" s="70">
        <v>0</v>
      </c>
      <c r="KR16" s="70">
        <v>0</v>
      </c>
      <c r="KS16" s="70">
        <v>0</v>
      </c>
      <c r="KT16" s="70">
        <v>0</v>
      </c>
      <c r="KU16" s="232">
        <v>2</v>
      </c>
      <c r="KV16" s="231">
        <v>8</v>
      </c>
      <c r="KW16" s="70">
        <v>5.5</v>
      </c>
      <c r="KX16" s="70">
        <v>0</v>
      </c>
      <c r="KY16" s="70">
        <v>0</v>
      </c>
      <c r="KZ16" s="70">
        <v>2</v>
      </c>
      <c r="LA16" s="70">
        <v>0</v>
      </c>
      <c r="LB16" s="232">
        <v>0</v>
      </c>
      <c r="LC16" s="70">
        <v>0</v>
      </c>
      <c r="LD16" s="70">
        <v>0</v>
      </c>
      <c r="LE16" s="70">
        <v>0</v>
      </c>
      <c r="LF16" s="70">
        <v>0</v>
      </c>
      <c r="LG16" s="70">
        <v>0</v>
      </c>
      <c r="LH16" s="70">
        <v>0</v>
      </c>
      <c r="LI16" s="70">
        <v>3</v>
      </c>
      <c r="LJ16" s="70">
        <v>0</v>
      </c>
      <c r="LK16" s="70">
        <v>3</v>
      </c>
      <c r="LL16" s="70">
        <v>51.7</v>
      </c>
      <c r="LY16" s="12">
        <v>2015</v>
      </c>
      <c r="LZ16" s="107">
        <v>9644</v>
      </c>
      <c r="MA16" s="107">
        <v>15146</v>
      </c>
      <c r="MB16" s="107">
        <v>44</v>
      </c>
      <c r="MC16" s="107">
        <v>5669</v>
      </c>
      <c r="MD16" s="107">
        <f t="shared" si="22"/>
        <v>30503</v>
      </c>
      <c r="ME16" s="107">
        <v>128876</v>
      </c>
      <c r="MF16" s="161">
        <f t="shared" si="24"/>
        <v>7.4831621093143799E-2</v>
      </c>
      <c r="MG16" s="161">
        <f t="shared" si="25"/>
        <v>0.117523821347652</v>
      </c>
      <c r="MH16" s="161">
        <f t="shared" si="26"/>
        <v>3.414134516899966E-4</v>
      </c>
      <c r="MI16" s="161">
        <f t="shared" si="27"/>
        <v>4.398801949160433E-2</v>
      </c>
      <c r="MJ16" s="161">
        <f t="shared" si="28"/>
        <v>0.23668487538409014</v>
      </c>
      <c r="MK16" s="161">
        <f t="shared" si="29"/>
        <v>0.19269685589248581</v>
      </c>
      <c r="MN16">
        <v>1992</v>
      </c>
      <c r="MO16">
        <v>3133</v>
      </c>
      <c r="MP16" t="s">
        <v>212</v>
      </c>
      <c r="MQ16" s="231">
        <v>0</v>
      </c>
      <c r="MR16" s="70">
        <v>0</v>
      </c>
      <c r="MS16" s="232">
        <v>0</v>
      </c>
      <c r="MT16" s="231">
        <v>0</v>
      </c>
      <c r="MU16" s="70">
        <v>0</v>
      </c>
      <c r="MV16" s="70">
        <v>14.4</v>
      </c>
      <c r="MW16" s="70">
        <v>2.1</v>
      </c>
      <c r="MX16" s="70">
        <v>0.3</v>
      </c>
      <c r="MY16" s="70">
        <v>0</v>
      </c>
      <c r="MZ16" s="70">
        <v>0</v>
      </c>
      <c r="NA16" s="70">
        <v>0.2</v>
      </c>
      <c r="NB16" s="70">
        <v>0.4</v>
      </c>
      <c r="NC16" s="232">
        <v>0.7</v>
      </c>
      <c r="ND16" s="231">
        <v>22.9</v>
      </c>
      <c r="NE16" s="70">
        <v>4.4000000000000004</v>
      </c>
      <c r="NF16" s="70">
        <v>6</v>
      </c>
      <c r="NG16" s="70">
        <v>0.8</v>
      </c>
      <c r="NH16" s="70">
        <v>0</v>
      </c>
      <c r="NI16" s="70">
        <v>0</v>
      </c>
      <c r="NJ16" s="232">
        <v>3.5</v>
      </c>
      <c r="NK16" s="70">
        <v>0</v>
      </c>
      <c r="NL16" s="70">
        <v>0</v>
      </c>
      <c r="NM16" s="70">
        <v>0</v>
      </c>
      <c r="NN16" s="70">
        <v>0</v>
      </c>
      <c r="NO16" s="70">
        <v>0</v>
      </c>
      <c r="NP16" s="70">
        <v>0</v>
      </c>
      <c r="NQ16" s="70">
        <v>13.2</v>
      </c>
      <c r="NR16" s="70">
        <v>3.3</v>
      </c>
      <c r="NS16" s="70">
        <v>0.2</v>
      </c>
      <c r="NT16" s="70">
        <v>27.6</v>
      </c>
      <c r="NV16" s="12">
        <v>2016</v>
      </c>
      <c r="NX16" s="107">
        <v>1498</v>
      </c>
      <c r="NY16" s="107">
        <v>3883</v>
      </c>
      <c r="NZ16" s="107">
        <v>0</v>
      </c>
      <c r="OA16" s="107">
        <v>4</v>
      </c>
      <c r="OB16" s="107">
        <f t="shared" si="31"/>
        <v>5385</v>
      </c>
    </row>
    <row r="17" spans="2:393" ht="15.75" thickBot="1" x14ac:dyDescent="0.3">
      <c r="B17" s="44">
        <v>1951</v>
      </c>
      <c r="C17" s="12"/>
      <c r="D17" s="12"/>
      <c r="S17" s="12"/>
      <c r="T17" s="12"/>
      <c r="U17" s="12"/>
      <c r="V17" s="12"/>
      <c r="W17" s="12"/>
      <c r="X17" s="12"/>
      <c r="Y17" s="12"/>
      <c r="Z17" s="12"/>
      <c r="AA17" s="12"/>
      <c r="AB17" s="3">
        <v>137569</v>
      </c>
      <c r="AC17" s="3">
        <v>0</v>
      </c>
      <c r="AD17" s="59"/>
      <c r="AF17" s="59"/>
      <c r="AG17" s="59"/>
      <c r="AH17" s="59"/>
      <c r="AI17" s="59"/>
      <c r="AJ17" s="59"/>
      <c r="AK17" s="98"/>
      <c r="AL17" s="98"/>
      <c r="AM17" s="59"/>
      <c r="AN17" s="59"/>
      <c r="AO17" s="59"/>
      <c r="AP17" s="59"/>
      <c r="AQ17" s="59"/>
      <c r="AR17" s="59"/>
      <c r="AS17" s="59"/>
      <c r="AT17" s="98"/>
      <c r="AU17" s="98"/>
      <c r="AV17" s="59"/>
      <c r="AW17" s="59"/>
      <c r="AX17" s="59"/>
      <c r="AY17" s="59"/>
      <c r="AZ17" s="59"/>
      <c r="BA17" s="59"/>
      <c r="BB17" s="59"/>
      <c r="BC17" s="98"/>
      <c r="BD17" s="98"/>
      <c r="BE17" s="59"/>
      <c r="BG17" s="59"/>
      <c r="BH17" s="59"/>
      <c r="BI17" s="59"/>
      <c r="BJ17" s="59"/>
      <c r="BK17" s="59"/>
      <c r="BL17" s="98"/>
      <c r="BM17" s="98"/>
      <c r="BN17" s="59"/>
      <c r="BP17" s="59"/>
      <c r="BQ17" s="59"/>
      <c r="BR17" s="59"/>
      <c r="BS17" s="59"/>
      <c r="BT17" s="59"/>
      <c r="BU17" s="98"/>
      <c r="BV17" s="98"/>
      <c r="BW17" s="59"/>
      <c r="BX17" s="59"/>
      <c r="BY17" s="59"/>
      <c r="BZ17" s="59"/>
      <c r="CA17" s="98"/>
      <c r="CB17" s="59"/>
      <c r="CD17" s="59"/>
      <c r="CE17" s="59"/>
      <c r="CF17" s="59"/>
      <c r="CG17" s="59"/>
      <c r="CH17" s="59"/>
      <c r="CI17" s="98"/>
      <c r="CJ17" s="98"/>
      <c r="CK17" s="59"/>
      <c r="CM17" s="59"/>
      <c r="CN17" s="59"/>
      <c r="CO17" s="59"/>
      <c r="CP17" s="88"/>
      <c r="CQ17" s="88"/>
      <c r="CR17" s="98"/>
      <c r="CS17" s="98"/>
      <c r="CT17" s="59"/>
      <c r="CV17" s="59"/>
      <c r="CW17" s="59"/>
      <c r="CX17" s="59"/>
      <c r="CY17" s="59"/>
      <c r="CZ17" s="59"/>
      <c r="DA17" s="98"/>
      <c r="DB17" s="98"/>
      <c r="DC17" s="59"/>
      <c r="DD17" s="59"/>
      <c r="DE17" s="59"/>
      <c r="DF17" s="59"/>
      <c r="DG17" s="59"/>
      <c r="DH17" s="88"/>
      <c r="DI17" s="88"/>
      <c r="DJ17" s="98"/>
      <c r="DK17" s="98"/>
      <c r="DL17" s="59"/>
      <c r="DM17" s="59"/>
      <c r="DN17" s="59"/>
      <c r="DO17" s="59"/>
      <c r="DP17" s="98"/>
      <c r="DR17" s="59"/>
      <c r="DS17" s="59"/>
      <c r="DT17" s="59"/>
      <c r="DU17" s="59"/>
      <c r="DV17" s="59"/>
      <c r="DX17" s="59"/>
      <c r="EB17" s="59"/>
      <c r="EC17" s="59"/>
      <c r="ED17" s="59"/>
      <c r="EE17" s="98"/>
      <c r="EF17" s="98"/>
      <c r="EH17" s="59"/>
      <c r="EI17" s="59"/>
      <c r="EJ17" s="59"/>
      <c r="EK17" s="59"/>
      <c r="EL17" s="59"/>
      <c r="EM17" s="59"/>
      <c r="EN17" s="59"/>
      <c r="EO17" s="59"/>
      <c r="EP17" s="59"/>
      <c r="EU17" s="59"/>
      <c r="EV17" s="59"/>
      <c r="EW17" s="59"/>
      <c r="EZ17" s="144" t="str">
        <f t="shared" si="2"/>
        <v>fall Chinook-Eloch/Skam</v>
      </c>
      <c r="FA17" s="62" t="s">
        <v>328</v>
      </c>
      <c r="FB17" s="145" t="s">
        <v>400</v>
      </c>
      <c r="FC17" s="62" t="s">
        <v>95</v>
      </c>
      <c r="FD17" s="145" t="s">
        <v>402</v>
      </c>
      <c r="FE17" s="145">
        <v>1500</v>
      </c>
      <c r="FF17" s="62">
        <v>2012</v>
      </c>
      <c r="FG17" s="62">
        <v>62.257120874999998</v>
      </c>
      <c r="FH17" s="62">
        <v>144.56507343258249</v>
      </c>
      <c r="FI17" s="178">
        <v>2008</v>
      </c>
      <c r="FJ17" s="179"/>
      <c r="FK17" s="179"/>
      <c r="FL17" s="183">
        <v>1845</v>
      </c>
      <c r="FM17" s="179"/>
      <c r="FN17" s="179"/>
      <c r="FO17" s="179">
        <v>0</v>
      </c>
      <c r="FP17" s="204">
        <f t="shared" si="0"/>
        <v>1845</v>
      </c>
      <c r="FQ17" s="204">
        <f t="shared" si="1"/>
        <v>0</v>
      </c>
      <c r="FS17">
        <v>2003</v>
      </c>
      <c r="FT17" t="s">
        <v>82</v>
      </c>
      <c r="FU17" t="s">
        <v>82</v>
      </c>
      <c r="FV17" t="s">
        <v>82</v>
      </c>
      <c r="FW17" t="s">
        <v>82</v>
      </c>
      <c r="FX17" t="s">
        <v>82</v>
      </c>
      <c r="FY17">
        <v>946</v>
      </c>
      <c r="FZ17" t="s">
        <v>82</v>
      </c>
      <c r="GA17" t="s">
        <v>82</v>
      </c>
      <c r="GB17" t="s">
        <v>82</v>
      </c>
      <c r="GP17" s="139" t="s">
        <v>623</v>
      </c>
      <c r="HL17" s="207">
        <f>AVERAGE(HL7:HL16)</f>
        <v>13079.94828540289</v>
      </c>
      <c r="HM17" s="266"/>
      <c r="HN17" s="266"/>
      <c r="IO17" s="73">
        <v>2013</v>
      </c>
      <c r="IP17" s="205">
        <v>33662</v>
      </c>
      <c r="IQ17" s="205">
        <f t="shared" si="32"/>
        <v>28702.53872872825</v>
      </c>
      <c r="IR17" s="205">
        <f t="shared" si="33"/>
        <v>62364.53872872825</v>
      </c>
      <c r="IS17" s="205">
        <f t="shared" si="34"/>
        <v>19328.218243200001</v>
      </c>
      <c r="IT17" s="205">
        <f t="shared" si="35"/>
        <v>11055</v>
      </c>
      <c r="IU17" s="269">
        <f t="shared" si="36"/>
        <v>0</v>
      </c>
      <c r="IV17" s="206"/>
      <c r="IW17" s="270">
        <f t="shared" si="37"/>
        <v>0.13328600505421445</v>
      </c>
      <c r="IX17" s="270">
        <f t="shared" si="38"/>
        <v>0</v>
      </c>
      <c r="IZ17" s="206">
        <f t="shared" si="39"/>
        <v>73419.53872872825</v>
      </c>
      <c r="JA17" s="206">
        <f t="shared" si="40"/>
        <v>19328.218243200001</v>
      </c>
      <c r="JC17" s="266">
        <f t="shared" si="41"/>
        <v>0.79160446705951037</v>
      </c>
      <c r="JD17" s="266">
        <f t="shared" si="42"/>
        <v>0.20839553294048965</v>
      </c>
      <c r="JF17" s="205">
        <v>104777</v>
      </c>
      <c r="JG17" s="205">
        <f t="shared" si="48"/>
        <v>82941.94124509432</v>
      </c>
      <c r="JH17" s="205">
        <f t="shared" si="49"/>
        <v>21835.058754905684</v>
      </c>
      <c r="JJ17" s="269">
        <v>6733</v>
      </c>
      <c r="JK17" s="269">
        <v>3845</v>
      </c>
      <c r="JL17" s="269">
        <v>10578</v>
      </c>
      <c r="JM17" s="198">
        <v>0.10100000000000001</v>
      </c>
      <c r="JO17" s="269">
        <v>8365</v>
      </c>
      <c r="JP17" s="270">
        <v>0.08</v>
      </c>
      <c r="JR17" s="198">
        <v>0.315</v>
      </c>
      <c r="JS17" s="198">
        <v>0.68500000000000005</v>
      </c>
      <c r="JU17" s="3">
        <v>18943</v>
      </c>
      <c r="JV17" s="271">
        <v>0.18099999999999999</v>
      </c>
      <c r="JW17" s="271"/>
      <c r="JX17" s="272">
        <v>0.1216</v>
      </c>
      <c r="JY17" s="271">
        <f t="shared" si="43"/>
        <v>3.8303999999999998E-2</v>
      </c>
      <c r="JZ17" s="271">
        <f t="shared" si="44"/>
        <v>8.3296000000000009E-2</v>
      </c>
      <c r="KA17" s="271"/>
      <c r="KB17" s="3">
        <f t="shared" si="45"/>
        <v>2655.1431445965313</v>
      </c>
      <c r="KC17" s="3">
        <f t="shared" si="46"/>
        <v>836.37009054790735</v>
      </c>
      <c r="KD17" s="3">
        <f t="shared" si="47"/>
        <v>1818.7730540486241</v>
      </c>
      <c r="KE17" s="271"/>
      <c r="KF17">
        <v>1993</v>
      </c>
      <c r="KG17">
        <v>353</v>
      </c>
      <c r="KH17" t="s">
        <v>212</v>
      </c>
      <c r="KI17" s="231">
        <v>3.7</v>
      </c>
      <c r="KJ17" s="70">
        <v>0</v>
      </c>
      <c r="KK17" s="232">
        <v>0</v>
      </c>
      <c r="KL17" s="231">
        <v>3.1</v>
      </c>
      <c r="KM17" s="70">
        <v>0</v>
      </c>
      <c r="KN17" s="70">
        <v>7.9</v>
      </c>
      <c r="KO17" s="70">
        <v>0</v>
      </c>
      <c r="KP17" s="70">
        <v>0</v>
      </c>
      <c r="KQ17" s="70">
        <v>0.8</v>
      </c>
      <c r="KR17" s="70">
        <v>0</v>
      </c>
      <c r="KS17" s="70">
        <v>0</v>
      </c>
      <c r="KT17" s="70">
        <v>0</v>
      </c>
      <c r="KU17" s="232">
        <v>0</v>
      </c>
      <c r="KV17" s="231">
        <v>14.4</v>
      </c>
      <c r="KW17" s="70">
        <v>7.6</v>
      </c>
      <c r="KX17" s="70">
        <v>4.5</v>
      </c>
      <c r="KY17" s="70">
        <v>0.3</v>
      </c>
      <c r="KZ17" s="70">
        <v>0</v>
      </c>
      <c r="LA17" s="70">
        <v>0</v>
      </c>
      <c r="LB17" s="232">
        <v>0</v>
      </c>
      <c r="LC17" s="70">
        <v>0</v>
      </c>
      <c r="LD17" s="70">
        <v>0</v>
      </c>
      <c r="LE17" s="70">
        <v>0</v>
      </c>
      <c r="LF17" s="70">
        <v>0</v>
      </c>
      <c r="LG17" s="70">
        <v>0</v>
      </c>
      <c r="LH17" s="70">
        <v>0</v>
      </c>
      <c r="LI17" s="70">
        <v>2.8</v>
      </c>
      <c r="LJ17" s="70">
        <v>14.4</v>
      </c>
      <c r="LK17" s="70">
        <v>2.2999999999999998</v>
      </c>
      <c r="LL17" s="70">
        <v>38</v>
      </c>
      <c r="LY17" s="12">
        <v>2016</v>
      </c>
      <c r="LZ17" s="155">
        <v>6075</v>
      </c>
      <c r="MA17" s="155">
        <v>10956</v>
      </c>
      <c r="MB17" s="155">
        <v>32</v>
      </c>
      <c r="MC17" s="155">
        <v>5299</v>
      </c>
      <c r="MD17" s="107">
        <f t="shared" si="22"/>
        <v>22362</v>
      </c>
      <c r="ME17" s="107">
        <v>81492</v>
      </c>
      <c r="MF17" s="161">
        <f t="shared" si="24"/>
        <v>7.4547194816669118E-2</v>
      </c>
      <c r="MG17" s="161">
        <f t="shared" si="25"/>
        <v>0.13444264467677808</v>
      </c>
      <c r="MH17" s="161">
        <f t="shared" si="26"/>
        <v>3.9267658175035585E-4</v>
      </c>
      <c r="MI17" s="161">
        <f t="shared" si="27"/>
        <v>6.5024787709222986E-2</v>
      </c>
      <c r="MJ17" s="161">
        <f t="shared" si="28"/>
        <v>0.27440730378442058</v>
      </c>
      <c r="MK17" s="161">
        <f t="shared" si="29"/>
        <v>0.20938251607519753</v>
      </c>
      <c r="MN17">
        <v>1993</v>
      </c>
      <c r="MO17">
        <v>1238</v>
      </c>
      <c r="MP17" t="s">
        <v>212</v>
      </c>
      <c r="MQ17" s="231">
        <v>0</v>
      </c>
      <c r="MR17" s="70">
        <v>0</v>
      </c>
      <c r="MS17" s="232">
        <v>0</v>
      </c>
      <c r="MT17" s="231">
        <v>0</v>
      </c>
      <c r="MU17" s="70">
        <v>0</v>
      </c>
      <c r="MV17" s="70">
        <v>20</v>
      </c>
      <c r="MW17" s="70">
        <v>4.2</v>
      </c>
      <c r="MX17" s="70">
        <v>0</v>
      </c>
      <c r="MY17" s="70">
        <v>0</v>
      </c>
      <c r="MZ17" s="70">
        <v>0</v>
      </c>
      <c r="NA17" s="70">
        <v>0</v>
      </c>
      <c r="NB17" s="70">
        <v>0.3</v>
      </c>
      <c r="NC17" s="232">
        <v>0</v>
      </c>
      <c r="ND17" s="231">
        <v>17.899999999999999</v>
      </c>
      <c r="NE17" s="70">
        <v>2.2999999999999998</v>
      </c>
      <c r="NF17" s="70">
        <v>1.5</v>
      </c>
      <c r="NG17" s="70">
        <v>0.6</v>
      </c>
      <c r="NH17" s="70">
        <v>0</v>
      </c>
      <c r="NI17" s="70">
        <v>0</v>
      </c>
      <c r="NJ17" s="232">
        <v>5.7</v>
      </c>
      <c r="NK17" s="70">
        <v>0</v>
      </c>
      <c r="NL17" s="70">
        <v>0</v>
      </c>
      <c r="NM17" s="70">
        <v>0</v>
      </c>
      <c r="NN17" s="70">
        <v>0</v>
      </c>
      <c r="NO17" s="70">
        <v>0</v>
      </c>
      <c r="NP17" s="70">
        <v>0</v>
      </c>
      <c r="NQ17" s="70">
        <v>19.100000000000001</v>
      </c>
      <c r="NR17" s="70">
        <v>3</v>
      </c>
      <c r="NS17" s="70">
        <v>0</v>
      </c>
      <c r="NT17" s="70">
        <v>25.4</v>
      </c>
      <c r="NV17" s="12">
        <v>2017</v>
      </c>
      <c r="NX17" s="107">
        <v>3079.1800118718347</v>
      </c>
      <c r="NY17" s="107">
        <v>2833.6672186271135</v>
      </c>
      <c r="NZ17" s="107">
        <v>0</v>
      </c>
      <c r="OA17" s="107">
        <v>94</v>
      </c>
      <c r="OB17" s="107">
        <f t="shared" si="31"/>
        <v>6006.8472304989482</v>
      </c>
    </row>
    <row r="18" spans="2:393" ht="15.75" thickBot="1" x14ac:dyDescent="0.3">
      <c r="B18" s="44">
        <v>1952</v>
      </c>
      <c r="C18" s="12"/>
      <c r="D18" s="12"/>
      <c r="S18" s="12"/>
      <c r="T18" s="12"/>
      <c r="U18" s="12"/>
      <c r="V18" s="12"/>
      <c r="W18" s="12"/>
      <c r="X18" s="12"/>
      <c r="Y18" s="12"/>
      <c r="Z18" s="12"/>
      <c r="AA18" s="12"/>
      <c r="AB18" s="3">
        <v>220262</v>
      </c>
      <c r="AC18" s="3">
        <v>0</v>
      </c>
      <c r="AD18" s="59"/>
      <c r="AF18" s="59"/>
      <c r="AG18" s="59"/>
      <c r="AH18" s="59"/>
      <c r="AI18" s="59"/>
      <c r="AJ18" s="59"/>
      <c r="AK18" s="98"/>
      <c r="AL18" s="98"/>
      <c r="AM18" s="59"/>
      <c r="AN18" s="59"/>
      <c r="AO18" s="59"/>
      <c r="AP18" s="59"/>
      <c r="AQ18" s="59"/>
      <c r="AR18" s="59"/>
      <c r="AS18" s="59"/>
      <c r="AT18" s="98"/>
      <c r="AU18" s="98"/>
      <c r="AV18" s="59"/>
      <c r="AW18" s="59"/>
      <c r="AX18" s="59"/>
      <c r="AY18" s="59"/>
      <c r="AZ18" s="59"/>
      <c r="BA18" s="59"/>
      <c r="BB18" s="59"/>
      <c r="BC18" s="98"/>
      <c r="BD18" s="98"/>
      <c r="BE18" s="59"/>
      <c r="BG18" s="59"/>
      <c r="BH18" s="59"/>
      <c r="BI18" s="59"/>
      <c r="BJ18" s="59"/>
      <c r="BK18" s="59"/>
      <c r="BL18" s="98"/>
      <c r="BM18" s="98"/>
      <c r="BN18" s="59"/>
      <c r="BP18" s="59"/>
      <c r="BQ18" s="59"/>
      <c r="BR18" s="59"/>
      <c r="BS18" s="59"/>
      <c r="BT18" s="59"/>
      <c r="BU18" s="98"/>
      <c r="BV18" s="98"/>
      <c r="BW18" s="59"/>
      <c r="BX18" s="59"/>
      <c r="BY18" s="59"/>
      <c r="BZ18" s="59"/>
      <c r="CA18" s="98"/>
      <c r="CB18" s="59"/>
      <c r="CD18" s="59"/>
      <c r="CE18" s="59"/>
      <c r="CF18" s="59"/>
      <c r="CG18" s="59"/>
      <c r="CH18" s="59"/>
      <c r="CI18" s="98"/>
      <c r="CJ18" s="98"/>
      <c r="CK18" s="59"/>
      <c r="CM18" s="59"/>
      <c r="CN18" s="59"/>
      <c r="CO18" s="59"/>
      <c r="CP18" s="88"/>
      <c r="CQ18" s="88"/>
      <c r="CR18" s="98"/>
      <c r="CS18" s="98"/>
      <c r="CT18" s="59"/>
      <c r="CV18" s="59"/>
      <c r="CW18" s="59"/>
      <c r="CX18" s="59"/>
      <c r="CY18" s="59"/>
      <c r="CZ18" s="59"/>
      <c r="DA18" s="98"/>
      <c r="DB18" s="98"/>
      <c r="DC18" s="59"/>
      <c r="DD18" s="59"/>
      <c r="DE18" s="59"/>
      <c r="DF18" s="59"/>
      <c r="DG18" s="59"/>
      <c r="DH18" s="88"/>
      <c r="DI18" s="88"/>
      <c r="DJ18" s="98"/>
      <c r="DK18" s="98"/>
      <c r="DL18" s="59"/>
      <c r="DM18" s="59"/>
      <c r="DN18" s="59"/>
      <c r="DO18" s="59"/>
      <c r="DP18" s="98"/>
      <c r="DR18" s="59"/>
      <c r="DS18" s="59"/>
      <c r="DT18" s="59"/>
      <c r="DU18" s="59"/>
      <c r="DV18" s="59"/>
      <c r="DX18" s="59"/>
      <c r="EB18" s="59"/>
      <c r="EC18" s="59"/>
      <c r="ED18" s="59"/>
      <c r="EE18" s="98"/>
      <c r="EF18" s="98"/>
      <c r="EH18" s="59"/>
      <c r="EI18" s="59"/>
      <c r="EJ18" s="59"/>
      <c r="EK18" s="59"/>
      <c r="EL18" s="59"/>
      <c r="EM18" s="59"/>
      <c r="EN18" s="59"/>
      <c r="EO18" s="59"/>
      <c r="EP18" s="59"/>
      <c r="EU18" s="59"/>
      <c r="EV18" s="59"/>
      <c r="EW18" s="59"/>
      <c r="EZ18" s="144" t="str">
        <f t="shared" si="2"/>
        <v>fall Chinook-Eloch/Skam</v>
      </c>
      <c r="FA18" s="62" t="s">
        <v>328</v>
      </c>
      <c r="FB18" s="145" t="s">
        <v>400</v>
      </c>
      <c r="FC18" s="62" t="s">
        <v>95</v>
      </c>
      <c r="FD18" s="145" t="s">
        <v>402</v>
      </c>
      <c r="FE18" s="145">
        <v>1500</v>
      </c>
      <c r="FF18" s="62">
        <v>2013</v>
      </c>
      <c r="FG18" s="62">
        <v>79.733387700000009</v>
      </c>
      <c r="FH18" s="62">
        <v>368.45073275000004</v>
      </c>
      <c r="FI18" s="180">
        <v>2009</v>
      </c>
      <c r="FJ18" s="181"/>
      <c r="FK18" s="181"/>
      <c r="FL18" s="182">
        <v>7491</v>
      </c>
      <c r="FM18" s="181"/>
      <c r="FN18" s="181"/>
      <c r="FO18" s="181">
        <v>0</v>
      </c>
      <c r="FP18" s="204">
        <f t="shared" si="0"/>
        <v>7491</v>
      </c>
      <c r="FQ18" s="204">
        <f t="shared" si="1"/>
        <v>0</v>
      </c>
      <c r="FS18">
        <v>2004</v>
      </c>
      <c r="FT18" t="s">
        <v>82</v>
      </c>
      <c r="FU18" t="s">
        <v>82</v>
      </c>
      <c r="FV18" t="s">
        <v>82</v>
      </c>
      <c r="FW18" t="s">
        <v>82</v>
      </c>
      <c r="FX18" t="s">
        <v>82</v>
      </c>
      <c r="FY18">
        <v>598</v>
      </c>
      <c r="FZ18" t="s">
        <v>82</v>
      </c>
      <c r="GA18" t="s">
        <v>82</v>
      </c>
      <c r="GB18" t="s">
        <v>82</v>
      </c>
      <c r="GP18" s="12"/>
      <c r="HM18" s="267" t="s">
        <v>332</v>
      </c>
      <c r="HN18" s="73"/>
      <c r="HO18" s="62" t="s">
        <v>685</v>
      </c>
      <c r="HP18" s="62"/>
      <c r="IO18" s="73">
        <v>2014</v>
      </c>
      <c r="IP18" s="205">
        <v>39333</v>
      </c>
      <c r="IQ18" s="205">
        <f t="shared" si="32"/>
        <v>25502.090697164767</v>
      </c>
      <c r="IR18" s="205">
        <f t="shared" si="33"/>
        <v>64835.090697164764</v>
      </c>
      <c r="IS18" s="205">
        <f t="shared" si="34"/>
        <v>13006.279642473748</v>
      </c>
      <c r="IT18" s="205">
        <f t="shared" si="35"/>
        <v>7613</v>
      </c>
      <c r="IU18" s="269">
        <f t="shared" si="36"/>
        <v>0</v>
      </c>
      <c r="IV18" s="206"/>
      <c r="IW18" s="270">
        <f t="shared" si="37"/>
        <v>7.9768749109697196E-2</v>
      </c>
      <c r="IX18" s="270">
        <f t="shared" si="38"/>
        <v>0</v>
      </c>
      <c r="IZ18" s="206">
        <f t="shared" si="39"/>
        <v>72448.090697164764</v>
      </c>
      <c r="JA18" s="206">
        <f t="shared" si="40"/>
        <v>13006.279642473748</v>
      </c>
      <c r="JC18" s="266">
        <f t="shared" si="41"/>
        <v>0.84779854335383587</v>
      </c>
      <c r="JD18" s="266">
        <f t="shared" si="42"/>
        <v>0.15220145664616416</v>
      </c>
      <c r="JF18" s="205">
        <v>112572</v>
      </c>
      <c r="JG18" s="205">
        <f t="shared" si="48"/>
        <v>95438.377622428015</v>
      </c>
      <c r="JH18" s="205">
        <f t="shared" si="49"/>
        <v>17133.622377571992</v>
      </c>
      <c r="JJ18" s="269">
        <v>8426</v>
      </c>
      <c r="JK18" s="269">
        <v>3976</v>
      </c>
      <c r="JL18" s="269">
        <v>12402</v>
      </c>
      <c r="JM18" s="198">
        <v>0.11</v>
      </c>
      <c r="JO18" s="269">
        <v>8285</v>
      </c>
      <c r="JP18" s="270">
        <v>7.3999999999999996E-2</v>
      </c>
      <c r="JR18" s="198">
        <v>0.32400000000000001</v>
      </c>
      <c r="JS18" s="198">
        <v>0.67600000000000005</v>
      </c>
      <c r="JU18" s="3">
        <v>20687</v>
      </c>
      <c r="JV18" s="271">
        <v>0.184</v>
      </c>
      <c r="JW18" s="271"/>
      <c r="JX18" s="272">
        <v>0.10970000000000001</v>
      </c>
      <c r="JY18" s="271">
        <f t="shared" si="43"/>
        <v>3.5542800000000006E-2</v>
      </c>
      <c r="JZ18" s="271">
        <f t="shared" si="44"/>
        <v>7.4157200000000006E-2</v>
      </c>
      <c r="KA18" s="271"/>
      <c r="KB18" s="3">
        <f t="shared" si="45"/>
        <v>1879.5583748196475</v>
      </c>
      <c r="KC18" s="3">
        <f t="shared" si="46"/>
        <v>608.97691344156578</v>
      </c>
      <c r="KD18" s="3">
        <f t="shared" si="47"/>
        <v>1270.5814613780817</v>
      </c>
      <c r="KE18" s="271"/>
      <c r="KF18">
        <v>1994</v>
      </c>
      <c r="KG18">
        <v>215</v>
      </c>
      <c r="KH18" t="s">
        <v>212</v>
      </c>
      <c r="KI18" s="231">
        <v>5.0999999999999996</v>
      </c>
      <c r="KJ18" s="70">
        <v>0</v>
      </c>
      <c r="KK18" s="232">
        <v>0</v>
      </c>
      <c r="KL18" s="231">
        <v>1.9</v>
      </c>
      <c r="KM18" s="70">
        <v>0</v>
      </c>
      <c r="KN18" s="70">
        <v>1.9</v>
      </c>
      <c r="KO18" s="70">
        <v>0</v>
      </c>
      <c r="KP18" s="70">
        <v>0</v>
      </c>
      <c r="KQ18" s="70">
        <v>0</v>
      </c>
      <c r="KR18" s="70">
        <v>0</v>
      </c>
      <c r="KS18" s="70">
        <v>0</v>
      </c>
      <c r="KT18" s="70">
        <v>0</v>
      </c>
      <c r="KU18" s="232">
        <v>0</v>
      </c>
      <c r="KV18" s="231">
        <v>1.4</v>
      </c>
      <c r="KW18" s="70">
        <v>0</v>
      </c>
      <c r="KX18" s="70">
        <v>1.9</v>
      </c>
      <c r="KY18" s="70">
        <v>0</v>
      </c>
      <c r="KZ18" s="70">
        <v>0</v>
      </c>
      <c r="LA18" s="70">
        <v>0</v>
      </c>
      <c r="LB18" s="232">
        <v>0</v>
      </c>
      <c r="LC18" s="70">
        <v>0</v>
      </c>
      <c r="LD18" s="70">
        <v>0</v>
      </c>
      <c r="LE18" s="70">
        <v>0</v>
      </c>
      <c r="LF18" s="70">
        <v>0</v>
      </c>
      <c r="LG18" s="70">
        <v>0</v>
      </c>
      <c r="LH18" s="70">
        <v>0</v>
      </c>
      <c r="LI18" s="70">
        <v>0</v>
      </c>
      <c r="LJ18" s="70">
        <v>0</v>
      </c>
      <c r="LK18" s="70">
        <v>6</v>
      </c>
      <c r="LL18" s="70">
        <v>81.900000000000006</v>
      </c>
      <c r="LY18" s="12">
        <v>2017</v>
      </c>
      <c r="LZ18" s="107">
        <v>5853.8829105485065</v>
      </c>
      <c r="MA18" s="107">
        <v>7916.9011626207921</v>
      </c>
      <c r="MB18" s="107">
        <v>198.71465079634402</v>
      </c>
      <c r="MC18" s="107">
        <v>2977</v>
      </c>
      <c r="MD18" s="107">
        <f t="shared" si="22"/>
        <v>16946.498723965644</v>
      </c>
      <c r="ME18" s="107">
        <v>64626</v>
      </c>
      <c r="MF18" s="161">
        <f t="shared" si="24"/>
        <v>9.0580925796869785E-2</v>
      </c>
      <c r="MG18" s="161">
        <f t="shared" si="25"/>
        <v>0.12250334482438635</v>
      </c>
      <c r="MH18" s="161">
        <f t="shared" si="26"/>
        <v>3.074840633744066E-3</v>
      </c>
      <c r="MI18" s="161">
        <f t="shared" si="27"/>
        <v>4.6065051217776126E-2</v>
      </c>
      <c r="MJ18" s="161">
        <f t="shared" si="28"/>
        <v>0.26222416247277636</v>
      </c>
      <c r="MK18" s="161">
        <f t="shared" si="29"/>
        <v>0.21615911125500017</v>
      </c>
      <c r="MN18">
        <v>1994</v>
      </c>
      <c r="MO18">
        <v>948</v>
      </c>
      <c r="MP18" t="s">
        <v>212</v>
      </c>
      <c r="MQ18" s="231">
        <v>0</v>
      </c>
      <c r="MR18" s="70">
        <v>0</v>
      </c>
      <c r="MS18" s="232">
        <v>0</v>
      </c>
      <c r="MT18" s="231">
        <v>0</v>
      </c>
      <c r="MU18" s="70">
        <v>0</v>
      </c>
      <c r="MV18" s="70">
        <v>22</v>
      </c>
      <c r="MW18" s="70">
        <v>4</v>
      </c>
      <c r="MX18" s="70">
        <v>0</v>
      </c>
      <c r="MY18" s="70">
        <v>0</v>
      </c>
      <c r="MZ18" s="70">
        <v>0</v>
      </c>
      <c r="NA18" s="70">
        <v>0</v>
      </c>
      <c r="NB18" s="70">
        <v>0.9</v>
      </c>
      <c r="NC18" s="232">
        <v>0</v>
      </c>
      <c r="ND18" s="231">
        <v>2.2000000000000002</v>
      </c>
      <c r="NE18" s="70">
        <v>0</v>
      </c>
      <c r="NF18" s="70">
        <v>1.4</v>
      </c>
      <c r="NG18" s="70">
        <v>0</v>
      </c>
      <c r="NH18" s="70">
        <v>0</v>
      </c>
      <c r="NI18" s="70">
        <v>0</v>
      </c>
      <c r="NJ18" s="232">
        <v>1.1000000000000001</v>
      </c>
      <c r="NK18" s="70">
        <v>0</v>
      </c>
      <c r="NL18" s="70">
        <v>0</v>
      </c>
      <c r="NM18" s="70">
        <v>0</v>
      </c>
      <c r="NN18" s="70">
        <v>0</v>
      </c>
      <c r="NO18" s="70">
        <v>0</v>
      </c>
      <c r="NP18" s="70">
        <v>0</v>
      </c>
      <c r="NQ18" s="70">
        <v>28.6</v>
      </c>
      <c r="NR18" s="70">
        <v>0</v>
      </c>
      <c r="NS18" s="70">
        <v>0</v>
      </c>
      <c r="NT18" s="70">
        <v>39.799999999999997</v>
      </c>
      <c r="NV18" s="139" t="s">
        <v>379</v>
      </c>
      <c r="NW18" s="124"/>
      <c r="NX18" s="168">
        <f>AVERAGE(NX8:NX17)</f>
        <v>2171.605331629532</v>
      </c>
      <c r="NY18" s="168">
        <f>AVERAGE(NY8:NY17)</f>
        <v>7658.8667218627115</v>
      </c>
      <c r="NZ18" s="107"/>
      <c r="OA18" s="107"/>
      <c r="OB18" s="107"/>
    </row>
    <row r="19" spans="2:393" ht="15.75" thickBot="1" x14ac:dyDescent="0.3">
      <c r="B19" s="44">
        <v>1953</v>
      </c>
      <c r="C19" s="12"/>
      <c r="D19" s="12"/>
      <c r="S19" s="12"/>
      <c r="T19" s="12"/>
      <c r="U19" s="12"/>
      <c r="V19" s="12"/>
      <c r="W19" s="12"/>
      <c r="X19" s="12"/>
      <c r="Y19" s="12"/>
      <c r="Z19" s="12"/>
      <c r="AA19" s="12"/>
      <c r="AB19" s="3">
        <v>104231</v>
      </c>
      <c r="AC19" s="3">
        <v>0</v>
      </c>
      <c r="AD19" s="59"/>
      <c r="AF19" s="59"/>
      <c r="AG19" s="59"/>
      <c r="AH19" s="59"/>
      <c r="AI19" s="59"/>
      <c r="AJ19" s="59"/>
      <c r="AK19" s="98"/>
      <c r="AL19" s="98"/>
      <c r="AM19" s="59"/>
      <c r="AN19" s="59"/>
      <c r="AO19" s="59"/>
      <c r="AP19" s="59"/>
      <c r="AQ19" s="59"/>
      <c r="AR19" s="59"/>
      <c r="AS19" s="59"/>
      <c r="AT19" s="98"/>
      <c r="AU19" s="98"/>
      <c r="AV19" s="59"/>
      <c r="AW19" s="59"/>
      <c r="AX19" s="59"/>
      <c r="AY19" s="59"/>
      <c r="AZ19" s="59"/>
      <c r="BA19" s="59"/>
      <c r="BB19" s="59"/>
      <c r="BC19" s="98"/>
      <c r="BD19" s="98"/>
      <c r="BE19" s="59"/>
      <c r="BG19" s="59"/>
      <c r="BH19" s="59"/>
      <c r="BI19" s="59"/>
      <c r="BJ19" s="59"/>
      <c r="BK19" s="59"/>
      <c r="BL19" s="98"/>
      <c r="BM19" s="98"/>
      <c r="BN19" s="59"/>
      <c r="BP19" s="59"/>
      <c r="BQ19" s="59"/>
      <c r="BR19" s="59"/>
      <c r="BS19" s="59"/>
      <c r="BT19" s="59"/>
      <c r="BU19" s="98"/>
      <c r="BV19" s="98"/>
      <c r="BW19" s="59"/>
      <c r="BX19" s="59"/>
      <c r="BY19" s="59"/>
      <c r="BZ19" s="59"/>
      <c r="CA19" s="98"/>
      <c r="CB19" s="59"/>
      <c r="CD19" s="59"/>
      <c r="CE19" s="59"/>
      <c r="CF19" s="59"/>
      <c r="CG19" s="59"/>
      <c r="CH19" s="59"/>
      <c r="CI19" s="98"/>
      <c r="CJ19" s="98"/>
      <c r="CK19" s="59"/>
      <c r="CM19" s="59"/>
      <c r="CN19" s="59"/>
      <c r="CO19" s="59"/>
      <c r="CP19" s="88"/>
      <c r="CQ19" s="88"/>
      <c r="CR19" s="98"/>
      <c r="CS19" s="98"/>
      <c r="CT19" s="59"/>
      <c r="CV19" s="59"/>
      <c r="CW19" s="59"/>
      <c r="CX19" s="59"/>
      <c r="CY19" s="59"/>
      <c r="CZ19" s="59"/>
      <c r="DA19" s="98"/>
      <c r="DB19" s="98"/>
      <c r="DC19" s="59"/>
      <c r="DD19" s="59"/>
      <c r="DE19" s="59"/>
      <c r="DF19" s="59"/>
      <c r="DG19" s="59"/>
      <c r="DH19" s="88"/>
      <c r="DI19" s="88"/>
      <c r="DJ19" s="98"/>
      <c r="DK19" s="98"/>
      <c r="DL19" s="59"/>
      <c r="DM19" s="59"/>
      <c r="DN19" s="59"/>
      <c r="DO19" s="59"/>
      <c r="DP19" s="98"/>
      <c r="DR19" s="59"/>
      <c r="DS19" s="59"/>
      <c r="DT19" s="59"/>
      <c r="DU19" s="59"/>
      <c r="DV19" s="59"/>
      <c r="DX19" s="59"/>
      <c r="EB19" s="59"/>
      <c r="EC19" s="59"/>
      <c r="ED19" s="59"/>
      <c r="EE19" s="98"/>
      <c r="EF19" s="98"/>
      <c r="EH19" s="59"/>
      <c r="EI19" s="59"/>
      <c r="EJ19" s="59"/>
      <c r="EK19" s="59"/>
      <c r="EL19" s="59"/>
      <c r="EM19" s="59"/>
      <c r="EN19" s="59"/>
      <c r="EO19" s="59"/>
      <c r="EP19" s="59"/>
      <c r="EU19" s="59"/>
      <c r="EV19" s="59"/>
      <c r="EW19" s="59"/>
      <c r="EZ19" s="144" t="str">
        <f t="shared" si="2"/>
        <v>fall Chinook-Eloch/Skam</v>
      </c>
      <c r="FA19" s="62" t="s">
        <v>328</v>
      </c>
      <c r="FB19" s="145" t="s">
        <v>400</v>
      </c>
      <c r="FC19" s="62" t="s">
        <v>95</v>
      </c>
      <c r="FD19" s="145" t="s">
        <v>402</v>
      </c>
      <c r="FE19" s="145">
        <v>1500</v>
      </c>
      <c r="FF19" s="62">
        <v>2014</v>
      </c>
      <c r="FG19" s="62">
        <v>146.35248625</v>
      </c>
      <c r="FH19" s="62">
        <v>533.56345349749995</v>
      </c>
      <c r="FI19" s="178">
        <v>2010</v>
      </c>
      <c r="FJ19" s="183">
        <v>1315</v>
      </c>
      <c r="FK19" s="183">
        <v>1826</v>
      </c>
      <c r="FL19" s="179"/>
      <c r="FM19" s="179">
        <v>788</v>
      </c>
      <c r="FN19" s="183">
        <v>5879</v>
      </c>
      <c r="FO19" s="179"/>
      <c r="FP19" s="204">
        <f t="shared" ref="FP19:FP26" si="50">FJ19+FM19</f>
        <v>2103</v>
      </c>
      <c r="FQ19" s="204">
        <f t="shared" si="1"/>
        <v>7705</v>
      </c>
      <c r="FS19">
        <v>2005</v>
      </c>
      <c r="FT19" t="s">
        <v>82</v>
      </c>
      <c r="FU19" t="s">
        <v>82</v>
      </c>
      <c r="FV19" t="s">
        <v>82</v>
      </c>
      <c r="FW19" t="s">
        <v>82</v>
      </c>
      <c r="FX19" t="s">
        <v>82</v>
      </c>
      <c r="FY19">
        <v>948</v>
      </c>
      <c r="FZ19" t="s">
        <v>82</v>
      </c>
      <c r="GA19" t="s">
        <v>82</v>
      </c>
      <c r="GB19" t="s">
        <v>82</v>
      </c>
      <c r="GQ19" s="520" t="s">
        <v>614</v>
      </c>
      <c r="GR19" s="521"/>
      <c r="GS19" s="521"/>
      <c r="GT19" s="521"/>
      <c r="GU19" s="521"/>
      <c r="GV19" s="521"/>
      <c r="GW19" s="521"/>
      <c r="GX19" s="521"/>
      <c r="GY19" s="521"/>
      <c r="GZ19" s="521"/>
      <c r="HA19" s="521"/>
      <c r="HB19" s="521"/>
      <c r="HC19" s="521"/>
      <c r="HD19" s="521"/>
      <c r="HE19" s="521"/>
      <c r="HF19" s="521"/>
      <c r="HG19" s="521"/>
      <c r="HH19" s="521"/>
      <c r="HI19" s="521"/>
      <c r="HJ19" s="521"/>
      <c r="HK19" s="521"/>
      <c r="HL19" s="521"/>
      <c r="HM19" s="268" t="s">
        <v>1</v>
      </c>
      <c r="HN19" s="73"/>
      <c r="HP19" s="62" t="s">
        <v>686</v>
      </c>
      <c r="IO19" s="73">
        <v>2015</v>
      </c>
      <c r="IP19" s="205">
        <v>63784</v>
      </c>
      <c r="IQ19" s="205">
        <f t="shared" si="32"/>
        <v>21923.457137409587</v>
      </c>
      <c r="IR19" s="205">
        <f t="shared" si="33"/>
        <v>85707.457137409583</v>
      </c>
      <c r="IS19" s="205">
        <f t="shared" si="34"/>
        <v>22537.10846675</v>
      </c>
      <c r="IT19" s="205">
        <f t="shared" si="35"/>
        <v>5669</v>
      </c>
      <c r="IU19" s="269">
        <f t="shared" si="36"/>
        <v>0</v>
      </c>
      <c r="IV19" s="206"/>
      <c r="IW19" s="270">
        <f t="shared" si="37"/>
        <v>5.4837233803218685E-2</v>
      </c>
      <c r="IX19" s="270">
        <f t="shared" si="38"/>
        <v>0</v>
      </c>
      <c r="IZ19" s="206">
        <f t="shared" si="39"/>
        <v>91376.457137409583</v>
      </c>
      <c r="JA19" s="206">
        <f t="shared" si="40"/>
        <v>22537.10846675</v>
      </c>
      <c r="JC19" s="266">
        <f t="shared" si="41"/>
        <v>0.80215606150838414</v>
      </c>
      <c r="JD19" s="266">
        <f t="shared" si="42"/>
        <v>0.19784393849161588</v>
      </c>
      <c r="JF19" s="205">
        <v>128876</v>
      </c>
      <c r="JG19" s="205">
        <f t="shared" si="48"/>
        <v>103378.66458295452</v>
      </c>
      <c r="JH19" s="205">
        <f t="shared" si="49"/>
        <v>25497.335417045488</v>
      </c>
      <c r="JJ19" s="269">
        <v>9107</v>
      </c>
      <c r="JK19" s="269">
        <v>6039</v>
      </c>
      <c r="JL19" s="269">
        <v>15146</v>
      </c>
      <c r="JM19" s="198">
        <v>0.11799999999999999</v>
      </c>
      <c r="JO19" s="269">
        <v>9473</v>
      </c>
      <c r="JP19" s="270">
        <v>7.2999999999999995E-2</v>
      </c>
      <c r="JR19" s="198">
        <v>0.38900000000000001</v>
      </c>
      <c r="JS19" s="198">
        <v>0.61099999999999999</v>
      </c>
      <c r="JU19" s="3">
        <v>24619</v>
      </c>
      <c r="JV19" s="271">
        <v>0.191</v>
      </c>
      <c r="JW19" s="271"/>
      <c r="JX19" s="272">
        <v>0.1026</v>
      </c>
      <c r="JY19" s="271">
        <f t="shared" si="43"/>
        <v>3.99114E-2</v>
      </c>
      <c r="JZ19" s="271">
        <f t="shared" si="44"/>
        <v>6.2688599999999997E-2</v>
      </c>
      <c r="KA19" s="271"/>
      <c r="KB19" s="3">
        <f t="shared" si="45"/>
        <v>2616.0266137888671</v>
      </c>
      <c r="KC19" s="3">
        <f t="shared" si="46"/>
        <v>1017.6343527638693</v>
      </c>
      <c r="KD19" s="3">
        <f t="shared" si="47"/>
        <v>1598.3922610249977</v>
      </c>
      <c r="KE19" s="271"/>
      <c r="KF19">
        <v>1995</v>
      </c>
      <c r="KG19">
        <v>175</v>
      </c>
      <c r="KH19" t="s">
        <v>212</v>
      </c>
      <c r="KI19" s="231">
        <v>1.1000000000000001</v>
      </c>
      <c r="KJ19" s="70">
        <v>0</v>
      </c>
      <c r="KK19" s="232">
        <v>0</v>
      </c>
      <c r="KL19" s="231">
        <v>2.9</v>
      </c>
      <c r="KM19" s="70">
        <v>0</v>
      </c>
      <c r="KN19" s="70">
        <v>2.9</v>
      </c>
      <c r="KO19" s="70">
        <v>2.9</v>
      </c>
      <c r="KP19" s="70">
        <v>0</v>
      </c>
      <c r="KQ19" s="70">
        <v>1.1000000000000001</v>
      </c>
      <c r="KR19" s="70">
        <v>0</v>
      </c>
      <c r="KS19" s="70">
        <v>0</v>
      </c>
      <c r="KT19" s="70">
        <v>0</v>
      </c>
      <c r="KU19" s="232">
        <v>0</v>
      </c>
      <c r="KV19" s="231">
        <v>2.9</v>
      </c>
      <c r="KW19" s="70">
        <v>0</v>
      </c>
      <c r="KX19" s="70">
        <v>1.7</v>
      </c>
      <c r="KY19" s="70">
        <v>0</v>
      </c>
      <c r="KZ19" s="70">
        <v>0</v>
      </c>
      <c r="LA19" s="70">
        <v>1.1000000000000001</v>
      </c>
      <c r="LB19" s="232">
        <v>0</v>
      </c>
      <c r="LC19" s="70">
        <v>0</v>
      </c>
      <c r="LD19" s="70">
        <v>0</v>
      </c>
      <c r="LE19" s="70">
        <v>0</v>
      </c>
      <c r="LF19" s="70">
        <v>0</v>
      </c>
      <c r="LG19" s="70">
        <v>0</v>
      </c>
      <c r="LH19" s="70">
        <v>0</v>
      </c>
      <c r="LI19" s="70">
        <v>1.1000000000000001</v>
      </c>
      <c r="LJ19" s="70">
        <v>1.7</v>
      </c>
      <c r="LK19" s="70">
        <v>0</v>
      </c>
      <c r="LL19" s="70">
        <v>80.599999999999994</v>
      </c>
      <c r="MN19">
        <v>1995</v>
      </c>
      <c r="MO19">
        <v>917</v>
      </c>
      <c r="MP19" t="s">
        <v>212</v>
      </c>
      <c r="MQ19" s="231">
        <v>0</v>
      </c>
      <c r="MR19" s="70">
        <v>0</v>
      </c>
      <c r="MS19" s="232">
        <v>0</v>
      </c>
      <c r="MT19" s="231">
        <v>0</v>
      </c>
      <c r="MU19" s="70">
        <v>0</v>
      </c>
      <c r="MV19" s="70">
        <v>10.7</v>
      </c>
      <c r="MW19" s="70">
        <v>2.9</v>
      </c>
      <c r="MX19" s="70">
        <v>0</v>
      </c>
      <c r="MY19" s="70">
        <v>0</v>
      </c>
      <c r="MZ19" s="70">
        <v>0</v>
      </c>
      <c r="NA19" s="70">
        <v>0</v>
      </c>
      <c r="NB19" s="70">
        <v>0.4</v>
      </c>
      <c r="NC19" s="232">
        <v>0</v>
      </c>
      <c r="ND19" s="231">
        <v>1.4</v>
      </c>
      <c r="NE19" s="70">
        <v>0</v>
      </c>
      <c r="NF19" s="70">
        <v>0.4</v>
      </c>
      <c r="NG19" s="70">
        <v>0</v>
      </c>
      <c r="NH19" s="70">
        <v>0</v>
      </c>
      <c r="NI19" s="70">
        <v>0.3</v>
      </c>
      <c r="NJ19" s="232">
        <v>0</v>
      </c>
      <c r="NK19" s="70">
        <v>0</v>
      </c>
      <c r="NL19" s="70">
        <v>0</v>
      </c>
      <c r="NM19" s="70">
        <v>0</v>
      </c>
      <c r="NN19" s="70">
        <v>0</v>
      </c>
      <c r="NO19" s="70">
        <v>0</v>
      </c>
      <c r="NP19" s="70">
        <v>0</v>
      </c>
      <c r="NQ19" s="70">
        <v>37.1</v>
      </c>
      <c r="NR19" s="70">
        <v>0</v>
      </c>
      <c r="NS19" s="70">
        <v>1.7</v>
      </c>
      <c r="NT19" s="70">
        <v>44.9</v>
      </c>
      <c r="NW19" s="12"/>
      <c r="NX19" s="12"/>
    </row>
    <row r="20" spans="2:393" ht="15.75" thickBot="1" x14ac:dyDescent="0.3">
      <c r="B20" s="44">
        <v>1954</v>
      </c>
      <c r="C20" s="12"/>
      <c r="D20" s="12"/>
      <c r="S20" s="12"/>
      <c r="T20" s="12"/>
      <c r="U20" s="12"/>
      <c r="V20" s="12"/>
      <c r="W20" s="12"/>
      <c r="X20" s="12"/>
      <c r="Y20" s="12"/>
      <c r="Z20" s="12"/>
      <c r="AA20" s="12"/>
      <c r="AB20" s="3">
        <v>106693</v>
      </c>
      <c r="AC20" s="3">
        <v>0</v>
      </c>
      <c r="AD20" s="59"/>
      <c r="AF20" s="59"/>
      <c r="AG20" s="59"/>
      <c r="AH20" s="59"/>
      <c r="AI20" s="59"/>
      <c r="AJ20" s="59"/>
      <c r="AK20" s="98"/>
      <c r="AL20" s="98"/>
      <c r="AM20" s="59"/>
      <c r="AN20" s="59"/>
      <c r="AO20" s="59"/>
      <c r="AP20" s="59"/>
      <c r="AQ20" s="59"/>
      <c r="AR20" s="59"/>
      <c r="AS20" s="59"/>
      <c r="AT20" s="98"/>
      <c r="AU20" s="98"/>
      <c r="AV20" s="59"/>
      <c r="AW20" s="59"/>
      <c r="AX20" s="59"/>
      <c r="AY20" s="59"/>
      <c r="AZ20" s="59"/>
      <c r="BA20" s="59"/>
      <c r="BB20" s="59"/>
      <c r="BC20" s="98"/>
      <c r="BD20" s="98"/>
      <c r="BE20" s="59"/>
      <c r="BG20" s="59"/>
      <c r="BH20" s="59"/>
      <c r="BI20" s="59"/>
      <c r="BJ20" s="59"/>
      <c r="BK20" s="59"/>
      <c r="BL20" s="98"/>
      <c r="BM20" s="98"/>
      <c r="BN20" s="59"/>
      <c r="BP20" s="59"/>
      <c r="BQ20" s="59"/>
      <c r="BR20" s="59"/>
      <c r="BS20" s="59"/>
      <c r="BT20" s="59"/>
      <c r="BU20" s="98"/>
      <c r="BV20" s="98"/>
      <c r="BW20" s="59"/>
      <c r="BX20" s="59"/>
      <c r="BY20" s="59"/>
      <c r="BZ20" s="59"/>
      <c r="CA20" s="98"/>
      <c r="CB20" s="59"/>
      <c r="CD20" s="59"/>
      <c r="CE20" s="59"/>
      <c r="CF20" s="59"/>
      <c r="CG20" s="59"/>
      <c r="CH20" s="59"/>
      <c r="CI20" s="98"/>
      <c r="CJ20" s="98"/>
      <c r="CK20" s="59"/>
      <c r="CM20" s="59"/>
      <c r="CN20" s="59"/>
      <c r="CO20" s="59"/>
      <c r="CP20" s="88"/>
      <c r="CQ20" s="88"/>
      <c r="CR20" s="98"/>
      <c r="CS20" s="98"/>
      <c r="CT20" s="59"/>
      <c r="CV20" s="59"/>
      <c r="CW20" s="59"/>
      <c r="CX20" s="59"/>
      <c r="CY20" s="59"/>
      <c r="CZ20" s="59"/>
      <c r="DA20" s="98"/>
      <c r="DB20" s="98"/>
      <c r="DC20" s="59"/>
      <c r="DD20" s="59"/>
      <c r="DE20" s="59"/>
      <c r="DF20" s="59"/>
      <c r="DG20" s="59"/>
      <c r="DH20" s="88"/>
      <c r="DI20" s="88"/>
      <c r="DJ20" s="98"/>
      <c r="DK20" s="98"/>
      <c r="DL20" s="59"/>
      <c r="DM20" s="59"/>
      <c r="DN20" s="59"/>
      <c r="DO20" s="59"/>
      <c r="DP20" s="98"/>
      <c r="DR20" s="59"/>
      <c r="DS20" s="59"/>
      <c r="DT20" s="59"/>
      <c r="DU20" s="59"/>
      <c r="DV20" s="59"/>
      <c r="DX20" s="59"/>
      <c r="EB20" s="59"/>
      <c r="EC20" s="59"/>
      <c r="ED20" s="59"/>
      <c r="EE20" s="98"/>
      <c r="EF20" s="98"/>
      <c r="EH20" s="59"/>
      <c r="EI20" s="59"/>
      <c r="EJ20" s="59"/>
      <c r="EK20" s="59"/>
      <c r="EL20" s="59"/>
      <c r="EM20" s="59"/>
      <c r="EN20" s="59"/>
      <c r="EO20" s="59"/>
      <c r="EP20" s="59"/>
      <c r="EU20" s="59"/>
      <c r="EV20" s="59"/>
      <c r="EW20" s="59"/>
      <c r="EZ20" s="144" t="str">
        <f t="shared" si="2"/>
        <v>fall Chinook-Eloch/Skam</v>
      </c>
      <c r="FA20" s="62" t="s">
        <v>328</v>
      </c>
      <c r="FB20" s="145" t="s">
        <v>400</v>
      </c>
      <c r="FC20" s="62" t="s">
        <v>95</v>
      </c>
      <c r="FD20" s="145" t="s">
        <v>402</v>
      </c>
      <c r="FE20" s="145">
        <v>1500</v>
      </c>
      <c r="FF20" s="62">
        <v>2015</v>
      </c>
      <c r="FG20" s="62">
        <v>229.67493000000002</v>
      </c>
      <c r="FH20" s="62">
        <v>758.58688673750009</v>
      </c>
      <c r="FI20" s="180">
        <v>2011</v>
      </c>
      <c r="FJ20" s="182">
        <v>4264</v>
      </c>
      <c r="FK20" s="182">
        <v>1535</v>
      </c>
      <c r="FL20" s="181"/>
      <c r="FM20" s="181">
        <v>0</v>
      </c>
      <c r="FN20" s="182">
        <v>7115</v>
      </c>
      <c r="FO20" s="181"/>
      <c r="FP20" s="204">
        <f t="shared" si="50"/>
        <v>4264</v>
      </c>
      <c r="FQ20" s="204">
        <f t="shared" si="1"/>
        <v>8650</v>
      </c>
      <c r="FS20">
        <v>2006</v>
      </c>
      <c r="FT20" t="s">
        <v>82</v>
      </c>
      <c r="FU20" t="s">
        <v>82</v>
      </c>
      <c r="FV20" t="s">
        <v>82</v>
      </c>
      <c r="FW20" t="s">
        <v>82</v>
      </c>
      <c r="FX20" t="s">
        <v>82</v>
      </c>
      <c r="FY20" s="3">
        <v>1270</v>
      </c>
      <c r="FZ20" t="s">
        <v>82</v>
      </c>
      <c r="GA20" t="s">
        <v>82</v>
      </c>
      <c r="GB20" t="s">
        <v>82</v>
      </c>
      <c r="GP20" s="12">
        <v>2008</v>
      </c>
      <c r="GQ20" s="45">
        <f>AL74</f>
        <v>13</v>
      </c>
      <c r="GR20" s="45">
        <f>AU74</f>
        <v>756.9</v>
      </c>
      <c r="GS20" s="45">
        <f>BD74</f>
        <v>381.75</v>
      </c>
      <c r="GV20">
        <f t="shared" ref="GV20:GV29" si="51">FV82</f>
        <v>81.000000000000014</v>
      </c>
      <c r="GX20" s="45">
        <f>BV74</f>
        <v>123.38200000000006</v>
      </c>
      <c r="GY20">
        <f t="shared" ref="GY20:GY29" si="52">FQ17</f>
        <v>0</v>
      </c>
      <c r="GZ20" s="45">
        <f>DK74</f>
        <v>509.04750000000013</v>
      </c>
      <c r="HA20" s="45">
        <f>CJ74</f>
        <v>193.92</v>
      </c>
      <c r="HB20" s="45">
        <f>CS74</f>
        <v>3584.64</v>
      </c>
      <c r="HC20" s="45">
        <f>BM74</f>
        <v>72.009000000000015</v>
      </c>
      <c r="HE20" s="45">
        <f>DB74</f>
        <v>166.89699999999993</v>
      </c>
      <c r="HL20" s="205">
        <f t="shared" ref="HL20:HL29" si="53">SUM(GQ20:HK20)</f>
        <v>5882.5455000000002</v>
      </c>
      <c r="HM20" s="266">
        <f>HL20/(HL20+HL7)</f>
        <v>0.41266404057931061</v>
      </c>
      <c r="HN20" s="266"/>
      <c r="HP20" s="265" t="s">
        <v>687</v>
      </c>
      <c r="HQ20" s="206"/>
      <c r="HR20" s="206"/>
      <c r="HS20" s="206"/>
      <c r="HT20" s="206"/>
      <c r="HU20" s="206"/>
      <c r="HV20" s="206"/>
      <c r="HW20" s="206"/>
      <c r="HX20" s="206"/>
      <c r="HY20" s="206"/>
      <c r="HZ20" s="206"/>
      <c r="IA20" s="206"/>
      <c r="IB20" s="206"/>
      <c r="IC20" s="206"/>
      <c r="ID20" s="206"/>
      <c r="IE20" s="206"/>
      <c r="IF20" s="206"/>
      <c r="IG20" s="206"/>
      <c r="IH20" s="206"/>
      <c r="II20" s="206"/>
      <c r="IJ20" s="206"/>
      <c r="IK20" s="206"/>
      <c r="IL20" s="206"/>
      <c r="IM20" s="206"/>
      <c r="IO20" s="73">
        <v>2016</v>
      </c>
      <c r="IP20" s="205">
        <v>37156</v>
      </c>
      <c r="IQ20" s="205">
        <f t="shared" si="32"/>
        <v>10726.813843020085</v>
      </c>
      <c r="IR20" s="205">
        <f t="shared" si="33"/>
        <v>47882.813843020085</v>
      </c>
      <c r="IS20" s="205">
        <f t="shared" si="34"/>
        <v>14897.000813549999</v>
      </c>
      <c r="IT20" s="205">
        <f t="shared" si="35"/>
        <v>5299</v>
      </c>
      <c r="IU20" s="269">
        <f t="shared" si="36"/>
        <v>0</v>
      </c>
      <c r="IV20" s="206"/>
      <c r="IW20" s="270">
        <f t="shared" si="37"/>
        <v>8.3239178031909333E-2</v>
      </c>
      <c r="IX20" s="270">
        <f t="shared" si="38"/>
        <v>0</v>
      </c>
      <c r="IZ20" s="206">
        <f t="shared" si="39"/>
        <v>53181.813843020085</v>
      </c>
      <c r="JA20" s="206">
        <f t="shared" si="40"/>
        <v>14897.000813549999</v>
      </c>
      <c r="JC20" s="266">
        <f t="shared" si="41"/>
        <v>0.78118007946085266</v>
      </c>
      <c r="JD20" s="266">
        <f t="shared" si="42"/>
        <v>0.21881992053914723</v>
      </c>
      <c r="JF20" s="205">
        <v>81492</v>
      </c>
      <c r="JG20" s="205">
        <f t="shared" si="48"/>
        <v>63659.927035423803</v>
      </c>
      <c r="JH20" s="205">
        <f t="shared" si="49"/>
        <v>17832.072964576186</v>
      </c>
      <c r="JJ20" s="269">
        <v>4588</v>
      </c>
      <c r="JK20" s="269">
        <v>6089</v>
      </c>
      <c r="JL20" s="269">
        <v>10677</v>
      </c>
      <c r="JM20" s="198">
        <v>0.13100000000000001</v>
      </c>
      <c r="JO20" s="269">
        <v>6075</v>
      </c>
      <c r="JP20" s="270">
        <v>7.4999999999999997E-2</v>
      </c>
      <c r="JR20" s="198">
        <v>0.501</v>
      </c>
      <c r="JS20" s="198">
        <v>0.499</v>
      </c>
      <c r="JU20" s="3">
        <v>16752</v>
      </c>
      <c r="JV20" s="271">
        <v>0.20599999999999999</v>
      </c>
      <c r="JW20" s="271"/>
      <c r="JX20" s="272">
        <v>0.104</v>
      </c>
      <c r="JY20" s="271">
        <f t="shared" si="43"/>
        <v>5.2103999999999998E-2</v>
      </c>
      <c r="JZ20" s="271">
        <f t="shared" si="44"/>
        <v>5.1895999999999998E-2</v>
      </c>
      <c r="KA20" s="271"/>
      <c r="KB20" s="3">
        <f t="shared" si="45"/>
        <v>1854.5355883159232</v>
      </c>
      <c r="KC20" s="3">
        <f t="shared" si="46"/>
        <v>929.1223297462775</v>
      </c>
      <c r="KD20" s="3">
        <f t="shared" si="47"/>
        <v>925.41325856964568</v>
      </c>
      <c r="KE20" s="271"/>
      <c r="KF20">
        <v>1996</v>
      </c>
      <c r="KG20">
        <v>275</v>
      </c>
      <c r="KH20" t="s">
        <v>212</v>
      </c>
      <c r="KI20" s="231">
        <v>4.7</v>
      </c>
      <c r="KJ20" s="70">
        <v>0</v>
      </c>
      <c r="KK20" s="232">
        <v>0</v>
      </c>
      <c r="KL20" s="231">
        <v>0.4</v>
      </c>
      <c r="KM20" s="70">
        <v>0</v>
      </c>
      <c r="KN20" s="70">
        <v>0.7</v>
      </c>
      <c r="KO20" s="70">
        <v>0</v>
      </c>
      <c r="KP20" s="70">
        <v>0</v>
      </c>
      <c r="KQ20" s="70">
        <v>0</v>
      </c>
      <c r="KR20" s="70">
        <v>0</v>
      </c>
      <c r="KS20" s="70">
        <v>0</v>
      </c>
      <c r="KT20" s="70">
        <v>0</v>
      </c>
      <c r="KU20" s="232">
        <v>2.2000000000000002</v>
      </c>
      <c r="KV20" s="231">
        <v>0.7</v>
      </c>
      <c r="KW20" s="70">
        <v>0</v>
      </c>
      <c r="KX20" s="70">
        <v>5.5</v>
      </c>
      <c r="KY20" s="70">
        <v>0</v>
      </c>
      <c r="KZ20" s="70">
        <v>0</v>
      </c>
      <c r="LA20" s="70">
        <v>0</v>
      </c>
      <c r="LB20" s="232">
        <v>0</v>
      </c>
      <c r="LC20" s="70">
        <v>0</v>
      </c>
      <c r="LD20" s="70">
        <v>0</v>
      </c>
      <c r="LE20" s="70">
        <v>0</v>
      </c>
      <c r="LF20" s="70">
        <v>0</v>
      </c>
      <c r="LG20" s="70">
        <v>0</v>
      </c>
      <c r="LH20" s="70">
        <v>0</v>
      </c>
      <c r="LI20" s="70">
        <v>1.1000000000000001</v>
      </c>
      <c r="LJ20" s="70">
        <v>3.3</v>
      </c>
      <c r="LK20" s="70">
        <v>0</v>
      </c>
      <c r="LL20" s="70">
        <v>81.5</v>
      </c>
      <c r="LZ20" s="492" t="s">
        <v>633</v>
      </c>
      <c r="MA20" s="492"/>
      <c r="MB20" s="492"/>
      <c r="MC20" s="492"/>
      <c r="MD20" s="492"/>
      <c r="ME20" s="12" t="s">
        <v>149</v>
      </c>
      <c r="MF20" s="492" t="s">
        <v>634</v>
      </c>
      <c r="MG20" s="492"/>
      <c r="MH20" s="492"/>
      <c r="MI20" s="492"/>
      <c r="MJ20" s="492"/>
      <c r="MK20" s="492"/>
      <c r="ML20" s="492"/>
      <c r="MM20" s="12"/>
      <c r="MN20">
        <v>1996</v>
      </c>
      <c r="MO20">
        <v>873</v>
      </c>
      <c r="MP20" t="s">
        <v>212</v>
      </c>
      <c r="MQ20" s="231">
        <v>0</v>
      </c>
      <c r="MR20" s="70">
        <v>0</v>
      </c>
      <c r="MS20" s="232">
        <v>0</v>
      </c>
      <c r="MT20" s="231">
        <v>0</v>
      </c>
      <c r="MU20" s="70">
        <v>0</v>
      </c>
      <c r="MV20" s="70">
        <v>1.4</v>
      </c>
      <c r="MW20" s="70">
        <v>3.1</v>
      </c>
      <c r="MX20" s="70">
        <v>0</v>
      </c>
      <c r="MY20" s="70">
        <v>0</v>
      </c>
      <c r="MZ20" s="70">
        <v>0</v>
      </c>
      <c r="NA20" s="70">
        <v>0</v>
      </c>
      <c r="NB20" s="70">
        <v>0</v>
      </c>
      <c r="NC20" s="232">
        <v>0</v>
      </c>
      <c r="ND20" s="231">
        <v>0.9</v>
      </c>
      <c r="NE20" s="70">
        <v>0</v>
      </c>
      <c r="NF20" s="70">
        <v>5.6</v>
      </c>
      <c r="NG20" s="70">
        <v>1.1000000000000001</v>
      </c>
      <c r="NH20" s="70">
        <v>0</v>
      </c>
      <c r="NI20" s="70">
        <v>0</v>
      </c>
      <c r="NJ20" s="232">
        <v>1</v>
      </c>
      <c r="NK20" s="70">
        <v>0</v>
      </c>
      <c r="NL20" s="70">
        <v>0</v>
      </c>
      <c r="NM20" s="70">
        <v>0</v>
      </c>
      <c r="NN20" s="70">
        <v>0</v>
      </c>
      <c r="NO20" s="70">
        <v>0.3</v>
      </c>
      <c r="NP20" s="70">
        <v>0</v>
      </c>
      <c r="NQ20" s="70">
        <v>54</v>
      </c>
      <c r="NR20" s="70">
        <v>1.5</v>
      </c>
      <c r="NS20" s="70">
        <v>0.7</v>
      </c>
      <c r="NT20" s="70">
        <v>30.4</v>
      </c>
      <c r="NW20" s="12"/>
      <c r="NX20" s="12"/>
    </row>
    <row r="21" spans="2:393" ht="15.75" thickBot="1" x14ac:dyDescent="0.3">
      <c r="B21" s="44">
        <v>1955</v>
      </c>
      <c r="C21" s="12"/>
      <c r="D21" s="12"/>
      <c r="S21" s="12"/>
      <c r="T21" s="12"/>
      <c r="U21" s="12"/>
      <c r="V21" s="12"/>
      <c r="W21" s="12"/>
      <c r="X21" s="12"/>
      <c r="Y21" s="12"/>
      <c r="Z21" s="12"/>
      <c r="AA21" s="12"/>
      <c r="AB21" s="3">
        <v>105304</v>
      </c>
      <c r="AC21" s="3">
        <v>0</v>
      </c>
      <c r="AD21" s="59"/>
      <c r="AF21" s="59"/>
      <c r="AG21" s="59"/>
      <c r="AH21" s="59"/>
      <c r="AI21" s="59"/>
      <c r="AJ21" s="59"/>
      <c r="AK21" s="98"/>
      <c r="AL21" s="98"/>
      <c r="AM21" s="59"/>
      <c r="AN21" s="59"/>
      <c r="AO21" s="59"/>
      <c r="AP21" s="59"/>
      <c r="AQ21" s="59"/>
      <c r="AR21" s="59"/>
      <c r="AS21" s="59"/>
      <c r="AT21" s="98"/>
      <c r="AU21" s="98"/>
      <c r="AV21" s="59"/>
      <c r="AW21" s="59"/>
      <c r="AX21" s="59"/>
      <c r="AY21" s="59"/>
      <c r="AZ21" s="59"/>
      <c r="BA21" s="59"/>
      <c r="BB21" s="59"/>
      <c r="BC21" s="98"/>
      <c r="BD21" s="98"/>
      <c r="BE21" s="59"/>
      <c r="BG21" s="59"/>
      <c r="BH21" s="59"/>
      <c r="BI21" s="59"/>
      <c r="BJ21" s="59"/>
      <c r="BK21" s="59"/>
      <c r="BL21" s="98"/>
      <c r="BM21" s="98"/>
      <c r="BN21" s="59"/>
      <c r="BP21" s="59"/>
      <c r="BQ21" s="59"/>
      <c r="BR21" s="59"/>
      <c r="BS21" s="59"/>
      <c r="BT21" s="59"/>
      <c r="BU21" s="98"/>
      <c r="BV21" s="98"/>
      <c r="BW21" s="59"/>
      <c r="BX21" s="59"/>
      <c r="BY21" s="59"/>
      <c r="BZ21" s="59"/>
      <c r="CA21" s="98"/>
      <c r="CB21" s="59"/>
      <c r="CD21" s="59"/>
      <c r="CE21" s="59"/>
      <c r="CF21" s="59"/>
      <c r="CG21" s="59"/>
      <c r="CH21" s="59"/>
      <c r="CI21" s="98"/>
      <c r="CJ21" s="98"/>
      <c r="CK21" s="59"/>
      <c r="CM21" s="59"/>
      <c r="CN21" s="59"/>
      <c r="CO21" s="59"/>
      <c r="CP21" s="88"/>
      <c r="CQ21" s="88"/>
      <c r="CR21" s="98"/>
      <c r="CS21" s="98"/>
      <c r="CT21" s="59"/>
      <c r="CV21" s="59"/>
      <c r="CW21" s="59"/>
      <c r="CX21" s="59"/>
      <c r="CY21" s="59"/>
      <c r="CZ21" s="59"/>
      <c r="DA21" s="98"/>
      <c r="DB21" s="98"/>
      <c r="DC21" s="59"/>
      <c r="DD21" s="59"/>
      <c r="DE21" s="59"/>
      <c r="DF21" s="59"/>
      <c r="DG21" s="59"/>
      <c r="DH21" s="88"/>
      <c r="DI21" s="88"/>
      <c r="DJ21" s="98"/>
      <c r="DK21" s="98"/>
      <c r="DL21" s="59"/>
      <c r="DM21" s="59"/>
      <c r="DN21" s="59"/>
      <c r="DO21" s="59"/>
      <c r="DP21" s="98"/>
      <c r="DR21" s="59"/>
      <c r="DS21" s="59"/>
      <c r="DT21" s="59"/>
      <c r="DU21" s="59"/>
      <c r="DV21" s="59"/>
      <c r="DX21" s="59"/>
      <c r="EB21" s="59"/>
      <c r="EC21" s="59"/>
      <c r="ED21" s="59"/>
      <c r="EE21" s="98"/>
      <c r="EF21" s="98"/>
      <c r="EH21" s="59"/>
      <c r="EI21" s="59"/>
      <c r="EJ21" s="59"/>
      <c r="EK21" s="59"/>
      <c r="EL21" s="59"/>
      <c r="EM21" s="59"/>
      <c r="EN21" s="59"/>
      <c r="EO21" s="59"/>
      <c r="EP21" s="59"/>
      <c r="EU21" s="59"/>
      <c r="EV21" s="59"/>
      <c r="EW21" s="59"/>
      <c r="EZ21" s="144" t="str">
        <f t="shared" si="2"/>
        <v>fall Chinook-Eloch/Skam</v>
      </c>
      <c r="FA21" s="62" t="s">
        <v>328</v>
      </c>
      <c r="FB21" s="145" t="s">
        <v>400</v>
      </c>
      <c r="FC21" s="62" t="s">
        <v>95</v>
      </c>
      <c r="FD21" s="145" t="s">
        <v>402</v>
      </c>
      <c r="FE21" s="145">
        <v>1500</v>
      </c>
      <c r="FF21" s="62">
        <v>2016</v>
      </c>
      <c r="FG21" s="62">
        <v>90.246806550000002</v>
      </c>
      <c r="FH21" s="62">
        <v>276.11270286495881</v>
      </c>
      <c r="FI21" s="178">
        <v>2012</v>
      </c>
      <c r="FJ21" s="183">
        <v>1948</v>
      </c>
      <c r="FK21" s="179">
        <v>427</v>
      </c>
      <c r="FL21" s="179"/>
      <c r="FM21" s="179">
        <v>0</v>
      </c>
      <c r="FN21" s="183">
        <v>3189</v>
      </c>
      <c r="FO21" s="179"/>
      <c r="FP21" s="204">
        <f t="shared" si="50"/>
        <v>1948</v>
      </c>
      <c r="FQ21" s="204">
        <f t="shared" si="1"/>
        <v>3616</v>
      </c>
      <c r="FS21">
        <v>2007</v>
      </c>
      <c r="FT21" t="s">
        <v>82</v>
      </c>
      <c r="FU21" t="s">
        <v>82</v>
      </c>
      <c r="FV21">
        <v>9</v>
      </c>
      <c r="FW21" t="s">
        <v>82</v>
      </c>
      <c r="FX21" t="s">
        <v>82</v>
      </c>
      <c r="FY21" t="s">
        <v>82</v>
      </c>
      <c r="FZ21" t="s">
        <v>82</v>
      </c>
      <c r="GA21" t="s">
        <v>82</v>
      </c>
      <c r="GB21" t="s">
        <v>82</v>
      </c>
      <c r="GP21" s="12">
        <v>2009</v>
      </c>
      <c r="GQ21" s="45">
        <f>AL75</f>
        <v>179</v>
      </c>
      <c r="GR21" s="45">
        <f>AU75</f>
        <v>1834</v>
      </c>
      <c r="GS21" s="45">
        <f>BD75</f>
        <v>41</v>
      </c>
      <c r="GV21">
        <f t="shared" si="51"/>
        <v>73.857142857142833</v>
      </c>
      <c r="GX21" s="45">
        <f>BV75</f>
        <v>1437</v>
      </c>
      <c r="GY21">
        <f t="shared" si="52"/>
        <v>0</v>
      </c>
      <c r="GZ21" s="45">
        <f>DK75</f>
        <v>59.020500000000027</v>
      </c>
      <c r="HA21" s="45">
        <f>CJ75</f>
        <v>286</v>
      </c>
      <c r="HB21" s="45">
        <f>CS75</f>
        <v>6812</v>
      </c>
      <c r="HC21" s="45">
        <f>BM75</f>
        <v>0</v>
      </c>
      <c r="HE21" s="45">
        <f>DB75</f>
        <v>1927</v>
      </c>
      <c r="HF21">
        <f t="shared" ref="HF21:HF29" si="54">FX83</f>
        <v>250.83673469387759</v>
      </c>
      <c r="HL21" s="205">
        <f t="shared" si="53"/>
        <v>12899.714377551021</v>
      </c>
      <c r="HM21" s="266">
        <f t="shared" ref="HM21:HM29" si="55">HL21/(HL21+HL8)</f>
        <v>0.49842961014786585</v>
      </c>
      <c r="HN21" s="266"/>
      <c r="HO21" s="62"/>
      <c r="HP21" s="265" t="s">
        <v>690</v>
      </c>
      <c r="HQ21" s="206"/>
      <c r="HR21" s="206"/>
      <c r="HS21" s="206"/>
      <c r="HT21" s="206"/>
      <c r="HU21" s="206"/>
      <c r="HV21" s="206"/>
      <c r="HW21" s="206"/>
      <c r="HX21" s="206"/>
      <c r="HY21" s="206"/>
      <c r="HZ21" s="206"/>
      <c r="IA21" s="206"/>
      <c r="IB21" s="206"/>
      <c r="IC21" s="206"/>
      <c r="ID21" s="206"/>
      <c r="IE21" s="206"/>
      <c r="IF21" s="206"/>
      <c r="IG21" s="206"/>
      <c r="IH21" s="206"/>
      <c r="II21" s="206"/>
      <c r="IJ21" s="206"/>
      <c r="IK21" s="206"/>
      <c r="IL21" s="206"/>
      <c r="IM21" s="206"/>
      <c r="IO21" s="73">
        <v>2017</v>
      </c>
      <c r="IP21" s="205">
        <v>27929</v>
      </c>
      <c r="IQ21" s="205">
        <f t="shared" si="32"/>
        <v>6367.8558339100309</v>
      </c>
      <c r="IR21" s="205">
        <f t="shared" si="33"/>
        <v>34296.855833910027</v>
      </c>
      <c r="IS21" s="205">
        <f t="shared" si="34"/>
        <v>10858.531267167864</v>
      </c>
      <c r="IT21" s="205">
        <f t="shared" si="35"/>
        <v>2977</v>
      </c>
      <c r="IU21" s="269">
        <f t="shared" si="36"/>
        <v>0</v>
      </c>
      <c r="IV21" s="206"/>
      <c r="IW21" s="270">
        <f t="shared" si="37"/>
        <v>5.9469889212797278E-2</v>
      </c>
      <c r="IX21" s="270">
        <f t="shared" si="38"/>
        <v>0</v>
      </c>
      <c r="IZ21" s="206">
        <f t="shared" si="39"/>
        <v>37273.855833910027</v>
      </c>
      <c r="JA21" s="206">
        <f t="shared" si="40"/>
        <v>10858.531267167864</v>
      </c>
      <c r="JC21" s="266">
        <f t="shared" si="41"/>
        <v>0.77440281022495361</v>
      </c>
      <c r="JD21" s="266">
        <f t="shared" si="42"/>
        <v>0.22559718977504639</v>
      </c>
      <c r="JF21" s="205">
        <v>64642</v>
      </c>
      <c r="JG21" s="205">
        <f t="shared" si="48"/>
        <v>50058.946458561448</v>
      </c>
      <c r="JH21" s="205">
        <f t="shared" si="49"/>
        <v>14583.053541438549</v>
      </c>
      <c r="JJ21" s="269">
        <v>7271</v>
      </c>
      <c r="JK21" s="269">
        <v>645</v>
      </c>
      <c r="JL21" s="269">
        <v>7916</v>
      </c>
      <c r="JM21">
        <v>0.122</v>
      </c>
      <c r="JO21" s="269">
        <v>5853</v>
      </c>
      <c r="JP21" s="270">
        <v>9.0999999999999998E-2</v>
      </c>
      <c r="JR21" s="198">
        <v>0.90100000000000002</v>
      </c>
      <c r="JS21" s="198">
        <v>9.9000000000000005E-2</v>
      </c>
      <c r="JU21" s="3">
        <v>13769</v>
      </c>
      <c r="JV21" s="271">
        <v>0.21299999999999999</v>
      </c>
      <c r="JW21" s="271"/>
      <c r="JX21" s="272">
        <f>AVERAGE(JX12:JX20)</f>
        <v>0.11831111111111113</v>
      </c>
      <c r="JY21" s="271">
        <f t="shared" si="43"/>
        <v>0.10659831111111114</v>
      </c>
      <c r="JZ21" s="271">
        <f t="shared" si="44"/>
        <v>1.1712800000000002E-2</v>
      </c>
      <c r="KA21" s="271"/>
      <c r="KB21" s="3">
        <f t="shared" si="45"/>
        <v>1725.3372678804187</v>
      </c>
      <c r="KC21" s="3">
        <f t="shared" si="46"/>
        <v>1554.5288783602573</v>
      </c>
      <c r="KD21" s="3">
        <f t="shared" si="47"/>
        <v>170.80838952016146</v>
      </c>
      <c r="KE21" s="271"/>
      <c r="KF21">
        <v>1997</v>
      </c>
      <c r="KG21">
        <v>169</v>
      </c>
      <c r="KH21" t="s">
        <v>212</v>
      </c>
      <c r="KI21" s="231">
        <v>5.9</v>
      </c>
      <c r="KJ21" s="70">
        <v>0</v>
      </c>
      <c r="KK21" s="232">
        <v>10.7</v>
      </c>
      <c r="KL21" s="231">
        <v>2.4</v>
      </c>
      <c r="KM21" s="70">
        <v>0</v>
      </c>
      <c r="KN21" s="70">
        <v>5.9</v>
      </c>
      <c r="KO21" s="70">
        <v>0</v>
      </c>
      <c r="KP21" s="70">
        <v>0</v>
      </c>
      <c r="KQ21" s="70">
        <v>0</v>
      </c>
      <c r="KR21" s="70">
        <v>0</v>
      </c>
      <c r="KS21" s="70">
        <v>0</v>
      </c>
      <c r="KT21" s="70">
        <v>0</v>
      </c>
      <c r="KU21" s="232">
        <v>2.4</v>
      </c>
      <c r="KV21" s="231">
        <v>1.2</v>
      </c>
      <c r="KW21" s="70">
        <v>0</v>
      </c>
      <c r="KX21" s="70">
        <v>4.0999999999999996</v>
      </c>
      <c r="KY21" s="70">
        <v>0</v>
      </c>
      <c r="KZ21" s="70">
        <v>0</v>
      </c>
      <c r="LA21" s="70">
        <v>0</v>
      </c>
      <c r="LB21" s="232">
        <v>0</v>
      </c>
      <c r="LC21" s="70">
        <v>0</v>
      </c>
      <c r="LD21" s="70">
        <v>0</v>
      </c>
      <c r="LE21" s="70">
        <v>0</v>
      </c>
      <c r="LF21" s="70">
        <v>0</v>
      </c>
      <c r="LG21" s="70">
        <v>0</v>
      </c>
      <c r="LH21" s="70">
        <v>0</v>
      </c>
      <c r="LI21" s="70">
        <v>0</v>
      </c>
      <c r="LJ21" s="70">
        <v>1.2</v>
      </c>
      <c r="LK21" s="70">
        <v>0</v>
      </c>
      <c r="LL21" s="70">
        <v>66.3</v>
      </c>
      <c r="LZ21" s="12"/>
      <c r="MA21" s="12" t="s">
        <v>635</v>
      </c>
      <c r="MB21" s="12"/>
      <c r="MC21" s="12"/>
      <c r="MD21" s="12"/>
      <c r="ME21" s="12" t="s">
        <v>637</v>
      </c>
      <c r="MF21" s="12"/>
      <c r="MG21" s="12"/>
      <c r="MH21" s="12"/>
      <c r="MI21" s="12"/>
      <c r="MJ21" s="12" t="s">
        <v>0</v>
      </c>
      <c r="MK21" s="12" t="s">
        <v>0</v>
      </c>
      <c r="ML21" s="12" t="s">
        <v>642</v>
      </c>
      <c r="MM21" s="12"/>
      <c r="MN21" s="73">
        <v>1997</v>
      </c>
      <c r="MO21" s="12">
        <v>628</v>
      </c>
      <c r="MP21" t="s">
        <v>212</v>
      </c>
      <c r="MQ21" s="231">
        <v>0</v>
      </c>
      <c r="MR21" s="70">
        <v>0</v>
      </c>
      <c r="MS21" s="232">
        <v>0</v>
      </c>
      <c r="MT21" s="231">
        <v>0</v>
      </c>
      <c r="MU21" s="70">
        <v>0</v>
      </c>
      <c r="MV21" s="70">
        <v>13.9</v>
      </c>
      <c r="MW21" s="70">
        <v>1.8</v>
      </c>
      <c r="MX21" s="70">
        <v>0</v>
      </c>
      <c r="MY21" s="70">
        <v>0</v>
      </c>
      <c r="MZ21" s="70">
        <v>0</v>
      </c>
      <c r="NA21" s="70">
        <v>0</v>
      </c>
      <c r="NB21" s="70">
        <v>0</v>
      </c>
      <c r="NC21" s="232">
        <v>0.8</v>
      </c>
      <c r="ND21" s="231">
        <v>1</v>
      </c>
      <c r="NE21" s="70">
        <v>1.3</v>
      </c>
      <c r="NF21" s="70">
        <v>4.5999999999999996</v>
      </c>
      <c r="NG21" s="70">
        <v>0.2</v>
      </c>
      <c r="NH21" s="70">
        <v>0</v>
      </c>
      <c r="NI21" s="70">
        <v>0</v>
      </c>
      <c r="NJ21" s="232">
        <v>4</v>
      </c>
      <c r="NK21" s="70">
        <v>0</v>
      </c>
      <c r="NL21" s="70">
        <v>0</v>
      </c>
      <c r="NM21" s="70">
        <v>0</v>
      </c>
      <c r="NN21" s="70">
        <v>0</v>
      </c>
      <c r="NO21" s="70">
        <v>0</v>
      </c>
      <c r="NP21" s="70">
        <v>0</v>
      </c>
      <c r="NQ21" s="70">
        <v>23.1</v>
      </c>
      <c r="NR21" s="70">
        <v>6.4</v>
      </c>
      <c r="NS21" s="70">
        <v>0</v>
      </c>
      <c r="NT21" s="70">
        <v>43.2</v>
      </c>
      <c r="NV21" s="243" t="s">
        <v>661</v>
      </c>
      <c r="NW21" s="243"/>
      <c r="NX21" s="243"/>
      <c r="NY21" s="243"/>
      <c r="NZ21" s="243"/>
      <c r="OA21" s="243"/>
    </row>
    <row r="22" spans="2:393" ht="16.5" thickBot="1" x14ac:dyDescent="0.3">
      <c r="B22" s="44">
        <v>1956</v>
      </c>
      <c r="C22" s="12"/>
      <c r="D22" s="12"/>
      <c r="S22" s="12"/>
      <c r="T22" s="12"/>
      <c r="U22" s="12"/>
      <c r="V22" s="12"/>
      <c r="W22" s="12"/>
      <c r="X22" s="12"/>
      <c r="Y22" s="12"/>
      <c r="Z22" s="12"/>
      <c r="AA22" s="12"/>
      <c r="AB22" s="3">
        <v>136219</v>
      </c>
      <c r="AC22" s="3">
        <v>0</v>
      </c>
      <c r="AD22" s="59"/>
      <c r="AF22" s="59"/>
      <c r="AG22" s="59"/>
      <c r="AH22" s="59"/>
      <c r="AI22" s="59"/>
      <c r="AJ22" s="59"/>
      <c r="AK22" s="98"/>
      <c r="AL22" s="98"/>
      <c r="AM22" s="59"/>
      <c r="AN22" s="59"/>
      <c r="AO22" s="59"/>
      <c r="AP22" s="59"/>
      <c r="AQ22" s="59"/>
      <c r="AR22" s="59"/>
      <c r="AS22" s="59"/>
      <c r="AT22" s="98"/>
      <c r="AU22" s="98"/>
      <c r="AV22" s="59"/>
      <c r="AW22" s="59"/>
      <c r="AX22" s="59"/>
      <c r="AY22" s="59"/>
      <c r="AZ22" s="59"/>
      <c r="BA22" s="59"/>
      <c r="BB22" s="59"/>
      <c r="BC22" s="98"/>
      <c r="BD22" s="98"/>
      <c r="BE22" s="59"/>
      <c r="BG22" s="59"/>
      <c r="BH22" s="59"/>
      <c r="BI22" s="59"/>
      <c r="BJ22" s="59"/>
      <c r="BK22" s="59"/>
      <c r="BL22" s="98"/>
      <c r="BM22" s="98"/>
      <c r="BN22" s="59"/>
      <c r="BP22" s="59"/>
      <c r="BQ22" s="59"/>
      <c r="BR22" s="59"/>
      <c r="BS22" s="59"/>
      <c r="BT22" s="59"/>
      <c r="BU22" s="98"/>
      <c r="BV22" s="98"/>
      <c r="BW22" s="59"/>
      <c r="BX22" s="59"/>
      <c r="BY22" s="59"/>
      <c r="BZ22" s="59"/>
      <c r="CA22" s="98"/>
      <c r="CB22" s="59"/>
      <c r="CD22" s="59"/>
      <c r="CE22" s="59"/>
      <c r="CF22" s="59"/>
      <c r="CG22" s="59"/>
      <c r="CH22" s="59"/>
      <c r="CI22" s="98"/>
      <c r="CJ22" s="98"/>
      <c r="CK22" s="59"/>
      <c r="CM22" s="59"/>
      <c r="CN22" s="59"/>
      <c r="CO22" s="59"/>
      <c r="CP22" s="88"/>
      <c r="CQ22" s="88"/>
      <c r="CR22" s="98"/>
      <c r="CS22" s="98"/>
      <c r="CT22" s="59"/>
      <c r="CV22" s="59"/>
      <c r="CW22" s="59"/>
      <c r="CX22" s="59"/>
      <c r="CY22" s="59"/>
      <c r="CZ22" s="59"/>
      <c r="DA22" s="98"/>
      <c r="DB22" s="98"/>
      <c r="DC22" s="59"/>
      <c r="DD22" s="59"/>
      <c r="DE22" s="59"/>
      <c r="DF22" s="59"/>
      <c r="DG22" s="59"/>
      <c r="DH22" s="88"/>
      <c r="DI22" s="88"/>
      <c r="DJ22" s="98"/>
      <c r="DK22" s="98"/>
      <c r="DL22" s="59"/>
      <c r="DM22" s="59"/>
      <c r="DN22" s="59"/>
      <c r="DO22" s="59"/>
      <c r="DP22" s="98"/>
      <c r="DR22" s="59"/>
      <c r="DS22" s="59"/>
      <c r="DT22" s="59"/>
      <c r="DU22" s="59"/>
      <c r="DV22" s="59"/>
      <c r="DX22" s="59"/>
      <c r="EB22" s="59"/>
      <c r="EC22" s="59"/>
      <c r="ED22" s="59"/>
      <c r="EE22" s="98"/>
      <c r="EF22" s="98"/>
      <c r="EH22" s="59"/>
      <c r="EI22" s="59"/>
      <c r="EJ22" s="59"/>
      <c r="EK22" s="59"/>
      <c r="EL22" s="59"/>
      <c r="EM22" s="59"/>
      <c r="EN22" s="59"/>
      <c r="EO22" s="59"/>
      <c r="EP22" s="59"/>
      <c r="EU22" s="59"/>
      <c r="EV22" s="59"/>
      <c r="EW22" s="59"/>
      <c r="EZ22" s="144" t="str">
        <f t="shared" si="2"/>
        <v>fall Chinook-Eloch/Skam</v>
      </c>
      <c r="FA22" s="62" t="s">
        <v>328</v>
      </c>
      <c r="FB22" s="145" t="s">
        <v>400</v>
      </c>
      <c r="FC22" s="62" t="s">
        <v>95</v>
      </c>
      <c r="FD22" s="145" t="s">
        <v>402</v>
      </c>
      <c r="FE22" s="145">
        <v>1500</v>
      </c>
      <c r="FF22" s="62">
        <v>2017</v>
      </c>
      <c r="FG22" s="62">
        <v>76.913812888750002</v>
      </c>
      <c r="FH22" s="62">
        <v>38.417396724503753</v>
      </c>
      <c r="FI22" s="180">
        <v>2013</v>
      </c>
      <c r="FJ22" s="182">
        <v>3273</v>
      </c>
      <c r="FK22" s="181">
        <v>415</v>
      </c>
      <c r="FL22" s="181"/>
      <c r="FM22" s="181">
        <v>0</v>
      </c>
      <c r="FN22" s="182">
        <v>2800</v>
      </c>
      <c r="FO22" s="181"/>
      <c r="FP22" s="204">
        <f t="shared" si="50"/>
        <v>3273</v>
      </c>
      <c r="FQ22" s="204">
        <f t="shared" si="1"/>
        <v>3215</v>
      </c>
      <c r="FS22">
        <v>2008</v>
      </c>
      <c r="FT22" t="s">
        <v>82</v>
      </c>
      <c r="FU22" t="s">
        <v>82</v>
      </c>
      <c r="FV22">
        <v>9</v>
      </c>
      <c r="FW22" t="s">
        <v>82</v>
      </c>
      <c r="FX22" t="s">
        <v>82</v>
      </c>
      <c r="FY22" t="s">
        <v>82</v>
      </c>
      <c r="FZ22" t="s">
        <v>82</v>
      </c>
      <c r="GA22" t="s">
        <v>82</v>
      </c>
      <c r="GB22" t="s">
        <v>82</v>
      </c>
      <c r="GP22" s="12">
        <v>2010</v>
      </c>
      <c r="GQ22">
        <f t="shared" ref="GQ22:GQ29" si="56">FH7</f>
        <v>17.359292775</v>
      </c>
      <c r="GR22">
        <f t="shared" ref="GR22:GR29" si="57">FH15</f>
        <v>1124.68422545925</v>
      </c>
      <c r="GS22">
        <f t="shared" ref="GS22:GS29" si="58">FH23</f>
        <v>2253.5369124999997</v>
      </c>
      <c r="GT22" s="45">
        <f>EF76</f>
        <v>988.41600000000028</v>
      </c>
      <c r="GU22">
        <f t="shared" ref="GU22:GU29" si="59">FU84</f>
        <v>14037.333333333319</v>
      </c>
      <c r="GV22">
        <f t="shared" si="51"/>
        <v>88</v>
      </c>
      <c r="GX22">
        <f t="shared" ref="GX22:GX29" si="60">FH39</f>
        <v>1184</v>
      </c>
      <c r="GY22">
        <f t="shared" si="52"/>
        <v>7705</v>
      </c>
      <c r="GZ22">
        <f t="shared" ref="GZ22:GZ29" si="61">FH47</f>
        <v>1689.7910374999999</v>
      </c>
      <c r="HA22">
        <f t="shared" ref="HA22:HA29" si="62">FH31</f>
        <v>170.93974875000001</v>
      </c>
      <c r="HB22">
        <f t="shared" ref="HB22:HB29" si="63">FH55</f>
        <v>4721.9391875000001</v>
      </c>
      <c r="HC22">
        <f t="shared" ref="HC22:HC29" si="64">FH63</f>
        <v>900.57196250000004</v>
      </c>
      <c r="HE22">
        <f t="shared" ref="HE22:HE29" si="65">FH71</f>
        <v>4940.6287499999999</v>
      </c>
      <c r="HF22">
        <f t="shared" si="54"/>
        <v>0</v>
      </c>
      <c r="HI22">
        <f>Run!GJ43</f>
        <v>63</v>
      </c>
      <c r="HJ22">
        <f t="shared" ref="HJ22:HJ28" si="66">GJ54</f>
        <v>35.147999999999996</v>
      </c>
      <c r="HL22" s="205">
        <f t="shared" si="53"/>
        <v>39920.348450317571</v>
      </c>
      <c r="HM22" s="266">
        <f t="shared" si="55"/>
        <v>0.80303633554211507</v>
      </c>
      <c r="HN22" s="266"/>
      <c r="HO22" s="206" t="s">
        <v>691</v>
      </c>
      <c r="HP22" s="206"/>
      <c r="HQ22" s="206"/>
      <c r="HR22" s="206"/>
      <c r="HS22" s="206"/>
      <c r="HT22" s="206"/>
      <c r="HU22" s="206"/>
      <c r="HV22" s="206"/>
      <c r="HW22" s="206"/>
      <c r="HX22" s="206"/>
      <c r="HY22" s="206"/>
      <c r="HZ22" s="206"/>
      <c r="IA22" s="206"/>
      <c r="IB22" s="206"/>
      <c r="IC22" s="206"/>
      <c r="ID22" s="206"/>
      <c r="IE22" s="206"/>
      <c r="IF22" s="206"/>
      <c r="IG22" s="206"/>
      <c r="IH22" s="206"/>
      <c r="II22" s="206"/>
      <c r="IJ22" s="206"/>
      <c r="IK22" s="206"/>
      <c r="IL22" s="206"/>
      <c r="IM22" s="206"/>
      <c r="KF22">
        <v>1998</v>
      </c>
      <c r="KG22">
        <v>78</v>
      </c>
      <c r="KH22" t="s">
        <v>212</v>
      </c>
      <c r="KI22" s="231">
        <v>3.8</v>
      </c>
      <c r="KJ22" s="70">
        <v>0</v>
      </c>
      <c r="KK22" s="232">
        <v>0</v>
      </c>
      <c r="KL22" s="231">
        <v>3.8</v>
      </c>
      <c r="KM22" s="70">
        <v>0</v>
      </c>
      <c r="KN22" s="70">
        <v>0</v>
      </c>
      <c r="KO22" s="70">
        <v>0</v>
      </c>
      <c r="KP22" s="70">
        <v>0</v>
      </c>
      <c r="KQ22" s="70">
        <v>0</v>
      </c>
      <c r="KR22" s="70">
        <v>0</v>
      </c>
      <c r="KS22" s="70">
        <v>0</v>
      </c>
      <c r="KT22" s="70">
        <v>0</v>
      </c>
      <c r="KU22" s="232">
        <v>0</v>
      </c>
      <c r="KV22" s="231">
        <v>2.6</v>
      </c>
      <c r="KW22" s="70">
        <v>2.6</v>
      </c>
      <c r="KX22" s="70">
        <v>7.7</v>
      </c>
      <c r="KY22" s="70">
        <v>0</v>
      </c>
      <c r="KZ22" s="70">
        <v>0</v>
      </c>
      <c r="LA22" s="70">
        <v>0</v>
      </c>
      <c r="LB22" s="232">
        <v>0</v>
      </c>
      <c r="LC22" s="70">
        <v>0</v>
      </c>
      <c r="LD22" s="70">
        <v>0</v>
      </c>
      <c r="LE22" s="70">
        <v>0</v>
      </c>
      <c r="LF22" s="70">
        <v>0</v>
      </c>
      <c r="LG22" s="70">
        <v>0</v>
      </c>
      <c r="LH22" s="70">
        <v>0</v>
      </c>
      <c r="LI22" s="70">
        <v>0</v>
      </c>
      <c r="LJ22" s="70">
        <v>0</v>
      </c>
      <c r="LK22" s="70">
        <v>0</v>
      </c>
      <c r="LL22" s="70">
        <v>79.5</v>
      </c>
      <c r="LY22" s="237" t="s">
        <v>160</v>
      </c>
      <c r="LZ22" s="140" t="s">
        <v>320</v>
      </c>
      <c r="MA22" s="140" t="s">
        <v>636</v>
      </c>
      <c r="MB22" s="140" t="s">
        <v>322</v>
      </c>
      <c r="MC22" s="140" t="s">
        <v>319</v>
      </c>
      <c r="MD22" s="140" t="s">
        <v>0</v>
      </c>
      <c r="ME22" s="140" t="s">
        <v>638</v>
      </c>
      <c r="MF22" s="140" t="s">
        <v>320</v>
      </c>
      <c r="MG22" s="140" t="s">
        <v>321</v>
      </c>
      <c r="MH22" s="140" t="s">
        <v>322</v>
      </c>
      <c r="MI22" s="140" t="s">
        <v>319</v>
      </c>
      <c r="MJ22" s="140" t="s">
        <v>641</v>
      </c>
      <c r="MK22" s="140" t="s">
        <v>640</v>
      </c>
      <c r="ML22" s="140" t="s">
        <v>643</v>
      </c>
      <c r="MM22" s="12"/>
      <c r="MN22" s="73">
        <v>1998</v>
      </c>
      <c r="MO22" s="12">
        <v>760</v>
      </c>
      <c r="MP22" t="s">
        <v>212</v>
      </c>
      <c r="MQ22" s="231">
        <v>0</v>
      </c>
      <c r="MR22" s="70">
        <v>0</v>
      </c>
      <c r="MS22" s="232">
        <v>0</v>
      </c>
      <c r="MT22" s="231">
        <v>0</v>
      </c>
      <c r="MU22" s="70">
        <v>0</v>
      </c>
      <c r="MV22" s="70">
        <v>0.3</v>
      </c>
      <c r="MW22" s="70">
        <v>1.8</v>
      </c>
      <c r="MX22" s="70">
        <v>0</v>
      </c>
      <c r="MY22" s="70">
        <v>0</v>
      </c>
      <c r="MZ22" s="70">
        <v>0</v>
      </c>
      <c r="NA22" s="70">
        <v>0</v>
      </c>
      <c r="NB22" s="70">
        <v>0</v>
      </c>
      <c r="NC22" s="232">
        <v>0</v>
      </c>
      <c r="ND22" s="231">
        <v>0.5</v>
      </c>
      <c r="NE22" s="70">
        <v>1.8</v>
      </c>
      <c r="NF22" s="70">
        <v>3</v>
      </c>
      <c r="NG22" s="70">
        <v>0.3</v>
      </c>
      <c r="NH22" s="70">
        <v>0</v>
      </c>
      <c r="NI22" s="70">
        <v>0</v>
      </c>
      <c r="NJ22" s="232">
        <v>1.4</v>
      </c>
      <c r="NK22" s="70">
        <v>0</v>
      </c>
      <c r="NL22" s="70">
        <v>0</v>
      </c>
      <c r="NM22" s="70">
        <v>0</v>
      </c>
      <c r="NN22" s="70">
        <v>0</v>
      </c>
      <c r="NO22" s="70">
        <v>0</v>
      </c>
      <c r="NP22" s="70">
        <v>0</v>
      </c>
      <c r="NQ22" s="70">
        <v>15.4</v>
      </c>
      <c r="NR22" s="70">
        <v>11.4</v>
      </c>
      <c r="NS22" s="70">
        <v>1.6</v>
      </c>
      <c r="NT22" s="70">
        <v>62.4</v>
      </c>
      <c r="NV22" s="12"/>
      <c r="NW22" s="12"/>
      <c r="NX22" s="73" t="s">
        <v>248</v>
      </c>
      <c r="NY22" s="492" t="s">
        <v>397</v>
      </c>
      <c r="NZ22" s="492"/>
    </row>
    <row r="23" spans="2:393" ht="16.5" thickBot="1" x14ac:dyDescent="0.3">
      <c r="B23" s="44">
        <v>1957</v>
      </c>
      <c r="C23" s="12"/>
      <c r="D23" s="12"/>
      <c r="S23" s="12"/>
      <c r="T23" s="12"/>
      <c r="U23" s="12"/>
      <c r="V23" s="12"/>
      <c r="W23" s="12"/>
      <c r="X23" s="12"/>
      <c r="Y23" s="12"/>
      <c r="Z23" s="12"/>
      <c r="AA23" s="12"/>
      <c r="AB23" s="3">
        <v>131759</v>
      </c>
      <c r="AC23" s="3">
        <v>0</v>
      </c>
      <c r="AD23" s="59"/>
      <c r="AF23" s="59"/>
      <c r="AG23" s="59"/>
      <c r="AH23" s="59"/>
      <c r="AI23" s="59"/>
      <c r="AJ23" s="59"/>
      <c r="AK23" s="98"/>
      <c r="AL23" s="98"/>
      <c r="AM23" s="59"/>
      <c r="AN23" s="59"/>
      <c r="AO23" s="59"/>
      <c r="AP23" s="59"/>
      <c r="AQ23" s="59"/>
      <c r="AR23" s="59"/>
      <c r="AS23" s="59"/>
      <c r="AT23" s="98"/>
      <c r="AU23" s="98"/>
      <c r="AV23" s="59"/>
      <c r="AW23" s="59"/>
      <c r="AX23" s="59"/>
      <c r="AY23" s="59"/>
      <c r="AZ23" s="59"/>
      <c r="BA23" s="59"/>
      <c r="BB23" s="59"/>
      <c r="BC23" s="98"/>
      <c r="BD23" s="98"/>
      <c r="BE23" s="59"/>
      <c r="BG23" s="59"/>
      <c r="BH23" s="59"/>
      <c r="BI23" s="59"/>
      <c r="BJ23" s="59"/>
      <c r="BK23" s="59"/>
      <c r="BL23" s="98"/>
      <c r="BM23" s="98"/>
      <c r="BN23" s="59"/>
      <c r="BP23" s="59"/>
      <c r="BQ23" s="59"/>
      <c r="BR23" s="59"/>
      <c r="BS23" s="59"/>
      <c r="BT23" s="59"/>
      <c r="BU23" s="98"/>
      <c r="BV23" s="98"/>
      <c r="BW23" s="59"/>
      <c r="BX23" s="59"/>
      <c r="BY23" s="59"/>
      <c r="BZ23" s="59"/>
      <c r="CA23" s="98"/>
      <c r="CB23" s="59"/>
      <c r="CD23" s="59"/>
      <c r="CE23" s="59"/>
      <c r="CF23" s="59"/>
      <c r="CG23" s="59"/>
      <c r="CH23" s="59"/>
      <c r="CI23" s="98"/>
      <c r="CJ23" s="98"/>
      <c r="CK23" s="59"/>
      <c r="CM23" s="59"/>
      <c r="CN23" s="59"/>
      <c r="CO23" s="59"/>
      <c r="CP23" s="88"/>
      <c r="CQ23" s="88"/>
      <c r="CR23" s="98"/>
      <c r="CS23" s="98"/>
      <c r="CT23" s="59"/>
      <c r="CV23" s="59"/>
      <c r="CW23" s="59"/>
      <c r="CX23" s="59"/>
      <c r="CY23" s="59"/>
      <c r="CZ23" s="59"/>
      <c r="DA23" s="98"/>
      <c r="DB23" s="98"/>
      <c r="DC23" s="59"/>
      <c r="DD23" s="59"/>
      <c r="DE23" s="59"/>
      <c r="DF23" s="59"/>
      <c r="DG23" s="59"/>
      <c r="DH23" s="88"/>
      <c r="DI23" s="88"/>
      <c r="DJ23" s="98"/>
      <c r="DK23" s="98"/>
      <c r="DL23" s="59"/>
      <c r="DM23" s="59"/>
      <c r="DN23" s="59"/>
      <c r="DO23" s="59"/>
      <c r="DP23" s="98"/>
      <c r="DR23" s="59"/>
      <c r="DS23" s="59"/>
      <c r="DT23" s="59"/>
      <c r="DU23" s="59"/>
      <c r="DV23" s="59"/>
      <c r="DX23" s="59"/>
      <c r="EB23" s="59"/>
      <c r="EC23" s="59"/>
      <c r="ED23" s="59"/>
      <c r="EE23" s="98"/>
      <c r="EF23" s="98"/>
      <c r="EH23" s="59"/>
      <c r="EI23" s="59"/>
      <c r="EJ23" s="59"/>
      <c r="EK23" s="59"/>
      <c r="EL23" s="59"/>
      <c r="EM23" s="59"/>
      <c r="EN23" s="59"/>
      <c r="EO23" s="59"/>
      <c r="EP23" s="59"/>
      <c r="EU23" s="59"/>
      <c r="EV23" s="59"/>
      <c r="EW23" s="59"/>
      <c r="EZ23" s="144" t="str">
        <f t="shared" si="2"/>
        <v>fall Chinook-MAG</v>
      </c>
      <c r="FA23" s="62" t="s">
        <v>328</v>
      </c>
      <c r="FB23" s="145" t="s">
        <v>400</v>
      </c>
      <c r="FC23" s="62" t="s">
        <v>94</v>
      </c>
      <c r="FD23" s="145" t="s">
        <v>402</v>
      </c>
      <c r="FE23" s="145">
        <v>900</v>
      </c>
      <c r="FF23" s="62">
        <v>2010</v>
      </c>
      <c r="FG23" s="62">
        <v>156.27986999999999</v>
      </c>
      <c r="FH23" s="62">
        <v>2253.5369124999997</v>
      </c>
      <c r="FI23" s="178">
        <v>2014</v>
      </c>
      <c r="FJ23" s="183">
        <v>2259</v>
      </c>
      <c r="FK23" s="183">
        <v>1164</v>
      </c>
      <c r="FL23" s="179"/>
      <c r="FM23" s="179">
        <v>0</v>
      </c>
      <c r="FN23" s="183">
        <v>2808</v>
      </c>
      <c r="FO23" s="179"/>
      <c r="FP23" s="204">
        <f t="shared" si="50"/>
        <v>2259</v>
      </c>
      <c r="FQ23" s="204">
        <f t="shared" si="1"/>
        <v>3972</v>
      </c>
      <c r="FS23">
        <v>2009</v>
      </c>
      <c r="FT23" t="s">
        <v>82</v>
      </c>
      <c r="FU23" t="s">
        <v>82</v>
      </c>
      <c r="FV23">
        <v>94</v>
      </c>
      <c r="FW23" t="s">
        <v>82</v>
      </c>
      <c r="FX23">
        <v>241</v>
      </c>
      <c r="FY23" t="s">
        <v>82</v>
      </c>
      <c r="FZ23" t="s">
        <v>82</v>
      </c>
      <c r="GA23" t="s">
        <v>82</v>
      </c>
      <c r="GB23" t="s">
        <v>82</v>
      </c>
      <c r="GP23" s="12">
        <v>2011</v>
      </c>
      <c r="GQ23">
        <f t="shared" si="56"/>
        <v>61.670292500000002</v>
      </c>
      <c r="GR23">
        <f t="shared" si="57"/>
        <v>1020.74271886</v>
      </c>
      <c r="GS23">
        <f t="shared" si="58"/>
        <v>1098.2297174999999</v>
      </c>
      <c r="GT23" s="45">
        <f>EF77</f>
        <v>617.76</v>
      </c>
      <c r="GU23">
        <f t="shared" si="59"/>
        <v>2507.9999999999977</v>
      </c>
      <c r="GV23">
        <f t="shared" si="51"/>
        <v>131.44444444444449</v>
      </c>
      <c r="GX23">
        <f t="shared" si="60"/>
        <v>940</v>
      </c>
      <c r="GY23">
        <f t="shared" si="52"/>
        <v>8650</v>
      </c>
      <c r="GZ23">
        <f t="shared" si="61"/>
        <v>1300.1630875000001</v>
      </c>
      <c r="HA23">
        <f t="shared" si="62"/>
        <v>84.594147500000005</v>
      </c>
      <c r="HB23">
        <f t="shared" si="63"/>
        <v>7162.4081875000002</v>
      </c>
      <c r="HC23">
        <f t="shared" si="64"/>
        <v>687.59598749999998</v>
      </c>
      <c r="HE23">
        <f t="shared" si="65"/>
        <v>2751.08025</v>
      </c>
      <c r="HF23">
        <f t="shared" si="54"/>
        <v>83.241379310344811</v>
      </c>
      <c r="HI23">
        <f>Run!GJ44</f>
        <v>976.90099999999995</v>
      </c>
      <c r="HJ23">
        <f t="shared" si="66"/>
        <v>256.85200000000003</v>
      </c>
      <c r="HL23" s="205">
        <f t="shared" si="53"/>
        <v>28330.683212614789</v>
      </c>
      <c r="HM23" s="266">
        <f t="shared" si="55"/>
        <v>0.6967968305088591</v>
      </c>
      <c r="HN23" s="266"/>
      <c r="HO23" s="206"/>
      <c r="HP23" s="206" t="s">
        <v>692</v>
      </c>
      <c r="HQ23" s="206"/>
      <c r="HR23" s="206"/>
      <c r="HS23" s="206"/>
      <c r="HT23" s="206"/>
      <c r="HU23" s="206"/>
      <c r="HV23" s="206"/>
      <c r="HW23" s="206"/>
      <c r="HX23" s="206"/>
      <c r="HY23" s="206"/>
      <c r="HZ23" s="206"/>
      <c r="IA23" s="206"/>
      <c r="IB23" s="206"/>
      <c r="IC23" s="206"/>
      <c r="ID23" s="206"/>
      <c r="IE23" s="206"/>
      <c r="IF23" s="206"/>
      <c r="IG23" s="206"/>
      <c r="IH23" s="206"/>
      <c r="II23" s="206"/>
      <c r="IJ23" s="206"/>
      <c r="IK23" s="206"/>
      <c r="IL23" s="206"/>
      <c r="IM23" s="206"/>
      <c r="IO23" s="124" t="s">
        <v>718</v>
      </c>
      <c r="IP23" s="124"/>
      <c r="IQ23" s="124"/>
      <c r="IR23" s="207">
        <f>AVERAGE(IR12:IR21)</f>
        <v>58205.901330612462</v>
      </c>
      <c r="IS23" s="207">
        <f>AVERAGE(IS12:IS21)</f>
        <v>13079.94828540289</v>
      </c>
      <c r="IT23" s="207">
        <f>AVERAGE(IT12:IT21)</f>
        <v>6279.8951388873156</v>
      </c>
      <c r="IU23" s="207">
        <f>AVERAGE(IU12:IU21)</f>
        <v>587.50486111268458</v>
      </c>
      <c r="IV23" s="124"/>
      <c r="IW23" s="273">
        <f>AVERAGE(IW12:IW21)</f>
        <v>7.90865469989913E-2</v>
      </c>
      <c r="IX23" s="273">
        <f>AVERAGE(IX12:IX21)</f>
        <v>3.3675406367755775E-2</v>
      </c>
      <c r="IY23" s="124"/>
      <c r="IZ23" s="124"/>
      <c r="JA23" s="124"/>
      <c r="JB23" s="124"/>
      <c r="JC23" s="124"/>
      <c r="JD23" s="124"/>
      <c r="JE23" s="124"/>
      <c r="JF23" s="124"/>
      <c r="JG23" s="207">
        <f>AVERAGE(JG12:JG21)</f>
        <v>76449.070092692651</v>
      </c>
      <c r="JH23" s="207">
        <f>AVERAGE(JH12:JH21)</f>
        <v>16351.429907307343</v>
      </c>
      <c r="JI23" s="124"/>
      <c r="JJ23" s="124"/>
      <c r="JK23" s="124"/>
      <c r="JL23" s="276">
        <f>AVERAGE(JL12:JL21)</f>
        <v>11826.5</v>
      </c>
      <c r="JM23" s="274">
        <f>AVERAGE(JM12:JM21)</f>
        <v>0.12740000000000001</v>
      </c>
      <c r="JN23" s="124"/>
      <c r="JO23" s="276">
        <f>AVERAGE(JO12:JO21)</f>
        <v>6827.6</v>
      </c>
      <c r="JP23" s="273">
        <f>AVERAGE(JP12:JP21)</f>
        <v>7.3700000000000002E-2</v>
      </c>
      <c r="JQ23" s="124"/>
      <c r="JR23" s="124"/>
      <c r="JS23" s="124"/>
      <c r="JT23" s="124"/>
      <c r="JU23" s="276"/>
      <c r="JV23" s="273"/>
      <c r="JW23" s="124"/>
      <c r="JX23" s="124"/>
      <c r="JY23" s="278">
        <f>AVERAGE(JY12:JY21)</f>
        <v>5.6549691111111113E-2</v>
      </c>
      <c r="JZ23" s="278">
        <f>AVERAGE(JZ12:JZ21)</f>
        <v>6.1761419999999997E-2</v>
      </c>
      <c r="KA23" s="124"/>
      <c r="KB23" s="124"/>
      <c r="KC23" s="147">
        <f>AVERAGE(KC12:KC21)</f>
        <v>919.79189073431667</v>
      </c>
      <c r="KD23" s="147">
        <f>AVERAGE(KD12:KD21)</f>
        <v>998.12746642386026</v>
      </c>
      <c r="KF23">
        <v>1999</v>
      </c>
      <c r="KG23">
        <v>147</v>
      </c>
      <c r="KH23" t="s">
        <v>212</v>
      </c>
      <c r="KI23" s="231">
        <v>6.8</v>
      </c>
      <c r="KJ23" s="70">
        <v>0</v>
      </c>
      <c r="KK23" s="232">
        <v>4.0999999999999996</v>
      </c>
      <c r="KL23" s="231">
        <v>0</v>
      </c>
      <c r="KM23" s="70">
        <v>6.8</v>
      </c>
      <c r="KN23" s="70">
        <v>4.0999999999999996</v>
      </c>
      <c r="KO23" s="70">
        <v>0</v>
      </c>
      <c r="KP23" s="70">
        <v>0</v>
      </c>
      <c r="KQ23" s="70">
        <v>0</v>
      </c>
      <c r="KR23" s="70">
        <v>0</v>
      </c>
      <c r="KS23" s="70">
        <v>0</v>
      </c>
      <c r="KT23" s="70">
        <v>0</v>
      </c>
      <c r="KU23" s="232">
        <v>0</v>
      </c>
      <c r="KV23" s="231">
        <v>4.0999999999999996</v>
      </c>
      <c r="KW23" s="70">
        <v>2.7</v>
      </c>
      <c r="KX23" s="70">
        <v>4.8</v>
      </c>
      <c r="KY23" s="70">
        <v>0</v>
      </c>
      <c r="KZ23" s="70">
        <v>0</v>
      </c>
      <c r="LA23" s="70">
        <v>0</v>
      </c>
      <c r="LB23" s="232">
        <v>0</v>
      </c>
      <c r="LC23" s="70">
        <v>0</v>
      </c>
      <c r="LD23" s="70">
        <v>0</v>
      </c>
      <c r="LE23" s="70">
        <v>0</v>
      </c>
      <c r="LF23" s="70">
        <v>0</v>
      </c>
      <c r="LG23" s="70">
        <v>0</v>
      </c>
      <c r="LH23" s="70">
        <v>0</v>
      </c>
      <c r="LI23" s="70">
        <v>0</v>
      </c>
      <c r="LJ23" s="70">
        <v>13.6</v>
      </c>
      <c r="LK23" s="70">
        <v>0</v>
      </c>
      <c r="LL23" s="70">
        <v>53.1</v>
      </c>
      <c r="LZ23" s="12"/>
      <c r="MN23">
        <v>1999</v>
      </c>
      <c r="MO23">
        <v>1578</v>
      </c>
      <c r="MP23" t="s">
        <v>212</v>
      </c>
      <c r="MQ23" s="231">
        <v>0</v>
      </c>
      <c r="MR23" s="70">
        <v>0</v>
      </c>
      <c r="MS23" s="232">
        <v>0</v>
      </c>
      <c r="MT23" s="231">
        <v>0</v>
      </c>
      <c r="MU23" s="70">
        <v>0</v>
      </c>
      <c r="MV23" s="70">
        <v>0.3</v>
      </c>
      <c r="MW23" s="70">
        <v>2.9</v>
      </c>
      <c r="MX23" s="70">
        <v>0</v>
      </c>
      <c r="MY23" s="70">
        <v>0</v>
      </c>
      <c r="MZ23" s="70">
        <v>0</v>
      </c>
      <c r="NA23" s="70">
        <v>0</v>
      </c>
      <c r="NB23" s="70">
        <v>0</v>
      </c>
      <c r="NC23" s="232">
        <v>1.3</v>
      </c>
      <c r="ND23" s="231">
        <v>8.6</v>
      </c>
      <c r="NE23" s="70">
        <v>1.8</v>
      </c>
      <c r="NF23" s="70">
        <v>10.8</v>
      </c>
      <c r="NG23" s="70">
        <v>1</v>
      </c>
      <c r="NH23" s="70">
        <v>0</v>
      </c>
      <c r="NI23" s="70">
        <v>0</v>
      </c>
      <c r="NJ23" s="232">
        <v>0.4</v>
      </c>
      <c r="NK23" s="70">
        <v>0</v>
      </c>
      <c r="NL23" s="70">
        <v>0</v>
      </c>
      <c r="NM23" s="70">
        <v>0</v>
      </c>
      <c r="NN23" s="70">
        <v>0</v>
      </c>
      <c r="NO23" s="70">
        <v>0</v>
      </c>
      <c r="NP23" s="70">
        <v>0</v>
      </c>
      <c r="NQ23" s="70">
        <v>35</v>
      </c>
      <c r="NR23" s="70">
        <v>6.3</v>
      </c>
      <c r="NS23" s="70">
        <v>1.4</v>
      </c>
      <c r="NT23" s="70">
        <v>30.2</v>
      </c>
      <c r="NV23" s="153" t="s">
        <v>160</v>
      </c>
      <c r="NW23" s="10"/>
      <c r="NX23" s="150" t="s">
        <v>396</v>
      </c>
      <c r="NY23" s="150" t="s">
        <v>211</v>
      </c>
      <c r="NZ23" s="150" t="s">
        <v>291</v>
      </c>
    </row>
    <row r="24" spans="2:393" ht="15.75" thickBot="1" x14ac:dyDescent="0.3">
      <c r="B24" s="44">
        <v>1958</v>
      </c>
      <c r="C24" s="12"/>
      <c r="D24" s="12"/>
      <c r="S24" s="12"/>
      <c r="T24" s="12"/>
      <c r="U24" s="12"/>
      <c r="V24" s="12"/>
      <c r="W24" s="12"/>
      <c r="X24" s="12"/>
      <c r="Y24" s="12"/>
      <c r="Z24" s="12"/>
      <c r="AA24" s="12"/>
      <c r="AB24" s="3">
        <v>239285</v>
      </c>
      <c r="AC24" s="3">
        <v>0</v>
      </c>
      <c r="AD24" s="59"/>
      <c r="AF24" s="59"/>
      <c r="AG24" s="59"/>
      <c r="AH24" s="59"/>
      <c r="AI24" s="59"/>
      <c r="AJ24" s="59"/>
      <c r="AK24" s="98"/>
      <c r="AL24" s="98"/>
      <c r="AM24" s="59"/>
      <c r="AN24" s="59"/>
      <c r="AO24" s="59"/>
      <c r="AP24" s="59"/>
      <c r="AQ24" s="59"/>
      <c r="AR24" s="59"/>
      <c r="AS24" s="59"/>
      <c r="AT24" s="98"/>
      <c r="AU24" s="98"/>
      <c r="AV24" s="59"/>
      <c r="AW24" s="59"/>
      <c r="AX24" s="59"/>
      <c r="AY24" s="59"/>
      <c r="AZ24" s="59"/>
      <c r="BA24" s="59"/>
      <c r="BB24" s="59"/>
      <c r="BC24" s="98"/>
      <c r="BD24" s="98"/>
      <c r="BE24" s="59"/>
      <c r="BG24" s="59"/>
      <c r="BH24" s="59"/>
      <c r="BI24" s="59"/>
      <c r="BJ24" s="59"/>
      <c r="BK24" s="59"/>
      <c r="BL24" s="98"/>
      <c r="BM24" s="98"/>
      <c r="BN24" s="59"/>
      <c r="BP24" s="59"/>
      <c r="BQ24" s="59"/>
      <c r="BR24" s="59"/>
      <c r="BS24" s="59"/>
      <c r="BT24" s="59"/>
      <c r="BU24" s="98"/>
      <c r="BV24" s="98"/>
      <c r="BW24" s="59"/>
      <c r="BX24" s="59"/>
      <c r="BY24" s="59"/>
      <c r="BZ24" s="59"/>
      <c r="CA24" s="98"/>
      <c r="CB24" s="59"/>
      <c r="CD24" s="59"/>
      <c r="CE24" s="59"/>
      <c r="CF24" s="59"/>
      <c r="CG24" s="59"/>
      <c r="CH24" s="59"/>
      <c r="CI24" s="98"/>
      <c r="CJ24" s="98"/>
      <c r="CK24" s="59"/>
      <c r="CM24" s="59"/>
      <c r="CN24" s="59"/>
      <c r="CO24" s="59"/>
      <c r="CP24" s="88"/>
      <c r="CQ24" s="88"/>
      <c r="CR24" s="98"/>
      <c r="CS24" s="98"/>
      <c r="CT24" s="59"/>
      <c r="CV24" s="59"/>
      <c r="CW24" s="59"/>
      <c r="CX24" s="59"/>
      <c r="CY24" s="59"/>
      <c r="CZ24" s="59"/>
      <c r="DA24" s="98"/>
      <c r="DB24" s="98"/>
      <c r="DC24" s="59"/>
      <c r="DD24" s="59"/>
      <c r="DE24" s="59"/>
      <c r="DF24" s="59"/>
      <c r="DG24" s="59"/>
      <c r="DH24" s="88"/>
      <c r="DI24" s="88"/>
      <c r="DJ24" s="98"/>
      <c r="DK24" s="98"/>
      <c r="DL24" s="59"/>
      <c r="DM24" s="59"/>
      <c r="DN24" s="59"/>
      <c r="DO24" s="59"/>
      <c r="DP24" s="98"/>
      <c r="DR24" s="59"/>
      <c r="DS24" s="59"/>
      <c r="DT24" s="59"/>
      <c r="DU24" s="59"/>
      <c r="DV24" s="59"/>
      <c r="DX24" s="59"/>
      <c r="EB24" s="59"/>
      <c r="EC24" s="59"/>
      <c r="ED24" s="59"/>
      <c r="EE24" s="98"/>
      <c r="EF24" s="98"/>
      <c r="EH24" s="59"/>
      <c r="EI24" s="59"/>
      <c r="EJ24" s="59"/>
      <c r="EK24" s="59"/>
      <c r="EL24" s="59"/>
      <c r="EM24" s="59"/>
      <c r="EN24" s="59"/>
      <c r="EO24" s="59"/>
      <c r="EP24" s="59"/>
      <c r="EU24" s="59"/>
      <c r="EV24" s="59"/>
      <c r="EW24" s="59"/>
      <c r="EZ24" s="144" t="str">
        <f t="shared" si="2"/>
        <v>fall Chinook-MAG</v>
      </c>
      <c r="FA24" s="62" t="s">
        <v>328</v>
      </c>
      <c r="FB24" s="145" t="s">
        <v>400</v>
      </c>
      <c r="FC24" s="62" t="s">
        <v>94</v>
      </c>
      <c r="FD24" s="145" t="s">
        <v>402</v>
      </c>
      <c r="FE24" s="145">
        <v>900</v>
      </c>
      <c r="FF24" s="62">
        <v>2011</v>
      </c>
      <c r="FG24" s="62">
        <v>94.069036000000011</v>
      </c>
      <c r="FH24" s="62">
        <v>1098.2297174999999</v>
      </c>
      <c r="FI24" s="180">
        <v>2015</v>
      </c>
      <c r="FJ24" s="182">
        <v>3375</v>
      </c>
      <c r="FK24" s="181">
        <v>451</v>
      </c>
      <c r="FL24" s="181"/>
      <c r="FM24" s="181">
        <v>0</v>
      </c>
      <c r="FN24" s="182">
        <v>1821</v>
      </c>
      <c r="FO24" s="181"/>
      <c r="FP24" s="204">
        <f t="shared" si="50"/>
        <v>3375</v>
      </c>
      <c r="FQ24" s="204">
        <f t="shared" si="1"/>
        <v>2272</v>
      </c>
      <c r="FS24">
        <v>2010</v>
      </c>
      <c r="FT24" t="s">
        <v>82</v>
      </c>
      <c r="FU24">
        <v>896</v>
      </c>
      <c r="FV24">
        <v>12</v>
      </c>
      <c r="FW24" t="s">
        <v>82</v>
      </c>
      <c r="FX24">
        <v>0</v>
      </c>
      <c r="FY24" t="s">
        <v>82</v>
      </c>
      <c r="FZ24" t="s">
        <v>82</v>
      </c>
      <c r="GA24" t="s">
        <v>82</v>
      </c>
      <c r="GB24" t="s">
        <v>82</v>
      </c>
      <c r="GP24" s="12">
        <v>2012</v>
      </c>
      <c r="GQ24">
        <f t="shared" si="56"/>
        <v>55.864669999999997</v>
      </c>
      <c r="GR24">
        <f t="shared" si="57"/>
        <v>144.56507343258249</v>
      </c>
      <c r="GS24">
        <f t="shared" si="58"/>
        <v>125.926337875</v>
      </c>
      <c r="GT24">
        <f t="shared" ref="GT24:GT29" si="67">FT86</f>
        <v>5496.6666666666615</v>
      </c>
      <c r="GU24">
        <f t="shared" si="59"/>
        <v>1044.9999999999991</v>
      </c>
      <c r="GV24">
        <f t="shared" si="51"/>
        <v>72.000000000000014</v>
      </c>
      <c r="GX24">
        <f t="shared" si="60"/>
        <v>1172</v>
      </c>
      <c r="GY24">
        <f t="shared" si="52"/>
        <v>3616</v>
      </c>
      <c r="GZ24">
        <f t="shared" si="61"/>
        <v>671.96098749999999</v>
      </c>
      <c r="HA24">
        <f t="shared" si="62"/>
        <v>62.521213750000001</v>
      </c>
      <c r="HB24">
        <f t="shared" si="63"/>
        <v>7189.2969375000002</v>
      </c>
      <c r="HC24">
        <f t="shared" si="64"/>
        <v>614.85847749999994</v>
      </c>
      <c r="HE24">
        <f t="shared" si="65"/>
        <v>709.33768750000002</v>
      </c>
      <c r="HF24">
        <f t="shared" si="54"/>
        <v>255.78947368421063</v>
      </c>
      <c r="HI24">
        <f>Run!GJ45</f>
        <v>341.06599999999997</v>
      </c>
      <c r="HJ24">
        <f t="shared" si="66"/>
        <v>289.11200000000002</v>
      </c>
      <c r="HL24" s="205">
        <f t="shared" si="53"/>
        <v>21861.96552540845</v>
      </c>
      <c r="HM24" s="266">
        <f t="shared" si="55"/>
        <v>0.76543142912773854</v>
      </c>
      <c r="HN24" s="266"/>
      <c r="HO24" s="206"/>
      <c r="HP24" s="206"/>
      <c r="HQ24" s="206"/>
      <c r="HR24" s="206"/>
      <c r="HS24" s="206"/>
      <c r="HT24" s="206"/>
      <c r="HU24" s="206"/>
      <c r="HV24" s="206"/>
      <c r="HW24" s="206"/>
      <c r="HX24" s="206"/>
      <c r="HY24" s="206"/>
      <c r="HZ24" s="206"/>
      <c r="IA24" s="206"/>
      <c r="IB24" s="206"/>
      <c r="IC24" s="206"/>
      <c r="ID24" s="206"/>
      <c r="IE24" s="206"/>
      <c r="IF24" s="206"/>
      <c r="IG24" s="206"/>
      <c r="IH24" s="206"/>
      <c r="II24" s="206"/>
      <c r="IJ24" s="206"/>
      <c r="IK24" s="206"/>
      <c r="IL24" s="206"/>
      <c r="IM24" s="206"/>
      <c r="IO24" s="124" t="s">
        <v>719</v>
      </c>
      <c r="IP24" s="124"/>
      <c r="IQ24" s="124"/>
      <c r="IR24" s="206">
        <f>AVERAGE(IR12:IR19)</f>
        <v>62484.91795364931</v>
      </c>
      <c r="IS24" s="206">
        <f t="shared" ref="IS24:IU24" si="68">AVERAGE(IS12:IS19)</f>
        <v>13130.49384666388</v>
      </c>
      <c r="IT24" s="207">
        <f t="shared" si="68"/>
        <v>6815.3689236091441</v>
      </c>
      <c r="IU24" s="207">
        <f t="shared" si="68"/>
        <v>734.3810763908557</v>
      </c>
      <c r="IV24" s="124"/>
      <c r="IW24" s="247">
        <f t="shared" ref="IW24:IX24" si="69">AVERAGE(IW12:IW19)</f>
        <v>8.1019550343150795E-2</v>
      </c>
      <c r="IX24" s="247">
        <f t="shared" si="69"/>
        <v>4.2094257959694723E-2</v>
      </c>
      <c r="IY24" s="124"/>
      <c r="IZ24" s="124"/>
      <c r="JA24" s="124"/>
      <c r="JB24" s="124"/>
      <c r="JC24" s="124"/>
      <c r="JD24" s="124"/>
      <c r="JE24" s="124"/>
      <c r="JF24" s="124"/>
      <c r="JG24" s="206">
        <f t="shared" ref="JG24:JH24" si="70">AVERAGE(JG12:JG19)</f>
        <v>81346.478429117662</v>
      </c>
      <c r="JH24" s="206">
        <f t="shared" si="70"/>
        <v>16387.396570882338</v>
      </c>
      <c r="JI24" s="124"/>
      <c r="JJ24" s="124"/>
      <c r="JK24" s="124"/>
      <c r="JL24" s="207">
        <f t="shared" ref="JL24:JM24" si="71">AVERAGE(JL12:JL19)</f>
        <v>12459</v>
      </c>
      <c r="JM24" s="247">
        <f t="shared" si="71"/>
        <v>0.12762499999999999</v>
      </c>
      <c r="JN24" s="124"/>
      <c r="JO24" s="207">
        <f t="shared" ref="JO24:JP24" si="72">AVERAGE(JO12:JO19)</f>
        <v>7043.5</v>
      </c>
      <c r="JP24" s="247">
        <f t="shared" si="72"/>
        <v>7.1375000000000008E-2</v>
      </c>
      <c r="JQ24" s="124"/>
      <c r="JR24" s="124"/>
      <c r="JS24" s="124"/>
      <c r="JT24" s="124"/>
      <c r="JU24" s="207"/>
      <c r="JV24" s="247"/>
      <c r="JW24" s="124"/>
      <c r="JX24" s="124"/>
      <c r="JY24" s="277">
        <f t="shared" ref="JY24:JZ24" si="73">AVERAGE(JY12:JY19)</f>
        <v>5.0849324999999994E-2</v>
      </c>
      <c r="JZ24" s="277">
        <f t="shared" si="73"/>
        <v>6.9250674999999998E-2</v>
      </c>
      <c r="KA24" s="124"/>
      <c r="KB24" s="124"/>
      <c r="KC24" s="207">
        <f t="shared" ref="KC24:KD24" si="74">AVERAGE(KC12:KC19)</f>
        <v>839.28346240457904</v>
      </c>
      <c r="KD24" s="207">
        <f t="shared" si="74"/>
        <v>1110.6316270185994</v>
      </c>
      <c r="KF24">
        <v>2000</v>
      </c>
      <c r="KG24">
        <v>107</v>
      </c>
      <c r="KH24" t="s">
        <v>212</v>
      </c>
      <c r="KI24" s="231">
        <v>3.7</v>
      </c>
      <c r="KJ24" s="70">
        <v>0</v>
      </c>
      <c r="KK24" s="232">
        <v>0</v>
      </c>
      <c r="KL24" s="231">
        <v>0</v>
      </c>
      <c r="KM24" s="70">
        <v>0</v>
      </c>
      <c r="KN24" s="70">
        <v>8.4</v>
      </c>
      <c r="KO24" s="70">
        <v>14</v>
      </c>
      <c r="KP24" s="70">
        <v>0</v>
      </c>
      <c r="KQ24" s="70">
        <v>0</v>
      </c>
      <c r="KR24" s="70">
        <v>0</v>
      </c>
      <c r="KS24" s="70">
        <v>0</v>
      </c>
      <c r="KT24" s="70">
        <v>0</v>
      </c>
      <c r="KU24" s="232">
        <v>0</v>
      </c>
      <c r="KV24" s="231">
        <v>1.9</v>
      </c>
      <c r="KW24" s="70">
        <v>1.9</v>
      </c>
      <c r="KX24" s="70">
        <v>14</v>
      </c>
      <c r="KY24" s="70">
        <v>0</v>
      </c>
      <c r="KZ24" s="70">
        <v>0</v>
      </c>
      <c r="LA24" s="70">
        <v>0</v>
      </c>
      <c r="LB24" s="232">
        <v>0</v>
      </c>
      <c r="LC24" s="70">
        <v>0</v>
      </c>
      <c r="LD24" s="70">
        <v>0</v>
      </c>
      <c r="LE24" s="70">
        <v>0</v>
      </c>
      <c r="LF24" s="70">
        <v>0</v>
      </c>
      <c r="LG24" s="70">
        <v>0</v>
      </c>
      <c r="LH24" s="70">
        <v>0</v>
      </c>
      <c r="LI24" s="70">
        <v>4.7</v>
      </c>
      <c r="LJ24" s="70">
        <v>4.7</v>
      </c>
      <c r="LK24" s="70">
        <v>0</v>
      </c>
      <c r="LL24" s="70">
        <v>46.7</v>
      </c>
      <c r="LY24" s="12">
        <v>2008</v>
      </c>
      <c r="LZ24" s="107">
        <v>3044</v>
      </c>
      <c r="MA24" s="107">
        <v>3090</v>
      </c>
      <c r="MB24" s="107">
        <v>502</v>
      </c>
      <c r="MC24" s="107">
        <v>3499</v>
      </c>
      <c r="MD24" s="107">
        <f t="shared" ref="MD24:MD33" si="75">SUM(LZ24:MC24)</f>
        <v>10135</v>
      </c>
      <c r="ME24" s="107">
        <v>61566</v>
      </c>
      <c r="MF24" s="161">
        <f>LZ24/ME24</f>
        <v>4.9442874313744598E-2</v>
      </c>
      <c r="MG24" s="161">
        <f>MA24/ME24</f>
        <v>5.0190039957119188E-2</v>
      </c>
      <c r="MH24" s="161">
        <f>MB24/ME24</f>
        <v>8.1538511516096555E-3</v>
      </c>
      <c r="MI24" s="161">
        <f>MC24/ME24</f>
        <v>5.6833317090601958E-2</v>
      </c>
      <c r="MJ24" s="161">
        <f>MD24/ME24</f>
        <v>0.16462008251307539</v>
      </c>
      <c r="MK24" s="161">
        <f>SUM(MF24:MH24)</f>
        <v>0.10778676542247345</v>
      </c>
      <c r="ML24" s="161">
        <f>SUM(MF24:MG24)</f>
        <v>9.9632914270863793E-2</v>
      </c>
      <c r="MM24" s="161"/>
      <c r="MN24">
        <v>2000</v>
      </c>
      <c r="MO24">
        <v>905</v>
      </c>
      <c r="MP24" t="s">
        <v>212</v>
      </c>
      <c r="MQ24" s="231">
        <v>0</v>
      </c>
      <c r="MR24" s="70">
        <v>0</v>
      </c>
      <c r="MS24" s="232">
        <v>0</v>
      </c>
      <c r="MT24" s="231">
        <v>0</v>
      </c>
      <c r="MU24" s="70">
        <v>0</v>
      </c>
      <c r="MV24" s="70">
        <v>4.5</v>
      </c>
      <c r="MW24" s="70">
        <v>5.9</v>
      </c>
      <c r="MX24" s="70">
        <v>0</v>
      </c>
      <c r="MY24" s="70">
        <v>0</v>
      </c>
      <c r="MZ24" s="70">
        <v>0</v>
      </c>
      <c r="NA24" s="70">
        <v>0</v>
      </c>
      <c r="NB24" s="70">
        <v>0</v>
      </c>
      <c r="NC24" s="232">
        <v>0</v>
      </c>
      <c r="ND24" s="231">
        <v>1.7</v>
      </c>
      <c r="NE24" s="70">
        <v>2</v>
      </c>
      <c r="NF24" s="70">
        <v>4.2</v>
      </c>
      <c r="NG24" s="70">
        <v>0.1</v>
      </c>
      <c r="NH24" s="70">
        <v>0</v>
      </c>
      <c r="NI24" s="70">
        <v>0</v>
      </c>
      <c r="NJ24" s="232">
        <v>2</v>
      </c>
      <c r="NK24" s="70">
        <v>0</v>
      </c>
      <c r="NL24" s="70">
        <v>0</v>
      </c>
      <c r="NM24" s="70">
        <v>0</v>
      </c>
      <c r="NN24" s="70">
        <v>0</v>
      </c>
      <c r="NO24" s="70">
        <v>0</v>
      </c>
      <c r="NP24" s="70">
        <v>0</v>
      </c>
      <c r="NQ24" s="70">
        <v>19.2</v>
      </c>
      <c r="NR24" s="70">
        <v>6.5</v>
      </c>
      <c r="NS24" s="70">
        <v>0</v>
      </c>
      <c r="NT24" s="70">
        <v>53.9</v>
      </c>
      <c r="NW24" s="12"/>
    </row>
    <row r="25" spans="2:393" ht="15.75" thickBot="1" x14ac:dyDescent="0.3">
      <c r="B25" s="44">
        <v>1959</v>
      </c>
      <c r="C25" s="12"/>
      <c r="D25" s="12"/>
      <c r="S25" s="12"/>
      <c r="T25" s="12"/>
      <c r="U25" s="12"/>
      <c r="V25" s="12"/>
      <c r="W25" s="12"/>
      <c r="X25" s="12"/>
      <c r="Y25" s="12"/>
      <c r="Z25" s="12"/>
      <c r="AA25" s="12"/>
      <c r="AB25" s="3">
        <v>194850</v>
      </c>
      <c r="AC25" s="3">
        <v>0</v>
      </c>
      <c r="AD25" s="59"/>
      <c r="AF25" s="59"/>
      <c r="AG25" s="59"/>
      <c r="AH25" s="59"/>
      <c r="AI25" s="59"/>
      <c r="AJ25" s="59"/>
      <c r="AK25" s="98"/>
      <c r="AL25" s="98"/>
      <c r="AM25" s="59"/>
      <c r="AN25" s="59"/>
      <c r="AO25" s="59"/>
      <c r="AP25" s="59"/>
      <c r="AQ25" s="59"/>
      <c r="AR25" s="59"/>
      <c r="AS25" s="59"/>
      <c r="AT25" s="98"/>
      <c r="AU25" s="98"/>
      <c r="AV25" s="59"/>
      <c r="AW25" s="59"/>
      <c r="AX25" s="59"/>
      <c r="AY25" s="59"/>
      <c r="AZ25" s="59"/>
      <c r="BA25" s="59"/>
      <c r="BB25" s="59"/>
      <c r="BC25" s="98"/>
      <c r="BD25" s="98"/>
      <c r="BE25" s="59"/>
      <c r="BG25" s="59"/>
      <c r="BH25" s="59"/>
      <c r="BI25" s="59"/>
      <c r="BJ25" s="59"/>
      <c r="BK25" s="59"/>
      <c r="BL25" s="98"/>
      <c r="BM25" s="98"/>
      <c r="BN25" s="59"/>
      <c r="BP25" s="59"/>
      <c r="BQ25" s="59"/>
      <c r="BR25" s="59"/>
      <c r="BS25" s="59"/>
      <c r="BT25" s="59"/>
      <c r="BU25" s="98"/>
      <c r="BV25" s="98"/>
      <c r="BW25" s="59"/>
      <c r="BX25" s="59"/>
      <c r="BY25" s="59"/>
      <c r="BZ25" s="59"/>
      <c r="CA25" s="98"/>
      <c r="CB25" s="59"/>
      <c r="CD25" s="59"/>
      <c r="CE25" s="59"/>
      <c r="CF25" s="59"/>
      <c r="CG25" s="59"/>
      <c r="CH25" s="59"/>
      <c r="CI25" s="98"/>
      <c r="CJ25" s="98"/>
      <c r="CK25" s="59"/>
      <c r="CM25" s="59"/>
      <c r="CN25" s="59"/>
      <c r="CO25" s="59"/>
      <c r="CP25" s="88"/>
      <c r="CQ25" s="88"/>
      <c r="CR25" s="98"/>
      <c r="CS25" s="98"/>
      <c r="CT25" s="59"/>
      <c r="CV25" s="59"/>
      <c r="CW25" s="59"/>
      <c r="CX25" s="59"/>
      <c r="CY25" s="59"/>
      <c r="CZ25" s="59"/>
      <c r="DA25" s="98"/>
      <c r="DB25" s="98"/>
      <c r="DC25" s="59"/>
      <c r="DD25" s="59"/>
      <c r="DE25" s="59"/>
      <c r="DF25" s="59"/>
      <c r="DG25" s="59"/>
      <c r="DH25" s="88"/>
      <c r="DI25" s="88"/>
      <c r="DJ25" s="98"/>
      <c r="DK25" s="98"/>
      <c r="DL25" s="59"/>
      <c r="DM25" s="59"/>
      <c r="DN25" s="59"/>
      <c r="DO25" s="59"/>
      <c r="DP25" s="98"/>
      <c r="DR25" s="59"/>
      <c r="DS25" s="59"/>
      <c r="DT25" s="59"/>
      <c r="DU25" s="59"/>
      <c r="DV25" s="59"/>
      <c r="DX25" s="59"/>
      <c r="EB25" s="59"/>
      <c r="EC25" s="59"/>
      <c r="ED25" s="59"/>
      <c r="EE25" s="98"/>
      <c r="EF25" s="98"/>
      <c r="EH25" s="59"/>
      <c r="EI25" s="59"/>
      <c r="EJ25" s="59"/>
      <c r="EK25" s="59"/>
      <c r="EL25" s="59"/>
      <c r="EM25" s="59"/>
      <c r="EN25" s="59"/>
      <c r="EO25" s="59"/>
      <c r="EP25" s="59"/>
      <c r="EU25" s="59"/>
      <c r="EV25" s="59"/>
      <c r="EW25" s="59"/>
      <c r="EZ25" s="144" t="str">
        <f t="shared" si="2"/>
        <v>fall Chinook-MAG</v>
      </c>
      <c r="FA25" s="62" t="s">
        <v>328</v>
      </c>
      <c r="FB25" s="145" t="s">
        <v>400</v>
      </c>
      <c r="FC25" s="62" t="s">
        <v>94</v>
      </c>
      <c r="FD25" s="145" t="s">
        <v>402</v>
      </c>
      <c r="FE25" s="145">
        <v>900</v>
      </c>
      <c r="FF25" s="62">
        <v>2012</v>
      </c>
      <c r="FG25" s="62">
        <v>20.950665362294259</v>
      </c>
      <c r="FH25" s="62">
        <v>125.926337875</v>
      </c>
      <c r="FI25" s="178">
        <v>2016</v>
      </c>
      <c r="FJ25" s="183">
        <v>3064</v>
      </c>
      <c r="FK25" s="179">
        <v>885</v>
      </c>
      <c r="FL25" s="179"/>
      <c r="FM25" s="179">
        <v>0</v>
      </c>
      <c r="FN25" s="179">
        <v>10</v>
      </c>
      <c r="FO25" s="179"/>
      <c r="FP25" s="204">
        <f t="shared" si="50"/>
        <v>3064</v>
      </c>
      <c r="FQ25" s="204">
        <f t="shared" si="1"/>
        <v>895</v>
      </c>
      <c r="FS25">
        <v>2011</v>
      </c>
      <c r="FT25" t="s">
        <v>82</v>
      </c>
      <c r="FU25">
        <v>132</v>
      </c>
      <c r="FV25">
        <v>13</v>
      </c>
      <c r="FW25" t="s">
        <v>82</v>
      </c>
      <c r="FX25">
        <v>34</v>
      </c>
      <c r="FY25" t="s">
        <v>82</v>
      </c>
      <c r="FZ25" t="s">
        <v>82</v>
      </c>
      <c r="GA25" t="s">
        <v>82</v>
      </c>
      <c r="GB25" t="s">
        <v>82</v>
      </c>
      <c r="GP25" s="12">
        <v>2013</v>
      </c>
      <c r="GQ25">
        <f t="shared" si="56"/>
        <v>101.9865875</v>
      </c>
      <c r="GR25">
        <f t="shared" si="57"/>
        <v>368.45073275000004</v>
      </c>
      <c r="GS25">
        <f t="shared" si="58"/>
        <v>529.88592749999998</v>
      </c>
      <c r="GT25">
        <f t="shared" si="67"/>
        <v>7770.9999999999927</v>
      </c>
      <c r="GU25">
        <f t="shared" si="59"/>
        <v>0</v>
      </c>
      <c r="GV25">
        <f t="shared" si="51"/>
        <v>34.500000000000021</v>
      </c>
      <c r="GX25">
        <f t="shared" si="60"/>
        <v>843</v>
      </c>
      <c r="GY25">
        <f t="shared" si="52"/>
        <v>3215</v>
      </c>
      <c r="GZ25">
        <f t="shared" si="61"/>
        <v>839.41887500000007</v>
      </c>
      <c r="HA25">
        <f t="shared" si="62"/>
        <v>754.08178750000002</v>
      </c>
      <c r="HB25">
        <f t="shared" si="63"/>
        <v>7674.60275</v>
      </c>
      <c r="HC25">
        <f t="shared" si="64"/>
        <v>2002.22515</v>
      </c>
      <c r="HE25">
        <f t="shared" si="65"/>
        <v>2414.4948749999999</v>
      </c>
      <c r="HF25">
        <f t="shared" si="54"/>
        <v>33.913043478260875</v>
      </c>
      <c r="HI25">
        <f>Run!GJ46</f>
        <v>1496.768</v>
      </c>
      <c r="HJ25">
        <f t="shared" si="66"/>
        <v>623.21100000000001</v>
      </c>
      <c r="HL25" s="205">
        <f t="shared" si="53"/>
        <v>28702.53872872825</v>
      </c>
      <c r="HM25" s="266">
        <f t="shared" si="55"/>
        <v>0.5975866411079791</v>
      </c>
      <c r="HN25" s="266"/>
      <c r="HO25" s="206"/>
      <c r="HP25" s="206"/>
      <c r="HQ25" s="206"/>
      <c r="HR25" s="206"/>
      <c r="HS25" s="206"/>
      <c r="HT25" s="206"/>
      <c r="HU25" s="206"/>
      <c r="HV25" s="206"/>
      <c r="HW25" s="206"/>
      <c r="HX25" s="206"/>
      <c r="HY25" s="206"/>
      <c r="HZ25" s="206"/>
      <c r="IA25" s="206"/>
      <c r="IB25" s="206"/>
      <c r="IC25" s="206"/>
      <c r="ID25" s="206"/>
      <c r="IE25" s="206"/>
      <c r="IF25" s="206"/>
      <c r="IG25" s="206"/>
      <c r="IH25" s="206"/>
      <c r="II25" s="206"/>
      <c r="IJ25" s="206"/>
      <c r="IK25" s="206"/>
      <c r="IL25" s="206"/>
      <c r="IM25" s="206"/>
      <c r="IO25" s="10"/>
      <c r="IP25" s="10"/>
      <c r="IQ25" s="10"/>
      <c r="IR25" s="10"/>
      <c r="IS25" s="10"/>
      <c r="IT25" s="10"/>
      <c r="IU25" s="10"/>
      <c r="IV25" s="10"/>
      <c r="IW25" s="10"/>
      <c r="IX25" s="10"/>
      <c r="IY25" s="10"/>
      <c r="IZ25" s="10"/>
      <c r="JA25" s="10"/>
      <c r="JB25" s="10"/>
      <c r="JC25" s="10"/>
      <c r="JD25" s="10"/>
      <c r="JE25" s="10"/>
      <c r="JF25" s="10"/>
      <c r="JG25" s="10"/>
      <c r="JH25" s="10"/>
      <c r="JI25" s="10"/>
      <c r="JJ25" s="10"/>
      <c r="JK25" s="10"/>
      <c r="JL25" s="10"/>
      <c r="JM25" s="10"/>
      <c r="JN25" s="10"/>
      <c r="JO25" s="10"/>
      <c r="JP25" s="10"/>
      <c r="JQ25" s="10"/>
      <c r="JR25" s="10"/>
      <c r="JS25" s="10"/>
      <c r="JT25" s="10"/>
      <c r="JU25" s="10"/>
      <c r="JV25" s="10"/>
      <c r="JW25" s="10"/>
      <c r="JX25" s="10"/>
      <c r="JY25" s="10"/>
      <c r="JZ25" s="10"/>
      <c r="KA25" s="10"/>
      <c r="KB25" s="10"/>
      <c r="KC25" s="10"/>
      <c r="KD25" s="10"/>
      <c r="KF25">
        <v>2001</v>
      </c>
      <c r="KG25">
        <v>475</v>
      </c>
      <c r="KH25" t="s">
        <v>212</v>
      </c>
      <c r="KI25" s="231">
        <v>0.8</v>
      </c>
      <c r="KJ25" s="70">
        <v>0</v>
      </c>
      <c r="KK25" s="232">
        <v>0</v>
      </c>
      <c r="KL25" s="231">
        <v>0</v>
      </c>
      <c r="KM25" s="70">
        <v>0</v>
      </c>
      <c r="KN25" s="70">
        <v>1.3</v>
      </c>
      <c r="KO25" s="70">
        <v>3.8</v>
      </c>
      <c r="KP25" s="70">
        <v>0</v>
      </c>
      <c r="KQ25" s="70">
        <v>0</v>
      </c>
      <c r="KR25" s="70">
        <v>0</v>
      </c>
      <c r="KS25" s="70">
        <v>0</v>
      </c>
      <c r="KT25" s="70">
        <v>0</v>
      </c>
      <c r="KU25" s="232">
        <v>0</v>
      </c>
      <c r="KV25" s="231">
        <v>3.6</v>
      </c>
      <c r="KW25" s="70">
        <v>9.6999999999999993</v>
      </c>
      <c r="KX25" s="70">
        <v>8.1999999999999993</v>
      </c>
      <c r="KY25" s="70">
        <v>0.4</v>
      </c>
      <c r="KZ25" s="70">
        <v>0</v>
      </c>
      <c r="LA25" s="70">
        <v>0</v>
      </c>
      <c r="LB25" s="232">
        <v>0</v>
      </c>
      <c r="LC25" s="70">
        <v>0</v>
      </c>
      <c r="LD25" s="70">
        <v>0</v>
      </c>
      <c r="LE25" s="70">
        <v>0</v>
      </c>
      <c r="LF25" s="70">
        <v>0</v>
      </c>
      <c r="LG25" s="70">
        <v>0</v>
      </c>
      <c r="LH25" s="70">
        <v>0</v>
      </c>
      <c r="LI25" s="70">
        <v>1.5</v>
      </c>
      <c r="LJ25" s="70">
        <v>2.2999999999999998</v>
      </c>
      <c r="LK25" s="70">
        <v>0.4</v>
      </c>
      <c r="LL25" s="70">
        <v>68</v>
      </c>
      <c r="LY25" s="12">
        <v>2009</v>
      </c>
      <c r="LZ25" s="107">
        <v>3679</v>
      </c>
      <c r="MA25" s="107">
        <v>7311</v>
      </c>
      <c r="MB25" s="107">
        <v>0</v>
      </c>
      <c r="MC25" s="107">
        <v>7616</v>
      </c>
      <c r="MD25" s="107">
        <f t="shared" si="75"/>
        <v>18606</v>
      </c>
      <c r="ME25" s="107">
        <v>76637</v>
      </c>
      <c r="MF25" s="161">
        <f t="shared" ref="MF25:MF33" si="76">LZ25/ME25</f>
        <v>4.8005532575648838E-2</v>
      </c>
      <c r="MG25" s="161">
        <f t="shared" ref="MG25:MG33" si="77">MA25/ME25</f>
        <v>9.5397784360034973E-2</v>
      </c>
      <c r="MH25" s="161">
        <f t="shared" ref="MH25:MH33" si="78">MB25/ME25</f>
        <v>0</v>
      </c>
      <c r="MI25" s="161">
        <f t="shared" ref="MI25:MI33" si="79">MC25/ME25</f>
        <v>9.9377585239505725E-2</v>
      </c>
      <c r="MJ25" s="161">
        <f t="shared" ref="MJ25:MJ33" si="80">MD25/ME25</f>
        <v>0.24278090217518952</v>
      </c>
      <c r="MK25" s="161">
        <f t="shared" ref="MK25:MK33" si="81">SUM(MF25:MH25)</f>
        <v>0.14340331693568381</v>
      </c>
      <c r="ML25" s="161">
        <f t="shared" ref="ML25:ML33" si="82">SUM(MF25:MG25)</f>
        <v>0.14340331693568381</v>
      </c>
      <c r="MM25" s="161"/>
      <c r="MN25">
        <v>2001</v>
      </c>
      <c r="MO25">
        <v>6492</v>
      </c>
      <c r="MP25" t="s">
        <v>212</v>
      </c>
      <c r="MQ25" s="231">
        <v>0</v>
      </c>
      <c r="MR25" s="70">
        <v>0</v>
      </c>
      <c r="MS25" s="232">
        <v>0</v>
      </c>
      <c r="MT25" s="231">
        <v>0</v>
      </c>
      <c r="MU25" s="70">
        <v>0</v>
      </c>
      <c r="MV25" s="70">
        <v>3.7</v>
      </c>
      <c r="MW25" s="70">
        <v>0.9</v>
      </c>
      <c r="MX25" s="70">
        <v>0</v>
      </c>
      <c r="MY25" s="70">
        <v>0</v>
      </c>
      <c r="MZ25" s="70">
        <v>0</v>
      </c>
      <c r="NA25" s="70">
        <v>0</v>
      </c>
      <c r="NB25" s="70">
        <v>0</v>
      </c>
      <c r="NC25" s="232">
        <v>0.2</v>
      </c>
      <c r="ND25" s="231">
        <v>4.7</v>
      </c>
      <c r="NE25" s="70">
        <v>2.2999999999999998</v>
      </c>
      <c r="NF25" s="70">
        <v>11.6</v>
      </c>
      <c r="NG25" s="70">
        <v>0.8</v>
      </c>
      <c r="NH25" s="70">
        <v>0</v>
      </c>
      <c r="NI25" s="70">
        <v>0</v>
      </c>
      <c r="NJ25" s="232">
        <v>1.3</v>
      </c>
      <c r="NK25" s="70">
        <v>0</v>
      </c>
      <c r="NL25" s="70">
        <v>0</v>
      </c>
      <c r="NM25" s="70">
        <v>0</v>
      </c>
      <c r="NN25" s="70">
        <v>0</v>
      </c>
      <c r="NO25" s="70">
        <v>0</v>
      </c>
      <c r="NP25" s="70">
        <v>0</v>
      </c>
      <c r="NQ25" s="70">
        <v>22</v>
      </c>
      <c r="NR25" s="70">
        <v>2.1</v>
      </c>
      <c r="NS25" s="70">
        <v>0.1</v>
      </c>
      <c r="NT25" s="70">
        <v>50.3</v>
      </c>
      <c r="NV25" s="12">
        <v>2008</v>
      </c>
      <c r="NX25" s="3">
        <v>12876.494615556148</v>
      </c>
      <c r="NY25" s="161">
        <f t="shared" ref="NY25:NY34" si="83">NX8/NX25</f>
        <v>6.4924501967330836E-2</v>
      </c>
      <c r="NZ25" s="161">
        <f t="shared" ref="NZ25:NZ34" si="84">NY8/NX25</f>
        <v>0.73381772618338403</v>
      </c>
      <c r="OB25" s="205"/>
      <c r="OC25" s="205"/>
    </row>
    <row r="26" spans="2:393" ht="15.75" thickBot="1" x14ac:dyDescent="0.3">
      <c r="B26" s="44">
        <v>1960</v>
      </c>
      <c r="C26" s="12"/>
      <c r="D26" s="12"/>
      <c r="S26" s="12"/>
      <c r="T26" s="12"/>
      <c r="U26" s="12"/>
      <c r="V26" s="12"/>
      <c r="W26" s="12"/>
      <c r="X26" s="12"/>
      <c r="Y26" s="12"/>
      <c r="Z26" s="12"/>
      <c r="AA26" s="12"/>
      <c r="AB26" s="3">
        <v>101245</v>
      </c>
      <c r="AC26" s="3">
        <v>0</v>
      </c>
      <c r="AD26" s="59"/>
      <c r="AF26" s="59"/>
      <c r="AG26" s="59"/>
      <c r="AH26" s="59"/>
      <c r="AI26" s="59"/>
      <c r="AJ26" s="59"/>
      <c r="AK26" s="98"/>
      <c r="AL26" s="98"/>
      <c r="AM26" s="59"/>
      <c r="AN26" s="59"/>
      <c r="AO26" s="59"/>
      <c r="AP26" s="59"/>
      <c r="AQ26" s="59"/>
      <c r="AR26" s="59"/>
      <c r="AS26" s="59"/>
      <c r="AT26" s="98"/>
      <c r="AU26" s="98"/>
      <c r="AV26" s="59"/>
      <c r="AW26" s="59"/>
      <c r="AX26" s="59"/>
      <c r="AY26" s="59"/>
      <c r="AZ26" s="59"/>
      <c r="BA26" s="59"/>
      <c r="BB26" s="59"/>
      <c r="BC26" s="98"/>
      <c r="BD26" s="98"/>
      <c r="BE26" s="59"/>
      <c r="BG26" s="59"/>
      <c r="BH26" s="59"/>
      <c r="BI26" s="59"/>
      <c r="BJ26" s="59"/>
      <c r="BK26" s="59"/>
      <c r="BL26" s="98"/>
      <c r="BM26" s="98"/>
      <c r="BN26" s="59"/>
      <c r="BP26" s="59"/>
      <c r="BQ26" s="59"/>
      <c r="BR26" s="59"/>
      <c r="BS26" s="59"/>
      <c r="BT26" s="59"/>
      <c r="BU26" s="98"/>
      <c r="BV26" s="98"/>
      <c r="BW26" s="59"/>
      <c r="BX26" s="59"/>
      <c r="BY26" s="59"/>
      <c r="BZ26" s="59"/>
      <c r="CA26" s="98"/>
      <c r="CB26" s="59"/>
      <c r="CD26" s="59"/>
      <c r="CE26" s="59"/>
      <c r="CF26" s="59"/>
      <c r="CG26" s="59"/>
      <c r="CH26" s="59"/>
      <c r="CI26" s="98"/>
      <c r="CJ26" s="98"/>
      <c r="CK26" s="59"/>
      <c r="CM26" s="59"/>
      <c r="CN26" s="59"/>
      <c r="CO26" s="59"/>
      <c r="CP26" s="88"/>
      <c r="CQ26" s="88"/>
      <c r="CR26" s="98"/>
      <c r="CS26" s="98"/>
      <c r="CT26" s="59"/>
      <c r="CV26" s="59"/>
      <c r="CW26" s="59"/>
      <c r="CX26" s="59"/>
      <c r="CY26" s="59"/>
      <c r="CZ26" s="59"/>
      <c r="DA26" s="98"/>
      <c r="DB26" s="98"/>
      <c r="DC26" s="59"/>
      <c r="DD26" s="59"/>
      <c r="DE26" s="59"/>
      <c r="DF26" s="59"/>
      <c r="DG26" s="59"/>
      <c r="DH26" s="88"/>
      <c r="DI26" s="88"/>
      <c r="DJ26" s="98"/>
      <c r="DK26" s="98"/>
      <c r="DL26" s="59"/>
      <c r="DM26" s="59"/>
      <c r="DN26" s="59"/>
      <c r="DO26" s="59"/>
      <c r="DP26" s="98"/>
      <c r="DR26" s="59"/>
      <c r="DS26" s="59"/>
      <c r="DT26" s="59"/>
      <c r="DU26" s="59"/>
      <c r="DV26" s="59"/>
      <c r="DX26" s="59"/>
      <c r="EB26" s="59"/>
      <c r="EC26" s="59"/>
      <c r="ED26" s="59"/>
      <c r="EE26" s="98"/>
      <c r="EF26" s="98"/>
      <c r="EH26" s="59"/>
      <c r="EI26" s="59"/>
      <c r="EJ26" s="59"/>
      <c r="EK26" s="59"/>
      <c r="EL26" s="59"/>
      <c r="EM26" s="59"/>
      <c r="EN26" s="59"/>
      <c r="EO26" s="59"/>
      <c r="EP26" s="59"/>
      <c r="EU26" s="59"/>
      <c r="EV26" s="59"/>
      <c r="EW26" s="59"/>
      <c r="EZ26" s="144" t="str">
        <f t="shared" si="2"/>
        <v>fall Chinook-MAG</v>
      </c>
      <c r="FA26" s="62" t="s">
        <v>328</v>
      </c>
      <c r="FB26" s="145" t="s">
        <v>400</v>
      </c>
      <c r="FC26" s="62" t="s">
        <v>94</v>
      </c>
      <c r="FD26" s="145" t="s">
        <v>402</v>
      </c>
      <c r="FE26" s="145">
        <v>900</v>
      </c>
      <c r="FF26" s="62">
        <v>2013</v>
      </c>
      <c r="FG26" s="62">
        <v>127.594278</v>
      </c>
      <c r="FH26" s="62">
        <v>529.88592749999998</v>
      </c>
      <c r="FI26" s="184">
        <v>2017</v>
      </c>
      <c r="FJ26" s="185">
        <v>1494</v>
      </c>
      <c r="FK26" s="186">
        <v>26</v>
      </c>
      <c r="FL26" s="186"/>
      <c r="FM26" s="186">
        <v>0</v>
      </c>
      <c r="FN26" s="186">
        <v>0</v>
      </c>
      <c r="FO26" s="187"/>
      <c r="FP26" s="204">
        <f t="shared" si="50"/>
        <v>1494</v>
      </c>
      <c r="FQ26" s="204">
        <f t="shared" si="1"/>
        <v>26</v>
      </c>
      <c r="FS26">
        <v>2012</v>
      </c>
      <c r="FT26">
        <v>170</v>
      </c>
      <c r="FU26">
        <v>55</v>
      </c>
      <c r="FV26">
        <v>8</v>
      </c>
      <c r="FW26" t="s">
        <v>82</v>
      </c>
      <c r="FX26">
        <v>60</v>
      </c>
      <c r="FY26" t="s">
        <v>82</v>
      </c>
      <c r="FZ26" t="s">
        <v>82</v>
      </c>
      <c r="GA26" t="s">
        <v>82</v>
      </c>
      <c r="GB26" t="s">
        <v>82</v>
      </c>
      <c r="GP26" s="12">
        <v>2014</v>
      </c>
      <c r="GQ26">
        <f t="shared" si="56"/>
        <v>283.25332874999998</v>
      </c>
      <c r="GR26">
        <f t="shared" si="57"/>
        <v>533.56345349749995</v>
      </c>
      <c r="GS26">
        <f t="shared" si="58"/>
        <v>520.10615499999994</v>
      </c>
      <c r="GT26">
        <f t="shared" si="67"/>
        <v>2260.9999999999977</v>
      </c>
      <c r="GU26">
        <f t="shared" si="59"/>
        <v>2008.9999999999982</v>
      </c>
      <c r="GV26">
        <f t="shared" si="51"/>
        <v>70.7777777777778</v>
      </c>
      <c r="GX26">
        <f t="shared" si="60"/>
        <v>1424</v>
      </c>
      <c r="GY26">
        <f t="shared" si="52"/>
        <v>3972</v>
      </c>
      <c r="GZ26">
        <f t="shared" si="61"/>
        <v>380.48017500000003</v>
      </c>
      <c r="HA26">
        <f t="shared" si="62"/>
        <v>35.664323625000002</v>
      </c>
      <c r="HB26">
        <f t="shared" si="63"/>
        <v>8687.0580625000002</v>
      </c>
      <c r="HC26">
        <f t="shared" si="64"/>
        <v>2871.2485375000001</v>
      </c>
      <c r="HE26">
        <f t="shared" si="65"/>
        <v>531.21591249999994</v>
      </c>
      <c r="HF26">
        <f t="shared" si="54"/>
        <v>57.057971014492779</v>
      </c>
      <c r="HI26">
        <f>Run!GJ47</f>
        <v>1339.2719999999999</v>
      </c>
      <c r="HJ26">
        <f t="shared" si="66"/>
        <v>526.39299999999992</v>
      </c>
      <c r="HL26" s="205">
        <f t="shared" si="53"/>
        <v>25502.090697164767</v>
      </c>
      <c r="HM26" s="266">
        <f t="shared" si="55"/>
        <v>0.66224798588566181</v>
      </c>
      <c r="HN26" s="266"/>
      <c r="HO26" s="206"/>
      <c r="HP26" s="206"/>
      <c r="HQ26" s="206"/>
      <c r="HR26" s="206"/>
      <c r="HS26" s="206"/>
      <c r="HT26" s="206"/>
      <c r="HU26" s="206"/>
      <c r="HV26" s="206"/>
      <c r="HW26" s="206"/>
      <c r="HX26" s="206"/>
      <c r="HY26" s="206"/>
      <c r="HZ26" s="206"/>
      <c r="IA26" s="206"/>
      <c r="IB26" s="206"/>
      <c r="IC26" s="206"/>
      <c r="ID26" s="206"/>
      <c r="IE26" s="206"/>
      <c r="IF26" s="206"/>
      <c r="IG26" s="206"/>
      <c r="IH26" s="206"/>
      <c r="II26" s="206"/>
      <c r="IJ26" s="206"/>
      <c r="IK26" s="206"/>
      <c r="IL26" s="206"/>
      <c r="IM26" s="206"/>
      <c r="IO26" t="s">
        <v>682</v>
      </c>
      <c r="KF26">
        <v>2002</v>
      </c>
      <c r="KG26">
        <v>568</v>
      </c>
      <c r="KH26" t="s">
        <v>212</v>
      </c>
      <c r="KI26" s="231">
        <v>7</v>
      </c>
      <c r="KJ26" s="70">
        <v>0</v>
      </c>
      <c r="KK26" s="232">
        <v>0</v>
      </c>
      <c r="KL26" s="231">
        <v>1.2</v>
      </c>
      <c r="KM26" s="70">
        <v>0</v>
      </c>
      <c r="KN26" s="70">
        <v>6.7</v>
      </c>
      <c r="KO26" s="70">
        <v>3.2</v>
      </c>
      <c r="KP26" s="70">
        <v>0</v>
      </c>
      <c r="KQ26" s="70">
        <v>0</v>
      </c>
      <c r="KR26" s="70">
        <v>0</v>
      </c>
      <c r="KS26" s="70">
        <v>0</v>
      </c>
      <c r="KT26" s="70">
        <v>0</v>
      </c>
      <c r="KU26" s="232">
        <v>0</v>
      </c>
      <c r="KV26" s="231">
        <v>19.2</v>
      </c>
      <c r="KW26" s="70">
        <v>20.2</v>
      </c>
      <c r="KX26" s="70">
        <v>8.1</v>
      </c>
      <c r="KY26" s="70">
        <v>1.6</v>
      </c>
      <c r="KZ26" s="70">
        <v>0</v>
      </c>
      <c r="LA26" s="70">
        <v>0</v>
      </c>
      <c r="LB26" s="232">
        <v>0</v>
      </c>
      <c r="LC26" s="70">
        <v>0</v>
      </c>
      <c r="LD26" s="70">
        <v>0</v>
      </c>
      <c r="LE26" s="70">
        <v>0</v>
      </c>
      <c r="LF26" s="70">
        <v>0</v>
      </c>
      <c r="LG26" s="70">
        <v>0</v>
      </c>
      <c r="LH26" s="70">
        <v>0</v>
      </c>
      <c r="LI26" s="70">
        <v>3.2</v>
      </c>
      <c r="LJ26" s="70">
        <v>3.7</v>
      </c>
      <c r="LK26" s="70">
        <v>0.4</v>
      </c>
      <c r="LL26" s="70">
        <v>25.5</v>
      </c>
      <c r="LY26" s="12">
        <v>2010</v>
      </c>
      <c r="LZ26" s="107">
        <v>5072</v>
      </c>
      <c r="MA26" s="107">
        <v>3831</v>
      </c>
      <c r="MB26" s="107">
        <v>0</v>
      </c>
      <c r="MC26" s="107">
        <v>7974</v>
      </c>
      <c r="MD26" s="107">
        <f t="shared" si="75"/>
        <v>16877</v>
      </c>
      <c r="ME26" s="107">
        <v>103336</v>
      </c>
      <c r="MF26" s="161">
        <f t="shared" si="76"/>
        <v>4.908260431988852E-2</v>
      </c>
      <c r="MG26" s="161">
        <f t="shared" si="77"/>
        <v>3.7073236819694974E-2</v>
      </c>
      <c r="MH26" s="161">
        <f t="shared" si="78"/>
        <v>0</v>
      </c>
      <c r="MI26" s="161">
        <f t="shared" si="79"/>
        <v>7.7165750561275837E-2</v>
      </c>
      <c r="MJ26" s="161">
        <f t="shared" si="80"/>
        <v>0.16332159170085933</v>
      </c>
      <c r="MK26" s="161">
        <f t="shared" si="81"/>
        <v>8.6155841139583494E-2</v>
      </c>
      <c r="ML26" s="161">
        <f t="shared" si="82"/>
        <v>8.6155841139583494E-2</v>
      </c>
      <c r="MM26" s="161"/>
      <c r="MN26">
        <v>2002</v>
      </c>
      <c r="MO26">
        <v>4555</v>
      </c>
      <c r="MP26" t="s">
        <v>212</v>
      </c>
      <c r="MQ26" s="231">
        <v>0</v>
      </c>
      <c r="MR26" s="70">
        <v>0</v>
      </c>
      <c r="MS26" s="232">
        <v>0</v>
      </c>
      <c r="MT26" s="231">
        <v>0</v>
      </c>
      <c r="MU26" s="70">
        <v>0</v>
      </c>
      <c r="MV26" s="70">
        <v>10.7</v>
      </c>
      <c r="MW26" s="70">
        <v>1.2</v>
      </c>
      <c r="MX26" s="70">
        <v>0</v>
      </c>
      <c r="MY26" s="70">
        <v>0</v>
      </c>
      <c r="MZ26" s="70">
        <v>0</v>
      </c>
      <c r="NA26" s="70">
        <v>0</v>
      </c>
      <c r="NB26" s="70">
        <v>0</v>
      </c>
      <c r="NC26" s="232">
        <v>0.5</v>
      </c>
      <c r="ND26" s="231">
        <v>14.7</v>
      </c>
      <c r="NE26" s="70">
        <v>7.1</v>
      </c>
      <c r="NF26" s="70">
        <v>4.3</v>
      </c>
      <c r="NG26" s="70">
        <v>1.3</v>
      </c>
      <c r="NH26" s="70">
        <v>0</v>
      </c>
      <c r="NI26" s="70">
        <v>0</v>
      </c>
      <c r="NJ26" s="232">
        <v>0.5</v>
      </c>
      <c r="NK26" s="70">
        <v>0</v>
      </c>
      <c r="NL26" s="70">
        <v>0</v>
      </c>
      <c r="NM26" s="70">
        <v>0</v>
      </c>
      <c r="NN26" s="70">
        <v>0</v>
      </c>
      <c r="NO26" s="70">
        <v>0</v>
      </c>
      <c r="NP26" s="70">
        <v>0</v>
      </c>
      <c r="NQ26" s="70">
        <v>23.7</v>
      </c>
      <c r="NR26" s="70">
        <v>2.4</v>
      </c>
      <c r="NS26" s="70">
        <v>0</v>
      </c>
      <c r="NT26" s="70">
        <v>33.5</v>
      </c>
      <c r="NV26" s="12">
        <v>2009</v>
      </c>
      <c r="NX26" s="3">
        <v>10754.9054692026</v>
      </c>
      <c r="NY26" s="161">
        <f t="shared" si="83"/>
        <v>3.1055596067899583E-2</v>
      </c>
      <c r="NZ26" s="161">
        <f t="shared" si="84"/>
        <v>0.71762601931751191</v>
      </c>
      <c r="OB26" s="205"/>
      <c r="OC26" s="205"/>
    </row>
    <row r="27" spans="2:393" x14ac:dyDescent="0.25">
      <c r="B27" s="44">
        <v>1961</v>
      </c>
      <c r="C27" s="12"/>
      <c r="D27" s="12"/>
      <c r="S27" s="12"/>
      <c r="T27" s="12"/>
      <c r="U27" s="12"/>
      <c r="V27" s="12"/>
      <c r="W27" s="12"/>
      <c r="X27" s="12"/>
      <c r="Y27" s="12"/>
      <c r="Z27" s="12"/>
      <c r="AA27" s="12"/>
      <c r="AB27" s="3">
        <v>116745</v>
      </c>
      <c r="AC27" s="3">
        <v>0</v>
      </c>
      <c r="AD27" s="59"/>
      <c r="AF27" s="59"/>
      <c r="AG27" s="59"/>
      <c r="AH27" s="59"/>
      <c r="AI27" s="59"/>
      <c r="AJ27" s="59"/>
      <c r="AK27" s="98"/>
      <c r="AL27" s="98"/>
      <c r="AM27" s="59"/>
      <c r="AN27" s="59"/>
      <c r="AO27" s="59"/>
      <c r="AP27" s="59"/>
      <c r="AQ27" s="59"/>
      <c r="AR27" s="59"/>
      <c r="AS27" s="59"/>
      <c r="AT27" s="98"/>
      <c r="AU27" s="98"/>
      <c r="AV27" s="59"/>
      <c r="AW27" s="59"/>
      <c r="AX27" s="59"/>
      <c r="AY27" s="59"/>
      <c r="AZ27" s="59"/>
      <c r="BA27" s="59"/>
      <c r="BB27" s="59"/>
      <c r="BC27" s="98"/>
      <c r="BD27" s="98"/>
      <c r="BE27" s="59"/>
      <c r="BG27" s="59"/>
      <c r="BH27" s="59"/>
      <c r="BI27" s="59"/>
      <c r="BJ27" s="59"/>
      <c r="BK27" s="59"/>
      <c r="BL27" s="98"/>
      <c r="BM27" s="98"/>
      <c r="BN27" s="59"/>
      <c r="BP27" s="59"/>
      <c r="BQ27" s="59"/>
      <c r="BR27" s="59"/>
      <c r="BS27" s="59"/>
      <c r="BT27" s="59"/>
      <c r="BU27" s="98"/>
      <c r="BV27" s="98"/>
      <c r="BW27" s="59"/>
      <c r="BX27" s="59"/>
      <c r="BY27" s="59"/>
      <c r="BZ27" s="59"/>
      <c r="CA27" s="98"/>
      <c r="CB27" s="59"/>
      <c r="CD27" s="59"/>
      <c r="CE27" s="59"/>
      <c r="CF27" s="59"/>
      <c r="CG27" s="59"/>
      <c r="CH27" s="59"/>
      <c r="CI27" s="98"/>
      <c r="CJ27" s="98"/>
      <c r="CK27" s="59"/>
      <c r="CM27" s="59"/>
      <c r="CN27" s="59"/>
      <c r="CO27" s="59"/>
      <c r="CP27" s="88"/>
      <c r="CQ27" s="88"/>
      <c r="CR27" s="98"/>
      <c r="CS27" s="98"/>
      <c r="CT27" s="59"/>
      <c r="CV27" s="59"/>
      <c r="CW27" s="59"/>
      <c r="CX27" s="59"/>
      <c r="CY27" s="59"/>
      <c r="CZ27" s="59"/>
      <c r="DA27" s="98"/>
      <c r="DB27" s="98"/>
      <c r="DC27" s="59"/>
      <c r="DD27" s="59"/>
      <c r="DE27" s="59"/>
      <c r="DF27" s="59"/>
      <c r="DG27" s="59"/>
      <c r="DH27" s="88"/>
      <c r="DI27" s="88"/>
      <c r="DJ27" s="98"/>
      <c r="DK27" s="98"/>
      <c r="DL27" s="59"/>
      <c r="DM27" s="59"/>
      <c r="DN27" s="59"/>
      <c r="DO27" s="59"/>
      <c r="DP27" s="98"/>
      <c r="DR27" s="59"/>
      <c r="DS27" s="59"/>
      <c r="DT27" s="59"/>
      <c r="DU27" s="59"/>
      <c r="DV27" s="59"/>
      <c r="DX27" s="59"/>
      <c r="EB27" s="59"/>
      <c r="EC27" s="59"/>
      <c r="ED27" s="59"/>
      <c r="EE27" s="98"/>
      <c r="EF27" s="98"/>
      <c r="EH27" s="59"/>
      <c r="EI27" s="59"/>
      <c r="EJ27" s="59"/>
      <c r="EK27" s="59"/>
      <c r="EL27" s="59"/>
      <c r="EM27" s="59"/>
      <c r="EN27" s="59"/>
      <c r="EO27" s="59"/>
      <c r="EP27" s="59"/>
      <c r="EU27" s="59"/>
      <c r="EV27" s="59"/>
      <c r="EW27" s="59"/>
      <c r="EZ27" s="144" t="str">
        <f t="shared" si="2"/>
        <v>fall Chinook-MAG</v>
      </c>
      <c r="FA27" s="62" t="s">
        <v>328</v>
      </c>
      <c r="FB27" s="145" t="s">
        <v>400</v>
      </c>
      <c r="FC27" s="62" t="s">
        <v>94</v>
      </c>
      <c r="FD27" s="145" t="s">
        <v>402</v>
      </c>
      <c r="FE27" s="145">
        <v>900</v>
      </c>
      <c r="FF27" s="62">
        <v>2014</v>
      </c>
      <c r="FG27" s="62">
        <v>34.380098723749995</v>
      </c>
      <c r="FH27" s="62">
        <v>520.10615499999994</v>
      </c>
      <c r="FS27">
        <v>2013</v>
      </c>
      <c r="FT27">
        <v>409</v>
      </c>
      <c r="FU27">
        <v>0</v>
      </c>
      <c r="FV27">
        <v>3</v>
      </c>
      <c r="FW27" t="s">
        <v>82</v>
      </c>
      <c r="FX27">
        <v>390</v>
      </c>
      <c r="FY27" t="s">
        <v>82</v>
      </c>
      <c r="FZ27" t="s">
        <v>82</v>
      </c>
      <c r="GA27" t="s">
        <v>82</v>
      </c>
      <c r="GB27" t="s">
        <v>82</v>
      </c>
      <c r="GP27" s="12">
        <v>2015</v>
      </c>
      <c r="GQ27">
        <f t="shared" si="56"/>
        <v>277.97141875</v>
      </c>
      <c r="GR27">
        <f t="shared" si="57"/>
        <v>758.58688673750009</v>
      </c>
      <c r="GS27">
        <f t="shared" si="58"/>
        <v>908.15197999999998</v>
      </c>
      <c r="GT27">
        <f t="shared" si="67"/>
        <v>1628.5263157894742</v>
      </c>
      <c r="GU27">
        <f t="shared" si="59"/>
        <v>0</v>
      </c>
      <c r="GV27">
        <f t="shared" si="51"/>
        <v>70.7777777777778</v>
      </c>
      <c r="GX27">
        <f t="shared" si="60"/>
        <v>1795</v>
      </c>
      <c r="GY27">
        <f t="shared" si="52"/>
        <v>2272</v>
      </c>
      <c r="GZ27">
        <f t="shared" si="61"/>
        <v>224.66263750000002</v>
      </c>
      <c r="HA27">
        <f t="shared" si="62"/>
        <v>31.923526500000001</v>
      </c>
      <c r="HB27">
        <f t="shared" si="63"/>
        <v>3533.9741250000002</v>
      </c>
      <c r="HC27">
        <f t="shared" si="64"/>
        <v>4993.14905</v>
      </c>
      <c r="HE27">
        <f t="shared" si="65"/>
        <v>1592.2280000000001</v>
      </c>
      <c r="HF27">
        <f t="shared" si="54"/>
        <v>117.67741935483872</v>
      </c>
      <c r="HI27">
        <f>Run!GJ48</f>
        <v>3094.74</v>
      </c>
      <c r="HJ27">
        <f t="shared" si="66"/>
        <v>624.08799999999997</v>
      </c>
      <c r="HL27" s="205">
        <f t="shared" si="53"/>
        <v>21923.457137409587</v>
      </c>
      <c r="HM27" s="266">
        <f t="shared" si="55"/>
        <v>0.4930989257446266</v>
      </c>
      <c r="HN27" s="266"/>
      <c r="HO27" s="206"/>
      <c r="HP27" s="206"/>
      <c r="HQ27" s="206"/>
      <c r="HR27" s="206"/>
      <c r="HS27" s="206"/>
      <c r="HT27" s="206"/>
      <c r="HU27" s="206"/>
      <c r="HV27" s="206"/>
      <c r="HW27" s="206"/>
      <c r="HX27" s="206"/>
      <c r="HY27" s="206"/>
      <c r="HZ27" s="206"/>
      <c r="IA27" s="206"/>
      <c r="IB27" s="206"/>
      <c r="IC27" s="206"/>
      <c r="ID27" s="206"/>
      <c r="IE27" s="206"/>
      <c r="IF27" s="206"/>
      <c r="IG27" s="206"/>
      <c r="IH27" s="206"/>
      <c r="II27" s="206"/>
      <c r="IJ27" s="206"/>
      <c r="IK27" s="206"/>
      <c r="IL27" s="206"/>
      <c r="IM27" s="206"/>
      <c r="IP27" t="s">
        <v>683</v>
      </c>
      <c r="KF27">
        <v>2003</v>
      </c>
      <c r="KG27">
        <v>543</v>
      </c>
      <c r="KH27" t="s">
        <v>212</v>
      </c>
      <c r="KI27" s="231">
        <v>5.3</v>
      </c>
      <c r="KJ27" s="70">
        <v>0</v>
      </c>
      <c r="KK27" s="232">
        <v>0</v>
      </c>
      <c r="KL27" s="231">
        <v>1.3</v>
      </c>
      <c r="KM27" s="70">
        <v>0</v>
      </c>
      <c r="KN27" s="70">
        <v>9.8000000000000007</v>
      </c>
      <c r="KO27" s="70">
        <v>2.2000000000000002</v>
      </c>
      <c r="KP27" s="70">
        <v>0</v>
      </c>
      <c r="KQ27" s="70">
        <v>0</v>
      </c>
      <c r="KR27" s="70">
        <v>0</v>
      </c>
      <c r="KS27" s="70">
        <v>0</v>
      </c>
      <c r="KT27" s="70">
        <v>0</v>
      </c>
      <c r="KU27" s="232">
        <v>1.3</v>
      </c>
      <c r="KV27" s="231">
        <v>9.6</v>
      </c>
      <c r="KW27" s="70">
        <v>6.8</v>
      </c>
      <c r="KX27" s="70">
        <v>9.6</v>
      </c>
      <c r="KY27" s="70">
        <v>0</v>
      </c>
      <c r="KZ27" s="70">
        <v>0</v>
      </c>
      <c r="LA27" s="70">
        <v>0</v>
      </c>
      <c r="LB27" s="232">
        <v>0</v>
      </c>
      <c r="LC27" s="70">
        <v>0</v>
      </c>
      <c r="LD27" s="70">
        <v>0</v>
      </c>
      <c r="LE27" s="70">
        <v>0</v>
      </c>
      <c r="LF27" s="70">
        <v>0</v>
      </c>
      <c r="LG27" s="70">
        <v>0</v>
      </c>
      <c r="LH27" s="70">
        <v>0</v>
      </c>
      <c r="LI27" s="70">
        <v>8.5</v>
      </c>
      <c r="LJ27" s="70">
        <v>5</v>
      </c>
      <c r="LK27" s="70">
        <v>2</v>
      </c>
      <c r="LL27" s="70">
        <v>38.700000000000003</v>
      </c>
      <c r="LY27" s="12">
        <v>2011</v>
      </c>
      <c r="LZ27" s="107">
        <v>7963</v>
      </c>
      <c r="MA27" s="107">
        <v>8138</v>
      </c>
      <c r="MB27" s="107">
        <v>224.08747300215984</v>
      </c>
      <c r="MC27" s="107">
        <v>9546</v>
      </c>
      <c r="MD27" s="107">
        <f t="shared" si="75"/>
        <v>25871.087473002161</v>
      </c>
      <c r="ME27" s="107">
        <v>109129</v>
      </c>
      <c r="MF27" s="161">
        <f t="shared" si="76"/>
        <v>7.2968688432955495E-2</v>
      </c>
      <c r="MG27" s="161">
        <f t="shared" si="77"/>
        <v>7.457229517360188E-2</v>
      </c>
      <c r="MH27" s="161">
        <f t="shared" si="78"/>
        <v>2.0534181840038837E-3</v>
      </c>
      <c r="MI27" s="161">
        <f t="shared" si="79"/>
        <v>8.7474456835488282E-2</v>
      </c>
      <c r="MJ27" s="161">
        <f t="shared" si="80"/>
        <v>0.23706885862604954</v>
      </c>
      <c r="MK27" s="161">
        <f t="shared" si="81"/>
        <v>0.14959440179056127</v>
      </c>
      <c r="ML27" s="161">
        <f t="shared" si="82"/>
        <v>0.14754098360655737</v>
      </c>
      <c r="MM27" s="161"/>
      <c r="MN27">
        <v>2003</v>
      </c>
      <c r="MO27">
        <v>6249</v>
      </c>
      <c r="MP27" t="s">
        <v>212</v>
      </c>
      <c r="MQ27" s="231">
        <v>0</v>
      </c>
      <c r="MR27" s="70">
        <v>0</v>
      </c>
      <c r="MS27" s="232">
        <v>0</v>
      </c>
      <c r="MT27" s="231">
        <v>0</v>
      </c>
      <c r="MU27" s="70">
        <v>0</v>
      </c>
      <c r="MV27" s="70">
        <v>10.5</v>
      </c>
      <c r="MW27" s="70">
        <v>2.8</v>
      </c>
      <c r="MX27" s="70">
        <v>0</v>
      </c>
      <c r="MY27" s="70">
        <v>0</v>
      </c>
      <c r="MZ27" s="70">
        <v>0</v>
      </c>
      <c r="NA27" s="70">
        <v>0</v>
      </c>
      <c r="NB27" s="70">
        <v>0</v>
      </c>
      <c r="NC27" s="232">
        <v>0.3</v>
      </c>
      <c r="ND27" s="231">
        <v>8.6</v>
      </c>
      <c r="NE27" s="70">
        <v>3.4</v>
      </c>
      <c r="NF27" s="70">
        <v>4</v>
      </c>
      <c r="NG27" s="70">
        <v>0.4</v>
      </c>
      <c r="NH27" s="70">
        <v>0</v>
      </c>
      <c r="NI27" s="70">
        <v>0</v>
      </c>
      <c r="NJ27" s="232">
        <v>0.2</v>
      </c>
      <c r="NK27" s="70">
        <v>0</v>
      </c>
      <c r="NL27" s="70">
        <v>0</v>
      </c>
      <c r="NM27" s="70">
        <v>0</v>
      </c>
      <c r="NN27" s="70">
        <v>0</v>
      </c>
      <c r="NO27" s="70">
        <v>0</v>
      </c>
      <c r="NP27" s="70">
        <v>0</v>
      </c>
      <c r="NQ27" s="70">
        <v>21.6</v>
      </c>
      <c r="NR27" s="70">
        <v>2.2000000000000002</v>
      </c>
      <c r="NS27" s="70">
        <v>0.5</v>
      </c>
      <c r="NT27" s="70">
        <v>45.5</v>
      </c>
      <c r="NV27" s="12">
        <v>2010</v>
      </c>
      <c r="NW27" s="12"/>
      <c r="NX27" s="3">
        <v>8617.2345789969677</v>
      </c>
      <c r="NY27" s="161">
        <f t="shared" si="83"/>
        <v>0.12335744028494713</v>
      </c>
      <c r="NZ27" s="161">
        <f t="shared" si="84"/>
        <v>0.62398208505377306</v>
      </c>
      <c r="OB27" s="205"/>
      <c r="OC27" s="205"/>
    </row>
    <row r="28" spans="2:393" x14ac:dyDescent="0.25">
      <c r="B28" s="44">
        <v>1962</v>
      </c>
      <c r="C28" s="12"/>
      <c r="D28" s="12"/>
      <c r="S28" s="12"/>
      <c r="T28" s="12"/>
      <c r="U28" s="12"/>
      <c r="V28" s="12"/>
      <c r="W28" s="12"/>
      <c r="X28" s="12"/>
      <c r="Y28" s="12"/>
      <c r="Z28" s="12"/>
      <c r="AA28" s="12"/>
      <c r="AB28" s="3">
        <v>117923</v>
      </c>
      <c r="AC28" s="3">
        <v>0</v>
      </c>
      <c r="AD28" s="59"/>
      <c r="AF28" s="59"/>
      <c r="AG28" s="59"/>
      <c r="AH28" s="59"/>
      <c r="AI28" s="59"/>
      <c r="AJ28" s="59"/>
      <c r="AK28" s="98"/>
      <c r="AL28" s="98"/>
      <c r="AM28" s="59"/>
      <c r="AN28" s="59"/>
      <c r="AO28" s="59"/>
      <c r="AP28" s="59"/>
      <c r="AQ28" s="59"/>
      <c r="AR28" s="59"/>
      <c r="AS28" s="59"/>
      <c r="AT28" s="98"/>
      <c r="AU28" s="98"/>
      <c r="AV28" s="59"/>
      <c r="AW28" s="59"/>
      <c r="AX28" s="59"/>
      <c r="AY28" s="59"/>
      <c r="AZ28" s="59"/>
      <c r="BA28" s="59"/>
      <c r="BB28" s="59"/>
      <c r="BC28" s="98"/>
      <c r="BD28" s="98"/>
      <c r="BE28" s="59"/>
      <c r="BG28" s="59"/>
      <c r="BH28" s="59"/>
      <c r="BI28" s="59"/>
      <c r="BJ28" s="59"/>
      <c r="BK28" s="59"/>
      <c r="BL28" s="98"/>
      <c r="BM28" s="98"/>
      <c r="BN28" s="59"/>
      <c r="BP28" s="59"/>
      <c r="BQ28" s="59"/>
      <c r="BR28" s="59"/>
      <c r="BS28" s="59"/>
      <c r="BT28" s="59"/>
      <c r="BU28" s="98"/>
      <c r="BV28" s="98"/>
      <c r="BW28" s="59"/>
      <c r="BX28" s="59"/>
      <c r="BY28" s="59"/>
      <c r="BZ28" s="59"/>
      <c r="CA28" s="98"/>
      <c r="CB28" s="59"/>
      <c r="CD28" s="59"/>
      <c r="CE28" s="59"/>
      <c r="CF28" s="59"/>
      <c r="CG28" s="59"/>
      <c r="CH28" s="59"/>
      <c r="CI28" s="98"/>
      <c r="CJ28" s="98"/>
      <c r="CK28" s="59"/>
      <c r="CM28" s="59"/>
      <c r="CN28" s="59"/>
      <c r="CO28" s="59"/>
      <c r="CP28" s="88"/>
      <c r="CQ28" s="88"/>
      <c r="CR28" s="98"/>
      <c r="CS28" s="98"/>
      <c r="CT28" s="59"/>
      <c r="CV28" s="59"/>
      <c r="CW28" s="59"/>
      <c r="CX28" s="59"/>
      <c r="CY28" s="59"/>
      <c r="CZ28" s="59"/>
      <c r="DA28" s="98"/>
      <c r="DB28" s="98"/>
      <c r="DC28" s="59"/>
      <c r="DD28" s="59"/>
      <c r="DE28" s="59"/>
      <c r="DF28" s="59"/>
      <c r="DG28" s="59"/>
      <c r="DH28" s="88"/>
      <c r="DI28" s="88"/>
      <c r="DJ28" s="98"/>
      <c r="DK28" s="98"/>
      <c r="DL28" s="59"/>
      <c r="DM28" s="59"/>
      <c r="DN28" s="59"/>
      <c r="DO28" s="59"/>
      <c r="DP28" s="98"/>
      <c r="DR28" s="59"/>
      <c r="DS28" s="59"/>
      <c r="DT28" s="59"/>
      <c r="DU28" s="59"/>
      <c r="DV28" s="59"/>
      <c r="DX28" s="59"/>
      <c r="EB28" s="59"/>
      <c r="EC28" s="59"/>
      <c r="ED28" s="59"/>
      <c r="EE28" s="98"/>
      <c r="EF28" s="98"/>
      <c r="EH28" s="59"/>
      <c r="EI28" s="59"/>
      <c r="EJ28" s="59"/>
      <c r="EK28" s="59"/>
      <c r="EL28" s="59"/>
      <c r="EM28" s="59"/>
      <c r="EN28" s="59"/>
      <c r="EO28" s="59"/>
      <c r="EP28" s="59"/>
      <c r="EU28" s="59"/>
      <c r="EV28" s="59"/>
      <c r="EW28" s="59"/>
      <c r="EZ28" s="144" t="str">
        <f t="shared" si="2"/>
        <v>fall Chinook-MAG</v>
      </c>
      <c r="FA28" s="62" t="s">
        <v>328</v>
      </c>
      <c r="FB28" s="145" t="s">
        <v>400</v>
      </c>
      <c r="FC28" s="62" t="s">
        <v>94</v>
      </c>
      <c r="FD28" s="145" t="s">
        <v>402</v>
      </c>
      <c r="FE28" s="145">
        <v>900</v>
      </c>
      <c r="FF28" s="62">
        <v>2015</v>
      </c>
      <c r="FG28" s="62">
        <v>80.479844249999999</v>
      </c>
      <c r="FH28" s="62">
        <v>908.15197999999998</v>
      </c>
      <c r="FS28">
        <v>2014</v>
      </c>
      <c r="FT28">
        <v>119</v>
      </c>
      <c r="FU28">
        <v>41</v>
      </c>
      <c r="FV28">
        <v>7</v>
      </c>
      <c r="FW28" t="s">
        <v>82</v>
      </c>
      <c r="FX28">
        <v>127</v>
      </c>
      <c r="FY28" t="s">
        <v>82</v>
      </c>
      <c r="FZ28" t="s">
        <v>82</v>
      </c>
      <c r="GA28" t="s">
        <v>82</v>
      </c>
      <c r="GB28" t="s">
        <v>82</v>
      </c>
      <c r="GP28" s="12">
        <v>2016</v>
      </c>
      <c r="GQ28">
        <f t="shared" si="56"/>
        <v>104.32210000000001</v>
      </c>
      <c r="GR28">
        <f t="shared" si="57"/>
        <v>276.11270286495881</v>
      </c>
      <c r="GS28">
        <f t="shared" si="58"/>
        <v>309.95818962499999</v>
      </c>
      <c r="GT28">
        <f t="shared" si="67"/>
        <v>592.16666666666674</v>
      </c>
      <c r="GU28">
        <f t="shared" si="59"/>
        <v>816.50000000000045</v>
      </c>
      <c r="GV28">
        <f t="shared" si="51"/>
        <v>244.99999999999977</v>
      </c>
      <c r="GX28">
        <f t="shared" si="60"/>
        <v>1007</v>
      </c>
      <c r="GY28">
        <f t="shared" si="52"/>
        <v>895</v>
      </c>
      <c r="GZ28">
        <f t="shared" si="61"/>
        <v>435.97326249999998</v>
      </c>
      <c r="HA28">
        <f t="shared" si="62"/>
        <v>27.946086075</v>
      </c>
      <c r="HB28">
        <f t="shared" si="63"/>
        <v>1687.0326875000001</v>
      </c>
      <c r="HC28">
        <f t="shared" si="64"/>
        <v>2715.5866612499999</v>
      </c>
      <c r="HE28">
        <f t="shared" si="65"/>
        <v>1315.529025</v>
      </c>
      <c r="HF28">
        <f t="shared" si="54"/>
        <v>200.53846153846155</v>
      </c>
      <c r="HI28">
        <f>Run!GJ49</f>
        <v>63</v>
      </c>
      <c r="HJ28">
        <f t="shared" si="66"/>
        <v>35.147999999999996</v>
      </c>
      <c r="HL28" s="205">
        <f t="shared" si="53"/>
        <v>10726.813843020085</v>
      </c>
      <c r="HM28" s="266">
        <f t="shared" si="55"/>
        <v>0.41862673402805278</v>
      </c>
      <c r="HN28" s="266"/>
      <c r="HO28" s="206"/>
      <c r="HP28" s="206"/>
      <c r="HQ28" s="206"/>
      <c r="HR28" s="206"/>
      <c r="HS28" s="206"/>
      <c r="HT28" s="206"/>
      <c r="HU28" s="206"/>
      <c r="HV28" s="206"/>
      <c r="HW28" s="206"/>
      <c r="HX28" s="206"/>
      <c r="HY28" s="206"/>
      <c r="HZ28" s="206"/>
      <c r="IA28" s="206"/>
      <c r="IB28" s="206"/>
      <c r="IC28" s="206"/>
      <c r="ID28" s="206"/>
      <c r="IE28" s="206"/>
      <c r="IF28" s="206"/>
      <c r="IG28" s="206"/>
      <c r="IH28" s="206"/>
      <c r="II28" s="206"/>
      <c r="IJ28" s="206"/>
      <c r="IK28" s="206"/>
      <c r="IL28" s="206"/>
      <c r="IM28" s="206"/>
      <c r="IP28" t="s">
        <v>689</v>
      </c>
      <c r="KF28">
        <v>2004</v>
      </c>
      <c r="KG28">
        <v>215</v>
      </c>
      <c r="KH28" t="s">
        <v>212</v>
      </c>
      <c r="KI28" s="231">
        <v>4.7</v>
      </c>
      <c r="KJ28" s="70">
        <v>0</v>
      </c>
      <c r="KK28" s="232">
        <v>0</v>
      </c>
      <c r="KL28" s="231">
        <v>0.9</v>
      </c>
      <c r="KM28" s="70">
        <v>0</v>
      </c>
      <c r="KN28" s="70">
        <v>6</v>
      </c>
      <c r="KO28" s="70">
        <v>0</v>
      </c>
      <c r="KP28" s="70">
        <v>0</v>
      </c>
      <c r="KQ28" s="70">
        <v>0</v>
      </c>
      <c r="KR28" s="70">
        <v>0</v>
      </c>
      <c r="KS28" s="70">
        <v>0</v>
      </c>
      <c r="KT28" s="70">
        <v>0</v>
      </c>
      <c r="KU28" s="232">
        <v>0</v>
      </c>
      <c r="KV28" s="231">
        <v>10.199999999999999</v>
      </c>
      <c r="KW28" s="70">
        <v>9.3000000000000007</v>
      </c>
      <c r="KX28" s="70">
        <v>9.8000000000000007</v>
      </c>
      <c r="KY28" s="70">
        <v>0</v>
      </c>
      <c r="KZ28" s="70">
        <v>0</v>
      </c>
      <c r="LA28" s="70">
        <v>0</v>
      </c>
      <c r="LB28" s="232">
        <v>1.9</v>
      </c>
      <c r="LC28" s="70">
        <v>0</v>
      </c>
      <c r="LD28" s="70">
        <v>0</v>
      </c>
      <c r="LE28" s="70">
        <v>0</v>
      </c>
      <c r="LF28" s="70">
        <v>0</v>
      </c>
      <c r="LG28" s="70">
        <v>0</v>
      </c>
      <c r="LH28" s="70">
        <v>0</v>
      </c>
      <c r="LI28" s="70">
        <v>8.8000000000000007</v>
      </c>
      <c r="LJ28" s="70">
        <v>2.2999999999999998</v>
      </c>
      <c r="LK28" s="70">
        <v>6.5</v>
      </c>
      <c r="LL28" s="70">
        <v>39.5</v>
      </c>
      <c r="LY28" s="12">
        <v>2012</v>
      </c>
      <c r="LZ28" s="107">
        <v>8936</v>
      </c>
      <c r="MA28" s="107">
        <v>3600</v>
      </c>
      <c r="MB28" s="107">
        <v>460.69172726697275</v>
      </c>
      <c r="MC28" s="107">
        <v>7426</v>
      </c>
      <c r="MD28" s="107">
        <f t="shared" si="75"/>
        <v>20422.691727266974</v>
      </c>
      <c r="ME28" s="107">
        <v>84978</v>
      </c>
      <c r="MF28" s="161">
        <f t="shared" si="76"/>
        <v>0.10515662877450634</v>
      </c>
      <c r="MG28" s="161">
        <f t="shared" si="77"/>
        <v>4.2363905952128786E-2</v>
      </c>
      <c r="MH28" s="161">
        <f t="shared" si="78"/>
        <v>5.4213058352393885E-3</v>
      </c>
      <c r="MI28" s="161">
        <f t="shared" si="79"/>
        <v>8.7387323777918996E-2</v>
      </c>
      <c r="MJ28" s="161">
        <f t="shared" si="80"/>
        <v>0.24032916433979354</v>
      </c>
      <c r="MK28" s="161">
        <f t="shared" si="81"/>
        <v>0.15294184056187451</v>
      </c>
      <c r="ML28" s="161">
        <f t="shared" si="82"/>
        <v>0.14752053472663512</v>
      </c>
      <c r="MM28" s="161"/>
      <c r="MN28">
        <v>2004</v>
      </c>
      <c r="MO28">
        <v>6313</v>
      </c>
      <c r="MP28" t="s">
        <v>212</v>
      </c>
      <c r="MQ28" s="231">
        <v>0</v>
      </c>
      <c r="MR28" s="70">
        <v>0</v>
      </c>
      <c r="MS28" s="232">
        <v>0</v>
      </c>
      <c r="MT28" s="231">
        <v>0</v>
      </c>
      <c r="MU28" s="70">
        <v>0</v>
      </c>
      <c r="MV28" s="70">
        <v>12.3</v>
      </c>
      <c r="MW28" s="70">
        <v>3</v>
      </c>
      <c r="MX28" s="70">
        <v>0</v>
      </c>
      <c r="MY28" s="70">
        <v>0</v>
      </c>
      <c r="MZ28" s="70">
        <v>0</v>
      </c>
      <c r="NA28" s="70">
        <v>0</v>
      </c>
      <c r="NB28" s="70">
        <v>0</v>
      </c>
      <c r="NC28" s="232">
        <v>0.1</v>
      </c>
      <c r="ND28" s="231">
        <v>7.4</v>
      </c>
      <c r="NE28" s="70">
        <v>2.4</v>
      </c>
      <c r="NF28" s="70">
        <v>3.3</v>
      </c>
      <c r="NG28" s="70">
        <v>1</v>
      </c>
      <c r="NH28" s="70">
        <v>0</v>
      </c>
      <c r="NI28" s="70">
        <v>0</v>
      </c>
      <c r="NJ28" s="232">
        <v>0.4</v>
      </c>
      <c r="NK28" s="70">
        <v>0</v>
      </c>
      <c r="NL28" s="70">
        <v>0</v>
      </c>
      <c r="NM28" s="70">
        <v>0</v>
      </c>
      <c r="NN28" s="70">
        <v>0</v>
      </c>
      <c r="NO28" s="70">
        <v>0</v>
      </c>
      <c r="NP28" s="70">
        <v>0</v>
      </c>
      <c r="NQ28" s="70">
        <v>17.899999999999999</v>
      </c>
      <c r="NR28" s="70">
        <v>1.8</v>
      </c>
      <c r="NS28" s="70">
        <v>0</v>
      </c>
      <c r="NT28" s="70">
        <v>50.5</v>
      </c>
      <c r="NV28" s="12">
        <v>2011</v>
      </c>
      <c r="NW28" s="12"/>
      <c r="NX28" s="3">
        <v>16214.87063366003</v>
      </c>
      <c r="NY28" s="161">
        <f t="shared" si="83"/>
        <v>6.8208993151267161E-2</v>
      </c>
      <c r="NZ28" s="161">
        <f t="shared" si="84"/>
        <v>0.73037893841813473</v>
      </c>
      <c r="OB28" s="205"/>
      <c r="OC28" s="205"/>
    </row>
    <row r="29" spans="2:393" x14ac:dyDescent="0.25">
      <c r="B29" s="44">
        <v>1963</v>
      </c>
      <c r="C29" s="12"/>
      <c r="D29" s="12"/>
      <c r="S29" s="12"/>
      <c r="T29" s="12"/>
      <c r="U29" s="12"/>
      <c r="V29" s="12"/>
      <c r="W29" s="12"/>
      <c r="X29" s="12"/>
      <c r="Y29" s="12"/>
      <c r="Z29" s="12"/>
      <c r="AA29" s="12"/>
      <c r="AB29" s="3">
        <v>139017</v>
      </c>
      <c r="AC29" s="3">
        <v>0</v>
      </c>
      <c r="AD29" s="59"/>
      <c r="AF29" s="59"/>
      <c r="AG29" s="59"/>
      <c r="AH29" s="59"/>
      <c r="AI29" s="59"/>
      <c r="AJ29" s="59"/>
      <c r="AK29" s="98"/>
      <c r="AL29" s="98"/>
      <c r="AM29" s="59"/>
      <c r="AN29" s="59"/>
      <c r="AO29" s="59"/>
      <c r="AP29" s="59"/>
      <c r="AQ29" s="59"/>
      <c r="AR29" s="59"/>
      <c r="AS29" s="59"/>
      <c r="AT29" s="98"/>
      <c r="AU29" s="98"/>
      <c r="AV29" s="59"/>
      <c r="AW29" s="59"/>
      <c r="AX29" s="59"/>
      <c r="AY29" s="59"/>
      <c r="AZ29" s="59"/>
      <c r="BA29" s="59"/>
      <c r="BB29" s="59"/>
      <c r="BC29" s="98"/>
      <c r="BD29" s="98"/>
      <c r="BE29" s="59"/>
      <c r="BG29" s="59"/>
      <c r="BH29" s="59"/>
      <c r="BI29" s="59"/>
      <c r="BJ29" s="59"/>
      <c r="BK29" s="59"/>
      <c r="BL29" s="98"/>
      <c r="BM29" s="98"/>
      <c r="BN29" s="59"/>
      <c r="BP29" s="59"/>
      <c r="BQ29" s="59"/>
      <c r="BR29" s="59"/>
      <c r="BS29" s="59"/>
      <c r="BT29" s="59"/>
      <c r="BU29" s="98"/>
      <c r="BV29" s="98"/>
      <c r="BW29" s="59"/>
      <c r="BX29" s="59"/>
      <c r="BY29" s="59"/>
      <c r="BZ29" s="59"/>
      <c r="CA29" s="98"/>
      <c r="CB29" s="59"/>
      <c r="CD29" s="59"/>
      <c r="CE29" s="59"/>
      <c r="CF29" s="59"/>
      <c r="CG29" s="59"/>
      <c r="CH29" s="59"/>
      <c r="CI29" s="98"/>
      <c r="CJ29" s="98"/>
      <c r="CK29" s="59"/>
      <c r="CM29" s="59"/>
      <c r="CN29" s="59"/>
      <c r="CO29" s="59"/>
      <c r="CP29" s="88"/>
      <c r="CQ29" s="88"/>
      <c r="CR29" s="98"/>
      <c r="CS29" s="98"/>
      <c r="CT29" s="59"/>
      <c r="CV29" s="59"/>
      <c r="CW29" s="59"/>
      <c r="CX29" s="59"/>
      <c r="CY29" s="59"/>
      <c r="CZ29" s="59"/>
      <c r="DA29" s="98"/>
      <c r="DB29" s="98"/>
      <c r="DC29" s="59"/>
      <c r="DD29" s="59"/>
      <c r="DE29" s="59"/>
      <c r="DF29" s="59"/>
      <c r="DG29" s="59"/>
      <c r="DH29" s="88"/>
      <c r="DI29" s="88"/>
      <c r="DJ29" s="98"/>
      <c r="DK29" s="98"/>
      <c r="DL29" s="59"/>
      <c r="DM29" s="59"/>
      <c r="DN29" s="59"/>
      <c r="DO29" s="59"/>
      <c r="DP29" s="98"/>
      <c r="DR29" s="59"/>
      <c r="DS29" s="59"/>
      <c r="DT29" s="59"/>
      <c r="DU29" s="59"/>
      <c r="DV29" s="59"/>
      <c r="DX29" s="59"/>
      <c r="EB29" s="59"/>
      <c r="EC29" s="59"/>
      <c r="ED29" s="59"/>
      <c r="EE29" s="98"/>
      <c r="EF29" s="98"/>
      <c r="EH29" s="59"/>
      <c r="EI29" s="59"/>
      <c r="EJ29" s="59"/>
      <c r="EK29" s="59"/>
      <c r="EL29" s="59"/>
      <c r="EM29" s="59"/>
      <c r="EN29" s="59"/>
      <c r="EO29" s="59"/>
      <c r="EP29" s="59"/>
      <c r="EU29" s="59"/>
      <c r="EV29" s="59"/>
      <c r="EW29" s="59"/>
      <c r="EZ29" s="144" t="str">
        <f t="shared" si="2"/>
        <v>fall Chinook-MAG</v>
      </c>
      <c r="FA29" s="62" t="s">
        <v>328</v>
      </c>
      <c r="FB29" s="145" t="s">
        <v>400</v>
      </c>
      <c r="FC29" s="62" t="s">
        <v>94</v>
      </c>
      <c r="FD29" s="145" t="s">
        <v>402</v>
      </c>
      <c r="FE29" s="145">
        <v>900</v>
      </c>
      <c r="FF29" s="62">
        <v>2016</v>
      </c>
      <c r="FG29" s="62">
        <v>86.763744500000001</v>
      </c>
      <c r="FH29" s="62">
        <v>309.95818962499999</v>
      </c>
      <c r="FS29">
        <v>2015</v>
      </c>
      <c r="FT29">
        <v>382</v>
      </c>
      <c r="FU29">
        <v>0</v>
      </c>
      <c r="FV29">
        <v>7</v>
      </c>
      <c r="FW29" t="s">
        <v>82</v>
      </c>
      <c r="FX29">
        <v>192</v>
      </c>
      <c r="FY29" t="s">
        <v>82</v>
      </c>
      <c r="FZ29" t="s">
        <v>82</v>
      </c>
      <c r="GA29" t="s">
        <v>82</v>
      </c>
      <c r="GB29" t="s">
        <v>82</v>
      </c>
      <c r="GP29" s="12">
        <v>2017</v>
      </c>
      <c r="GQ29">
        <f t="shared" si="56"/>
        <v>169.5302275</v>
      </c>
      <c r="GR29">
        <f t="shared" si="57"/>
        <v>38.417396724503753</v>
      </c>
      <c r="GS29">
        <f t="shared" si="58"/>
        <v>78.394262975000004</v>
      </c>
      <c r="GT29">
        <f t="shared" si="67"/>
        <v>1674.0000000000005</v>
      </c>
      <c r="GU29">
        <f t="shared" si="59"/>
        <v>0</v>
      </c>
      <c r="GV29">
        <f t="shared" si="51"/>
        <v>0</v>
      </c>
      <c r="GX29">
        <f t="shared" si="60"/>
        <v>706</v>
      </c>
      <c r="GY29">
        <f t="shared" si="52"/>
        <v>26</v>
      </c>
      <c r="GZ29">
        <f t="shared" si="61"/>
        <v>281.41643750000003</v>
      </c>
      <c r="HA29">
        <f t="shared" si="62"/>
        <v>120.10691875000001</v>
      </c>
      <c r="HB29">
        <f t="shared" si="63"/>
        <v>1308.9889437500001</v>
      </c>
      <c r="HC29">
        <f t="shared" si="64"/>
        <v>1453.0464999999999</v>
      </c>
      <c r="HE29">
        <f t="shared" si="65"/>
        <v>456.48146250000002</v>
      </c>
      <c r="HF29">
        <f t="shared" si="54"/>
        <v>55.473684210526315</v>
      </c>
      <c r="HL29" s="205">
        <f t="shared" si="53"/>
        <v>6367.8558339100309</v>
      </c>
      <c r="HM29" s="266">
        <f t="shared" si="55"/>
        <v>0.3696570729861039</v>
      </c>
      <c r="HN29" s="266"/>
      <c r="HO29" s="206"/>
      <c r="HP29" s="206"/>
      <c r="HQ29" s="206"/>
      <c r="HR29" s="206"/>
      <c r="HS29" s="206"/>
      <c r="HT29" s="206"/>
      <c r="HU29" s="206"/>
      <c r="HV29" s="206"/>
      <c r="HW29" s="206"/>
      <c r="HX29" s="206"/>
      <c r="HY29" s="206"/>
      <c r="HZ29" s="206"/>
      <c r="IA29" s="206"/>
      <c r="IB29" s="206"/>
      <c r="IC29" s="206"/>
      <c r="ID29" s="206"/>
      <c r="IE29" s="206"/>
      <c r="IF29" s="206"/>
      <c r="IG29" s="206"/>
      <c r="IH29" s="206"/>
      <c r="II29" s="206"/>
      <c r="IJ29" s="206"/>
      <c r="IK29" s="206"/>
      <c r="IL29" s="206"/>
      <c r="IM29" s="206"/>
      <c r="IP29" t="s">
        <v>693</v>
      </c>
      <c r="KF29">
        <v>2005</v>
      </c>
      <c r="KG29">
        <v>234</v>
      </c>
      <c r="KH29" t="s">
        <v>212</v>
      </c>
      <c r="KI29" s="231">
        <v>2.6</v>
      </c>
      <c r="KJ29" s="70">
        <v>7.7</v>
      </c>
      <c r="KK29" s="232">
        <v>0</v>
      </c>
      <c r="KL29" s="231">
        <v>2.6</v>
      </c>
      <c r="KM29" s="70">
        <v>0</v>
      </c>
      <c r="KN29" s="70">
        <v>4.3</v>
      </c>
      <c r="KO29" s="70">
        <v>3.4</v>
      </c>
      <c r="KP29" s="70">
        <v>0</v>
      </c>
      <c r="KQ29" s="70">
        <v>0</v>
      </c>
      <c r="KR29" s="70">
        <v>0</v>
      </c>
      <c r="KS29" s="70">
        <v>0</v>
      </c>
      <c r="KT29" s="70">
        <v>0</v>
      </c>
      <c r="KU29" s="232">
        <v>0</v>
      </c>
      <c r="KV29" s="231">
        <v>4.7</v>
      </c>
      <c r="KW29" s="70">
        <v>5.0999999999999996</v>
      </c>
      <c r="KX29" s="70">
        <v>3.4</v>
      </c>
      <c r="KY29" s="70">
        <v>0</v>
      </c>
      <c r="KZ29" s="70">
        <v>0</v>
      </c>
      <c r="LA29" s="70">
        <v>0</v>
      </c>
      <c r="LB29" s="232">
        <v>0</v>
      </c>
      <c r="LC29" s="70">
        <v>0</v>
      </c>
      <c r="LD29" s="70">
        <v>0</v>
      </c>
      <c r="LE29" s="70">
        <v>0</v>
      </c>
      <c r="LF29" s="70">
        <v>0</v>
      </c>
      <c r="LG29" s="70">
        <v>0</v>
      </c>
      <c r="LH29" s="70">
        <v>0</v>
      </c>
      <c r="LI29" s="70">
        <v>3.4</v>
      </c>
      <c r="LJ29" s="70">
        <v>3.8</v>
      </c>
      <c r="LK29" s="70">
        <v>0.9</v>
      </c>
      <c r="LL29" s="70">
        <v>58.1</v>
      </c>
      <c r="LY29" s="12">
        <v>2013</v>
      </c>
      <c r="LZ29" s="107">
        <v>8365</v>
      </c>
      <c r="MA29" s="107">
        <v>3845</v>
      </c>
      <c r="MB29" s="107">
        <v>575</v>
      </c>
      <c r="MC29" s="107">
        <v>11055</v>
      </c>
      <c r="MD29" s="107">
        <f t="shared" si="75"/>
        <v>23840</v>
      </c>
      <c r="ME29" s="107">
        <v>104777</v>
      </c>
      <c r="MF29" s="161">
        <f t="shared" si="76"/>
        <v>7.9836223598690553E-2</v>
      </c>
      <c r="MG29" s="161">
        <f t="shared" si="77"/>
        <v>3.669698502533953E-2</v>
      </c>
      <c r="MH29" s="161">
        <f t="shared" si="78"/>
        <v>5.4878456149727514E-3</v>
      </c>
      <c r="MI29" s="161">
        <f t="shared" si="79"/>
        <v>0.10550979699743264</v>
      </c>
      <c r="MJ29" s="161">
        <f t="shared" si="80"/>
        <v>0.22753085123643549</v>
      </c>
      <c r="MK29" s="161">
        <f t="shared" si="81"/>
        <v>0.12202105423900284</v>
      </c>
      <c r="ML29" s="161">
        <f t="shared" si="82"/>
        <v>0.11653320862403008</v>
      </c>
      <c r="MM29" s="161"/>
      <c r="MN29">
        <v>2005</v>
      </c>
      <c r="MO29">
        <v>2432</v>
      </c>
      <c r="MP29" t="s">
        <v>212</v>
      </c>
      <c r="MQ29" s="231">
        <v>0</v>
      </c>
      <c r="MR29" s="70">
        <v>0</v>
      </c>
      <c r="MS29" s="232">
        <v>0</v>
      </c>
      <c r="MT29" s="231">
        <v>0</v>
      </c>
      <c r="MU29" s="70">
        <v>0</v>
      </c>
      <c r="MV29" s="70">
        <v>25</v>
      </c>
      <c r="MW29" s="70">
        <v>3</v>
      </c>
      <c r="MX29" s="70">
        <v>0</v>
      </c>
      <c r="MY29" s="70">
        <v>0</v>
      </c>
      <c r="MZ29" s="70">
        <v>0</v>
      </c>
      <c r="NA29" s="70">
        <v>0</v>
      </c>
      <c r="NB29" s="70">
        <v>0</v>
      </c>
      <c r="NC29" s="232">
        <v>0.3</v>
      </c>
      <c r="ND29" s="231">
        <v>6.1</v>
      </c>
      <c r="NE29" s="70">
        <v>0.9</v>
      </c>
      <c r="NF29" s="70">
        <v>1.2</v>
      </c>
      <c r="NG29" s="70">
        <v>0.1</v>
      </c>
      <c r="NH29" s="70">
        <v>0</v>
      </c>
      <c r="NI29" s="70">
        <v>0</v>
      </c>
      <c r="NJ29" s="232">
        <v>0</v>
      </c>
      <c r="NK29" s="70">
        <v>0</v>
      </c>
      <c r="NL29" s="70">
        <v>0</v>
      </c>
      <c r="NM29" s="70">
        <v>0</v>
      </c>
      <c r="NN29" s="70">
        <v>0</v>
      </c>
      <c r="NO29" s="70">
        <v>0</v>
      </c>
      <c r="NP29" s="70">
        <v>0</v>
      </c>
      <c r="NQ29" s="70">
        <v>26.5</v>
      </c>
      <c r="NR29" s="70">
        <v>0.9</v>
      </c>
      <c r="NS29" s="70">
        <v>0.2</v>
      </c>
      <c r="NT29" s="70">
        <v>35.799999999999997</v>
      </c>
      <c r="NV29" s="12">
        <v>2012</v>
      </c>
      <c r="NW29" s="12"/>
      <c r="NX29" s="3">
        <v>11935</v>
      </c>
      <c r="NY29" s="161">
        <f t="shared" si="83"/>
        <v>0.31462086300795977</v>
      </c>
      <c r="NZ29" s="161">
        <f t="shared" si="84"/>
        <v>0.46233766233766233</v>
      </c>
      <c r="OB29" s="205"/>
      <c r="OC29" s="205"/>
    </row>
    <row r="30" spans="2:393" ht="15" customHeight="1" x14ac:dyDescent="0.25">
      <c r="B30" s="43" t="s">
        <v>104</v>
      </c>
      <c r="C30" s="3">
        <v>86600</v>
      </c>
      <c r="D30" s="3">
        <v>84999.999999999985</v>
      </c>
      <c r="E30" s="3">
        <f t="shared" ref="E30:E75" si="85">C30-D30</f>
        <v>1600.0000000000146</v>
      </c>
      <c r="F30" s="11">
        <f>E30/C30</f>
        <v>1.8475750577367375E-2</v>
      </c>
      <c r="G30" s="11"/>
      <c r="H30" s="11"/>
      <c r="I30" s="11"/>
      <c r="J30" s="11"/>
      <c r="K30" s="11"/>
      <c r="L30" s="11"/>
      <c r="M30" s="11"/>
      <c r="N30" s="11"/>
      <c r="O30" s="11"/>
      <c r="P30" s="11"/>
      <c r="Q30" s="11"/>
      <c r="R30" s="11"/>
      <c r="AB30" s="3">
        <v>172411</v>
      </c>
      <c r="AC30" s="3">
        <v>0</v>
      </c>
      <c r="AE30">
        <v>92</v>
      </c>
      <c r="AN30">
        <v>3020</v>
      </c>
      <c r="BF30">
        <v>632</v>
      </c>
      <c r="BO30">
        <v>3312</v>
      </c>
      <c r="CC30">
        <v>364</v>
      </c>
      <c r="CL30">
        <v>4695</v>
      </c>
      <c r="CU30">
        <v>152</v>
      </c>
      <c r="DD30">
        <v>2494</v>
      </c>
      <c r="DT30">
        <v>774</v>
      </c>
      <c r="EZ30" s="144" t="str">
        <f t="shared" si="2"/>
        <v>fall Chinook-MAG</v>
      </c>
      <c r="FA30" s="62" t="s">
        <v>328</v>
      </c>
      <c r="FB30" s="145" t="s">
        <v>400</v>
      </c>
      <c r="FC30" s="62" t="s">
        <v>94</v>
      </c>
      <c r="FD30" s="145" t="s">
        <v>402</v>
      </c>
      <c r="FE30" s="145">
        <v>900</v>
      </c>
      <c r="FF30" s="62">
        <v>2017</v>
      </c>
      <c r="FG30" s="62">
        <v>16.5099855291135</v>
      </c>
      <c r="FH30" s="62">
        <v>78.394262975000004</v>
      </c>
      <c r="FS30">
        <v>2016</v>
      </c>
      <c r="FT30">
        <v>187</v>
      </c>
      <c r="FU30">
        <v>71</v>
      </c>
      <c r="FV30">
        <v>5</v>
      </c>
      <c r="FW30" t="s">
        <v>82</v>
      </c>
      <c r="FX30">
        <v>711</v>
      </c>
      <c r="FY30" t="s">
        <v>82</v>
      </c>
      <c r="FZ30" t="s">
        <v>82</v>
      </c>
      <c r="GA30" t="s">
        <v>82</v>
      </c>
      <c r="GB30">
        <v>122</v>
      </c>
      <c r="GP30" s="139" t="s">
        <v>623</v>
      </c>
      <c r="HL30" s="207">
        <f>AVERAGE(HL20:HL29)</f>
        <v>20211.801330612456</v>
      </c>
      <c r="HM30" s="207"/>
      <c r="HN30" s="207"/>
      <c r="HO30" s="207"/>
      <c r="HP30" s="207"/>
      <c r="HQ30" s="207"/>
      <c r="HR30" s="207"/>
      <c r="HS30" s="207"/>
      <c r="HT30" s="207"/>
      <c r="HU30" s="207"/>
      <c r="HV30" s="207"/>
      <c r="HW30" s="207"/>
      <c r="HX30" s="207"/>
      <c r="HY30" s="207"/>
      <c r="HZ30" s="207"/>
      <c r="IA30" s="207"/>
      <c r="IB30" s="207"/>
      <c r="IC30" s="207"/>
      <c r="ID30" s="207"/>
      <c r="IE30" s="207"/>
      <c r="IF30" s="207"/>
      <c r="IG30" s="207"/>
      <c r="IH30" s="207"/>
      <c r="II30" s="207"/>
      <c r="IJ30" s="207"/>
      <c r="IK30" s="207"/>
      <c r="IL30" s="207"/>
      <c r="IM30" s="207"/>
      <c r="IP30" t="s">
        <v>694</v>
      </c>
      <c r="KF30">
        <v>2006</v>
      </c>
      <c r="KG30">
        <v>140</v>
      </c>
      <c r="KH30" t="s">
        <v>212</v>
      </c>
      <c r="KI30" s="231">
        <v>5.7</v>
      </c>
      <c r="KJ30" s="70">
        <v>0</v>
      </c>
      <c r="KK30" s="232">
        <v>0</v>
      </c>
      <c r="KL30" s="231">
        <v>2.9</v>
      </c>
      <c r="KM30" s="70">
        <v>0</v>
      </c>
      <c r="KN30" s="70">
        <v>5</v>
      </c>
      <c r="KO30" s="70">
        <v>0</v>
      </c>
      <c r="KP30" s="70">
        <v>0</v>
      </c>
      <c r="KQ30" s="70">
        <v>0</v>
      </c>
      <c r="KR30" s="70">
        <v>0</v>
      </c>
      <c r="KS30" s="70">
        <v>0</v>
      </c>
      <c r="KT30" s="70">
        <v>0</v>
      </c>
      <c r="KU30" s="232">
        <v>0</v>
      </c>
      <c r="KV30" s="231">
        <v>6.4</v>
      </c>
      <c r="KW30" s="70">
        <v>2.1</v>
      </c>
      <c r="KX30" s="70">
        <v>1.4</v>
      </c>
      <c r="KY30" s="70">
        <v>0</v>
      </c>
      <c r="KZ30" s="70">
        <v>0</v>
      </c>
      <c r="LA30" s="70">
        <v>0</v>
      </c>
      <c r="LB30" s="232">
        <v>0</v>
      </c>
      <c r="LC30" s="70">
        <v>0</v>
      </c>
      <c r="LD30" s="70">
        <v>0</v>
      </c>
      <c r="LE30" s="70">
        <v>0</v>
      </c>
      <c r="LF30" s="70">
        <v>0</v>
      </c>
      <c r="LG30" s="70">
        <v>0</v>
      </c>
      <c r="LH30" s="70">
        <v>0</v>
      </c>
      <c r="LI30" s="70">
        <v>2.1</v>
      </c>
      <c r="LJ30" s="70">
        <v>10.7</v>
      </c>
      <c r="LK30" s="70">
        <v>0</v>
      </c>
      <c r="LL30" s="70">
        <v>63.6</v>
      </c>
      <c r="LY30" s="12">
        <v>2014</v>
      </c>
      <c r="LZ30" s="107">
        <v>8733.7130753264573</v>
      </c>
      <c r="MA30" s="107">
        <v>4384</v>
      </c>
      <c r="MB30" s="107">
        <v>136.3174194876016</v>
      </c>
      <c r="MC30" s="107">
        <v>7613</v>
      </c>
      <c r="MD30" s="107">
        <f t="shared" si="75"/>
        <v>20867.030494814058</v>
      </c>
      <c r="ME30" s="107">
        <v>101906</v>
      </c>
      <c r="MF30" s="161">
        <f t="shared" si="76"/>
        <v>8.5703619760627028E-2</v>
      </c>
      <c r="MG30" s="161">
        <f t="shared" si="77"/>
        <v>4.3020038074303768E-2</v>
      </c>
      <c r="MH30" s="161">
        <f t="shared" si="78"/>
        <v>1.3376780512197673E-3</v>
      </c>
      <c r="MI30" s="161">
        <f t="shared" si="79"/>
        <v>7.4706101701568106E-2</v>
      </c>
      <c r="MJ30" s="161">
        <f t="shared" si="80"/>
        <v>0.20476743758771868</v>
      </c>
      <c r="MK30" s="161">
        <f t="shared" si="81"/>
        <v>0.13006133588615054</v>
      </c>
      <c r="ML30" s="161">
        <f t="shared" si="82"/>
        <v>0.12872365783493078</v>
      </c>
      <c r="MM30" s="161"/>
      <c r="MN30">
        <v>2006</v>
      </c>
      <c r="MO30">
        <v>729</v>
      </c>
      <c r="MP30" t="s">
        <v>212</v>
      </c>
      <c r="MQ30" s="231">
        <v>0</v>
      </c>
      <c r="MR30" s="70">
        <v>0</v>
      </c>
      <c r="MS30" s="232">
        <v>0</v>
      </c>
      <c r="MT30" s="231">
        <v>0</v>
      </c>
      <c r="MU30" s="70">
        <v>0</v>
      </c>
      <c r="MV30" s="70">
        <v>17.399999999999999</v>
      </c>
      <c r="MW30" s="70">
        <v>4.9000000000000004</v>
      </c>
      <c r="MX30" s="70">
        <v>0</v>
      </c>
      <c r="MY30" s="70">
        <v>0</v>
      </c>
      <c r="MZ30" s="70">
        <v>0</v>
      </c>
      <c r="NA30" s="70">
        <v>0</v>
      </c>
      <c r="NB30" s="70">
        <v>0</v>
      </c>
      <c r="NC30" s="232">
        <v>0</v>
      </c>
      <c r="ND30" s="231">
        <v>4.7</v>
      </c>
      <c r="NE30" s="70">
        <v>1.4</v>
      </c>
      <c r="NF30" s="70">
        <v>1.5</v>
      </c>
      <c r="NG30" s="70">
        <v>0.5</v>
      </c>
      <c r="NH30" s="70">
        <v>0</v>
      </c>
      <c r="NI30" s="70">
        <v>0</v>
      </c>
      <c r="NJ30" s="232">
        <v>1.5</v>
      </c>
      <c r="NK30" s="70">
        <v>0</v>
      </c>
      <c r="NL30" s="70">
        <v>0</v>
      </c>
      <c r="NM30" s="70">
        <v>0</v>
      </c>
      <c r="NN30" s="70">
        <v>0</v>
      </c>
      <c r="NO30" s="70">
        <v>0</v>
      </c>
      <c r="NP30" s="70">
        <v>0</v>
      </c>
      <c r="NQ30" s="70">
        <v>35.5</v>
      </c>
      <c r="NR30" s="70">
        <v>1</v>
      </c>
      <c r="NS30" s="70">
        <v>0</v>
      </c>
      <c r="NT30" s="70">
        <v>31.6</v>
      </c>
      <c r="NV30" s="12">
        <v>2013</v>
      </c>
      <c r="NW30" s="12"/>
      <c r="NX30" s="3">
        <v>23393</v>
      </c>
      <c r="NY30" s="161">
        <f t="shared" si="83"/>
        <v>0.10721155901338007</v>
      </c>
      <c r="NZ30" s="161">
        <f t="shared" si="84"/>
        <v>0.59992305390501433</v>
      </c>
      <c r="OB30" s="205"/>
      <c r="OC30" s="205"/>
    </row>
    <row r="31" spans="2:393" ht="15" customHeight="1" thickBot="1" x14ac:dyDescent="0.3">
      <c r="B31" s="43" t="s">
        <v>105</v>
      </c>
      <c r="C31" s="3">
        <v>115000</v>
      </c>
      <c r="D31" s="3">
        <v>102300</v>
      </c>
      <c r="E31" s="3">
        <f t="shared" si="85"/>
        <v>12700</v>
      </c>
      <c r="F31" s="11">
        <f t="shared" ref="F31:F76" si="86">E31/C31</f>
        <v>0.11043478260869566</v>
      </c>
      <c r="G31" s="11"/>
      <c r="H31" s="11"/>
      <c r="I31" s="11"/>
      <c r="J31" s="11"/>
      <c r="K31" s="11"/>
      <c r="L31" s="11"/>
      <c r="M31" s="11"/>
      <c r="N31" s="11"/>
      <c r="O31" s="11"/>
      <c r="P31" s="11"/>
      <c r="Q31" s="11"/>
      <c r="R31" s="11"/>
      <c r="AB31" s="3">
        <v>157674</v>
      </c>
      <c r="AC31" s="3">
        <v>0</v>
      </c>
      <c r="AE31">
        <v>136</v>
      </c>
      <c r="AN31">
        <v>2539</v>
      </c>
      <c r="BF31">
        <v>891</v>
      </c>
      <c r="BO31">
        <v>5707</v>
      </c>
      <c r="CC31">
        <v>75</v>
      </c>
      <c r="CL31">
        <v>5509</v>
      </c>
      <c r="CU31">
        <v>198</v>
      </c>
      <c r="DD31">
        <v>1465</v>
      </c>
      <c r="DT31">
        <v>83</v>
      </c>
      <c r="DX31">
        <v>914</v>
      </c>
      <c r="EZ31" s="144" t="str">
        <f t="shared" si="2"/>
        <v>fall Chinook-Coweeman</v>
      </c>
      <c r="FA31" s="62" t="s">
        <v>328</v>
      </c>
      <c r="FB31" s="145" t="s">
        <v>403</v>
      </c>
      <c r="FC31" s="62" t="s">
        <v>41</v>
      </c>
      <c r="FD31" s="145" t="s">
        <v>402</v>
      </c>
      <c r="FE31" s="145">
        <v>900</v>
      </c>
      <c r="FF31" s="62">
        <v>2010</v>
      </c>
      <c r="FG31" s="62">
        <v>413.39206250000001</v>
      </c>
      <c r="FH31" s="62">
        <v>170.93974875000001</v>
      </c>
      <c r="FS31">
        <v>2017</v>
      </c>
      <c r="FT31">
        <v>186</v>
      </c>
      <c r="FU31">
        <v>0</v>
      </c>
      <c r="FV31">
        <v>0</v>
      </c>
      <c r="FW31" t="s">
        <v>82</v>
      </c>
      <c r="FX31">
        <v>34</v>
      </c>
      <c r="FY31" t="s">
        <v>82</v>
      </c>
      <c r="FZ31" t="s">
        <v>82</v>
      </c>
      <c r="GA31" t="s">
        <v>82</v>
      </c>
      <c r="GB31" t="s">
        <v>82</v>
      </c>
      <c r="GP31" s="264"/>
      <c r="GQ31" s="264"/>
      <c r="GR31" s="264"/>
      <c r="GS31" s="264"/>
      <c r="GT31" s="264"/>
      <c r="GU31" s="264"/>
      <c r="GV31" s="264"/>
      <c r="GW31" s="264"/>
      <c r="GX31" s="264"/>
      <c r="GY31" s="264"/>
      <c r="GZ31" s="264"/>
      <c r="HA31" s="264"/>
      <c r="HB31" s="264"/>
      <c r="HC31" s="264"/>
      <c r="HD31" s="264"/>
      <c r="HE31" s="264"/>
      <c r="HF31" s="264"/>
      <c r="HG31" s="264"/>
      <c r="HH31" s="264"/>
      <c r="HI31" s="264"/>
      <c r="HJ31" s="264"/>
      <c r="HK31" s="264"/>
      <c r="HL31" s="264"/>
      <c r="IP31" t="s">
        <v>695</v>
      </c>
      <c r="KF31">
        <v>2007</v>
      </c>
      <c r="KG31">
        <v>146</v>
      </c>
      <c r="KH31" t="s">
        <v>212</v>
      </c>
      <c r="KI31" s="231">
        <v>3.4</v>
      </c>
      <c r="KJ31" s="70">
        <v>2.7</v>
      </c>
      <c r="KK31" s="232">
        <v>0</v>
      </c>
      <c r="KL31" s="231">
        <v>5.5</v>
      </c>
      <c r="KM31" s="70">
        <v>0</v>
      </c>
      <c r="KN31" s="70">
        <v>11</v>
      </c>
      <c r="KO31" s="70">
        <v>3.4</v>
      </c>
      <c r="KP31" s="70">
        <v>0</v>
      </c>
      <c r="KQ31" s="70">
        <v>0</v>
      </c>
      <c r="KR31" s="70">
        <v>0</v>
      </c>
      <c r="KS31" s="70">
        <v>0</v>
      </c>
      <c r="KT31" s="70">
        <v>0</v>
      </c>
      <c r="KU31" s="232">
        <v>0</v>
      </c>
      <c r="KV31" s="231">
        <v>14.4</v>
      </c>
      <c r="KW31" s="70">
        <v>2.7</v>
      </c>
      <c r="KX31" s="70">
        <v>0</v>
      </c>
      <c r="KY31" s="70">
        <v>1.4</v>
      </c>
      <c r="KZ31" s="70">
        <v>0</v>
      </c>
      <c r="LA31" s="70">
        <v>0</v>
      </c>
      <c r="LB31" s="232">
        <v>0</v>
      </c>
      <c r="LC31" s="70">
        <v>0</v>
      </c>
      <c r="LD31" s="70">
        <v>0</v>
      </c>
      <c r="LE31" s="70">
        <v>0</v>
      </c>
      <c r="LF31" s="70">
        <v>0</v>
      </c>
      <c r="LG31" s="70">
        <v>0</v>
      </c>
      <c r="LH31" s="70">
        <v>0</v>
      </c>
      <c r="LI31" s="70">
        <v>0</v>
      </c>
      <c r="LJ31" s="70">
        <v>0</v>
      </c>
      <c r="LK31" s="70">
        <v>0</v>
      </c>
      <c r="LL31" s="70">
        <v>55.5</v>
      </c>
      <c r="LY31" s="12">
        <v>2015</v>
      </c>
      <c r="LZ31" s="107">
        <v>9644</v>
      </c>
      <c r="MA31" s="107">
        <v>6039</v>
      </c>
      <c r="MB31" s="107">
        <v>44</v>
      </c>
      <c r="MC31" s="107">
        <v>5669</v>
      </c>
      <c r="MD31" s="107">
        <f t="shared" si="75"/>
        <v>21396</v>
      </c>
      <c r="ME31" s="107">
        <v>128876</v>
      </c>
      <c r="MF31" s="161">
        <f t="shared" si="76"/>
        <v>7.4831621093143799E-2</v>
      </c>
      <c r="MG31" s="161">
        <f t="shared" si="77"/>
        <v>4.6858996244452028E-2</v>
      </c>
      <c r="MH31" s="161">
        <f t="shared" si="78"/>
        <v>3.414134516899966E-4</v>
      </c>
      <c r="MI31" s="161">
        <f t="shared" si="79"/>
        <v>4.398801949160433E-2</v>
      </c>
      <c r="MJ31" s="161">
        <f t="shared" si="80"/>
        <v>0.16602005028089015</v>
      </c>
      <c r="MK31" s="161">
        <f t="shared" si="81"/>
        <v>0.12203203078928582</v>
      </c>
      <c r="ML31" s="161">
        <f t="shared" si="82"/>
        <v>0.12169061733759583</v>
      </c>
      <c r="MM31" s="161"/>
      <c r="MN31">
        <v>2007</v>
      </c>
      <c r="MO31">
        <v>1069</v>
      </c>
      <c r="MP31" t="s">
        <v>212</v>
      </c>
      <c r="MQ31" s="231">
        <v>0</v>
      </c>
      <c r="MR31" s="70">
        <v>0</v>
      </c>
      <c r="MS31" s="232">
        <v>0</v>
      </c>
      <c r="MT31" s="231">
        <v>0</v>
      </c>
      <c r="MU31" s="70">
        <v>0</v>
      </c>
      <c r="MV31" s="70">
        <v>6.5</v>
      </c>
      <c r="MW31" s="70">
        <v>3.1</v>
      </c>
      <c r="MX31" s="70">
        <v>0</v>
      </c>
      <c r="MY31" s="70">
        <v>0</v>
      </c>
      <c r="MZ31" s="70">
        <v>0</v>
      </c>
      <c r="NA31" s="70">
        <v>0</v>
      </c>
      <c r="NB31" s="70">
        <v>0</v>
      </c>
      <c r="NC31" s="232">
        <v>0.8</v>
      </c>
      <c r="ND31" s="231">
        <v>2.2000000000000002</v>
      </c>
      <c r="NE31" s="70">
        <v>4.4000000000000004</v>
      </c>
      <c r="NF31" s="70">
        <v>1</v>
      </c>
      <c r="NG31" s="70">
        <v>0</v>
      </c>
      <c r="NH31" s="70">
        <v>0</v>
      </c>
      <c r="NI31" s="70">
        <v>0</v>
      </c>
      <c r="NJ31" s="232">
        <v>5.3</v>
      </c>
      <c r="NK31" s="70">
        <v>0</v>
      </c>
      <c r="NL31" s="70">
        <v>0</v>
      </c>
      <c r="NM31" s="70">
        <v>0</v>
      </c>
      <c r="NN31" s="70">
        <v>0</v>
      </c>
      <c r="NO31" s="70">
        <v>0</v>
      </c>
      <c r="NP31" s="70">
        <v>0</v>
      </c>
      <c r="NQ31" s="70">
        <v>35.799999999999997</v>
      </c>
      <c r="NR31" s="70">
        <v>1.4</v>
      </c>
      <c r="NS31" s="70">
        <v>0</v>
      </c>
      <c r="NT31" s="70">
        <v>39.4</v>
      </c>
      <c r="NV31" s="12">
        <v>2014</v>
      </c>
      <c r="NX31" s="3">
        <v>16461.873304423483</v>
      </c>
      <c r="NY31" s="161">
        <f t="shared" si="83"/>
        <v>0.24601533674391954</v>
      </c>
      <c r="NZ31" s="161">
        <f t="shared" si="84"/>
        <v>0.55850265823206602</v>
      </c>
      <c r="OB31" s="205"/>
      <c r="OC31" s="205"/>
    </row>
    <row r="32" spans="2:393" ht="15" customHeight="1" x14ac:dyDescent="0.25">
      <c r="B32" s="43" t="s">
        <v>106</v>
      </c>
      <c r="C32" s="3">
        <v>86900</v>
      </c>
      <c r="D32" s="3">
        <v>83200</v>
      </c>
      <c r="E32" s="3">
        <f t="shared" si="85"/>
        <v>3700</v>
      </c>
      <c r="F32" s="11">
        <f t="shared" si="86"/>
        <v>4.2577675489067893E-2</v>
      </c>
      <c r="G32" s="11"/>
      <c r="H32" s="11"/>
      <c r="I32" s="11"/>
      <c r="J32" s="11"/>
      <c r="K32" s="11"/>
      <c r="L32" s="11"/>
      <c r="M32" s="11"/>
      <c r="N32" s="11"/>
      <c r="O32" s="11"/>
      <c r="P32" s="11"/>
      <c r="Q32" s="11"/>
      <c r="R32" s="11"/>
      <c r="AB32" s="3">
        <v>155414</v>
      </c>
      <c r="AC32" s="3">
        <v>0</v>
      </c>
      <c r="AE32">
        <v>127</v>
      </c>
      <c r="AN32">
        <v>2984</v>
      </c>
      <c r="BF32">
        <v>583</v>
      </c>
      <c r="BO32">
        <v>4782</v>
      </c>
      <c r="CC32">
        <v>108</v>
      </c>
      <c r="CL32">
        <v>2684</v>
      </c>
      <c r="CU32">
        <v>249</v>
      </c>
      <c r="DD32">
        <v>1348</v>
      </c>
      <c r="DT32">
        <v>862</v>
      </c>
      <c r="DX32">
        <v>2865</v>
      </c>
      <c r="EZ32" s="144" t="str">
        <f t="shared" si="2"/>
        <v>fall Chinook-Coweeman</v>
      </c>
      <c r="FA32" s="62" t="s">
        <v>328</v>
      </c>
      <c r="FB32" s="145" t="s">
        <v>403</v>
      </c>
      <c r="FC32" s="62" t="s">
        <v>41</v>
      </c>
      <c r="FD32" s="145" t="s">
        <v>402</v>
      </c>
      <c r="FE32" s="145">
        <v>900</v>
      </c>
      <c r="FF32" s="62">
        <v>2011</v>
      </c>
      <c r="FG32" s="62">
        <v>622.41391250000004</v>
      </c>
      <c r="FH32" s="62">
        <v>84.594147500000005</v>
      </c>
      <c r="FS32">
        <v>2018</v>
      </c>
      <c r="FT32" t="s">
        <v>82</v>
      </c>
      <c r="FU32" t="s">
        <v>82</v>
      </c>
      <c r="FV32" t="s">
        <v>82</v>
      </c>
      <c r="FW32" t="s">
        <v>82</v>
      </c>
      <c r="FX32" t="s">
        <v>82</v>
      </c>
      <c r="FY32" t="s">
        <v>82</v>
      </c>
      <c r="FZ32" t="s">
        <v>82</v>
      </c>
      <c r="GA32" t="s">
        <v>82</v>
      </c>
      <c r="GB32" t="s">
        <v>82</v>
      </c>
      <c r="IP32" t="s">
        <v>705</v>
      </c>
      <c r="KF32">
        <v>2008</v>
      </c>
      <c r="KG32">
        <v>197</v>
      </c>
      <c r="KH32" t="s">
        <v>212</v>
      </c>
      <c r="KI32" s="231">
        <v>0</v>
      </c>
      <c r="KJ32" s="70">
        <v>0</v>
      </c>
      <c r="KK32" s="232">
        <v>0</v>
      </c>
      <c r="KL32" s="231">
        <v>0</v>
      </c>
      <c r="KM32" s="70">
        <v>0</v>
      </c>
      <c r="KN32" s="70">
        <v>9.1</v>
      </c>
      <c r="KO32" s="70">
        <v>0</v>
      </c>
      <c r="KP32" s="70">
        <v>0</v>
      </c>
      <c r="KQ32" s="70">
        <v>0</v>
      </c>
      <c r="KR32" s="70">
        <v>0</v>
      </c>
      <c r="KS32" s="70">
        <v>0</v>
      </c>
      <c r="KT32" s="70">
        <v>0</v>
      </c>
      <c r="KU32" s="232">
        <v>0</v>
      </c>
      <c r="KV32" s="231">
        <v>3</v>
      </c>
      <c r="KW32" s="70">
        <v>6.1</v>
      </c>
      <c r="KX32" s="70">
        <v>0</v>
      </c>
      <c r="KY32" s="70">
        <v>0</v>
      </c>
      <c r="KZ32" s="70">
        <v>0</v>
      </c>
      <c r="LA32" s="70">
        <v>0</v>
      </c>
      <c r="LB32" s="232">
        <v>2.5</v>
      </c>
      <c r="LC32" s="70">
        <v>0</v>
      </c>
      <c r="LD32" s="70">
        <v>0</v>
      </c>
      <c r="LE32" s="70">
        <v>0</v>
      </c>
      <c r="LF32" s="70">
        <v>0</v>
      </c>
      <c r="LG32" s="70">
        <v>0</v>
      </c>
      <c r="LH32" s="70">
        <v>0</v>
      </c>
      <c r="LI32" s="70">
        <v>2.5</v>
      </c>
      <c r="LJ32" s="70">
        <v>9.6</v>
      </c>
      <c r="LK32" s="70">
        <v>1</v>
      </c>
      <c r="LL32" s="70">
        <v>66</v>
      </c>
      <c r="LY32" s="12">
        <v>2016</v>
      </c>
      <c r="LZ32" s="155">
        <v>6075</v>
      </c>
      <c r="MA32" s="155">
        <v>6368</v>
      </c>
      <c r="MB32" s="155">
        <v>32</v>
      </c>
      <c r="MC32" s="155">
        <v>5299</v>
      </c>
      <c r="MD32" s="107">
        <f t="shared" si="75"/>
        <v>17774</v>
      </c>
      <c r="ME32" s="107">
        <v>81492</v>
      </c>
      <c r="MF32" s="161">
        <f t="shared" si="76"/>
        <v>7.4547194816669118E-2</v>
      </c>
      <c r="MG32" s="161">
        <f t="shared" si="77"/>
        <v>7.8142639768320823E-2</v>
      </c>
      <c r="MH32" s="161">
        <f t="shared" si="78"/>
        <v>3.9267658175035585E-4</v>
      </c>
      <c r="MI32" s="161">
        <f t="shared" si="79"/>
        <v>6.5024787709222986E-2</v>
      </c>
      <c r="MJ32" s="161">
        <f t="shared" si="80"/>
        <v>0.21810729887596328</v>
      </c>
      <c r="MK32" s="161">
        <f t="shared" si="81"/>
        <v>0.15308251116674029</v>
      </c>
      <c r="ML32" s="161">
        <f t="shared" si="82"/>
        <v>0.15268983458498994</v>
      </c>
      <c r="MM32" s="161"/>
      <c r="MN32">
        <v>2008</v>
      </c>
      <c r="MO32">
        <v>2285</v>
      </c>
      <c r="MP32" t="s">
        <v>212</v>
      </c>
      <c r="MQ32" s="231">
        <v>0</v>
      </c>
      <c r="MR32" s="70">
        <v>0</v>
      </c>
      <c r="MS32" s="232">
        <v>0</v>
      </c>
      <c r="MT32" s="231">
        <v>0</v>
      </c>
      <c r="MU32" s="70">
        <v>0</v>
      </c>
      <c r="MV32" s="70">
        <v>5</v>
      </c>
      <c r="MW32" s="70">
        <v>6.2</v>
      </c>
      <c r="MX32" s="70">
        <v>0</v>
      </c>
      <c r="MY32" s="70">
        <v>0</v>
      </c>
      <c r="MZ32" s="70">
        <v>0</v>
      </c>
      <c r="NA32" s="70">
        <v>0</v>
      </c>
      <c r="NB32" s="70">
        <v>0</v>
      </c>
      <c r="NC32" s="232">
        <v>0.9</v>
      </c>
      <c r="ND32" s="231">
        <v>7.6</v>
      </c>
      <c r="NE32" s="70">
        <v>2.9</v>
      </c>
      <c r="NF32" s="70">
        <v>0</v>
      </c>
      <c r="NG32" s="70">
        <v>0</v>
      </c>
      <c r="NH32" s="70">
        <v>0</v>
      </c>
      <c r="NI32" s="70">
        <v>0</v>
      </c>
      <c r="NJ32" s="232">
        <v>1.8</v>
      </c>
      <c r="NK32" s="70">
        <v>0</v>
      </c>
      <c r="NL32" s="70">
        <v>0</v>
      </c>
      <c r="NM32" s="70">
        <v>0</v>
      </c>
      <c r="NN32" s="70">
        <v>0</v>
      </c>
      <c r="NO32" s="70">
        <v>0</v>
      </c>
      <c r="NP32" s="70">
        <v>0</v>
      </c>
      <c r="NQ32" s="70">
        <v>39</v>
      </c>
      <c r="NR32" s="70">
        <v>2.5</v>
      </c>
      <c r="NS32" s="70">
        <v>0</v>
      </c>
      <c r="NT32" s="70">
        <v>34</v>
      </c>
      <c r="NV32" s="12">
        <v>2015</v>
      </c>
      <c r="NX32" s="3">
        <v>11400</v>
      </c>
      <c r="NY32" s="161">
        <f t="shared" si="83"/>
        <v>0.30587719298245614</v>
      </c>
      <c r="NZ32" s="161">
        <f t="shared" si="84"/>
        <v>0.59114035087719297</v>
      </c>
      <c r="OB32" s="205"/>
      <c r="OC32" s="205"/>
    </row>
    <row r="33" spans="2:393" ht="15" customHeight="1" x14ac:dyDescent="0.25">
      <c r="B33" s="43" t="s">
        <v>107</v>
      </c>
      <c r="C33" s="3">
        <v>96200</v>
      </c>
      <c r="D33" s="3">
        <v>90500</v>
      </c>
      <c r="E33" s="3">
        <f t="shared" si="85"/>
        <v>5700</v>
      </c>
      <c r="F33" s="11">
        <f t="shared" si="86"/>
        <v>5.9251559251559255E-2</v>
      </c>
      <c r="G33" s="11"/>
      <c r="H33" s="11"/>
      <c r="I33" s="11"/>
      <c r="J33" s="11"/>
      <c r="K33" s="11"/>
      <c r="L33" s="11"/>
      <c r="M33" s="11"/>
      <c r="N33" s="11"/>
      <c r="O33" s="11"/>
      <c r="P33" s="11"/>
      <c r="Q33" s="11"/>
      <c r="R33" s="11"/>
      <c r="AB33" s="3">
        <v>185543</v>
      </c>
      <c r="AC33" s="3">
        <v>0</v>
      </c>
      <c r="AE33">
        <v>137</v>
      </c>
      <c r="AN33">
        <v>3182</v>
      </c>
      <c r="BF33">
        <v>411</v>
      </c>
      <c r="BO33">
        <v>5487</v>
      </c>
      <c r="CC33">
        <v>100</v>
      </c>
      <c r="CL33">
        <v>3305</v>
      </c>
      <c r="CU33">
        <v>158</v>
      </c>
      <c r="DD33">
        <v>1562</v>
      </c>
      <c r="DT33">
        <v>228</v>
      </c>
      <c r="DX33">
        <v>1212</v>
      </c>
      <c r="EZ33" s="144" t="str">
        <f t="shared" si="2"/>
        <v>fall Chinook-Coweeman</v>
      </c>
      <c r="FA33" s="62" t="s">
        <v>328</v>
      </c>
      <c r="FB33" s="145" t="s">
        <v>403</v>
      </c>
      <c r="FC33" s="62" t="s">
        <v>41</v>
      </c>
      <c r="FD33" s="145" t="s">
        <v>402</v>
      </c>
      <c r="FE33" s="145">
        <v>900</v>
      </c>
      <c r="FF33" s="62">
        <v>2012</v>
      </c>
      <c r="FG33" s="62">
        <v>463.080825</v>
      </c>
      <c r="FH33" s="62">
        <v>62.521213750000001</v>
      </c>
      <c r="IP33" t="s">
        <v>709</v>
      </c>
      <c r="KF33">
        <v>2009</v>
      </c>
      <c r="KG33">
        <v>463</v>
      </c>
      <c r="KH33" t="s">
        <v>212</v>
      </c>
      <c r="KI33" s="231">
        <v>2.6</v>
      </c>
      <c r="KJ33" s="70">
        <v>0</v>
      </c>
      <c r="KK33" s="232">
        <v>2.2000000000000002</v>
      </c>
      <c r="KL33" s="231">
        <v>0</v>
      </c>
      <c r="KM33" s="70">
        <v>1.1000000000000001</v>
      </c>
      <c r="KN33" s="70">
        <v>1.5</v>
      </c>
      <c r="KO33" s="70">
        <v>1.7</v>
      </c>
      <c r="KP33" s="70">
        <v>0</v>
      </c>
      <c r="KQ33" s="70">
        <v>0</v>
      </c>
      <c r="KR33" s="70">
        <v>0</v>
      </c>
      <c r="KS33" s="70">
        <v>0</v>
      </c>
      <c r="KT33" s="70">
        <v>0</v>
      </c>
      <c r="KU33" s="232">
        <v>3.2</v>
      </c>
      <c r="KV33" s="231">
        <v>6.3</v>
      </c>
      <c r="KW33" s="70">
        <v>3.9</v>
      </c>
      <c r="KX33" s="70">
        <v>0</v>
      </c>
      <c r="KY33" s="70">
        <v>0</v>
      </c>
      <c r="KZ33" s="70">
        <v>0</v>
      </c>
      <c r="LA33" s="70">
        <v>0</v>
      </c>
      <c r="LB33" s="232">
        <v>2.8</v>
      </c>
      <c r="LC33" s="70">
        <v>0</v>
      </c>
      <c r="LD33" s="70">
        <v>0</v>
      </c>
      <c r="LE33" s="70">
        <v>0</v>
      </c>
      <c r="LF33" s="70">
        <v>0</v>
      </c>
      <c r="LG33" s="70">
        <v>0</v>
      </c>
      <c r="LH33" s="70">
        <v>0</v>
      </c>
      <c r="LI33" s="70">
        <v>1.3</v>
      </c>
      <c r="LJ33" s="70">
        <v>6.7</v>
      </c>
      <c r="LK33" s="70">
        <v>1.1000000000000001</v>
      </c>
      <c r="LL33" s="70">
        <v>65.7</v>
      </c>
      <c r="LY33" s="12">
        <v>2017</v>
      </c>
      <c r="LZ33" s="107">
        <v>5853.8829105485065</v>
      </c>
      <c r="MA33" s="107">
        <v>526</v>
      </c>
      <c r="MB33" s="107">
        <v>198.71465079634402</v>
      </c>
      <c r="MC33" s="107">
        <v>2977</v>
      </c>
      <c r="MD33" s="107">
        <f t="shared" si="75"/>
        <v>9555.59756134485</v>
      </c>
      <c r="ME33" s="107">
        <v>64626</v>
      </c>
      <c r="MF33" s="161">
        <f t="shared" si="76"/>
        <v>9.0580925796869785E-2</v>
      </c>
      <c r="MG33" s="161">
        <f t="shared" si="77"/>
        <v>8.1391390462043148E-3</v>
      </c>
      <c r="MH33" s="161">
        <f t="shared" si="78"/>
        <v>3.074840633744066E-3</v>
      </c>
      <c r="MI33" s="161">
        <f t="shared" si="79"/>
        <v>4.6065051217776126E-2</v>
      </c>
      <c r="MJ33" s="161">
        <f t="shared" si="80"/>
        <v>0.14785995669459429</v>
      </c>
      <c r="MK33" s="161">
        <f t="shared" si="81"/>
        <v>0.10179490547681817</v>
      </c>
      <c r="ML33" s="161">
        <f t="shared" si="82"/>
        <v>9.8720064843074107E-2</v>
      </c>
      <c r="MM33" s="161"/>
      <c r="MN33">
        <v>2009</v>
      </c>
      <c r="MO33">
        <v>2569</v>
      </c>
      <c r="MP33" t="s">
        <v>212</v>
      </c>
      <c r="MQ33" s="231">
        <v>0</v>
      </c>
      <c r="MR33" s="70">
        <v>0</v>
      </c>
      <c r="MS33" s="232">
        <v>0</v>
      </c>
      <c r="MT33" s="231">
        <v>0</v>
      </c>
      <c r="MU33" s="70">
        <v>0</v>
      </c>
      <c r="MV33" s="70">
        <v>1.3</v>
      </c>
      <c r="MW33" s="70">
        <v>2.6</v>
      </c>
      <c r="MX33" s="70">
        <v>0</v>
      </c>
      <c r="MY33" s="70">
        <v>0</v>
      </c>
      <c r="MZ33" s="70">
        <v>0.4</v>
      </c>
      <c r="NA33" s="70">
        <v>0</v>
      </c>
      <c r="NB33" s="70">
        <v>0</v>
      </c>
      <c r="NC33" s="232">
        <v>0.2</v>
      </c>
      <c r="ND33" s="231">
        <v>1.7</v>
      </c>
      <c r="NE33" s="70">
        <v>4.2</v>
      </c>
      <c r="NF33" s="70">
        <v>0</v>
      </c>
      <c r="NG33" s="70">
        <v>0</v>
      </c>
      <c r="NH33" s="70">
        <v>0</v>
      </c>
      <c r="NI33" s="70">
        <v>0</v>
      </c>
      <c r="NJ33" s="232">
        <v>5.9</v>
      </c>
      <c r="NK33" s="70">
        <v>0</v>
      </c>
      <c r="NL33" s="70">
        <v>0</v>
      </c>
      <c r="NM33" s="70">
        <v>0</v>
      </c>
      <c r="NN33" s="70">
        <v>0</v>
      </c>
      <c r="NO33" s="70">
        <v>0</v>
      </c>
      <c r="NP33" s="70">
        <v>0</v>
      </c>
      <c r="NQ33" s="70">
        <v>35.200000000000003</v>
      </c>
      <c r="NR33" s="70">
        <v>2.2999999999999998</v>
      </c>
      <c r="NS33" s="70">
        <v>0.2</v>
      </c>
      <c r="NT33" s="70">
        <v>46</v>
      </c>
      <c r="NV33" s="12">
        <v>2016</v>
      </c>
      <c r="NW33" s="12"/>
      <c r="NX33" s="3">
        <v>6676</v>
      </c>
      <c r="NY33" s="161">
        <f t="shared" si="83"/>
        <v>0.2243858597962852</v>
      </c>
      <c r="NZ33" s="161">
        <f t="shared" si="84"/>
        <v>0.58163571000599157</v>
      </c>
      <c r="OB33" s="205"/>
      <c r="OC33" s="205"/>
    </row>
    <row r="34" spans="2:393" ht="15" customHeight="1" x14ac:dyDescent="0.25">
      <c r="B34" s="43" t="s">
        <v>108</v>
      </c>
      <c r="C34" s="3">
        <v>98100</v>
      </c>
      <c r="D34" s="3">
        <v>91800</v>
      </c>
      <c r="E34" s="3">
        <f t="shared" si="85"/>
        <v>6300</v>
      </c>
      <c r="F34" s="11">
        <f t="shared" si="86"/>
        <v>6.4220183486238536E-2</v>
      </c>
      <c r="G34" s="11"/>
      <c r="H34" s="11"/>
      <c r="I34" s="11"/>
      <c r="J34" s="11"/>
      <c r="K34" s="11"/>
      <c r="L34" s="11"/>
      <c r="M34" s="11"/>
      <c r="N34" s="11"/>
      <c r="O34" s="11"/>
      <c r="P34" s="11"/>
      <c r="Q34" s="11"/>
      <c r="R34" s="11"/>
      <c r="AB34" s="3">
        <v>158962</v>
      </c>
      <c r="AC34" s="3">
        <v>0</v>
      </c>
      <c r="AE34">
        <v>338</v>
      </c>
      <c r="AN34">
        <v>3594</v>
      </c>
      <c r="BF34">
        <v>249</v>
      </c>
      <c r="BO34">
        <v>2303</v>
      </c>
      <c r="CC34">
        <v>132</v>
      </c>
      <c r="CL34">
        <v>2806</v>
      </c>
      <c r="CU34">
        <v>144</v>
      </c>
      <c r="DD34">
        <v>2515</v>
      </c>
      <c r="DT34">
        <v>254</v>
      </c>
      <c r="DX34">
        <v>575</v>
      </c>
      <c r="EZ34" s="144" t="str">
        <f t="shared" si="2"/>
        <v>fall Chinook-Coweeman</v>
      </c>
      <c r="FA34" s="62" t="s">
        <v>328</v>
      </c>
      <c r="FB34" s="145" t="s">
        <v>403</v>
      </c>
      <c r="FC34" s="62" t="s">
        <v>41</v>
      </c>
      <c r="FD34" s="145" t="s">
        <v>402</v>
      </c>
      <c r="FE34" s="145">
        <v>900</v>
      </c>
      <c r="FF34" s="62">
        <v>2013</v>
      </c>
      <c r="FG34" s="62">
        <v>1568.2273875000001</v>
      </c>
      <c r="FH34" s="62">
        <v>754.08178750000002</v>
      </c>
      <c r="FS34" t="s">
        <v>9</v>
      </c>
      <c r="FT34" t="s">
        <v>34</v>
      </c>
      <c r="FU34" t="s">
        <v>35</v>
      </c>
      <c r="FV34" t="s">
        <v>36</v>
      </c>
      <c r="FW34" t="s">
        <v>37</v>
      </c>
      <c r="FX34" t="s">
        <v>46</v>
      </c>
      <c r="FY34" t="s">
        <v>47</v>
      </c>
      <c r="FZ34" t="s">
        <v>49</v>
      </c>
      <c r="GA34" t="s">
        <v>50</v>
      </c>
      <c r="GB34" t="s">
        <v>605</v>
      </c>
      <c r="IP34" t="s">
        <v>710</v>
      </c>
      <c r="KF34">
        <v>2010</v>
      </c>
      <c r="KG34">
        <v>630</v>
      </c>
      <c r="KH34" t="s">
        <v>212</v>
      </c>
      <c r="KI34" s="231">
        <v>3.3</v>
      </c>
      <c r="KJ34" s="70">
        <v>0.5</v>
      </c>
      <c r="KK34" s="232">
        <v>0</v>
      </c>
      <c r="KL34" s="231">
        <v>1.1000000000000001</v>
      </c>
      <c r="KM34" s="70">
        <v>0.3</v>
      </c>
      <c r="KN34" s="70">
        <v>3</v>
      </c>
      <c r="KO34" s="70">
        <v>1.4</v>
      </c>
      <c r="KP34" s="70">
        <v>0</v>
      </c>
      <c r="KQ34" s="70">
        <v>0</v>
      </c>
      <c r="KR34" s="70">
        <v>0</v>
      </c>
      <c r="KS34" s="70">
        <v>0</v>
      </c>
      <c r="KT34" s="70">
        <v>0</v>
      </c>
      <c r="KU34" s="232">
        <v>0</v>
      </c>
      <c r="KV34" s="231">
        <v>10</v>
      </c>
      <c r="KW34" s="70">
        <v>10.3</v>
      </c>
      <c r="KX34" s="70">
        <v>1.7</v>
      </c>
      <c r="KY34" s="70">
        <v>0.5</v>
      </c>
      <c r="KZ34" s="70">
        <v>0</v>
      </c>
      <c r="LA34" s="70">
        <v>0</v>
      </c>
      <c r="LB34" s="232">
        <v>0</v>
      </c>
      <c r="LC34" s="70">
        <v>0</v>
      </c>
      <c r="LD34" s="70">
        <v>0</v>
      </c>
      <c r="LE34" s="70">
        <v>0</v>
      </c>
      <c r="LF34" s="70">
        <v>0</v>
      </c>
      <c r="LG34" s="70">
        <v>0</v>
      </c>
      <c r="LH34" s="70">
        <v>0</v>
      </c>
      <c r="LI34" s="70">
        <v>1.7</v>
      </c>
      <c r="LJ34" s="70">
        <v>1.3</v>
      </c>
      <c r="LK34" s="70">
        <v>1.3</v>
      </c>
      <c r="LL34" s="70">
        <v>63.5</v>
      </c>
      <c r="MN34">
        <v>2010</v>
      </c>
      <c r="MO34">
        <v>3965</v>
      </c>
      <c r="MP34" t="s">
        <v>212</v>
      </c>
      <c r="MQ34" s="231">
        <v>0</v>
      </c>
      <c r="MR34" s="70">
        <v>0</v>
      </c>
      <c r="MS34" s="232">
        <v>0</v>
      </c>
      <c r="MT34" s="231">
        <v>0</v>
      </c>
      <c r="MU34" s="70">
        <v>0</v>
      </c>
      <c r="MV34" s="70">
        <v>4.9000000000000004</v>
      </c>
      <c r="MW34" s="70">
        <v>3.4</v>
      </c>
      <c r="MX34" s="70">
        <v>0</v>
      </c>
      <c r="MY34" s="70">
        <v>0</v>
      </c>
      <c r="MZ34" s="70">
        <v>0</v>
      </c>
      <c r="NA34" s="70">
        <v>0</v>
      </c>
      <c r="NB34" s="70">
        <v>0</v>
      </c>
      <c r="NC34" s="232">
        <v>0.9</v>
      </c>
      <c r="ND34" s="231">
        <v>12.5</v>
      </c>
      <c r="NE34" s="70">
        <v>5.4</v>
      </c>
      <c r="NF34" s="70">
        <v>4.4000000000000004</v>
      </c>
      <c r="NG34" s="70">
        <v>0.3</v>
      </c>
      <c r="NH34" s="70">
        <v>0.2</v>
      </c>
      <c r="NI34" s="70">
        <v>0</v>
      </c>
      <c r="NJ34" s="232">
        <v>1</v>
      </c>
      <c r="NK34" s="70">
        <v>0</v>
      </c>
      <c r="NL34" s="70">
        <v>0</v>
      </c>
      <c r="NM34" s="70">
        <v>0</v>
      </c>
      <c r="NN34" s="70">
        <v>0</v>
      </c>
      <c r="NO34" s="70">
        <v>0</v>
      </c>
      <c r="NP34" s="70">
        <v>0</v>
      </c>
      <c r="NQ34" s="70">
        <v>35.9</v>
      </c>
      <c r="NR34" s="70">
        <v>1.4</v>
      </c>
      <c r="NS34" s="70">
        <v>0.1</v>
      </c>
      <c r="NT34" s="70">
        <v>29.6</v>
      </c>
      <c r="NV34" s="12">
        <v>2017</v>
      </c>
      <c r="NW34" s="12"/>
      <c r="NX34" s="3">
        <v>6616.8472304989482</v>
      </c>
      <c r="NY34" s="161">
        <f t="shared" si="83"/>
        <v>0.46535455702815842</v>
      </c>
      <c r="NZ34" s="161">
        <f t="shared" si="84"/>
        <v>0.42825036152654816</v>
      </c>
      <c r="OA34" s="107"/>
      <c r="OB34" s="205"/>
      <c r="OC34" s="205"/>
    </row>
    <row r="35" spans="2:393" ht="15" customHeight="1" x14ac:dyDescent="0.25">
      <c r="B35" s="43" t="s">
        <v>109</v>
      </c>
      <c r="C35" s="3">
        <v>113899.99999999999</v>
      </c>
      <c r="D35" s="3">
        <v>99399.999999999985</v>
      </c>
      <c r="E35" s="3">
        <f t="shared" si="85"/>
        <v>14500</v>
      </c>
      <c r="F35" s="11">
        <f t="shared" si="86"/>
        <v>0.12730465320456544</v>
      </c>
      <c r="G35" s="11"/>
      <c r="H35" s="11"/>
      <c r="I35" s="11"/>
      <c r="J35" s="11"/>
      <c r="K35" s="11"/>
      <c r="L35" s="11"/>
      <c r="M35" s="11"/>
      <c r="N35" s="11"/>
      <c r="O35" s="11"/>
      <c r="P35" s="11"/>
      <c r="Q35" s="11"/>
      <c r="R35" s="11"/>
      <c r="AB35" s="3">
        <v>231788</v>
      </c>
      <c r="AC35" s="3">
        <v>0</v>
      </c>
      <c r="AE35">
        <v>129</v>
      </c>
      <c r="AN35">
        <v>2973</v>
      </c>
      <c r="BF35">
        <v>329</v>
      </c>
      <c r="BO35">
        <v>4260</v>
      </c>
      <c r="CC35">
        <v>86</v>
      </c>
      <c r="CL35">
        <v>2191</v>
      </c>
      <c r="CU35">
        <v>62</v>
      </c>
      <c r="DD35">
        <v>2548</v>
      </c>
      <c r="DT35">
        <v>29</v>
      </c>
      <c r="DX35">
        <v>2767</v>
      </c>
      <c r="EZ35" s="144" t="str">
        <f t="shared" si="2"/>
        <v>fall Chinook-Coweeman</v>
      </c>
      <c r="FA35" s="62" t="s">
        <v>328</v>
      </c>
      <c r="FB35" s="145" t="s">
        <v>403</v>
      </c>
      <c r="FC35" s="62" t="s">
        <v>41</v>
      </c>
      <c r="FD35" s="145" t="s">
        <v>402</v>
      </c>
      <c r="FE35" s="145">
        <v>900</v>
      </c>
      <c r="FF35" s="62">
        <v>2014</v>
      </c>
      <c r="FG35" s="62">
        <v>794.13102500000002</v>
      </c>
      <c r="FH35" s="62">
        <v>35.664323625000002</v>
      </c>
      <c r="FS35" t="s">
        <v>606</v>
      </c>
      <c r="FT35" t="s">
        <v>608</v>
      </c>
      <c r="FU35" t="s">
        <v>608</v>
      </c>
      <c r="FV35" t="s">
        <v>608</v>
      </c>
      <c r="FW35" t="s">
        <v>608</v>
      </c>
      <c r="FX35" t="s">
        <v>608</v>
      </c>
      <c r="FY35" t="s">
        <v>608</v>
      </c>
      <c r="FZ35" t="s">
        <v>608</v>
      </c>
      <c r="GA35" t="s">
        <v>608</v>
      </c>
      <c r="GB35" t="s">
        <v>608</v>
      </c>
      <c r="IP35" t="s">
        <v>711</v>
      </c>
      <c r="KF35">
        <v>2011</v>
      </c>
      <c r="KG35">
        <v>1377</v>
      </c>
      <c r="KH35" t="s">
        <v>212</v>
      </c>
      <c r="KI35" s="231">
        <v>1.2</v>
      </c>
      <c r="KJ35" s="70">
        <v>0.1</v>
      </c>
      <c r="KK35" s="232">
        <v>0.1</v>
      </c>
      <c r="KL35" s="231">
        <v>0.3</v>
      </c>
      <c r="KM35" s="70">
        <v>0.4</v>
      </c>
      <c r="KN35" s="70">
        <v>1.2</v>
      </c>
      <c r="KO35" s="70">
        <v>0.4</v>
      </c>
      <c r="KP35" s="70">
        <v>0</v>
      </c>
      <c r="KQ35" s="70">
        <v>0</v>
      </c>
      <c r="KR35" s="70">
        <v>0.3</v>
      </c>
      <c r="KS35" s="70">
        <v>0</v>
      </c>
      <c r="KT35" s="70">
        <v>0</v>
      </c>
      <c r="KU35" s="232">
        <v>0</v>
      </c>
      <c r="KV35" s="231">
        <v>1.5</v>
      </c>
      <c r="KW35" s="70">
        <v>2.4</v>
      </c>
      <c r="KX35" s="70">
        <v>0.2</v>
      </c>
      <c r="KY35" s="70">
        <v>0.2</v>
      </c>
      <c r="KZ35" s="70">
        <v>0</v>
      </c>
      <c r="LA35" s="70">
        <v>0</v>
      </c>
      <c r="LB35" s="232">
        <v>0</v>
      </c>
      <c r="LC35" s="70">
        <v>0</v>
      </c>
      <c r="LD35" s="70">
        <v>0</v>
      </c>
      <c r="LE35" s="70">
        <v>0</v>
      </c>
      <c r="LF35" s="70">
        <v>0</v>
      </c>
      <c r="LG35" s="70">
        <v>0</v>
      </c>
      <c r="LH35" s="70">
        <v>0</v>
      </c>
      <c r="LI35" s="70">
        <v>0.4</v>
      </c>
      <c r="LJ35" s="70">
        <v>0.7</v>
      </c>
      <c r="LK35" s="70">
        <v>0.1</v>
      </c>
      <c r="LL35" s="70">
        <v>90.5</v>
      </c>
      <c r="MN35">
        <v>2011</v>
      </c>
      <c r="MO35">
        <v>2237</v>
      </c>
      <c r="MP35" t="s">
        <v>212</v>
      </c>
      <c r="MQ35" s="231">
        <v>0</v>
      </c>
      <c r="MR35" s="70">
        <v>0</v>
      </c>
      <c r="MS35" s="232">
        <v>0</v>
      </c>
      <c r="MT35" s="231">
        <v>0</v>
      </c>
      <c r="MU35" s="70">
        <v>0</v>
      </c>
      <c r="MV35" s="70">
        <v>5.9</v>
      </c>
      <c r="MW35" s="70">
        <v>6.2</v>
      </c>
      <c r="MX35" s="70">
        <v>0</v>
      </c>
      <c r="MY35" s="70">
        <v>0</v>
      </c>
      <c r="MZ35" s="70">
        <v>0</v>
      </c>
      <c r="NA35" s="70">
        <v>0</v>
      </c>
      <c r="NB35" s="70">
        <v>0</v>
      </c>
      <c r="NC35" s="232">
        <v>0.4</v>
      </c>
      <c r="ND35" s="231">
        <v>6</v>
      </c>
      <c r="NE35" s="70">
        <v>6.5</v>
      </c>
      <c r="NF35" s="70">
        <v>2.2000000000000002</v>
      </c>
      <c r="NG35" s="70">
        <v>0.2</v>
      </c>
      <c r="NH35" s="70">
        <v>0.7</v>
      </c>
      <c r="NI35" s="70">
        <v>0</v>
      </c>
      <c r="NJ35" s="232">
        <v>0.6</v>
      </c>
      <c r="NK35" s="70">
        <v>0</v>
      </c>
      <c r="NL35" s="70">
        <v>0</v>
      </c>
      <c r="NM35" s="70">
        <v>0</v>
      </c>
      <c r="NN35" s="70">
        <v>0</v>
      </c>
      <c r="NO35" s="70">
        <v>0</v>
      </c>
      <c r="NP35" s="70">
        <v>0</v>
      </c>
      <c r="NQ35" s="70">
        <v>41.6</v>
      </c>
      <c r="NR35" s="70">
        <v>1.3</v>
      </c>
      <c r="NS35" s="70">
        <v>0.3</v>
      </c>
      <c r="NT35" s="70">
        <v>28.1</v>
      </c>
      <c r="NV35" s="139" t="s">
        <v>379</v>
      </c>
      <c r="NW35" s="139"/>
      <c r="NX35" s="124"/>
      <c r="NY35" s="160">
        <f>AVERAGE(NY25:NY34)</f>
        <v>0.19510119000436038</v>
      </c>
      <c r="NZ35" s="160">
        <f>AVERAGE(NZ25:NZ34)</f>
        <v>0.60275945658572794</v>
      </c>
    </row>
    <row r="36" spans="2:393" ht="15" customHeight="1" x14ac:dyDescent="0.25">
      <c r="B36" s="43" t="s">
        <v>110</v>
      </c>
      <c r="C36" s="3">
        <v>193099.99999999997</v>
      </c>
      <c r="D36" s="3">
        <v>176700</v>
      </c>
      <c r="E36" s="3">
        <f t="shared" si="85"/>
        <v>16399.999999999971</v>
      </c>
      <c r="F36" s="11">
        <f t="shared" si="86"/>
        <v>8.4930088037286244E-2</v>
      </c>
      <c r="G36" s="11"/>
      <c r="H36" s="11"/>
      <c r="I36" s="11"/>
      <c r="J36" s="11"/>
      <c r="K36" s="11"/>
      <c r="L36" s="11"/>
      <c r="M36" s="11"/>
      <c r="N36" s="11"/>
      <c r="O36" s="11"/>
      <c r="P36" s="11"/>
      <c r="Q36" s="11"/>
      <c r="R36" s="11"/>
      <c r="AB36" s="3">
        <v>208828</v>
      </c>
      <c r="AC36" s="3">
        <v>0</v>
      </c>
      <c r="AE36">
        <v>359</v>
      </c>
      <c r="AN36">
        <v>3186</v>
      </c>
      <c r="BF36">
        <v>657</v>
      </c>
      <c r="BO36">
        <v>9706</v>
      </c>
      <c r="CC36">
        <v>72</v>
      </c>
      <c r="CL36">
        <v>2738</v>
      </c>
      <c r="CU36">
        <v>72</v>
      </c>
      <c r="DD36">
        <v>4170</v>
      </c>
      <c r="DT36">
        <v>51</v>
      </c>
      <c r="DX36">
        <v>634</v>
      </c>
      <c r="EZ36" s="144" t="str">
        <f t="shared" si="2"/>
        <v>fall Chinook-Coweeman</v>
      </c>
      <c r="FA36" s="62" t="s">
        <v>328</v>
      </c>
      <c r="FB36" s="145" t="s">
        <v>403</v>
      </c>
      <c r="FC36" s="62" t="s">
        <v>41</v>
      </c>
      <c r="FD36" s="145" t="s">
        <v>402</v>
      </c>
      <c r="FE36" s="145">
        <v>900</v>
      </c>
      <c r="FF36" s="62">
        <v>2015</v>
      </c>
      <c r="FG36" s="62">
        <v>1359.358375</v>
      </c>
      <c r="FH36" s="62">
        <v>31.923526500000001</v>
      </c>
      <c r="FS36">
        <v>1992</v>
      </c>
      <c r="FT36" t="s">
        <v>82</v>
      </c>
      <c r="FU36" t="s">
        <v>82</v>
      </c>
      <c r="FV36" t="s">
        <v>82</v>
      </c>
      <c r="FW36" t="s">
        <v>82</v>
      </c>
      <c r="FX36" t="s">
        <v>82</v>
      </c>
      <c r="FY36">
        <v>0.76</v>
      </c>
      <c r="FZ36" t="s">
        <v>82</v>
      </c>
      <c r="GA36" t="s">
        <v>82</v>
      </c>
      <c r="GB36">
        <v>0.27</v>
      </c>
      <c r="IP36" t="s">
        <v>712</v>
      </c>
      <c r="KF36">
        <v>2012</v>
      </c>
      <c r="KG36">
        <v>596</v>
      </c>
      <c r="KH36" t="s">
        <v>212</v>
      </c>
      <c r="KI36" s="231">
        <v>0</v>
      </c>
      <c r="KJ36" s="70">
        <v>0</v>
      </c>
      <c r="KK36" s="232">
        <v>0</v>
      </c>
      <c r="KL36" s="231">
        <v>1.2</v>
      </c>
      <c r="KM36" s="70">
        <v>0.3</v>
      </c>
      <c r="KN36" s="70">
        <v>2.7</v>
      </c>
      <c r="KO36" s="70">
        <v>0</v>
      </c>
      <c r="KP36" s="70">
        <v>0</v>
      </c>
      <c r="KQ36" s="70">
        <v>0</v>
      </c>
      <c r="KR36" s="70">
        <v>0</v>
      </c>
      <c r="KS36" s="70">
        <v>0</v>
      </c>
      <c r="KT36" s="70">
        <v>0</v>
      </c>
      <c r="KU36" s="232">
        <v>0.7</v>
      </c>
      <c r="KV36" s="231">
        <v>3.9</v>
      </c>
      <c r="KW36" s="70">
        <v>6.2</v>
      </c>
      <c r="KX36" s="70">
        <v>1.2</v>
      </c>
      <c r="KY36" s="70">
        <v>0.5</v>
      </c>
      <c r="KZ36" s="70">
        <v>0.3</v>
      </c>
      <c r="LA36" s="70">
        <v>0</v>
      </c>
      <c r="LB36" s="232">
        <v>0</v>
      </c>
      <c r="LC36" s="70">
        <v>0</v>
      </c>
      <c r="LD36" s="70">
        <v>0</v>
      </c>
      <c r="LE36" s="70">
        <v>0</v>
      </c>
      <c r="LF36" s="70">
        <v>0</v>
      </c>
      <c r="LG36" s="70">
        <v>0</v>
      </c>
      <c r="LH36" s="70">
        <v>0</v>
      </c>
      <c r="LI36" s="70">
        <v>1.8</v>
      </c>
      <c r="LJ36" s="70">
        <v>6</v>
      </c>
      <c r="LK36" s="70">
        <v>0</v>
      </c>
      <c r="LL36" s="70">
        <v>75.2</v>
      </c>
      <c r="MN36">
        <v>2012</v>
      </c>
      <c r="MO36">
        <v>2509</v>
      </c>
      <c r="MP36" t="s">
        <v>212</v>
      </c>
      <c r="MQ36" s="231">
        <v>0</v>
      </c>
      <c r="MR36" s="70">
        <v>0</v>
      </c>
      <c r="MS36" s="232">
        <v>0</v>
      </c>
      <c r="MT36" s="231">
        <v>0</v>
      </c>
      <c r="MU36" s="70">
        <v>0</v>
      </c>
      <c r="MV36" s="70">
        <v>3.5</v>
      </c>
      <c r="MW36" s="70">
        <v>3.3</v>
      </c>
      <c r="MX36" s="70">
        <v>0</v>
      </c>
      <c r="MY36" s="70">
        <v>0</v>
      </c>
      <c r="MZ36" s="70">
        <v>0</v>
      </c>
      <c r="NA36" s="70">
        <v>0</v>
      </c>
      <c r="NB36" s="70">
        <v>0</v>
      </c>
      <c r="NC36" s="232">
        <v>2.7</v>
      </c>
      <c r="ND36" s="231">
        <v>9.5</v>
      </c>
      <c r="NE36" s="70">
        <v>8.9</v>
      </c>
      <c r="NF36" s="70">
        <v>4.8</v>
      </c>
      <c r="NG36" s="70">
        <v>0.6</v>
      </c>
      <c r="NH36" s="70">
        <v>0.4</v>
      </c>
      <c r="NI36" s="70">
        <v>0</v>
      </c>
      <c r="NJ36" s="232">
        <v>3.3</v>
      </c>
      <c r="NK36" s="70">
        <v>0</v>
      </c>
      <c r="NL36" s="70">
        <v>0</v>
      </c>
      <c r="NM36" s="70">
        <v>0</v>
      </c>
      <c r="NN36" s="70">
        <v>0</v>
      </c>
      <c r="NO36" s="70">
        <v>0</v>
      </c>
      <c r="NP36" s="70">
        <v>0</v>
      </c>
      <c r="NQ36" s="70">
        <v>33.799999999999997</v>
      </c>
      <c r="NR36" s="70">
        <v>2.5</v>
      </c>
      <c r="NS36" s="70">
        <v>0.2</v>
      </c>
      <c r="NT36" s="70">
        <v>26.6</v>
      </c>
    </row>
    <row r="37" spans="2:393" ht="15" customHeight="1" x14ac:dyDescent="0.25">
      <c r="B37" s="43" t="s">
        <v>111</v>
      </c>
      <c r="C37" s="3">
        <v>189700</v>
      </c>
      <c r="D37" s="3">
        <v>181000</v>
      </c>
      <c r="E37" s="3">
        <f t="shared" si="85"/>
        <v>8700</v>
      </c>
      <c r="F37" s="11">
        <f t="shared" si="86"/>
        <v>4.5861887190300474E-2</v>
      </c>
      <c r="G37" s="11"/>
      <c r="H37" s="11"/>
      <c r="I37" s="11"/>
      <c r="J37" s="11"/>
      <c r="K37" s="11"/>
      <c r="L37" s="11"/>
      <c r="M37" s="11"/>
      <c r="N37" s="11"/>
      <c r="O37" s="11"/>
      <c r="P37" s="11"/>
      <c r="Q37" s="11"/>
      <c r="R37" s="11"/>
      <c r="AB37" s="3">
        <v>202274</v>
      </c>
      <c r="AC37" s="3">
        <v>0</v>
      </c>
      <c r="AE37">
        <v>622</v>
      </c>
      <c r="AN37">
        <v>3277</v>
      </c>
      <c r="BF37">
        <v>2142</v>
      </c>
      <c r="BO37">
        <v>22758</v>
      </c>
      <c r="CC37">
        <v>933</v>
      </c>
      <c r="CL37">
        <v>3102</v>
      </c>
      <c r="CU37">
        <v>1666</v>
      </c>
      <c r="DD37">
        <v>5729</v>
      </c>
      <c r="DT37">
        <v>1801</v>
      </c>
      <c r="DX37">
        <v>712</v>
      </c>
      <c r="EZ37" s="144" t="str">
        <f t="shared" si="2"/>
        <v>fall Chinook-Coweeman</v>
      </c>
      <c r="FA37" s="62" t="s">
        <v>328</v>
      </c>
      <c r="FB37" s="145" t="s">
        <v>403</v>
      </c>
      <c r="FC37" s="62" t="s">
        <v>41</v>
      </c>
      <c r="FD37" s="145" t="s">
        <v>402</v>
      </c>
      <c r="FE37" s="145">
        <v>900</v>
      </c>
      <c r="FF37" s="62">
        <v>2016</v>
      </c>
      <c r="FG37" s="62">
        <v>411.08353749999998</v>
      </c>
      <c r="FH37" s="62">
        <v>27.946086075</v>
      </c>
      <c r="FS37">
        <v>1993</v>
      </c>
      <c r="FT37" t="s">
        <v>82</v>
      </c>
      <c r="FU37" t="s">
        <v>82</v>
      </c>
      <c r="FV37" t="s">
        <v>82</v>
      </c>
      <c r="FW37" t="s">
        <v>82</v>
      </c>
      <c r="FX37" t="s">
        <v>82</v>
      </c>
      <c r="FY37">
        <v>0.76</v>
      </c>
      <c r="FZ37" t="s">
        <v>82</v>
      </c>
      <c r="GA37" t="s">
        <v>82</v>
      </c>
      <c r="GB37">
        <v>0.4</v>
      </c>
      <c r="KF37">
        <v>2013</v>
      </c>
      <c r="KG37">
        <v>735</v>
      </c>
      <c r="KH37" t="s">
        <v>212</v>
      </c>
      <c r="KI37" s="231">
        <v>1.6</v>
      </c>
      <c r="KJ37" s="70">
        <v>0</v>
      </c>
      <c r="KK37" s="232">
        <v>0</v>
      </c>
      <c r="KL37" s="231">
        <v>0</v>
      </c>
      <c r="KM37" s="70">
        <v>0</v>
      </c>
      <c r="KN37" s="70">
        <v>0.7</v>
      </c>
      <c r="KO37" s="70">
        <v>1.2</v>
      </c>
      <c r="KP37" s="70">
        <v>0</v>
      </c>
      <c r="KQ37" s="70">
        <v>0</v>
      </c>
      <c r="KR37" s="70">
        <v>0</v>
      </c>
      <c r="KS37" s="70">
        <v>0</v>
      </c>
      <c r="KT37" s="70">
        <v>0</v>
      </c>
      <c r="KU37" s="232">
        <v>0</v>
      </c>
      <c r="KV37" s="231">
        <v>4.2</v>
      </c>
      <c r="KW37" s="70">
        <v>4.5</v>
      </c>
      <c r="KX37" s="70">
        <v>1.2</v>
      </c>
      <c r="KY37" s="70">
        <v>0.4</v>
      </c>
      <c r="KZ37" s="70">
        <v>0</v>
      </c>
      <c r="LA37" s="70">
        <v>0</v>
      </c>
      <c r="LB37" s="232">
        <v>0</v>
      </c>
      <c r="LC37" s="70">
        <v>0</v>
      </c>
      <c r="LD37" s="70">
        <v>0</v>
      </c>
      <c r="LE37" s="70">
        <v>0</v>
      </c>
      <c r="LF37" s="70">
        <v>0</v>
      </c>
      <c r="LG37" s="70">
        <v>0</v>
      </c>
      <c r="LH37" s="70">
        <v>0</v>
      </c>
      <c r="LI37" s="70">
        <v>0.8</v>
      </c>
      <c r="LJ37" s="70">
        <v>2</v>
      </c>
      <c r="LK37" s="70">
        <v>1.1000000000000001</v>
      </c>
      <c r="LL37" s="70">
        <v>82.2</v>
      </c>
      <c r="MN37">
        <v>2013</v>
      </c>
      <c r="MO37">
        <v>2612</v>
      </c>
      <c r="MP37" t="s">
        <v>212</v>
      </c>
      <c r="MQ37" s="231">
        <v>0</v>
      </c>
      <c r="MR37" s="70">
        <v>0</v>
      </c>
      <c r="MS37" s="232">
        <v>0</v>
      </c>
      <c r="MT37" s="231">
        <v>0</v>
      </c>
      <c r="MU37" s="70">
        <v>0</v>
      </c>
      <c r="MV37" s="70">
        <v>3.4</v>
      </c>
      <c r="MW37" s="70">
        <v>3.7</v>
      </c>
      <c r="MX37" s="70">
        <v>0</v>
      </c>
      <c r="MY37" s="70">
        <v>0</v>
      </c>
      <c r="MZ37" s="70">
        <v>0</v>
      </c>
      <c r="NA37" s="70">
        <v>0</v>
      </c>
      <c r="NB37" s="70">
        <v>0</v>
      </c>
      <c r="NC37" s="232">
        <v>1.5</v>
      </c>
      <c r="ND37" s="231">
        <v>6</v>
      </c>
      <c r="NE37" s="70">
        <v>4.4000000000000004</v>
      </c>
      <c r="NF37" s="70">
        <v>1.6</v>
      </c>
      <c r="NG37" s="70">
        <v>1.1000000000000001</v>
      </c>
      <c r="NH37" s="70">
        <v>0.2</v>
      </c>
      <c r="NI37" s="70">
        <v>0</v>
      </c>
      <c r="NJ37" s="232">
        <v>2.2999999999999998</v>
      </c>
      <c r="NK37" s="70">
        <v>0</v>
      </c>
      <c r="NL37" s="70">
        <v>0</v>
      </c>
      <c r="NM37" s="70">
        <v>0</v>
      </c>
      <c r="NN37" s="70">
        <v>0</v>
      </c>
      <c r="NO37" s="70">
        <v>0</v>
      </c>
      <c r="NP37" s="70">
        <v>0</v>
      </c>
      <c r="NQ37" s="70">
        <v>43.6</v>
      </c>
      <c r="NR37" s="70">
        <v>6.2</v>
      </c>
      <c r="NS37" s="70">
        <v>0</v>
      </c>
      <c r="NT37" s="70">
        <v>25.9</v>
      </c>
    </row>
    <row r="38" spans="2:393" ht="15" customHeight="1" x14ac:dyDescent="0.25">
      <c r="B38" s="43" t="s">
        <v>112</v>
      </c>
      <c r="C38" s="3">
        <v>159900</v>
      </c>
      <c r="D38" s="3">
        <v>151600</v>
      </c>
      <c r="E38" s="3">
        <f t="shared" si="85"/>
        <v>8300</v>
      </c>
      <c r="F38" s="11">
        <f t="shared" si="86"/>
        <v>5.1907442151344588E-2</v>
      </c>
      <c r="G38" s="11"/>
      <c r="H38" s="11"/>
      <c r="I38" s="11"/>
      <c r="J38" s="11"/>
      <c r="K38" s="11"/>
      <c r="L38" s="11"/>
      <c r="M38" s="11"/>
      <c r="N38" s="11"/>
      <c r="O38" s="11"/>
      <c r="P38" s="11"/>
      <c r="Q38" s="11"/>
      <c r="R38" s="11"/>
      <c r="AB38" s="3">
        <v>137486</v>
      </c>
      <c r="AC38" s="3">
        <v>0</v>
      </c>
      <c r="AE38">
        <v>674</v>
      </c>
      <c r="AN38">
        <v>2869</v>
      </c>
      <c r="BF38">
        <v>534</v>
      </c>
      <c r="BO38">
        <v>21027</v>
      </c>
      <c r="CC38">
        <v>830</v>
      </c>
      <c r="CL38">
        <v>3222</v>
      </c>
      <c r="CU38">
        <v>1287</v>
      </c>
      <c r="DD38">
        <v>6597</v>
      </c>
      <c r="DT38">
        <v>1190</v>
      </c>
      <c r="DX38">
        <v>864</v>
      </c>
      <c r="EZ38" s="144" t="str">
        <f t="shared" si="2"/>
        <v>fall Chinook-Coweeman</v>
      </c>
      <c r="FA38" s="62" t="s">
        <v>328</v>
      </c>
      <c r="FB38" s="145" t="s">
        <v>403</v>
      </c>
      <c r="FC38" s="62" t="s">
        <v>41</v>
      </c>
      <c r="FD38" s="145" t="s">
        <v>402</v>
      </c>
      <c r="FE38" s="145">
        <v>900</v>
      </c>
      <c r="FF38" s="62">
        <v>2017</v>
      </c>
      <c r="FG38" s="62">
        <v>721.12883750000003</v>
      </c>
      <c r="FH38" s="62">
        <v>120.10691875000001</v>
      </c>
      <c r="FS38">
        <v>1994</v>
      </c>
      <c r="FT38" t="s">
        <v>82</v>
      </c>
      <c r="FU38" t="s">
        <v>82</v>
      </c>
      <c r="FV38" t="s">
        <v>82</v>
      </c>
      <c r="FW38" t="s">
        <v>82</v>
      </c>
      <c r="FX38" t="s">
        <v>82</v>
      </c>
      <c r="FY38">
        <v>0.76</v>
      </c>
      <c r="FZ38" t="s">
        <v>82</v>
      </c>
      <c r="GA38" t="s">
        <v>82</v>
      </c>
      <c r="GB38">
        <v>0.36</v>
      </c>
      <c r="KF38">
        <v>2014</v>
      </c>
      <c r="KG38">
        <v>538</v>
      </c>
      <c r="KH38" t="s">
        <v>212</v>
      </c>
      <c r="KI38" s="231">
        <v>3.9</v>
      </c>
      <c r="KJ38" s="70">
        <v>0</v>
      </c>
      <c r="KK38" s="232">
        <v>0.4</v>
      </c>
      <c r="KL38" s="231">
        <v>2</v>
      </c>
      <c r="KM38" s="70">
        <v>0</v>
      </c>
      <c r="KN38" s="70">
        <v>2</v>
      </c>
      <c r="KO38" s="70">
        <v>1.5</v>
      </c>
      <c r="KP38" s="70">
        <v>0</v>
      </c>
      <c r="KQ38" s="70">
        <v>0</v>
      </c>
      <c r="KR38" s="70">
        <v>0</v>
      </c>
      <c r="KS38" s="70">
        <v>0</v>
      </c>
      <c r="KT38" s="70">
        <v>0</v>
      </c>
      <c r="KU38" s="232">
        <v>0</v>
      </c>
      <c r="KV38" s="231">
        <v>3</v>
      </c>
      <c r="KW38" s="70">
        <v>1.9</v>
      </c>
      <c r="KX38" s="70">
        <v>0.7</v>
      </c>
      <c r="KY38" s="70">
        <v>0.7</v>
      </c>
      <c r="KZ38" s="70">
        <v>0</v>
      </c>
      <c r="LA38" s="70">
        <v>0</v>
      </c>
      <c r="LB38" s="232">
        <v>0</v>
      </c>
      <c r="LC38" s="70">
        <v>0</v>
      </c>
      <c r="LD38" s="70">
        <v>0</v>
      </c>
      <c r="LE38" s="70">
        <v>0</v>
      </c>
      <c r="LF38" s="70">
        <v>0</v>
      </c>
      <c r="LG38" s="70">
        <v>0</v>
      </c>
      <c r="LH38" s="70">
        <v>0</v>
      </c>
      <c r="LI38" s="70">
        <v>1.3</v>
      </c>
      <c r="LJ38" s="70">
        <v>18.600000000000001</v>
      </c>
      <c r="LK38" s="70">
        <v>1.1000000000000001</v>
      </c>
      <c r="LL38" s="70">
        <v>62.8</v>
      </c>
      <c r="MN38">
        <v>2014</v>
      </c>
      <c r="MO38">
        <v>4969</v>
      </c>
      <c r="MP38" t="s">
        <v>212</v>
      </c>
      <c r="MQ38" s="231">
        <v>0</v>
      </c>
      <c r="MR38" s="70">
        <v>0</v>
      </c>
      <c r="MS38" s="232">
        <v>0</v>
      </c>
      <c r="MT38" s="231">
        <v>0.4</v>
      </c>
      <c r="MU38" s="70">
        <v>0</v>
      </c>
      <c r="MV38" s="70">
        <v>3</v>
      </c>
      <c r="MW38" s="70">
        <v>1.9</v>
      </c>
      <c r="MX38" s="70">
        <v>0</v>
      </c>
      <c r="MY38" s="70">
        <v>0</v>
      </c>
      <c r="MZ38" s="70">
        <v>0</v>
      </c>
      <c r="NA38" s="70">
        <v>0.1</v>
      </c>
      <c r="NB38" s="70">
        <v>0</v>
      </c>
      <c r="NC38" s="232">
        <v>0.5</v>
      </c>
      <c r="ND38" s="231">
        <v>11.4</v>
      </c>
      <c r="NE38" s="70">
        <v>7.2</v>
      </c>
      <c r="NF38" s="70">
        <v>5.9</v>
      </c>
      <c r="NG38" s="70">
        <v>0.2</v>
      </c>
      <c r="NH38" s="70">
        <v>0.3</v>
      </c>
      <c r="NI38" s="70">
        <v>0</v>
      </c>
      <c r="NJ38" s="232">
        <v>0.8</v>
      </c>
      <c r="NK38" s="70">
        <v>0</v>
      </c>
      <c r="NL38" s="70">
        <v>0</v>
      </c>
      <c r="NM38" s="70">
        <v>0</v>
      </c>
      <c r="NN38" s="70">
        <v>0</v>
      </c>
      <c r="NO38" s="70">
        <v>0</v>
      </c>
      <c r="NP38" s="70">
        <v>0</v>
      </c>
      <c r="NQ38" s="70">
        <v>43.1</v>
      </c>
      <c r="NR38" s="70">
        <v>3.6</v>
      </c>
      <c r="NS38" s="70">
        <v>0.2</v>
      </c>
      <c r="NT38" s="70">
        <v>21.5</v>
      </c>
    </row>
    <row r="39" spans="2:393" ht="15" customHeight="1" x14ac:dyDescent="0.25">
      <c r="B39" s="43" t="s">
        <v>113</v>
      </c>
      <c r="C39" s="3">
        <v>221800</v>
      </c>
      <c r="D39" s="3">
        <v>215100</v>
      </c>
      <c r="E39" s="3">
        <f t="shared" si="85"/>
        <v>6700</v>
      </c>
      <c r="F39" s="11">
        <f t="shared" si="86"/>
        <v>3.0207394048692517E-2</v>
      </c>
      <c r="G39" s="11"/>
      <c r="H39" s="11"/>
      <c r="I39" s="11"/>
      <c r="J39" s="11"/>
      <c r="K39" s="11"/>
      <c r="L39" s="11"/>
      <c r="M39" s="11"/>
      <c r="N39" s="11"/>
      <c r="O39" s="11"/>
      <c r="P39" s="11"/>
      <c r="Q39" s="11"/>
      <c r="R39" s="11"/>
      <c r="AB39" s="3">
        <v>211127</v>
      </c>
      <c r="AC39" s="3">
        <v>0</v>
      </c>
      <c r="AE39">
        <v>503</v>
      </c>
      <c r="AN39">
        <v>3350</v>
      </c>
      <c r="BF39">
        <v>210</v>
      </c>
      <c r="BO39">
        <v>8390</v>
      </c>
      <c r="CC39">
        <v>242</v>
      </c>
      <c r="CL39">
        <v>6199</v>
      </c>
      <c r="CU39">
        <v>189</v>
      </c>
      <c r="DD39">
        <v>1043</v>
      </c>
      <c r="DT39">
        <v>472</v>
      </c>
      <c r="DX39">
        <v>874</v>
      </c>
      <c r="EZ39" s="144" t="str">
        <f t="shared" si="2"/>
        <v>fall Chinook-L Cowlitz</v>
      </c>
      <c r="FA39" s="62" t="s">
        <v>328</v>
      </c>
      <c r="FB39" s="145" t="s">
        <v>403</v>
      </c>
      <c r="FC39" s="62" t="s">
        <v>329</v>
      </c>
      <c r="FD39" s="145" t="s">
        <v>401</v>
      </c>
      <c r="FE39" s="145">
        <v>3000</v>
      </c>
      <c r="FF39" s="62">
        <v>2010</v>
      </c>
      <c r="FG39" s="62">
        <v>2550</v>
      </c>
      <c r="FH39" s="62">
        <v>1184</v>
      </c>
      <c r="FS39">
        <v>1995</v>
      </c>
      <c r="FT39" t="s">
        <v>82</v>
      </c>
      <c r="FU39" t="s">
        <v>82</v>
      </c>
      <c r="FV39" t="s">
        <v>82</v>
      </c>
      <c r="FW39" t="s">
        <v>82</v>
      </c>
      <c r="FX39" t="s">
        <v>82</v>
      </c>
      <c r="FY39">
        <v>0.76</v>
      </c>
      <c r="FZ39" t="s">
        <v>82</v>
      </c>
      <c r="GA39" t="s">
        <v>82</v>
      </c>
      <c r="GB39">
        <v>0.33</v>
      </c>
      <c r="KF39">
        <v>2015</v>
      </c>
      <c r="KG39">
        <v>393</v>
      </c>
      <c r="KH39" t="s">
        <v>212</v>
      </c>
      <c r="KI39" s="233">
        <v>4.3</v>
      </c>
      <c r="KJ39" s="234">
        <v>5.0999999999999996</v>
      </c>
      <c r="KK39" s="235">
        <v>0</v>
      </c>
      <c r="KL39" s="233">
        <v>2.5</v>
      </c>
      <c r="KM39" s="234">
        <v>3.1</v>
      </c>
      <c r="KN39" s="234">
        <v>0</v>
      </c>
      <c r="KO39" s="234">
        <v>0</v>
      </c>
      <c r="KP39" s="234">
        <v>0</v>
      </c>
      <c r="KQ39" s="234">
        <v>0</v>
      </c>
      <c r="KR39" s="234">
        <v>0</v>
      </c>
      <c r="KS39" s="234">
        <v>0</v>
      </c>
      <c r="KT39" s="234">
        <v>0</v>
      </c>
      <c r="KU39" s="235">
        <v>0.8</v>
      </c>
      <c r="KV39" s="233">
        <v>5.6</v>
      </c>
      <c r="KW39" s="234">
        <v>8.9</v>
      </c>
      <c r="KX39" s="234">
        <v>0</v>
      </c>
      <c r="KY39" s="234">
        <v>0</v>
      </c>
      <c r="KZ39" s="234">
        <v>0</v>
      </c>
      <c r="LA39" s="234">
        <v>0</v>
      </c>
      <c r="LB39" s="235">
        <v>0</v>
      </c>
      <c r="LC39" s="70">
        <v>0</v>
      </c>
      <c r="LD39" s="70">
        <v>0</v>
      </c>
      <c r="LE39" s="70">
        <v>0</v>
      </c>
      <c r="LF39" s="70">
        <v>0</v>
      </c>
      <c r="LG39" s="70">
        <v>0</v>
      </c>
      <c r="LH39" s="70">
        <v>0</v>
      </c>
      <c r="LI39" s="70">
        <v>1.5</v>
      </c>
      <c r="LJ39" s="70">
        <v>17</v>
      </c>
      <c r="LK39" s="70">
        <v>3.8</v>
      </c>
      <c r="LL39" s="70">
        <v>47.3</v>
      </c>
      <c r="MN39">
        <v>2015</v>
      </c>
      <c r="MO39">
        <v>6823</v>
      </c>
      <c r="MP39" t="s">
        <v>212</v>
      </c>
      <c r="MQ39" s="231">
        <v>0</v>
      </c>
      <c r="MR39" s="70">
        <v>0</v>
      </c>
      <c r="MS39" s="232">
        <v>0</v>
      </c>
      <c r="MT39" s="231">
        <v>0</v>
      </c>
      <c r="MU39" s="70">
        <v>0</v>
      </c>
      <c r="MV39" s="70">
        <v>2.2000000000000002</v>
      </c>
      <c r="MW39" s="70">
        <v>2.6</v>
      </c>
      <c r="MX39" s="70">
        <v>0</v>
      </c>
      <c r="MY39" s="70">
        <v>0</v>
      </c>
      <c r="MZ39" s="70">
        <v>0</v>
      </c>
      <c r="NA39" s="70">
        <v>0</v>
      </c>
      <c r="NB39" s="70">
        <v>0</v>
      </c>
      <c r="NC39" s="232">
        <v>0.3</v>
      </c>
      <c r="ND39" s="231">
        <v>14.6</v>
      </c>
      <c r="NE39" s="70">
        <v>5.6</v>
      </c>
      <c r="NF39" s="70">
        <v>5.9</v>
      </c>
      <c r="NG39" s="70">
        <v>0</v>
      </c>
      <c r="NH39" s="70">
        <v>0</v>
      </c>
      <c r="NI39" s="70">
        <v>0</v>
      </c>
      <c r="NJ39" s="232">
        <v>0.7</v>
      </c>
      <c r="NK39" s="70">
        <v>0</v>
      </c>
      <c r="NL39" s="70">
        <v>0</v>
      </c>
      <c r="NM39" s="70">
        <v>0</v>
      </c>
      <c r="NN39" s="70">
        <v>0</v>
      </c>
      <c r="NO39" s="70">
        <v>0</v>
      </c>
      <c r="NP39" s="70">
        <v>0</v>
      </c>
      <c r="NQ39" s="70">
        <v>43.2</v>
      </c>
      <c r="NR39" s="70">
        <v>3</v>
      </c>
      <c r="NS39" s="70">
        <v>0.4</v>
      </c>
      <c r="NT39" s="70">
        <v>21.4</v>
      </c>
    </row>
    <row r="40" spans="2:393" ht="15" customHeight="1" x14ac:dyDescent="0.25">
      <c r="B40" s="43" t="s">
        <v>114</v>
      </c>
      <c r="C40" s="3">
        <v>158800</v>
      </c>
      <c r="D40" s="3">
        <v>154200</v>
      </c>
      <c r="E40" s="3">
        <f t="shared" si="85"/>
        <v>4600</v>
      </c>
      <c r="F40" s="11">
        <f t="shared" si="86"/>
        <v>2.8967254408060455E-2</v>
      </c>
      <c r="G40" s="11"/>
      <c r="H40" s="11"/>
      <c r="I40" s="11"/>
      <c r="J40" s="11"/>
      <c r="K40" s="11"/>
      <c r="L40" s="11"/>
      <c r="M40" s="11"/>
      <c r="N40" s="11"/>
      <c r="O40" s="11"/>
      <c r="P40" s="11"/>
      <c r="Q40" s="11"/>
      <c r="R40" s="11"/>
      <c r="AB40" s="3">
        <v>186328</v>
      </c>
      <c r="AC40" s="3">
        <v>0</v>
      </c>
      <c r="AE40">
        <v>624</v>
      </c>
      <c r="AN40">
        <v>3125</v>
      </c>
      <c r="BF40">
        <v>420</v>
      </c>
      <c r="BO40">
        <v>7566</v>
      </c>
      <c r="CC40">
        <v>156</v>
      </c>
      <c r="CL40">
        <v>12449</v>
      </c>
      <c r="CU40">
        <v>2769</v>
      </c>
      <c r="DD40">
        <v>1516</v>
      </c>
      <c r="DT40">
        <v>481</v>
      </c>
      <c r="DX40">
        <v>869</v>
      </c>
      <c r="EJ40">
        <v>67</v>
      </c>
      <c r="EZ40" s="144" t="str">
        <f t="shared" si="2"/>
        <v>fall Chinook-L Cowlitz</v>
      </c>
      <c r="FA40" s="62" t="s">
        <v>328</v>
      </c>
      <c r="FB40" s="145" t="s">
        <v>403</v>
      </c>
      <c r="FC40" s="62" t="s">
        <v>329</v>
      </c>
      <c r="FD40" s="145" t="s">
        <v>401</v>
      </c>
      <c r="FE40" s="145">
        <v>3000</v>
      </c>
      <c r="FF40" s="62">
        <v>2011</v>
      </c>
      <c r="FG40" s="62">
        <v>2745</v>
      </c>
      <c r="FH40" s="62">
        <v>940</v>
      </c>
      <c r="FS40">
        <v>1996</v>
      </c>
      <c r="FT40" t="s">
        <v>82</v>
      </c>
      <c r="FU40" t="s">
        <v>82</v>
      </c>
      <c r="FV40" t="s">
        <v>82</v>
      </c>
      <c r="FW40" t="s">
        <v>82</v>
      </c>
      <c r="FX40" t="s">
        <v>82</v>
      </c>
      <c r="FY40">
        <v>0.76</v>
      </c>
      <c r="FZ40" t="s">
        <v>82</v>
      </c>
      <c r="GA40" t="s">
        <v>82</v>
      </c>
      <c r="GB40">
        <v>0.19</v>
      </c>
      <c r="GF40" t="s">
        <v>620</v>
      </c>
      <c r="MN40">
        <v>2016</v>
      </c>
      <c r="MO40" t="s">
        <v>165</v>
      </c>
      <c r="MP40" t="s">
        <v>203</v>
      </c>
      <c r="MQ40" s="233" t="s">
        <v>82</v>
      </c>
      <c r="MR40" s="234" t="s">
        <v>82</v>
      </c>
      <c r="MS40" s="235" t="s">
        <v>82</v>
      </c>
      <c r="MT40" s="233" t="s">
        <v>82</v>
      </c>
      <c r="MU40" s="234" t="s">
        <v>82</v>
      </c>
      <c r="MV40" s="234" t="s">
        <v>82</v>
      </c>
      <c r="MW40" s="234" t="s">
        <v>82</v>
      </c>
      <c r="MX40" s="234" t="s">
        <v>82</v>
      </c>
      <c r="MY40" s="234" t="s">
        <v>82</v>
      </c>
      <c r="MZ40" s="234" t="s">
        <v>82</v>
      </c>
      <c r="NA40" s="234" t="s">
        <v>82</v>
      </c>
      <c r="NB40" s="234" t="s">
        <v>82</v>
      </c>
      <c r="NC40" s="235" t="s">
        <v>82</v>
      </c>
      <c r="ND40" s="233" t="s">
        <v>82</v>
      </c>
      <c r="NE40" s="234" t="s">
        <v>82</v>
      </c>
      <c r="NF40" s="234" t="s">
        <v>82</v>
      </c>
      <c r="NG40" s="234" t="s">
        <v>82</v>
      </c>
      <c r="NH40" s="234" t="s">
        <v>203</v>
      </c>
      <c r="NI40" s="234" t="s">
        <v>203</v>
      </c>
      <c r="NJ40" s="235" t="s">
        <v>203</v>
      </c>
      <c r="NK40" s="70" t="s">
        <v>203</v>
      </c>
      <c r="NL40" s="70" t="s">
        <v>203</v>
      </c>
      <c r="NM40" s="70" t="s">
        <v>203</v>
      </c>
      <c r="NN40" s="70" t="s">
        <v>203</v>
      </c>
      <c r="NO40" s="70" t="s">
        <v>203</v>
      </c>
      <c r="NP40" s="70" t="s">
        <v>203</v>
      </c>
      <c r="NQ40" s="70" t="s">
        <v>203</v>
      </c>
      <c r="NR40" s="70" t="s">
        <v>203</v>
      </c>
      <c r="NS40" s="70" t="s">
        <v>82</v>
      </c>
      <c r="NT40" s="70" t="s">
        <v>82</v>
      </c>
    </row>
    <row r="41" spans="2:393" x14ac:dyDescent="0.25">
      <c r="B41" s="43" t="s">
        <v>115</v>
      </c>
      <c r="C41" s="3">
        <v>193299.99999999997</v>
      </c>
      <c r="D41" s="3">
        <v>183500</v>
      </c>
      <c r="E41" s="3">
        <f t="shared" si="85"/>
        <v>9799.9999999999709</v>
      </c>
      <c r="F41" s="11">
        <f t="shared" si="86"/>
        <v>5.0698396275219722E-2</v>
      </c>
      <c r="G41" s="11"/>
      <c r="H41" s="11"/>
      <c r="I41" s="11"/>
      <c r="J41" s="11"/>
      <c r="K41" s="11"/>
      <c r="L41" s="11"/>
      <c r="M41" s="11"/>
      <c r="N41" s="11"/>
      <c r="O41" s="11"/>
      <c r="P41" s="11"/>
      <c r="Q41" s="11"/>
      <c r="R41" s="11"/>
      <c r="AB41" s="3">
        <v>277111</v>
      </c>
      <c r="AC41" s="3">
        <v>0</v>
      </c>
      <c r="AE41">
        <v>706</v>
      </c>
      <c r="AN41">
        <v>5448</v>
      </c>
      <c r="BF41">
        <v>581</v>
      </c>
      <c r="BO41">
        <v>4766</v>
      </c>
      <c r="CC41">
        <v>296</v>
      </c>
      <c r="CL41">
        <v>17761</v>
      </c>
      <c r="CU41">
        <v>923</v>
      </c>
      <c r="DD41">
        <v>703</v>
      </c>
      <c r="DT41">
        <v>556</v>
      </c>
      <c r="DX41">
        <v>1798</v>
      </c>
      <c r="EJ41">
        <v>178</v>
      </c>
      <c r="EZ41" s="144" t="str">
        <f t="shared" si="2"/>
        <v>fall Chinook-L Cowlitz</v>
      </c>
      <c r="FA41" s="62" t="s">
        <v>328</v>
      </c>
      <c r="FB41" s="145" t="s">
        <v>403</v>
      </c>
      <c r="FC41" s="62" t="s">
        <v>329</v>
      </c>
      <c r="FD41" s="145" t="s">
        <v>401</v>
      </c>
      <c r="FE41" s="145">
        <v>3000</v>
      </c>
      <c r="FF41" s="62">
        <v>2012</v>
      </c>
      <c r="FG41" s="62">
        <v>1553</v>
      </c>
      <c r="FH41" s="62">
        <v>1172</v>
      </c>
      <c r="FS41">
        <v>1997</v>
      </c>
      <c r="FT41" t="s">
        <v>82</v>
      </c>
      <c r="FU41" t="s">
        <v>82</v>
      </c>
      <c r="FV41" t="s">
        <v>82</v>
      </c>
      <c r="FW41" t="s">
        <v>82</v>
      </c>
      <c r="FX41" t="s">
        <v>82</v>
      </c>
      <c r="FY41">
        <v>0.76</v>
      </c>
      <c r="FZ41" t="s">
        <v>82</v>
      </c>
      <c r="GA41" t="s">
        <v>82</v>
      </c>
      <c r="GB41">
        <v>0.2</v>
      </c>
      <c r="GF41" s="73"/>
      <c r="GG41" s="73"/>
      <c r="GH41" s="73"/>
      <c r="GI41" s="73"/>
      <c r="GJ41" s="73"/>
      <c r="GK41" s="73" t="s">
        <v>427</v>
      </c>
      <c r="KF41" t="s">
        <v>628</v>
      </c>
      <c r="KI41" s="224">
        <f>AVERAGE(KI30:KI39)</f>
        <v>2.6</v>
      </c>
      <c r="KJ41" s="225">
        <f t="shared" ref="KJ41:LL41" si="87">AVERAGE(KJ30:KJ39)</f>
        <v>0.84000000000000008</v>
      </c>
      <c r="KK41" s="72">
        <f t="shared" si="87"/>
        <v>0.27</v>
      </c>
      <c r="KL41" s="224">
        <f t="shared" si="87"/>
        <v>1.55</v>
      </c>
      <c r="KM41" s="225">
        <f t="shared" si="87"/>
        <v>0.52</v>
      </c>
      <c r="KN41" s="225">
        <f t="shared" si="87"/>
        <v>3.62</v>
      </c>
      <c r="KO41" s="225">
        <f t="shared" si="87"/>
        <v>0.96</v>
      </c>
      <c r="KP41" s="225">
        <f t="shared" si="87"/>
        <v>0</v>
      </c>
      <c r="KQ41" s="225">
        <f t="shared" si="87"/>
        <v>0</v>
      </c>
      <c r="KR41" s="225">
        <f t="shared" si="87"/>
        <v>0.03</v>
      </c>
      <c r="KS41" s="225">
        <f t="shared" si="87"/>
        <v>0</v>
      </c>
      <c r="KT41" s="225">
        <f t="shared" si="87"/>
        <v>0</v>
      </c>
      <c r="KU41" s="72">
        <f t="shared" si="87"/>
        <v>0.47000000000000003</v>
      </c>
      <c r="KV41" s="224">
        <f t="shared" si="87"/>
        <v>5.83</v>
      </c>
      <c r="KW41" s="225">
        <f t="shared" si="87"/>
        <v>4.9000000000000004</v>
      </c>
      <c r="KX41" s="225">
        <f t="shared" si="87"/>
        <v>0.64</v>
      </c>
      <c r="KY41" s="225">
        <f t="shared" si="87"/>
        <v>0.37</v>
      </c>
      <c r="KZ41" s="225">
        <f t="shared" si="87"/>
        <v>0.03</v>
      </c>
      <c r="LA41" s="225">
        <f t="shared" si="87"/>
        <v>0</v>
      </c>
      <c r="LB41" s="72">
        <f t="shared" si="87"/>
        <v>0.53</v>
      </c>
      <c r="LC41" s="70">
        <f t="shared" si="87"/>
        <v>0</v>
      </c>
      <c r="LD41" s="70">
        <f t="shared" si="87"/>
        <v>0</v>
      </c>
      <c r="LE41" s="70">
        <f t="shared" si="87"/>
        <v>0</v>
      </c>
      <c r="LF41" s="70">
        <f t="shared" si="87"/>
        <v>0</v>
      </c>
      <c r="LG41" s="70">
        <f t="shared" si="87"/>
        <v>0</v>
      </c>
      <c r="LH41" s="70">
        <f t="shared" si="87"/>
        <v>0</v>
      </c>
      <c r="LI41" s="70">
        <f t="shared" si="87"/>
        <v>1.3400000000000003</v>
      </c>
      <c r="LJ41" s="70">
        <f t="shared" si="87"/>
        <v>7.26</v>
      </c>
      <c r="LK41" s="70">
        <f t="shared" si="87"/>
        <v>0.95</v>
      </c>
      <c r="LL41" s="70">
        <f t="shared" si="87"/>
        <v>67.22999999999999</v>
      </c>
    </row>
    <row r="42" spans="2:393" x14ac:dyDescent="0.25">
      <c r="B42" s="43" t="s">
        <v>116</v>
      </c>
      <c r="C42" s="3">
        <v>180600</v>
      </c>
      <c r="D42" s="3">
        <v>171000</v>
      </c>
      <c r="E42" s="3">
        <f t="shared" si="85"/>
        <v>9600</v>
      </c>
      <c r="F42" s="11">
        <f t="shared" si="86"/>
        <v>5.3156146179401995E-2</v>
      </c>
      <c r="G42" s="11"/>
      <c r="H42" s="11"/>
      <c r="I42" s="11"/>
      <c r="J42" s="11"/>
      <c r="K42" s="11"/>
      <c r="L42" s="11"/>
      <c r="M42" s="11"/>
      <c r="N42" s="11"/>
      <c r="O42" s="11"/>
      <c r="P42" s="11"/>
      <c r="Q42" s="11"/>
      <c r="R42" s="11"/>
      <c r="AB42" s="3">
        <v>325312</v>
      </c>
      <c r="AC42" s="3">
        <v>0</v>
      </c>
      <c r="AE42">
        <v>1144</v>
      </c>
      <c r="AN42">
        <v>2383</v>
      </c>
      <c r="BF42">
        <v>325</v>
      </c>
      <c r="BO42">
        <v>3726</v>
      </c>
      <c r="CC42">
        <v>528</v>
      </c>
      <c r="CL42">
        <v>7517</v>
      </c>
      <c r="CU42">
        <v>2824</v>
      </c>
      <c r="DD42">
        <v>1694</v>
      </c>
      <c r="DT42">
        <v>549</v>
      </c>
      <c r="DX42">
        <v>1881</v>
      </c>
      <c r="EJ42">
        <v>154</v>
      </c>
      <c r="EZ42" s="144" t="str">
        <f t="shared" si="2"/>
        <v>fall Chinook-L Cowlitz</v>
      </c>
      <c r="FA42" s="62" t="s">
        <v>328</v>
      </c>
      <c r="FB42" s="145" t="s">
        <v>403</v>
      </c>
      <c r="FC42" s="62" t="s">
        <v>329</v>
      </c>
      <c r="FD42" s="145" t="s">
        <v>401</v>
      </c>
      <c r="FE42" s="145">
        <v>3000</v>
      </c>
      <c r="FF42" s="62">
        <v>2013</v>
      </c>
      <c r="FG42" s="62">
        <v>3477</v>
      </c>
      <c r="FH42" s="62">
        <v>843</v>
      </c>
      <c r="FS42">
        <v>1998</v>
      </c>
      <c r="FT42" t="s">
        <v>82</v>
      </c>
      <c r="FU42" t="s">
        <v>82</v>
      </c>
      <c r="FV42" t="s">
        <v>82</v>
      </c>
      <c r="FW42" t="s">
        <v>82</v>
      </c>
      <c r="FX42" t="s">
        <v>82</v>
      </c>
      <c r="FY42">
        <v>0.76</v>
      </c>
      <c r="FZ42" t="s">
        <v>82</v>
      </c>
      <c r="GA42" t="s">
        <v>82</v>
      </c>
      <c r="GB42">
        <v>0.15</v>
      </c>
      <c r="GF42" s="73" t="s">
        <v>160</v>
      </c>
      <c r="GG42" s="73" t="s">
        <v>0</v>
      </c>
      <c r="GH42" s="73" t="s">
        <v>621</v>
      </c>
      <c r="GI42" s="73" t="s">
        <v>611</v>
      </c>
      <c r="GJ42" s="73" t="s">
        <v>604</v>
      </c>
      <c r="GK42" s="73" t="s">
        <v>433</v>
      </c>
      <c r="MN42" t="s">
        <v>628</v>
      </c>
      <c r="MQ42" s="224">
        <f>AVERAGE(MQ30:MQ39)</f>
        <v>0</v>
      </c>
      <c r="MR42" s="224">
        <f t="shared" ref="MR42:NJ42" si="88">AVERAGE(MR30:MR39)</f>
        <v>0</v>
      </c>
      <c r="MS42" s="224">
        <f t="shared" si="88"/>
        <v>0</v>
      </c>
      <c r="MT42" s="224">
        <f t="shared" si="88"/>
        <v>0.04</v>
      </c>
      <c r="MU42" s="224">
        <f t="shared" si="88"/>
        <v>0</v>
      </c>
      <c r="MV42" s="224">
        <f t="shared" si="88"/>
        <v>5.3100000000000005</v>
      </c>
      <c r="MW42" s="224">
        <f t="shared" si="88"/>
        <v>3.79</v>
      </c>
      <c r="MX42" s="224">
        <f t="shared" si="88"/>
        <v>0</v>
      </c>
      <c r="MY42" s="224">
        <f t="shared" si="88"/>
        <v>0</v>
      </c>
      <c r="MZ42" s="224">
        <f t="shared" si="88"/>
        <v>0.04</v>
      </c>
      <c r="NA42" s="224">
        <f t="shared" si="88"/>
        <v>0.01</v>
      </c>
      <c r="NB42" s="224">
        <f t="shared" si="88"/>
        <v>0</v>
      </c>
      <c r="NC42" s="224">
        <f t="shared" si="88"/>
        <v>0.82000000000000006</v>
      </c>
      <c r="ND42" s="224">
        <f t="shared" si="88"/>
        <v>7.62</v>
      </c>
      <c r="NE42" s="224">
        <f t="shared" si="88"/>
        <v>5.0900000000000007</v>
      </c>
      <c r="NF42" s="224">
        <f t="shared" si="88"/>
        <v>2.7300000000000004</v>
      </c>
      <c r="NG42" s="224">
        <f t="shared" si="88"/>
        <v>0.29000000000000004</v>
      </c>
      <c r="NH42" s="224">
        <f t="shared" si="88"/>
        <v>0.18</v>
      </c>
      <c r="NI42" s="224">
        <f t="shared" si="88"/>
        <v>0</v>
      </c>
      <c r="NJ42" s="224">
        <f t="shared" si="88"/>
        <v>2.3200000000000003</v>
      </c>
    </row>
    <row r="43" spans="2:393" x14ac:dyDescent="0.25">
      <c r="B43" s="43" t="s">
        <v>117</v>
      </c>
      <c r="C43" s="3">
        <v>171500</v>
      </c>
      <c r="D43" s="3">
        <v>165100</v>
      </c>
      <c r="E43" s="3">
        <f t="shared" si="85"/>
        <v>6400</v>
      </c>
      <c r="F43" s="11">
        <f t="shared" si="86"/>
        <v>3.7317784256559766E-2</v>
      </c>
      <c r="G43" s="11"/>
      <c r="H43" s="11"/>
      <c r="I43" s="11"/>
      <c r="J43" s="11"/>
      <c r="K43" s="11"/>
      <c r="L43" s="11"/>
      <c r="M43" s="11"/>
      <c r="N43" s="11"/>
      <c r="O43" s="11"/>
      <c r="P43" s="11"/>
      <c r="Q43" s="11"/>
      <c r="R43" s="11"/>
      <c r="AB43" s="3">
        <v>206126</v>
      </c>
      <c r="AC43" s="3">
        <v>0</v>
      </c>
      <c r="AD43" s="55"/>
      <c r="AE43">
        <v>1495</v>
      </c>
      <c r="AF43" s="50">
        <v>1009</v>
      </c>
      <c r="AG43" s="49">
        <v>0.65</v>
      </c>
      <c r="AH43" s="55">
        <f t="shared" ref="AH43:AH76" si="89">AF43*AG43</f>
        <v>655.85</v>
      </c>
      <c r="AI43" s="55"/>
      <c r="AJ43" s="55"/>
      <c r="AK43" s="99"/>
      <c r="AL43" s="99"/>
      <c r="AM43" s="55"/>
      <c r="AN43">
        <v>3030</v>
      </c>
      <c r="AO43" s="48">
        <v>568</v>
      </c>
      <c r="AP43" s="48"/>
      <c r="AQ43" s="55"/>
      <c r="AR43" s="55"/>
      <c r="AS43" s="55"/>
      <c r="AT43" s="99"/>
      <c r="AU43" s="99"/>
      <c r="AV43" s="55"/>
      <c r="AW43" s="55"/>
      <c r="AX43" s="48"/>
      <c r="AY43" s="48"/>
      <c r="AZ43" s="55"/>
      <c r="BA43" s="55"/>
      <c r="BB43" s="55"/>
      <c r="BC43" s="99"/>
      <c r="BD43" s="99"/>
      <c r="BE43" s="55"/>
      <c r="BF43">
        <v>568</v>
      </c>
      <c r="BG43" s="50">
        <v>1086</v>
      </c>
      <c r="BH43" s="49"/>
      <c r="BI43" s="55">
        <f>BG43</f>
        <v>1086</v>
      </c>
      <c r="BJ43" s="55"/>
      <c r="BK43" s="55"/>
      <c r="BL43" s="99"/>
      <c r="BM43" s="99"/>
      <c r="BN43" s="55"/>
      <c r="BO43">
        <v>5837</v>
      </c>
      <c r="BP43" s="50">
        <v>5837</v>
      </c>
      <c r="BQ43" s="49">
        <v>0.26</v>
      </c>
      <c r="BR43" s="55">
        <f t="shared" ref="BR43:BR76" si="90">BP43*BQ43</f>
        <v>1517.6200000000001</v>
      </c>
      <c r="BS43" s="55"/>
      <c r="BT43" s="55"/>
      <c r="BU43" s="99"/>
      <c r="BV43" s="99"/>
      <c r="BW43" s="55"/>
      <c r="BY43" s="55"/>
      <c r="BZ43" s="55"/>
      <c r="CA43" s="99"/>
      <c r="CB43" s="55"/>
      <c r="CC43">
        <v>337</v>
      </c>
      <c r="CD43" s="48">
        <v>337</v>
      </c>
      <c r="CE43" s="49">
        <v>1</v>
      </c>
      <c r="CF43" s="55">
        <f>CD43*CE43</f>
        <v>337</v>
      </c>
      <c r="CG43" s="55"/>
      <c r="CH43" s="55"/>
      <c r="CI43" s="99"/>
      <c r="CJ43" s="99"/>
      <c r="CK43" s="55"/>
      <c r="CL43">
        <v>6484</v>
      </c>
      <c r="CM43" s="50">
        <v>6549</v>
      </c>
      <c r="CN43" s="49">
        <v>0.5</v>
      </c>
      <c r="CO43" s="55">
        <f t="shared" ref="CO43:CO76" si="91">CM43*CN43</f>
        <v>3274.5</v>
      </c>
      <c r="CP43" s="89"/>
      <c r="CQ43" s="89"/>
      <c r="CR43" s="99"/>
      <c r="CS43" s="99"/>
      <c r="CT43" s="55"/>
      <c r="CU43">
        <v>1553</v>
      </c>
      <c r="CV43" s="50">
        <v>1652</v>
      </c>
      <c r="CW43" s="49">
        <v>0.46</v>
      </c>
      <c r="CX43" s="55">
        <f t="shared" ref="CX43:CX76" si="92">CV43*CW43</f>
        <v>759.92000000000007</v>
      </c>
      <c r="CY43" s="55"/>
      <c r="CZ43" s="55"/>
      <c r="DA43" s="99"/>
      <c r="DB43" s="99"/>
      <c r="DC43" s="55"/>
      <c r="DD43">
        <v>1054</v>
      </c>
      <c r="DE43" s="48">
        <v>568</v>
      </c>
      <c r="DF43" s="48"/>
      <c r="DG43" s="55">
        <f>DE43*DF$46</f>
        <v>238.56</v>
      </c>
      <c r="DH43" s="89"/>
      <c r="DI43" s="89"/>
      <c r="DJ43" s="99"/>
      <c r="DK43" s="99"/>
      <c r="DL43" s="55"/>
      <c r="DM43" s="48"/>
      <c r="DN43" s="48"/>
      <c r="DO43" s="55"/>
      <c r="DP43" s="99"/>
      <c r="DT43">
        <v>922</v>
      </c>
      <c r="DX43">
        <v>216</v>
      </c>
      <c r="EJ43">
        <v>154</v>
      </c>
      <c r="EZ43" s="144" t="str">
        <f t="shared" si="2"/>
        <v>fall Chinook-L Cowlitz</v>
      </c>
      <c r="FA43" s="62" t="s">
        <v>328</v>
      </c>
      <c r="FB43" s="145" t="s">
        <v>403</v>
      </c>
      <c r="FC43" s="62" t="s">
        <v>329</v>
      </c>
      <c r="FD43" s="145" t="s">
        <v>401</v>
      </c>
      <c r="FE43" s="145">
        <v>3000</v>
      </c>
      <c r="FF43" s="62">
        <v>2014</v>
      </c>
      <c r="FG43" s="62">
        <v>2923</v>
      </c>
      <c r="FH43" s="62">
        <v>1424</v>
      </c>
      <c r="FS43">
        <v>1999</v>
      </c>
      <c r="FT43" t="s">
        <v>82</v>
      </c>
      <c r="FU43" t="s">
        <v>82</v>
      </c>
      <c r="FV43" t="s">
        <v>82</v>
      </c>
      <c r="FW43" t="s">
        <v>82</v>
      </c>
      <c r="FX43" t="s">
        <v>82</v>
      </c>
      <c r="FY43">
        <v>0.76</v>
      </c>
      <c r="FZ43" t="s">
        <v>82</v>
      </c>
      <c r="GA43" t="s">
        <v>82</v>
      </c>
      <c r="GB43">
        <v>0.16</v>
      </c>
      <c r="GF43">
        <v>2010</v>
      </c>
      <c r="GG43">
        <v>84</v>
      </c>
      <c r="GH43" s="161">
        <v>0.25</v>
      </c>
      <c r="GI43">
        <f>GG43*GH43</f>
        <v>21</v>
      </c>
      <c r="GJ43">
        <f>GG43*(1-GH43)</f>
        <v>63</v>
      </c>
      <c r="GK43" t="b">
        <f>GG43=(GI43+GJ43)</f>
        <v>1</v>
      </c>
      <c r="KF43" s="226" t="s">
        <v>194</v>
      </c>
      <c r="KG43" s="227" t="s">
        <v>195</v>
      </c>
      <c r="KH43" s="236" t="s">
        <v>629</v>
      </c>
      <c r="KI43" s="527">
        <f>SUM(KI41:KK41)</f>
        <v>3.7100000000000004</v>
      </c>
      <c r="KJ43" s="528"/>
      <c r="KK43" s="529"/>
      <c r="KL43" s="530">
        <f>SUM(KL41:KU41)</f>
        <v>7.15</v>
      </c>
      <c r="KM43" s="531"/>
      <c r="KN43" s="531"/>
      <c r="KO43" s="531"/>
      <c r="KP43" s="531"/>
      <c r="KQ43" s="531"/>
      <c r="KR43" s="531"/>
      <c r="KS43" s="531"/>
      <c r="KT43" s="531"/>
      <c r="KU43" s="532"/>
      <c r="KV43" s="514">
        <f>SUM(KV41:LB41)</f>
        <v>12.299999999999999</v>
      </c>
      <c r="KW43" s="515"/>
      <c r="KX43" s="515"/>
      <c r="KY43" s="515"/>
      <c r="KZ43" s="515"/>
      <c r="LA43" s="515"/>
      <c r="LB43" s="516"/>
    </row>
    <row r="44" spans="2:393" x14ac:dyDescent="0.25">
      <c r="B44" s="43" t="s">
        <v>118</v>
      </c>
      <c r="C44" s="3">
        <v>174900</v>
      </c>
      <c r="D44" s="3">
        <v>166500</v>
      </c>
      <c r="E44" s="3">
        <f t="shared" si="85"/>
        <v>8400</v>
      </c>
      <c r="F44" s="11">
        <f t="shared" si="86"/>
        <v>4.8027444253859346E-2</v>
      </c>
      <c r="G44" s="11"/>
      <c r="H44" s="11"/>
      <c r="I44" s="11"/>
      <c r="J44" s="11"/>
      <c r="K44" s="11"/>
      <c r="L44" s="11"/>
      <c r="M44" s="11"/>
      <c r="N44" s="11"/>
      <c r="O44" s="11"/>
      <c r="P44" s="11"/>
      <c r="Q44" s="11"/>
      <c r="R44" s="11"/>
      <c r="AB44" s="3">
        <v>200414</v>
      </c>
      <c r="AC44" s="3">
        <v>0</v>
      </c>
      <c r="AD44" s="55"/>
      <c r="AE44">
        <v>2685</v>
      </c>
      <c r="AF44" s="50">
        <v>1806</v>
      </c>
      <c r="AG44" s="49">
        <v>0.65</v>
      </c>
      <c r="AH44" s="55">
        <f t="shared" si="89"/>
        <v>1173.9000000000001</v>
      </c>
      <c r="AI44" s="55"/>
      <c r="AJ44" s="55"/>
      <c r="AK44" s="99"/>
      <c r="AL44" s="99"/>
      <c r="AM44" s="55"/>
      <c r="AN44">
        <v>5060</v>
      </c>
      <c r="AO44" s="50">
        <v>1846</v>
      </c>
      <c r="AP44" s="48"/>
      <c r="AQ44" s="55"/>
      <c r="AR44" s="55"/>
      <c r="AS44" s="55"/>
      <c r="AT44" s="99"/>
      <c r="AU44" s="99"/>
      <c r="AV44" s="55"/>
      <c r="AW44" s="55"/>
      <c r="AX44" s="48"/>
      <c r="AY44" s="48"/>
      <c r="AZ44" s="55"/>
      <c r="BA44" s="55"/>
      <c r="BB44" s="55"/>
      <c r="BC44" s="99"/>
      <c r="BD44" s="99"/>
      <c r="BE44" s="55"/>
      <c r="BF44">
        <v>687</v>
      </c>
      <c r="BG44" s="50">
        <v>1448</v>
      </c>
      <c r="BH44" s="49"/>
      <c r="BI44" s="55">
        <f>BG44</f>
        <v>1448</v>
      </c>
      <c r="BJ44" s="55"/>
      <c r="BK44" s="55"/>
      <c r="BL44" s="99"/>
      <c r="BM44" s="99"/>
      <c r="BN44" s="55"/>
      <c r="BO44">
        <v>3192</v>
      </c>
      <c r="BP44" s="50">
        <v>3192</v>
      </c>
      <c r="BQ44" s="49">
        <v>0.26</v>
      </c>
      <c r="BR44" s="55">
        <f t="shared" si="90"/>
        <v>829.92000000000007</v>
      </c>
      <c r="BS44" s="55"/>
      <c r="BT44" s="55"/>
      <c r="BU44" s="99"/>
      <c r="BV44" s="99"/>
      <c r="BW44" s="55"/>
      <c r="BY44" s="55"/>
      <c r="BZ44" s="55"/>
      <c r="CA44" s="99"/>
      <c r="CB44" s="55"/>
      <c r="CC44">
        <v>243</v>
      </c>
      <c r="CD44" s="48">
        <v>243</v>
      </c>
      <c r="CE44" s="49">
        <v>1</v>
      </c>
      <c r="CF44" s="55">
        <f t="shared" ref="CF44:CF76" si="93">CD44*CE44</f>
        <v>243</v>
      </c>
      <c r="CG44" s="55"/>
      <c r="CH44" s="55"/>
      <c r="CI44" s="99"/>
      <c r="CJ44" s="99"/>
      <c r="CK44" s="55"/>
      <c r="CL44">
        <v>3637</v>
      </c>
      <c r="CM44" s="50">
        <v>3711</v>
      </c>
      <c r="CN44" s="49">
        <v>0.5</v>
      </c>
      <c r="CO44" s="55">
        <f t="shared" si="91"/>
        <v>1855.5</v>
      </c>
      <c r="CP44" s="89"/>
      <c r="CQ44" s="89"/>
      <c r="CR44" s="99"/>
      <c r="CS44" s="99"/>
      <c r="CT44" s="55"/>
      <c r="CU44">
        <v>593</v>
      </c>
      <c r="CV44" s="48">
        <v>593</v>
      </c>
      <c r="CW44" s="49">
        <v>0.46</v>
      </c>
      <c r="CX44" s="55">
        <f t="shared" si="92"/>
        <v>272.78000000000003</v>
      </c>
      <c r="CY44" s="55"/>
      <c r="CZ44" s="55"/>
      <c r="DA44" s="99"/>
      <c r="DB44" s="99"/>
      <c r="DC44" s="55"/>
      <c r="DD44">
        <v>6743</v>
      </c>
      <c r="DE44" s="50">
        <v>1846</v>
      </c>
      <c r="DF44" s="48"/>
      <c r="DG44" s="55">
        <f>DE44*DF$46</f>
        <v>775.31999999999994</v>
      </c>
      <c r="DH44" s="89"/>
      <c r="DI44" s="89"/>
      <c r="DJ44" s="99"/>
      <c r="DK44" s="99"/>
      <c r="DL44" s="55"/>
      <c r="DM44" s="48"/>
      <c r="DN44" s="48"/>
      <c r="DO44" s="55"/>
      <c r="DP44" s="99"/>
      <c r="DT44">
        <v>1322</v>
      </c>
      <c r="DX44">
        <v>796</v>
      </c>
      <c r="EJ44">
        <v>154</v>
      </c>
      <c r="EZ44" s="144" t="str">
        <f t="shared" si="2"/>
        <v>fall Chinook-L Cowlitz</v>
      </c>
      <c r="FA44" s="62" t="s">
        <v>328</v>
      </c>
      <c r="FB44" s="145" t="s">
        <v>403</v>
      </c>
      <c r="FC44" s="62" t="s">
        <v>329</v>
      </c>
      <c r="FD44" s="145" t="s">
        <v>401</v>
      </c>
      <c r="FE44" s="145">
        <v>3000</v>
      </c>
      <c r="FF44" s="62">
        <v>2015</v>
      </c>
      <c r="FG44" s="62">
        <v>4186</v>
      </c>
      <c r="FH44" s="62">
        <v>1795</v>
      </c>
      <c r="FS44">
        <v>2000</v>
      </c>
      <c r="FT44" t="s">
        <v>82</v>
      </c>
      <c r="FU44" t="s">
        <v>82</v>
      </c>
      <c r="FV44" t="s">
        <v>82</v>
      </c>
      <c r="FW44" t="s">
        <v>82</v>
      </c>
      <c r="FX44" t="s">
        <v>82</v>
      </c>
      <c r="FY44">
        <v>0.76</v>
      </c>
      <c r="FZ44" t="s">
        <v>82</v>
      </c>
      <c r="GA44" t="s">
        <v>82</v>
      </c>
      <c r="GB44">
        <v>0.06</v>
      </c>
      <c r="GF44">
        <v>2011</v>
      </c>
      <c r="GG44">
        <v>1187</v>
      </c>
      <c r="GH44" s="161">
        <v>0.17699999999999999</v>
      </c>
      <c r="GI44">
        <f t="shared" ref="GI44:GI49" si="94">GG44*GH44</f>
        <v>210.09899999999999</v>
      </c>
      <c r="GJ44">
        <f t="shared" ref="GJ44:GJ49" si="95">GG44*(1-GH44)</f>
        <v>976.90099999999995</v>
      </c>
      <c r="GK44" t="b">
        <f t="shared" ref="GK44:GK49" si="96">GG44=(GI44+GJ44)</f>
        <v>1</v>
      </c>
      <c r="MN44" s="226" t="s">
        <v>194</v>
      </c>
      <c r="MO44" s="227" t="s">
        <v>195</v>
      </c>
      <c r="MP44" s="236" t="s">
        <v>629</v>
      </c>
      <c r="MQ44" s="527">
        <f>SUM(MQ42:MS42)</f>
        <v>0</v>
      </c>
      <c r="MR44" s="528"/>
      <c r="MS44" s="529"/>
      <c r="MT44" s="530">
        <f>SUM(MT42:NC42)</f>
        <v>10.01</v>
      </c>
      <c r="MU44" s="531"/>
      <c r="MV44" s="531"/>
      <c r="MW44" s="531"/>
      <c r="MX44" s="531"/>
      <c r="MY44" s="531"/>
      <c r="MZ44" s="531"/>
      <c r="NA44" s="531"/>
      <c r="NB44" s="531"/>
      <c r="NC44" s="532"/>
      <c r="ND44" s="514">
        <f>SUM(ND42:NJ42)</f>
        <v>18.23</v>
      </c>
      <c r="NE44" s="515"/>
      <c r="NF44" s="515"/>
      <c r="NG44" s="515"/>
      <c r="NH44" s="515"/>
      <c r="NI44" s="515"/>
      <c r="NJ44" s="516"/>
    </row>
    <row r="45" spans="2:393" x14ac:dyDescent="0.25">
      <c r="B45" s="43" t="s">
        <v>119</v>
      </c>
      <c r="C45" s="3">
        <v>126100</v>
      </c>
      <c r="D45" s="3">
        <v>118700</v>
      </c>
      <c r="E45" s="3">
        <f t="shared" si="85"/>
        <v>7400</v>
      </c>
      <c r="F45" s="11">
        <f t="shared" si="86"/>
        <v>5.8683584456780333E-2</v>
      </c>
      <c r="G45" s="11"/>
      <c r="H45" s="11"/>
      <c r="I45" s="11"/>
      <c r="J45" s="11"/>
      <c r="K45" s="11"/>
      <c r="L45" s="11"/>
      <c r="M45" s="11"/>
      <c r="N45" s="11"/>
      <c r="O45" s="11"/>
      <c r="P45" s="11"/>
      <c r="Q45" s="11"/>
      <c r="R45" s="11"/>
      <c r="AB45" s="3">
        <v>190627</v>
      </c>
      <c r="AC45" s="3">
        <v>0</v>
      </c>
      <c r="AD45" s="55"/>
      <c r="AE45">
        <v>1206</v>
      </c>
      <c r="AF45" s="48">
        <v>344</v>
      </c>
      <c r="AG45" s="49">
        <v>0.65</v>
      </c>
      <c r="AH45" s="55">
        <f t="shared" si="89"/>
        <v>223.6</v>
      </c>
      <c r="AI45" s="55"/>
      <c r="AJ45" s="55"/>
      <c r="AK45" s="99"/>
      <c r="AL45" s="99"/>
      <c r="AM45" s="55"/>
      <c r="AN45">
        <v>2202</v>
      </c>
      <c r="AO45" s="50">
        <v>1478</v>
      </c>
      <c r="AP45" s="48"/>
      <c r="AQ45" s="55"/>
      <c r="AR45" s="55"/>
      <c r="AS45" s="55"/>
      <c r="AT45" s="99"/>
      <c r="AU45" s="99"/>
      <c r="AV45" s="55"/>
      <c r="AW45" s="55"/>
      <c r="AX45" s="48"/>
      <c r="AY45" s="48"/>
      <c r="AZ45" s="55"/>
      <c r="BA45" s="55"/>
      <c r="BB45" s="55"/>
      <c r="BC45" s="99"/>
      <c r="BD45" s="99"/>
      <c r="BE45" s="55"/>
      <c r="BF45">
        <v>716</v>
      </c>
      <c r="BG45" s="50">
        <v>1304</v>
      </c>
      <c r="BH45" s="49"/>
      <c r="BI45" s="55">
        <f>BG45</f>
        <v>1304</v>
      </c>
      <c r="BJ45" s="55"/>
      <c r="BK45" s="55"/>
      <c r="BL45" s="99"/>
      <c r="BM45" s="99"/>
      <c r="BN45" s="55"/>
      <c r="BO45">
        <v>8253</v>
      </c>
      <c r="BP45" s="50">
        <v>8253</v>
      </c>
      <c r="BQ45" s="49">
        <v>0.26</v>
      </c>
      <c r="BR45" s="55">
        <f t="shared" si="90"/>
        <v>2145.7800000000002</v>
      </c>
      <c r="BS45" s="55"/>
      <c r="BT45" s="55"/>
      <c r="BU45" s="99"/>
      <c r="BV45" s="99"/>
      <c r="BW45" s="55"/>
      <c r="BY45" s="55"/>
      <c r="BZ45" s="55"/>
      <c r="CA45" s="99"/>
      <c r="CB45" s="55"/>
      <c r="CC45">
        <v>344</v>
      </c>
      <c r="CD45" s="48">
        <v>344</v>
      </c>
      <c r="CE45" s="49">
        <v>1</v>
      </c>
      <c r="CF45" s="55">
        <f t="shared" si="93"/>
        <v>344</v>
      </c>
      <c r="CG45" s="55"/>
      <c r="CH45" s="55"/>
      <c r="CI45" s="99"/>
      <c r="CJ45" s="99"/>
      <c r="CK45" s="55"/>
      <c r="CL45">
        <v>2704</v>
      </c>
      <c r="CM45" s="50">
        <v>2731</v>
      </c>
      <c r="CN45" s="49">
        <v>0.5</v>
      </c>
      <c r="CO45" s="55">
        <f t="shared" si="91"/>
        <v>1365.5</v>
      </c>
      <c r="CP45" s="89"/>
      <c r="CQ45" s="89"/>
      <c r="CR45" s="99"/>
      <c r="CS45" s="99"/>
      <c r="CT45" s="55"/>
      <c r="CU45">
        <v>2388</v>
      </c>
      <c r="CV45" s="50">
        <v>2388</v>
      </c>
      <c r="CW45" s="49">
        <v>0.46</v>
      </c>
      <c r="CX45" s="55">
        <f t="shared" si="92"/>
        <v>1098.48</v>
      </c>
      <c r="CY45" s="55"/>
      <c r="CZ45" s="55"/>
      <c r="DA45" s="99"/>
      <c r="DB45" s="99"/>
      <c r="DC45" s="55"/>
      <c r="DD45">
        <v>4557</v>
      </c>
      <c r="DE45" s="50">
        <v>1478</v>
      </c>
      <c r="DF45" s="48"/>
      <c r="DG45" s="55">
        <f>DE45*DF$46</f>
        <v>620.76</v>
      </c>
      <c r="DH45" s="89"/>
      <c r="DI45" s="89"/>
      <c r="DJ45" s="99"/>
      <c r="DK45" s="99"/>
      <c r="DL45" s="55"/>
      <c r="DM45" s="48"/>
      <c r="DN45" s="48"/>
      <c r="DO45" s="55"/>
      <c r="DP45" s="99"/>
      <c r="DT45">
        <v>884</v>
      </c>
      <c r="DX45">
        <v>636</v>
      </c>
      <c r="EJ45">
        <v>144</v>
      </c>
      <c r="EZ45" s="144" t="str">
        <f t="shared" si="2"/>
        <v>fall Chinook-L Cowlitz</v>
      </c>
      <c r="FA45" s="62" t="s">
        <v>328</v>
      </c>
      <c r="FB45" s="145" t="s">
        <v>403</v>
      </c>
      <c r="FC45" s="62" t="s">
        <v>329</v>
      </c>
      <c r="FD45" s="145" t="s">
        <v>401</v>
      </c>
      <c r="FE45" s="145">
        <v>3000</v>
      </c>
      <c r="FF45" s="62">
        <v>2016</v>
      </c>
      <c r="FG45" s="62">
        <v>2878</v>
      </c>
      <c r="FH45" s="62">
        <v>1007</v>
      </c>
      <c r="FS45">
        <v>2001</v>
      </c>
      <c r="FT45" t="s">
        <v>82</v>
      </c>
      <c r="FU45" t="s">
        <v>82</v>
      </c>
      <c r="FV45" t="s">
        <v>82</v>
      </c>
      <c r="FW45" t="s">
        <v>82</v>
      </c>
      <c r="FX45" t="s">
        <v>82</v>
      </c>
      <c r="FY45">
        <v>0.76</v>
      </c>
      <c r="FZ45" t="s">
        <v>82</v>
      </c>
      <c r="GA45" t="s">
        <v>82</v>
      </c>
      <c r="GB45">
        <v>0.26</v>
      </c>
      <c r="GF45">
        <v>2012</v>
      </c>
      <c r="GG45">
        <v>407</v>
      </c>
      <c r="GH45" s="161">
        <v>0.16200000000000001</v>
      </c>
      <c r="GI45">
        <f t="shared" si="94"/>
        <v>65.933999999999997</v>
      </c>
      <c r="GJ45">
        <f t="shared" si="95"/>
        <v>341.06599999999997</v>
      </c>
      <c r="GK45" t="b">
        <f t="shared" si="96"/>
        <v>1</v>
      </c>
      <c r="KM45" s="492" t="s">
        <v>1</v>
      </c>
      <c r="KN45" s="492"/>
      <c r="KO45" s="492"/>
      <c r="KP45" s="492"/>
      <c r="KQ45" s="492"/>
      <c r="KR45" s="492"/>
      <c r="KS45" s="492"/>
      <c r="KU45" s="492" t="s">
        <v>367</v>
      </c>
      <c r="KV45" s="492"/>
      <c r="KW45" s="492"/>
      <c r="KX45" s="492"/>
      <c r="KY45" s="492"/>
      <c r="KZ45" s="492"/>
      <c r="LA45" s="492"/>
    </row>
    <row r="46" spans="2:393" ht="15" customHeight="1" x14ac:dyDescent="0.25">
      <c r="B46" s="43" t="s">
        <v>120</v>
      </c>
      <c r="C46" s="3">
        <v>111008.99999999999</v>
      </c>
      <c r="D46" s="3">
        <v>105584</v>
      </c>
      <c r="E46" s="3">
        <f t="shared" si="85"/>
        <v>5424.9999999999854</v>
      </c>
      <c r="F46" s="11">
        <f t="shared" si="86"/>
        <v>4.8869911448621156E-2</v>
      </c>
      <c r="G46" s="11"/>
      <c r="H46" s="80">
        <v>57000</v>
      </c>
      <c r="I46" s="80">
        <v>100</v>
      </c>
      <c r="J46" s="80">
        <v>57100</v>
      </c>
      <c r="K46" s="80">
        <v>500</v>
      </c>
      <c r="L46" s="80">
        <v>2400</v>
      </c>
      <c r="M46" s="80">
        <v>45500</v>
      </c>
      <c r="N46" s="11"/>
      <c r="O46" s="11">
        <f>H46/D46</f>
        <v>0.53985452341263829</v>
      </c>
      <c r="P46" s="11">
        <f>I46/D46</f>
        <v>9.4711319896954079E-4</v>
      </c>
      <c r="Q46" s="11">
        <f>L46/D46</f>
        <v>2.2730716775268979E-2</v>
      </c>
      <c r="R46" s="11">
        <f>L46/D46</f>
        <v>2.2730716775268979E-2</v>
      </c>
      <c r="S46" s="3">
        <v>97800</v>
      </c>
      <c r="U46" s="3">
        <v>31800</v>
      </c>
      <c r="V46" s="3">
        <v>23400</v>
      </c>
      <c r="W46" s="3">
        <v>55100</v>
      </c>
      <c r="X46" s="3">
        <v>100</v>
      </c>
      <c r="Y46" s="3">
        <v>0</v>
      </c>
      <c r="Z46" s="3">
        <v>37700</v>
      </c>
      <c r="AB46" s="3">
        <v>127718</v>
      </c>
      <c r="AC46" s="3">
        <v>25748</v>
      </c>
      <c r="AD46" s="55"/>
      <c r="AE46">
        <v>185</v>
      </c>
      <c r="AF46" s="48">
        <v>125</v>
      </c>
      <c r="AG46" s="49">
        <v>0.65</v>
      </c>
      <c r="AH46" s="55">
        <f t="shared" si="89"/>
        <v>81.25</v>
      </c>
      <c r="AI46" s="55"/>
      <c r="AJ46" s="55"/>
      <c r="AK46" s="99"/>
      <c r="AL46" s="99"/>
      <c r="AM46" s="55"/>
      <c r="AN46">
        <v>247</v>
      </c>
      <c r="AO46" s="48">
        <v>64</v>
      </c>
      <c r="AP46" s="49">
        <v>0.42</v>
      </c>
      <c r="AQ46" s="55">
        <f t="shared" ref="AQ46:AQ76" si="97">AO46*AP46</f>
        <v>26.88</v>
      </c>
      <c r="AR46" s="55"/>
      <c r="AS46" s="55"/>
      <c r="AT46" s="100">
        <f t="shared" ref="AT46:AT62" si="98">AQ46</f>
        <v>26.88</v>
      </c>
      <c r="AU46" s="99"/>
      <c r="AV46" s="55"/>
      <c r="AW46" s="55"/>
      <c r="AX46" s="48">
        <v>516</v>
      </c>
      <c r="AY46" s="49">
        <v>0.49</v>
      </c>
      <c r="AZ46" s="55">
        <f t="shared" ref="AZ46:AZ76" si="99">AX46*AY46</f>
        <v>252.84</v>
      </c>
      <c r="BA46" s="55"/>
      <c r="BB46" s="55"/>
      <c r="BC46" s="99"/>
      <c r="BD46" s="99"/>
      <c r="BE46" s="55"/>
      <c r="BF46">
        <v>311</v>
      </c>
      <c r="BG46" s="48">
        <v>899</v>
      </c>
      <c r="BH46" s="49">
        <v>1</v>
      </c>
      <c r="BI46" s="55">
        <f t="shared" ref="BI46:BI76" si="100">BG46*BH46</f>
        <v>899</v>
      </c>
      <c r="BJ46" s="55"/>
      <c r="BK46" s="55"/>
      <c r="BL46" s="99"/>
      <c r="BM46" s="99"/>
      <c r="BN46" s="55"/>
      <c r="BO46">
        <v>2418</v>
      </c>
      <c r="BP46" s="50">
        <v>1793</v>
      </c>
      <c r="BQ46" s="49">
        <v>0.26</v>
      </c>
      <c r="BR46" s="55">
        <f t="shared" si="90"/>
        <v>466.18</v>
      </c>
      <c r="BS46" s="55"/>
      <c r="BT46" s="55"/>
      <c r="BU46" s="99"/>
      <c r="BV46" s="99"/>
      <c r="BW46" s="55"/>
      <c r="BY46" s="55"/>
      <c r="BZ46" s="55"/>
      <c r="CA46" s="99"/>
      <c r="CB46" s="55"/>
      <c r="CC46">
        <v>180</v>
      </c>
      <c r="CD46" s="48">
        <v>180</v>
      </c>
      <c r="CE46" s="49">
        <v>1</v>
      </c>
      <c r="CF46" s="55">
        <f t="shared" si="93"/>
        <v>180</v>
      </c>
      <c r="CG46" s="55"/>
      <c r="CH46" s="55"/>
      <c r="CI46" s="99"/>
      <c r="CJ46" s="99"/>
      <c r="CK46" s="55"/>
      <c r="CL46">
        <v>5675</v>
      </c>
      <c r="CM46" s="50">
        <v>5850</v>
      </c>
      <c r="CN46" s="49">
        <v>0.5</v>
      </c>
      <c r="CO46" s="55">
        <f t="shared" si="91"/>
        <v>2925</v>
      </c>
      <c r="CP46" s="89"/>
      <c r="CQ46" s="89"/>
      <c r="CR46" s="99"/>
      <c r="CS46" s="99"/>
      <c r="CT46" s="55"/>
      <c r="CU46">
        <v>3152</v>
      </c>
      <c r="CV46" s="50">
        <v>3437</v>
      </c>
      <c r="CW46" s="49">
        <v>0.46</v>
      </c>
      <c r="CX46" s="55">
        <f t="shared" si="92"/>
        <v>1581.02</v>
      </c>
      <c r="CY46" s="55"/>
      <c r="CZ46" s="55"/>
      <c r="DA46" s="99"/>
      <c r="DB46" s="99"/>
      <c r="DC46" s="55"/>
      <c r="DD46">
        <v>37</v>
      </c>
      <c r="DE46" s="48">
        <v>64</v>
      </c>
      <c r="DF46" s="49">
        <v>0.42</v>
      </c>
      <c r="DG46" s="55">
        <f t="shared" ref="DG46:DG76" si="101">DE46*DF46</f>
        <v>26.88</v>
      </c>
      <c r="DH46" s="89"/>
      <c r="DI46" s="89"/>
      <c r="DJ46" s="99"/>
      <c r="DK46" s="99"/>
      <c r="DL46" s="55"/>
      <c r="DM46" s="48">
        <v>516</v>
      </c>
      <c r="DN46" s="49">
        <v>0.49</v>
      </c>
      <c r="DO46" s="55">
        <f t="shared" ref="DO46:DO76" si="102">DM46*DN46</f>
        <v>252.84</v>
      </c>
      <c r="DP46" s="99"/>
      <c r="DT46">
        <v>355</v>
      </c>
      <c r="DX46">
        <v>1539</v>
      </c>
      <c r="EJ46">
        <v>229</v>
      </c>
      <c r="EZ46" s="144" t="str">
        <f t="shared" si="2"/>
        <v>fall Chinook-L Cowlitz</v>
      </c>
      <c r="FA46" s="62" t="s">
        <v>328</v>
      </c>
      <c r="FB46" s="145" t="s">
        <v>403</v>
      </c>
      <c r="FC46" s="62" t="s">
        <v>329</v>
      </c>
      <c r="FD46" s="145" t="s">
        <v>401</v>
      </c>
      <c r="FE46" s="145">
        <v>3000</v>
      </c>
      <c r="FF46" s="62">
        <v>2017</v>
      </c>
      <c r="FG46" s="62">
        <v>2924</v>
      </c>
      <c r="FH46" s="62">
        <v>706</v>
      </c>
      <c r="FS46">
        <v>2002</v>
      </c>
      <c r="FT46" t="s">
        <v>82</v>
      </c>
      <c r="FU46" t="s">
        <v>82</v>
      </c>
      <c r="FV46" t="s">
        <v>82</v>
      </c>
      <c r="FW46" t="s">
        <v>82</v>
      </c>
      <c r="FX46" t="s">
        <v>82</v>
      </c>
      <c r="FY46">
        <v>0.76</v>
      </c>
      <c r="FZ46" t="s">
        <v>82</v>
      </c>
      <c r="GA46" t="s">
        <v>82</v>
      </c>
      <c r="GB46">
        <v>0.08</v>
      </c>
      <c r="GF46">
        <v>2013</v>
      </c>
      <c r="GG46">
        <v>2056</v>
      </c>
      <c r="GH46" s="161">
        <v>0.27200000000000002</v>
      </c>
      <c r="GI46">
        <f t="shared" si="94"/>
        <v>559.23200000000008</v>
      </c>
      <c r="GJ46">
        <f t="shared" si="95"/>
        <v>1496.768</v>
      </c>
      <c r="GK46" t="b">
        <f t="shared" si="96"/>
        <v>1</v>
      </c>
      <c r="KH46" s="492" t="s">
        <v>716</v>
      </c>
      <c r="KI46" s="492"/>
      <c r="KJ46" s="492"/>
      <c r="KK46" s="492"/>
      <c r="KM46" s="492" t="s">
        <v>6</v>
      </c>
      <c r="KN46" s="492"/>
      <c r="KP46" s="492" t="s">
        <v>24</v>
      </c>
      <c r="KQ46" s="492"/>
      <c r="KR46" s="492"/>
      <c r="KS46" s="492"/>
      <c r="KU46" s="492" t="s">
        <v>6</v>
      </c>
      <c r="KV46" s="492"/>
      <c r="KX46" s="492" t="s">
        <v>24</v>
      </c>
      <c r="KY46" s="492"/>
      <c r="KZ46" s="492"/>
      <c r="LA46" s="492"/>
      <c r="MO46" t="s">
        <v>656</v>
      </c>
      <c r="NG46" t="s">
        <v>655</v>
      </c>
      <c r="NT46" s="533" t="s">
        <v>669</v>
      </c>
      <c r="NU46" s="533"/>
      <c r="NV46" s="533"/>
      <c r="NW46" s="533"/>
      <c r="NX46" s="41"/>
    </row>
    <row r="47" spans="2:393" x14ac:dyDescent="0.25">
      <c r="B47" s="43" t="s">
        <v>121</v>
      </c>
      <c r="C47" s="3">
        <v>103015</v>
      </c>
      <c r="D47" s="3">
        <v>94854</v>
      </c>
      <c r="E47" s="3">
        <f t="shared" si="85"/>
        <v>8161</v>
      </c>
      <c r="F47" s="11">
        <f t="shared" si="86"/>
        <v>7.9221472601077508E-2</v>
      </c>
      <c r="G47" s="11"/>
      <c r="H47" s="80">
        <v>21500</v>
      </c>
      <c r="I47" s="80">
        <v>1000</v>
      </c>
      <c r="J47" s="80">
        <v>22500</v>
      </c>
      <c r="K47" s="80">
        <v>400</v>
      </c>
      <c r="L47" s="80">
        <v>2500</v>
      </c>
      <c r="M47" s="80">
        <v>69000</v>
      </c>
      <c r="N47" s="11"/>
      <c r="O47" s="11">
        <f t="shared" ref="O47:O83" si="103">H47/D47</f>
        <v>0.22666413646235267</v>
      </c>
      <c r="P47" s="11">
        <f t="shared" ref="P47:P83" si="104">I47/D47</f>
        <v>1.0542517974993148E-2</v>
      </c>
      <c r="Q47" s="11">
        <f t="shared" ref="Q47:Q83" si="105">L47/D47</f>
        <v>2.6356294937482868E-2</v>
      </c>
      <c r="R47" s="11">
        <f t="shared" ref="R47:R83" si="106">L47/D47</f>
        <v>2.6356294937482868E-2</v>
      </c>
      <c r="S47" s="3">
        <v>86300</v>
      </c>
      <c r="U47" s="3">
        <v>3400</v>
      </c>
      <c r="V47" s="3">
        <v>33100</v>
      </c>
      <c r="W47" s="3">
        <v>36500</v>
      </c>
      <c r="X47" s="3">
        <v>0</v>
      </c>
      <c r="Y47" s="3">
        <v>0</v>
      </c>
      <c r="Z47" s="3">
        <v>33900</v>
      </c>
      <c r="AB47" s="3">
        <v>147109</v>
      </c>
      <c r="AC47" s="3">
        <v>46603</v>
      </c>
      <c r="AD47" s="55"/>
      <c r="AE47">
        <v>246</v>
      </c>
      <c r="AF47" s="48">
        <v>208</v>
      </c>
      <c r="AG47" s="49">
        <v>0.65</v>
      </c>
      <c r="AH47" s="55">
        <f t="shared" si="89"/>
        <v>135.20000000000002</v>
      </c>
      <c r="AI47" s="55"/>
      <c r="AJ47" s="55"/>
      <c r="AK47" s="99"/>
      <c r="AL47" s="99"/>
      <c r="AM47" s="55"/>
      <c r="AN47">
        <v>514</v>
      </c>
      <c r="AO47" s="48">
        <v>138</v>
      </c>
      <c r="AP47" s="49">
        <v>0.42</v>
      </c>
      <c r="AQ47" s="55">
        <f t="shared" si="97"/>
        <v>57.96</v>
      </c>
      <c r="AR47" s="55"/>
      <c r="AS47" s="55"/>
      <c r="AT47" s="100">
        <f t="shared" si="98"/>
        <v>57.96</v>
      </c>
      <c r="AU47" s="99"/>
      <c r="AV47" s="55"/>
      <c r="AW47">
        <v>896</v>
      </c>
      <c r="AX47" s="50">
        <v>1367</v>
      </c>
      <c r="AY47" s="49">
        <v>0.48</v>
      </c>
      <c r="AZ47" s="55">
        <f t="shared" si="99"/>
        <v>656.16</v>
      </c>
      <c r="BA47" s="55"/>
      <c r="BB47" s="55"/>
      <c r="BC47" s="99"/>
      <c r="BD47" s="99"/>
      <c r="BE47" s="55"/>
      <c r="BF47">
        <v>397</v>
      </c>
      <c r="BG47" s="48">
        <v>799</v>
      </c>
      <c r="BH47" s="49">
        <v>1</v>
      </c>
      <c r="BI47" s="55">
        <f t="shared" si="100"/>
        <v>799</v>
      </c>
      <c r="BJ47" s="55"/>
      <c r="BK47" s="55"/>
      <c r="BL47" s="99"/>
      <c r="BM47" s="99"/>
      <c r="BN47" s="55"/>
      <c r="BO47">
        <v>3991</v>
      </c>
      <c r="BP47" s="50">
        <v>3213</v>
      </c>
      <c r="BQ47" s="49">
        <v>0.26</v>
      </c>
      <c r="BR47" s="55">
        <f t="shared" si="90"/>
        <v>835.38</v>
      </c>
      <c r="BS47" s="55"/>
      <c r="BT47" s="55"/>
      <c r="BU47" s="99"/>
      <c r="BV47" s="99"/>
      <c r="BW47" s="55"/>
      <c r="BY47" s="55"/>
      <c r="BZ47" s="55"/>
      <c r="CA47" s="99"/>
      <c r="CB47" s="55"/>
      <c r="CC47">
        <v>116</v>
      </c>
      <c r="CD47" s="48">
        <v>116</v>
      </c>
      <c r="CE47" s="49">
        <v>1</v>
      </c>
      <c r="CF47" s="55">
        <f t="shared" si="93"/>
        <v>116</v>
      </c>
      <c r="CG47" s="55"/>
      <c r="CH47" s="55"/>
      <c r="CI47" s="99"/>
      <c r="CJ47" s="99"/>
      <c r="CK47" s="55"/>
      <c r="CL47">
        <v>1840</v>
      </c>
      <c r="CM47" s="50">
        <v>1917</v>
      </c>
      <c r="CN47" s="49">
        <v>0.5</v>
      </c>
      <c r="CO47" s="55">
        <f t="shared" si="91"/>
        <v>958.5</v>
      </c>
      <c r="CP47" s="89"/>
      <c r="CQ47" s="89"/>
      <c r="CR47" s="99"/>
      <c r="CS47" s="99"/>
      <c r="CT47" s="55"/>
      <c r="CU47">
        <v>1789</v>
      </c>
      <c r="CV47" s="50">
        <v>1841</v>
      </c>
      <c r="CW47" s="49">
        <v>0.46</v>
      </c>
      <c r="CX47" s="55">
        <f t="shared" si="92"/>
        <v>846.86</v>
      </c>
      <c r="CY47" s="55"/>
      <c r="CZ47" s="55"/>
      <c r="DA47" s="99"/>
      <c r="DB47" s="99"/>
      <c r="DC47" s="55"/>
      <c r="DD47">
        <v>163</v>
      </c>
      <c r="DE47" s="48">
        <v>138</v>
      </c>
      <c r="DF47" s="49">
        <v>0.42</v>
      </c>
      <c r="DG47" s="55">
        <f t="shared" si="101"/>
        <v>57.96</v>
      </c>
      <c r="DH47" s="89"/>
      <c r="DI47" s="89"/>
      <c r="DJ47" s="99"/>
      <c r="DK47" s="99"/>
      <c r="DL47" s="55"/>
      <c r="DM47" s="50">
        <v>1367</v>
      </c>
      <c r="DN47" s="49">
        <v>0.48</v>
      </c>
      <c r="DO47" s="55">
        <f t="shared" si="102"/>
        <v>656.16</v>
      </c>
      <c r="DP47" s="99"/>
      <c r="DT47">
        <v>197</v>
      </c>
      <c r="DX47">
        <v>793</v>
      </c>
      <c r="EJ47">
        <v>144</v>
      </c>
      <c r="EZ47" s="144" t="str">
        <f t="shared" si="2"/>
        <v>fall Chinook-Toutle</v>
      </c>
      <c r="FA47" s="62" t="s">
        <v>328</v>
      </c>
      <c r="FB47" s="145" t="s">
        <v>403</v>
      </c>
      <c r="FC47" s="62" t="s">
        <v>40</v>
      </c>
      <c r="FD47" s="145" t="s">
        <v>402</v>
      </c>
      <c r="FE47" s="145">
        <v>4000</v>
      </c>
      <c r="FF47" s="62">
        <v>2010</v>
      </c>
      <c r="FG47" s="62">
        <v>227.48339875000002</v>
      </c>
      <c r="FH47" s="62">
        <v>1689.7910374999999</v>
      </c>
      <c r="FS47">
        <v>2003</v>
      </c>
      <c r="FT47" t="s">
        <v>82</v>
      </c>
      <c r="FU47" t="s">
        <v>82</v>
      </c>
      <c r="FV47" t="s">
        <v>82</v>
      </c>
      <c r="FW47" t="s">
        <v>82</v>
      </c>
      <c r="FX47" t="s">
        <v>82</v>
      </c>
      <c r="FY47">
        <v>0.76</v>
      </c>
      <c r="FZ47" t="s">
        <v>82</v>
      </c>
      <c r="GA47" t="s">
        <v>82</v>
      </c>
      <c r="GB47">
        <v>0.11</v>
      </c>
      <c r="GF47">
        <v>2014</v>
      </c>
      <c r="GG47">
        <v>1672</v>
      </c>
      <c r="GH47" s="161">
        <v>0.19900000000000001</v>
      </c>
      <c r="GI47">
        <f t="shared" si="94"/>
        <v>332.72800000000001</v>
      </c>
      <c r="GJ47">
        <f t="shared" si="95"/>
        <v>1339.2719999999999</v>
      </c>
      <c r="GK47" t="b">
        <f t="shared" si="96"/>
        <v>1</v>
      </c>
      <c r="KF47" s="150" t="s">
        <v>160</v>
      </c>
      <c r="KG47" s="10"/>
      <c r="KH47" s="140" t="s">
        <v>713</v>
      </c>
      <c r="KI47" s="140" t="s">
        <v>714</v>
      </c>
      <c r="KJ47" s="140" t="s">
        <v>629</v>
      </c>
      <c r="KK47" s="140" t="s">
        <v>715</v>
      </c>
      <c r="KL47" s="10"/>
      <c r="KM47" s="140" t="s">
        <v>657</v>
      </c>
      <c r="KN47" s="140" t="s">
        <v>26</v>
      </c>
      <c r="KO47" s="10"/>
      <c r="KP47" s="140" t="s">
        <v>717</v>
      </c>
      <c r="KQ47" s="140" t="s">
        <v>714</v>
      </c>
      <c r="KR47" s="140" t="s">
        <v>629</v>
      </c>
      <c r="KS47" s="140" t="s">
        <v>715</v>
      </c>
      <c r="KU47" s="140" t="s">
        <v>657</v>
      </c>
      <c r="KV47" s="140" t="s">
        <v>26</v>
      </c>
      <c r="KW47" s="10"/>
      <c r="KX47" s="140" t="s">
        <v>717</v>
      </c>
      <c r="KY47" s="140" t="s">
        <v>714</v>
      </c>
      <c r="KZ47" s="140" t="s">
        <v>629</v>
      </c>
      <c r="LA47" s="140" t="s">
        <v>715</v>
      </c>
      <c r="MO47" s="202" t="s">
        <v>646</v>
      </c>
      <c r="NG47" s="202" t="s">
        <v>648</v>
      </c>
      <c r="NT47" s="533"/>
      <c r="NU47" s="533"/>
      <c r="NV47" s="533"/>
      <c r="NW47" s="533"/>
      <c r="NX47" s="41"/>
    </row>
    <row r="48" spans="2:393" x14ac:dyDescent="0.25">
      <c r="B48" s="43" t="s">
        <v>122</v>
      </c>
      <c r="C48" s="3">
        <v>148995.99999999997</v>
      </c>
      <c r="D48" s="3">
        <v>139465.99999999997</v>
      </c>
      <c r="E48" s="3">
        <f t="shared" si="85"/>
        <v>9530</v>
      </c>
      <c r="F48" s="11">
        <f t="shared" si="86"/>
        <v>6.396144862949342E-2</v>
      </c>
      <c r="G48" s="11"/>
      <c r="H48" s="80">
        <v>47300</v>
      </c>
      <c r="I48" s="80">
        <v>1000</v>
      </c>
      <c r="J48" s="80">
        <v>48300</v>
      </c>
      <c r="K48" s="80">
        <v>200</v>
      </c>
      <c r="L48" s="80">
        <v>3700</v>
      </c>
      <c r="M48" s="80">
        <v>86600</v>
      </c>
      <c r="N48" s="11"/>
      <c r="O48" s="11">
        <f t="shared" si="103"/>
        <v>0.33915076075889472</v>
      </c>
      <c r="P48" s="11">
        <f t="shared" si="104"/>
        <v>7.1702063585389999E-3</v>
      </c>
      <c r="Q48" s="11">
        <f t="shared" si="105"/>
        <v>2.6529763526594301E-2</v>
      </c>
      <c r="R48" s="11">
        <f t="shared" si="106"/>
        <v>2.6529763526594301E-2</v>
      </c>
      <c r="S48" s="3">
        <v>120700</v>
      </c>
      <c r="U48" s="3">
        <v>35700</v>
      </c>
      <c r="V48" s="3">
        <v>48900</v>
      </c>
      <c r="W48" s="3">
        <v>84600</v>
      </c>
      <c r="X48" s="3">
        <v>300</v>
      </c>
      <c r="Y48" s="3">
        <v>0</v>
      </c>
      <c r="Z48" s="3">
        <v>35700</v>
      </c>
      <c r="AB48" s="3">
        <v>157771</v>
      </c>
      <c r="AC48" s="3">
        <v>62380</v>
      </c>
      <c r="AD48" s="55"/>
      <c r="AE48">
        <v>422</v>
      </c>
      <c r="AF48" s="48">
        <v>272</v>
      </c>
      <c r="AG48" s="49">
        <v>0.65</v>
      </c>
      <c r="AH48" s="55">
        <f t="shared" si="89"/>
        <v>176.8</v>
      </c>
      <c r="AI48" s="55"/>
      <c r="AJ48" s="55"/>
      <c r="AK48" s="99"/>
      <c r="AL48" s="99"/>
      <c r="AM48" s="55"/>
      <c r="AN48">
        <v>1352</v>
      </c>
      <c r="AO48" s="48">
        <v>340</v>
      </c>
      <c r="AP48" s="49">
        <v>0.42</v>
      </c>
      <c r="AQ48" s="55">
        <f t="shared" si="97"/>
        <v>142.79999999999998</v>
      </c>
      <c r="AR48" s="55"/>
      <c r="AS48" s="55"/>
      <c r="AT48" s="100">
        <f t="shared" si="98"/>
        <v>142.79999999999998</v>
      </c>
      <c r="AU48" s="99"/>
      <c r="AV48" s="55"/>
      <c r="AW48">
        <v>1825</v>
      </c>
      <c r="AX48" s="50">
        <v>2750</v>
      </c>
      <c r="AY48" s="49">
        <v>0.5</v>
      </c>
      <c r="AZ48" s="55">
        <f t="shared" si="99"/>
        <v>1375</v>
      </c>
      <c r="BA48" s="55"/>
      <c r="BB48" s="55"/>
      <c r="BC48" s="99"/>
      <c r="BD48" s="99"/>
      <c r="BE48" s="55"/>
      <c r="BF48">
        <v>240</v>
      </c>
      <c r="BG48" s="48">
        <v>646</v>
      </c>
      <c r="BH48" s="49">
        <v>1</v>
      </c>
      <c r="BI48" s="55">
        <f t="shared" si="100"/>
        <v>646</v>
      </c>
      <c r="BJ48" s="55"/>
      <c r="BK48" s="55"/>
      <c r="BL48" s="99"/>
      <c r="BM48" s="99"/>
      <c r="BN48" s="55"/>
      <c r="BO48">
        <v>3024</v>
      </c>
      <c r="BP48" s="50">
        <v>2100</v>
      </c>
      <c r="BQ48" s="49">
        <v>0.26</v>
      </c>
      <c r="BR48" s="55">
        <f t="shared" si="90"/>
        <v>546</v>
      </c>
      <c r="BS48" s="55"/>
      <c r="BT48" s="55"/>
      <c r="BU48" s="99"/>
      <c r="BV48" s="99"/>
      <c r="BW48" s="55"/>
      <c r="BY48" s="55"/>
      <c r="BZ48" s="55"/>
      <c r="CA48" s="99"/>
      <c r="CB48" s="55"/>
      <c r="CC48">
        <v>146</v>
      </c>
      <c r="CD48" s="48">
        <v>149</v>
      </c>
      <c r="CE48" s="49">
        <v>1</v>
      </c>
      <c r="CF48" s="55">
        <f t="shared" si="93"/>
        <v>149</v>
      </c>
      <c r="CG48" s="55"/>
      <c r="CH48" s="55"/>
      <c r="CI48" s="99"/>
      <c r="CJ48" s="99"/>
      <c r="CK48" s="55"/>
      <c r="CL48">
        <v>4570</v>
      </c>
      <c r="CM48" s="50">
        <v>4595</v>
      </c>
      <c r="CN48" s="49">
        <v>0.5</v>
      </c>
      <c r="CO48" s="55">
        <f t="shared" si="91"/>
        <v>2297.5</v>
      </c>
      <c r="CP48" s="89"/>
      <c r="CQ48" s="89"/>
      <c r="CR48" s="99"/>
      <c r="CS48" s="99"/>
      <c r="CT48" s="55"/>
      <c r="CU48">
        <v>301</v>
      </c>
      <c r="CV48" s="48">
        <v>330</v>
      </c>
      <c r="CW48" s="49">
        <v>0.46</v>
      </c>
      <c r="CX48" s="55">
        <f t="shared" si="92"/>
        <v>151.80000000000001</v>
      </c>
      <c r="CY48" s="55"/>
      <c r="CZ48" s="55"/>
      <c r="DA48" s="99"/>
      <c r="DB48" s="99"/>
      <c r="DC48" s="55"/>
      <c r="DD48">
        <v>9</v>
      </c>
      <c r="DE48" s="48"/>
      <c r="DF48" s="49"/>
      <c r="DG48" s="55"/>
      <c r="DH48" s="89"/>
      <c r="DI48" s="89"/>
      <c r="DJ48" s="99"/>
      <c r="DK48" s="99"/>
      <c r="DL48" s="55"/>
      <c r="DM48" s="50"/>
      <c r="DN48" s="49"/>
      <c r="DO48" s="55"/>
      <c r="DP48" s="99"/>
      <c r="DT48">
        <v>361</v>
      </c>
      <c r="DX48">
        <v>1562</v>
      </c>
      <c r="EJ48">
        <v>456</v>
      </c>
      <c r="EZ48" s="144" t="str">
        <f t="shared" si="2"/>
        <v>fall Chinook-Toutle</v>
      </c>
      <c r="FA48" s="62" t="s">
        <v>328</v>
      </c>
      <c r="FB48" s="145" t="s">
        <v>403</v>
      </c>
      <c r="FC48" s="62" t="s">
        <v>40</v>
      </c>
      <c r="FD48" s="145" t="s">
        <v>402</v>
      </c>
      <c r="FE48" s="145">
        <v>4000</v>
      </c>
      <c r="FF48" s="62">
        <v>2011</v>
      </c>
      <c r="FG48" s="62">
        <v>197.86778249999998</v>
      </c>
      <c r="FH48" s="62">
        <v>1300.1630875000001</v>
      </c>
      <c r="FS48">
        <v>2004</v>
      </c>
      <c r="FT48" t="s">
        <v>82</v>
      </c>
      <c r="FU48" t="s">
        <v>82</v>
      </c>
      <c r="FV48" t="s">
        <v>82</v>
      </c>
      <c r="FW48" t="s">
        <v>82</v>
      </c>
      <c r="FX48" t="s">
        <v>82</v>
      </c>
      <c r="FY48">
        <v>0.76</v>
      </c>
      <c r="FZ48" t="s">
        <v>82</v>
      </c>
      <c r="GA48" t="s">
        <v>82</v>
      </c>
      <c r="GB48">
        <v>0.11</v>
      </c>
      <c r="GF48">
        <v>2015</v>
      </c>
      <c r="GG48">
        <v>4689</v>
      </c>
      <c r="GH48" s="161">
        <v>0.34</v>
      </c>
      <c r="GI48">
        <f t="shared" si="94"/>
        <v>1594.2600000000002</v>
      </c>
      <c r="GJ48">
        <f t="shared" si="95"/>
        <v>3094.74</v>
      </c>
      <c r="GK48" t="b">
        <f t="shared" si="96"/>
        <v>1</v>
      </c>
      <c r="MN48" s="202" t="s">
        <v>648</v>
      </c>
      <c r="NT48" s="202" t="s">
        <v>663</v>
      </c>
    </row>
    <row r="49" spans="2:387" x14ac:dyDescent="0.25">
      <c r="B49" s="43" t="s">
        <v>123</v>
      </c>
      <c r="C49" s="3">
        <v>91055</v>
      </c>
      <c r="D49" s="3">
        <v>88066</v>
      </c>
      <c r="E49" s="3">
        <f t="shared" si="85"/>
        <v>2989</v>
      </c>
      <c r="F49" s="11">
        <f t="shared" si="86"/>
        <v>3.2826313766404921E-2</v>
      </c>
      <c r="G49" s="11"/>
      <c r="H49" s="80">
        <v>14900</v>
      </c>
      <c r="I49" s="80">
        <v>800</v>
      </c>
      <c r="J49" s="80">
        <v>15700</v>
      </c>
      <c r="K49" s="80">
        <v>800</v>
      </c>
      <c r="L49" s="80">
        <v>700</v>
      </c>
      <c r="M49" s="80">
        <v>70400</v>
      </c>
      <c r="N49" s="11"/>
      <c r="O49" s="11">
        <f t="shared" si="103"/>
        <v>0.16919128835191788</v>
      </c>
      <c r="P49" s="11">
        <f t="shared" si="104"/>
        <v>9.0840960188949202E-3</v>
      </c>
      <c r="Q49" s="11">
        <f t="shared" si="105"/>
        <v>7.9485840165330543E-3</v>
      </c>
      <c r="R49" s="11">
        <f t="shared" si="106"/>
        <v>7.9485840165330543E-3</v>
      </c>
      <c r="S49" s="3">
        <v>28900</v>
      </c>
      <c r="U49" s="3">
        <v>3600</v>
      </c>
      <c r="V49" s="3">
        <v>7900</v>
      </c>
      <c r="W49" s="3">
        <v>11500</v>
      </c>
      <c r="X49" s="3">
        <v>100</v>
      </c>
      <c r="Y49" s="3">
        <v>0</v>
      </c>
      <c r="Z49" s="3">
        <v>11700</v>
      </c>
      <c r="AB49" s="3">
        <v>112721</v>
      </c>
      <c r="AC49" s="3">
        <v>50817</v>
      </c>
      <c r="AD49" s="55"/>
      <c r="AE49">
        <v>927</v>
      </c>
      <c r="AF49" s="48">
        <v>825</v>
      </c>
      <c r="AG49" s="49">
        <v>0.65</v>
      </c>
      <c r="AH49" s="55">
        <f t="shared" si="89"/>
        <v>536.25</v>
      </c>
      <c r="AI49" s="55"/>
      <c r="AJ49" s="55"/>
      <c r="AK49" s="99"/>
      <c r="AL49" s="99"/>
      <c r="AM49" s="55"/>
      <c r="AN49">
        <v>2627</v>
      </c>
      <c r="AO49" s="50">
        <v>1016</v>
      </c>
      <c r="AP49" s="49">
        <v>0.42</v>
      </c>
      <c r="AQ49" s="55">
        <f t="shared" si="97"/>
        <v>426.71999999999997</v>
      </c>
      <c r="AR49" s="55"/>
      <c r="AS49" s="55"/>
      <c r="AT49" s="100">
        <f t="shared" si="98"/>
        <v>426.71999999999997</v>
      </c>
      <c r="AU49" s="99"/>
      <c r="AV49" s="55"/>
      <c r="AW49">
        <v>3547</v>
      </c>
      <c r="AX49" s="50">
        <v>3725</v>
      </c>
      <c r="AY49" s="49">
        <v>0.51</v>
      </c>
      <c r="AZ49" s="55">
        <f t="shared" si="99"/>
        <v>1899.75</v>
      </c>
      <c r="BA49" s="55"/>
      <c r="BB49" s="55"/>
      <c r="BC49" s="99"/>
      <c r="BD49" s="99"/>
      <c r="BE49" s="55"/>
      <c r="BF49">
        <v>305</v>
      </c>
      <c r="BG49" s="48">
        <v>598</v>
      </c>
      <c r="BH49" s="49">
        <v>1</v>
      </c>
      <c r="BI49" s="55">
        <f t="shared" si="100"/>
        <v>598</v>
      </c>
      <c r="BJ49" s="55"/>
      <c r="BK49" s="55"/>
      <c r="BL49" s="99"/>
      <c r="BM49" s="99"/>
      <c r="BN49" s="55"/>
      <c r="BO49">
        <v>3654</v>
      </c>
      <c r="BP49" s="50">
        <v>2463</v>
      </c>
      <c r="BQ49" s="49">
        <v>0.26</v>
      </c>
      <c r="BR49" s="55">
        <f t="shared" si="90"/>
        <v>640.38</v>
      </c>
      <c r="BS49" s="55"/>
      <c r="BT49" s="55"/>
      <c r="BU49" s="99"/>
      <c r="BV49" s="99"/>
      <c r="BW49" s="55"/>
      <c r="BY49" s="55"/>
      <c r="BZ49" s="55"/>
      <c r="CA49" s="99"/>
      <c r="CB49" s="55"/>
      <c r="CC49">
        <v>122</v>
      </c>
      <c r="CD49" s="48">
        <v>122</v>
      </c>
      <c r="CE49" s="49">
        <v>1</v>
      </c>
      <c r="CF49" s="55">
        <f t="shared" si="93"/>
        <v>122</v>
      </c>
      <c r="CG49" s="55"/>
      <c r="CH49" s="55"/>
      <c r="CI49" s="99"/>
      <c r="CJ49" s="99"/>
      <c r="CK49" s="55"/>
      <c r="CL49">
        <v>2681</v>
      </c>
      <c r="CM49" s="50">
        <v>2722</v>
      </c>
      <c r="CN49" s="49">
        <v>0.5</v>
      </c>
      <c r="CO49" s="55">
        <f t="shared" si="91"/>
        <v>1361</v>
      </c>
      <c r="CP49" s="89"/>
      <c r="CQ49" s="89"/>
      <c r="CR49" s="99"/>
      <c r="CS49" s="99"/>
      <c r="CT49" s="55"/>
      <c r="CU49">
        <v>2677</v>
      </c>
      <c r="CV49" s="50">
        <v>2677</v>
      </c>
      <c r="CW49" s="49">
        <v>0.46</v>
      </c>
      <c r="CX49" s="55">
        <f t="shared" si="92"/>
        <v>1231.42</v>
      </c>
      <c r="CY49" s="55"/>
      <c r="CZ49" s="55"/>
      <c r="DA49" s="99"/>
      <c r="DB49" s="99"/>
      <c r="DC49" s="55"/>
      <c r="DD49" t="s">
        <v>185</v>
      </c>
      <c r="DE49" s="50"/>
      <c r="DF49" s="49"/>
      <c r="DG49" s="55"/>
      <c r="DH49" s="89"/>
      <c r="DI49" s="89"/>
      <c r="DJ49" s="99"/>
      <c r="DK49" s="99"/>
      <c r="DL49" s="55"/>
      <c r="DM49" s="50"/>
      <c r="DN49" s="49"/>
      <c r="DO49" s="55"/>
      <c r="DP49" s="99"/>
      <c r="DT49">
        <v>442</v>
      </c>
      <c r="DX49">
        <v>250</v>
      </c>
      <c r="EJ49">
        <v>144</v>
      </c>
      <c r="EZ49" s="144" t="str">
        <f t="shared" si="2"/>
        <v>fall Chinook-Toutle</v>
      </c>
      <c r="FA49" s="62" t="s">
        <v>328</v>
      </c>
      <c r="FB49" s="145" t="s">
        <v>403</v>
      </c>
      <c r="FC49" s="62" t="s">
        <v>40</v>
      </c>
      <c r="FD49" s="145" t="s">
        <v>402</v>
      </c>
      <c r="FE49" s="145">
        <v>4000</v>
      </c>
      <c r="FF49" s="62">
        <v>2012</v>
      </c>
      <c r="FG49" s="62">
        <v>234.86605</v>
      </c>
      <c r="FH49" s="62">
        <v>671.96098749999999</v>
      </c>
      <c r="FS49">
        <v>2005</v>
      </c>
      <c r="FT49" t="s">
        <v>82</v>
      </c>
      <c r="FU49" t="s">
        <v>82</v>
      </c>
      <c r="FV49" t="s">
        <v>82</v>
      </c>
      <c r="FW49" t="s">
        <v>82</v>
      </c>
      <c r="FX49" t="s">
        <v>82</v>
      </c>
      <c r="FY49">
        <v>0.76</v>
      </c>
      <c r="FZ49" t="s">
        <v>82</v>
      </c>
      <c r="GA49" t="s">
        <v>82</v>
      </c>
      <c r="GB49">
        <v>0.14000000000000001</v>
      </c>
      <c r="GF49">
        <v>2016</v>
      </c>
      <c r="GG49">
        <v>84</v>
      </c>
      <c r="GH49" s="161">
        <v>0.25</v>
      </c>
      <c r="GI49">
        <f t="shared" si="94"/>
        <v>21</v>
      </c>
      <c r="GJ49">
        <f t="shared" si="95"/>
        <v>63</v>
      </c>
      <c r="GK49" t="b">
        <f t="shared" si="96"/>
        <v>1</v>
      </c>
      <c r="KF49">
        <v>2008</v>
      </c>
      <c r="KH49" s="70">
        <f>SUM(KI32:KK32)</f>
        <v>0</v>
      </c>
      <c r="KI49" s="70">
        <f>SUM(KL32:KU32)</f>
        <v>9.1</v>
      </c>
      <c r="KJ49" s="70">
        <f>SUM(KV32:LB32)</f>
        <v>11.6</v>
      </c>
      <c r="KK49" s="70">
        <f>SUM(KH49:KJ49)</f>
        <v>20.7</v>
      </c>
      <c r="KM49" s="205">
        <f t="shared" ref="KM49:KM56" si="107">JG12</f>
        <v>47305.701887778683</v>
      </c>
      <c r="KN49" s="3">
        <f>KM49/(1-(KK49/100))</f>
        <v>59654.100741208931</v>
      </c>
      <c r="KO49" t="b">
        <f>KN49=KM49+KS49</f>
        <v>1</v>
      </c>
      <c r="KP49">
        <f>KN49*(KH49/100)</f>
        <v>0</v>
      </c>
      <c r="KQ49">
        <f>KN49*(KI49/100)</f>
        <v>5428.5231674500128</v>
      </c>
      <c r="KR49">
        <f>KN49*(KJ49/100)</f>
        <v>6919.8756859802352</v>
      </c>
      <c r="KS49">
        <f>KN49*(KK49/100)</f>
        <v>12348.398853430248</v>
      </c>
      <c r="KU49" s="206">
        <f>JH13</f>
        <v>19829.375541931258</v>
      </c>
      <c r="KV49" s="3">
        <f>KU49/(1-(KK49/100))</f>
        <v>25005.517707353414</v>
      </c>
      <c r="KW49" t="b">
        <f>KV49=KU49+LA49</f>
        <v>1</v>
      </c>
      <c r="KX49">
        <f>KV49*(KH49/100)</f>
        <v>0</v>
      </c>
      <c r="KY49">
        <f>KV49*(KI49/100)</f>
        <v>2275.5021113691605</v>
      </c>
      <c r="KZ49">
        <f>KV49*(KJ49/100)</f>
        <v>2900.6400540529958</v>
      </c>
      <c r="LA49">
        <f>KV49*(KK49/100)</f>
        <v>5176.1421654221567</v>
      </c>
      <c r="MN49" s="202" t="s">
        <v>649</v>
      </c>
    </row>
    <row r="50" spans="2:387" x14ac:dyDescent="0.25">
      <c r="B50" s="43" t="s">
        <v>124</v>
      </c>
      <c r="C50" s="3">
        <v>104569</v>
      </c>
      <c r="D50" s="3">
        <v>98890</v>
      </c>
      <c r="E50" s="3">
        <f t="shared" si="85"/>
        <v>5679</v>
      </c>
      <c r="F50" s="11">
        <f t="shared" si="86"/>
        <v>5.4308638315370715E-2</v>
      </c>
      <c r="G50" s="11"/>
      <c r="H50" s="80">
        <v>26700</v>
      </c>
      <c r="I50" s="80">
        <v>1400</v>
      </c>
      <c r="J50" s="80">
        <v>28100</v>
      </c>
      <c r="K50" s="80">
        <v>6700</v>
      </c>
      <c r="L50" s="80">
        <v>2100</v>
      </c>
      <c r="M50" s="80">
        <v>59500</v>
      </c>
      <c r="N50" s="11"/>
      <c r="O50" s="11">
        <f t="shared" si="103"/>
        <v>0.26999696632622106</v>
      </c>
      <c r="P50" s="11">
        <f t="shared" si="104"/>
        <v>1.4157144301749419E-2</v>
      </c>
      <c r="Q50" s="11">
        <f t="shared" si="105"/>
        <v>2.1235716452624127E-2</v>
      </c>
      <c r="R50" s="11">
        <f t="shared" si="106"/>
        <v>2.1235716452624127E-2</v>
      </c>
      <c r="S50" s="3">
        <v>47500</v>
      </c>
      <c r="U50" s="3">
        <v>5900</v>
      </c>
      <c r="V50" s="3">
        <v>19200</v>
      </c>
      <c r="W50" s="3">
        <v>25100</v>
      </c>
      <c r="X50" s="3">
        <v>2300</v>
      </c>
      <c r="Y50" s="3">
        <v>0</v>
      </c>
      <c r="Z50" s="3">
        <v>11500</v>
      </c>
      <c r="AB50" s="3">
        <v>147278</v>
      </c>
      <c r="AC50" s="3">
        <v>96478</v>
      </c>
      <c r="AD50" s="55"/>
      <c r="AE50">
        <v>242</v>
      </c>
      <c r="AF50" s="48">
        <v>252</v>
      </c>
      <c r="AG50" s="49">
        <v>0.65</v>
      </c>
      <c r="AH50" s="55">
        <f t="shared" si="89"/>
        <v>163.80000000000001</v>
      </c>
      <c r="AI50" s="55"/>
      <c r="AJ50" s="55"/>
      <c r="AK50" s="99"/>
      <c r="AL50" s="99"/>
      <c r="AM50" s="55"/>
      <c r="AN50">
        <v>2036</v>
      </c>
      <c r="AO50" s="48">
        <v>294</v>
      </c>
      <c r="AP50" s="49">
        <v>0.42</v>
      </c>
      <c r="AQ50" s="55">
        <f t="shared" si="97"/>
        <v>123.47999999999999</v>
      </c>
      <c r="AR50" s="55"/>
      <c r="AS50" s="55"/>
      <c r="AT50" s="100">
        <f t="shared" si="98"/>
        <v>123.47999999999999</v>
      </c>
      <c r="AU50" s="99"/>
      <c r="AV50" s="55"/>
      <c r="AW50">
        <v>532</v>
      </c>
      <c r="AX50" s="48">
        <v>614</v>
      </c>
      <c r="AY50" s="49">
        <v>0.52</v>
      </c>
      <c r="AZ50" s="55">
        <f t="shared" si="99"/>
        <v>319.28000000000003</v>
      </c>
      <c r="BA50" s="55"/>
      <c r="BB50" s="55"/>
      <c r="BC50" s="99"/>
      <c r="BD50" s="99"/>
      <c r="BE50" s="55"/>
      <c r="BF50">
        <v>192</v>
      </c>
      <c r="BG50" s="48">
        <v>340</v>
      </c>
      <c r="BH50" s="49">
        <v>1</v>
      </c>
      <c r="BI50" s="55">
        <f t="shared" si="100"/>
        <v>340</v>
      </c>
      <c r="BJ50" s="55"/>
      <c r="BK50" s="55"/>
      <c r="BL50" s="99"/>
      <c r="BM50" s="99"/>
      <c r="BN50" s="55"/>
      <c r="BO50">
        <v>2577</v>
      </c>
      <c r="BP50" s="50">
        <v>1737</v>
      </c>
      <c r="BQ50" s="49">
        <v>0.26</v>
      </c>
      <c r="BR50" s="55">
        <f t="shared" si="90"/>
        <v>451.62</v>
      </c>
      <c r="BS50" s="55"/>
      <c r="BT50" s="55"/>
      <c r="BU50" s="99"/>
      <c r="BV50" s="99"/>
      <c r="BW50" s="55"/>
      <c r="BY50" s="55"/>
      <c r="BZ50" s="55"/>
      <c r="CA50" s="99"/>
      <c r="CB50" s="55"/>
      <c r="CC50">
        <v>683</v>
      </c>
      <c r="CD50" s="48">
        <v>683</v>
      </c>
      <c r="CE50" s="49">
        <v>1</v>
      </c>
      <c r="CF50" s="55">
        <f t="shared" si="93"/>
        <v>683</v>
      </c>
      <c r="CG50" s="55"/>
      <c r="CH50" s="55"/>
      <c r="CI50" s="99"/>
      <c r="CJ50" s="99"/>
      <c r="CK50" s="55"/>
      <c r="CL50">
        <v>2955</v>
      </c>
      <c r="CM50" s="50">
        <v>3043</v>
      </c>
      <c r="CN50" s="49">
        <v>0.5</v>
      </c>
      <c r="CO50" s="55">
        <f t="shared" si="91"/>
        <v>1521.5</v>
      </c>
      <c r="CP50" s="89"/>
      <c r="CQ50" s="89"/>
      <c r="CR50" s="99"/>
      <c r="CS50" s="99"/>
      <c r="CT50" s="55"/>
      <c r="CU50">
        <v>1195</v>
      </c>
      <c r="CV50" s="50">
        <v>1217</v>
      </c>
      <c r="CW50" s="49">
        <v>0.46</v>
      </c>
      <c r="CX50" s="55">
        <f t="shared" si="92"/>
        <v>559.82000000000005</v>
      </c>
      <c r="CY50" s="55"/>
      <c r="CZ50" s="55"/>
      <c r="DA50" s="99"/>
      <c r="DB50" s="99"/>
      <c r="DC50" s="55"/>
      <c r="DD50" t="s">
        <v>185</v>
      </c>
      <c r="DE50" s="48"/>
      <c r="DF50" s="49"/>
      <c r="DG50" s="55"/>
      <c r="DH50" s="89"/>
      <c r="DI50" s="89"/>
      <c r="DJ50" s="99"/>
      <c r="DK50" s="99"/>
      <c r="DL50" s="55"/>
      <c r="DM50" s="48"/>
      <c r="DN50" s="49"/>
      <c r="DO50" s="55"/>
      <c r="DP50" s="99"/>
      <c r="DT50">
        <v>126</v>
      </c>
      <c r="DX50">
        <v>369</v>
      </c>
      <c r="EJ50">
        <v>110</v>
      </c>
      <c r="EZ50" s="144" t="str">
        <f t="shared" si="2"/>
        <v>fall Chinook-Toutle</v>
      </c>
      <c r="FA50" s="62" t="s">
        <v>328</v>
      </c>
      <c r="FB50" s="145" t="s">
        <v>403</v>
      </c>
      <c r="FC50" s="62" t="s">
        <v>40</v>
      </c>
      <c r="FD50" s="145" t="s">
        <v>402</v>
      </c>
      <c r="FE50" s="145">
        <v>4000</v>
      </c>
      <c r="FF50" s="62">
        <v>2013</v>
      </c>
      <c r="FG50" s="62">
        <v>914.26175000000001</v>
      </c>
      <c r="FH50" s="62">
        <v>839.41887500000007</v>
      </c>
      <c r="FS50">
        <v>2006</v>
      </c>
      <c r="FT50" t="s">
        <v>82</v>
      </c>
      <c r="FU50" t="s">
        <v>82</v>
      </c>
      <c r="FV50" t="s">
        <v>82</v>
      </c>
      <c r="FW50" t="s">
        <v>82</v>
      </c>
      <c r="FX50" t="s">
        <v>82</v>
      </c>
      <c r="FY50">
        <v>0.76</v>
      </c>
      <c r="FZ50" t="s">
        <v>82</v>
      </c>
      <c r="GA50" t="s">
        <v>82</v>
      </c>
      <c r="GB50">
        <v>0.11</v>
      </c>
      <c r="KF50">
        <v>2009</v>
      </c>
      <c r="KH50" s="70">
        <f t="shared" ref="KH50:KH55" si="108">SUM(KI33:KK33)</f>
        <v>4.8000000000000007</v>
      </c>
      <c r="KI50" s="70">
        <f t="shared" ref="KI50:KI55" si="109">SUM(KL33:KU33)</f>
        <v>7.5</v>
      </c>
      <c r="KJ50" s="70">
        <f t="shared" ref="KJ50:KJ55" si="110">SUM(KV33:LB33)</f>
        <v>13</v>
      </c>
      <c r="KK50" s="70">
        <f t="shared" ref="KK50:KK55" si="111">SUM(KH50:KJ50)</f>
        <v>25.3</v>
      </c>
      <c r="KM50" s="205">
        <f t="shared" si="107"/>
        <v>56807.624458068742</v>
      </c>
      <c r="KN50" s="3">
        <f t="shared" ref="KN50:KN55" si="112">KM50/(1-(KK50/100))</f>
        <v>76047.690037575288</v>
      </c>
      <c r="KO50" t="b">
        <f t="shared" ref="KO50:KO56" si="113">KN50=KM50+KS50</f>
        <v>1</v>
      </c>
      <c r="KP50">
        <f t="shared" ref="KP50:KP55" si="114">KN50*(KH50/100)</f>
        <v>3650.2891218036143</v>
      </c>
      <c r="KQ50">
        <f t="shared" ref="KQ50:KQ55" si="115">KN50*(KI50/100)</f>
        <v>5703.5767528181468</v>
      </c>
      <c r="KR50">
        <f t="shared" ref="KR50:KR55" si="116">KN50*(KJ50/100)</f>
        <v>9886.1997048847879</v>
      </c>
      <c r="KS50">
        <f t="shared" ref="KS50:KS55" si="117">KN50*(KK50/100)</f>
        <v>19240.065579506547</v>
      </c>
      <c r="KU50" s="206">
        <f t="shared" ref="KU50:KU56" si="118">JH14</f>
        <v>10213.263855582622</v>
      </c>
      <c r="KV50" s="3">
        <f t="shared" ref="KV50:KV56" si="119">KU50/(1-(KK50/100))</f>
        <v>13672.374639334166</v>
      </c>
      <c r="KW50" t="b">
        <f t="shared" ref="KW50:KW56" si="120">KV50=KU50+LA50</f>
        <v>1</v>
      </c>
      <c r="KX50">
        <f t="shared" ref="KX50:KX56" si="121">KV50*(KH50/100)</f>
        <v>656.27398268804006</v>
      </c>
      <c r="KY50">
        <f t="shared" ref="KY50:KY56" si="122">KV50*(KI50/100)</f>
        <v>1025.4280979500625</v>
      </c>
      <c r="KZ50">
        <f t="shared" ref="KZ50:KZ56" si="123">KV50*(KJ50/100)</f>
        <v>1777.4087031134416</v>
      </c>
      <c r="LA50">
        <f t="shared" ref="LA50:LA56" si="124">KV50*(KK50/100)</f>
        <v>3459.1107837515442</v>
      </c>
      <c r="MO50" s="126"/>
      <c r="MP50" s="126"/>
      <c r="MQ50" s="126"/>
      <c r="MR50" s="126"/>
      <c r="MS50" s="126"/>
      <c r="MT50" s="126"/>
      <c r="MU50" s="126"/>
      <c r="MV50" s="126"/>
      <c r="MW50" s="126"/>
      <c r="MX50" s="126"/>
      <c r="MY50" s="126"/>
      <c r="MZ50" s="126"/>
      <c r="NA50" s="126"/>
      <c r="NB50" s="126"/>
      <c r="NC50" s="126"/>
      <c r="ND50" s="126"/>
      <c r="NE50" s="126"/>
      <c r="NF50" s="126"/>
      <c r="NG50" s="492" t="s">
        <v>653</v>
      </c>
      <c r="NH50" s="492"/>
      <c r="NI50" s="492"/>
      <c r="NJ50" s="492"/>
      <c r="NK50" s="12"/>
      <c r="NL50" s="12" t="s">
        <v>658</v>
      </c>
      <c r="NN50" s="492" t="s">
        <v>654</v>
      </c>
      <c r="NO50" s="492"/>
      <c r="NP50" s="492"/>
      <c r="NQ50" s="492"/>
      <c r="NR50" s="492"/>
      <c r="NT50" s="12"/>
      <c r="NU50" s="12"/>
      <c r="NV50" s="12" t="s">
        <v>670</v>
      </c>
      <c r="NW50" s="12"/>
    </row>
    <row r="51" spans="2:387" x14ac:dyDescent="0.25">
      <c r="B51" s="43" t="s">
        <v>125</v>
      </c>
      <c r="C51" s="3">
        <v>127973.99999999999</v>
      </c>
      <c r="D51" s="3">
        <v>110984.99999999999</v>
      </c>
      <c r="E51" s="3">
        <f t="shared" si="85"/>
        <v>16989</v>
      </c>
      <c r="F51" s="11">
        <f t="shared" si="86"/>
        <v>0.13275352806038729</v>
      </c>
      <c r="G51" s="11"/>
      <c r="H51" s="80">
        <v>17600</v>
      </c>
      <c r="I51" s="80">
        <v>100</v>
      </c>
      <c r="J51" s="80">
        <v>17700</v>
      </c>
      <c r="K51" s="80">
        <v>2000</v>
      </c>
      <c r="L51" s="80">
        <v>3300</v>
      </c>
      <c r="M51" s="80">
        <v>87600</v>
      </c>
      <c r="N51" s="11"/>
      <c r="O51" s="11">
        <f t="shared" si="103"/>
        <v>0.15857998828670544</v>
      </c>
      <c r="P51" s="11">
        <f t="shared" si="104"/>
        <v>9.0102266071991728E-4</v>
      </c>
      <c r="Q51" s="11">
        <f t="shared" si="105"/>
        <v>2.9733747803757267E-2</v>
      </c>
      <c r="R51" s="11">
        <f t="shared" si="106"/>
        <v>2.9733747803757267E-2</v>
      </c>
      <c r="S51" s="3">
        <v>33200</v>
      </c>
      <c r="U51" s="3">
        <v>100</v>
      </c>
      <c r="V51" s="3">
        <v>12700</v>
      </c>
      <c r="W51" s="3">
        <v>12800</v>
      </c>
      <c r="X51" s="3">
        <v>200</v>
      </c>
      <c r="Y51" s="3">
        <v>0</v>
      </c>
      <c r="Z51" s="3">
        <v>9100</v>
      </c>
      <c r="AB51" s="3">
        <v>188870</v>
      </c>
      <c r="AC51" s="3">
        <v>153975</v>
      </c>
      <c r="AD51" s="55"/>
      <c r="AE51">
        <v>812</v>
      </c>
      <c r="AF51" s="48">
        <v>532</v>
      </c>
      <c r="AG51" s="49">
        <v>0.65</v>
      </c>
      <c r="AH51" s="55">
        <f t="shared" si="89"/>
        <v>345.8</v>
      </c>
      <c r="AI51" s="55"/>
      <c r="AJ51" s="55"/>
      <c r="AK51" s="99"/>
      <c r="AL51" s="99"/>
      <c r="AM51" s="55"/>
      <c r="AN51">
        <v>5919</v>
      </c>
      <c r="AO51" s="48">
        <v>464</v>
      </c>
      <c r="AP51" s="49">
        <v>0.42</v>
      </c>
      <c r="AQ51" s="55">
        <f t="shared" si="97"/>
        <v>194.88</v>
      </c>
      <c r="AR51" s="55"/>
      <c r="AS51" s="55"/>
      <c r="AT51" s="100">
        <f t="shared" si="98"/>
        <v>194.88</v>
      </c>
      <c r="AU51" s="99"/>
      <c r="AV51" s="55"/>
      <c r="AW51">
        <v>1596</v>
      </c>
      <c r="AX51" s="50">
        <v>1815</v>
      </c>
      <c r="AY51" s="49">
        <v>0.53</v>
      </c>
      <c r="AZ51" s="55">
        <f t="shared" si="99"/>
        <v>961.95</v>
      </c>
      <c r="BA51" s="55"/>
      <c r="BB51" s="55"/>
      <c r="BC51" s="99"/>
      <c r="BD51" s="99"/>
      <c r="BE51" s="55"/>
      <c r="BF51">
        <v>540</v>
      </c>
      <c r="BG51" s="50">
        <v>1029</v>
      </c>
      <c r="BH51" s="49">
        <v>1</v>
      </c>
      <c r="BI51" s="55">
        <f t="shared" si="100"/>
        <v>1029</v>
      </c>
      <c r="BJ51" s="55"/>
      <c r="BK51" s="55"/>
      <c r="BL51" s="99"/>
      <c r="BM51" s="99"/>
      <c r="BN51" s="55"/>
      <c r="BO51">
        <v>4300</v>
      </c>
      <c r="BP51" s="50">
        <v>3200</v>
      </c>
      <c r="BQ51" s="49">
        <v>0.26</v>
      </c>
      <c r="BR51" s="55">
        <f t="shared" si="90"/>
        <v>832</v>
      </c>
      <c r="BS51" s="55"/>
      <c r="BT51" s="55"/>
      <c r="BU51" s="99"/>
      <c r="BV51" s="99"/>
      <c r="BW51" s="55"/>
      <c r="BY51" s="55"/>
      <c r="BZ51" s="55"/>
      <c r="CA51" s="99"/>
      <c r="CB51" s="55"/>
      <c r="CC51">
        <v>491</v>
      </c>
      <c r="CD51" s="48">
        <v>491</v>
      </c>
      <c r="CE51" s="49">
        <v>0.95</v>
      </c>
      <c r="CF51" s="55">
        <f t="shared" si="93"/>
        <v>466.45</v>
      </c>
      <c r="CG51" s="55"/>
      <c r="CH51" s="55"/>
      <c r="CI51" s="99"/>
      <c r="CJ51" s="99"/>
      <c r="CK51" s="55"/>
      <c r="CL51">
        <v>1055</v>
      </c>
      <c r="CM51" s="50">
        <v>1259</v>
      </c>
      <c r="CN51" s="49">
        <v>0.5</v>
      </c>
      <c r="CO51" s="55">
        <f t="shared" si="91"/>
        <v>629.5</v>
      </c>
      <c r="CP51" s="89"/>
      <c r="CQ51" s="89"/>
      <c r="CR51" s="99"/>
      <c r="CS51" s="99"/>
      <c r="CT51" s="55"/>
      <c r="CU51">
        <v>1723</v>
      </c>
      <c r="CV51" s="50">
        <v>1983</v>
      </c>
      <c r="CW51" s="49">
        <v>0.46</v>
      </c>
      <c r="CX51" s="55">
        <f t="shared" si="92"/>
        <v>912.18000000000006</v>
      </c>
      <c r="CY51" s="55"/>
      <c r="CZ51" s="55"/>
      <c r="DA51" s="99"/>
      <c r="DB51" s="99"/>
      <c r="DC51" s="55"/>
      <c r="DD51">
        <v>9</v>
      </c>
      <c r="DE51" s="48"/>
      <c r="DF51" s="49"/>
      <c r="DG51" s="55"/>
      <c r="DH51" s="89"/>
      <c r="DI51" s="89"/>
      <c r="DJ51" s="99"/>
      <c r="DK51" s="99"/>
      <c r="DL51" s="55"/>
      <c r="DM51" s="50"/>
      <c r="DN51" s="49"/>
      <c r="DO51" s="55"/>
      <c r="DP51" s="99"/>
      <c r="DT51">
        <v>168</v>
      </c>
      <c r="DX51">
        <v>152</v>
      </c>
      <c r="EJ51">
        <v>77</v>
      </c>
      <c r="EZ51" s="144" t="str">
        <f t="shared" si="2"/>
        <v>fall Chinook-Toutle</v>
      </c>
      <c r="FA51" s="62" t="s">
        <v>328</v>
      </c>
      <c r="FB51" s="145" t="s">
        <v>403</v>
      </c>
      <c r="FC51" s="62" t="s">
        <v>40</v>
      </c>
      <c r="FD51" s="145" t="s">
        <v>402</v>
      </c>
      <c r="FE51" s="145">
        <v>4000</v>
      </c>
      <c r="FF51" s="62">
        <v>2014</v>
      </c>
      <c r="FG51" s="62">
        <v>402.64696249999997</v>
      </c>
      <c r="FH51" s="62">
        <v>380.48017500000003</v>
      </c>
      <c r="FS51">
        <v>2007</v>
      </c>
      <c r="FT51" t="s">
        <v>82</v>
      </c>
      <c r="FU51" t="s">
        <v>82</v>
      </c>
      <c r="FV51">
        <v>0.9</v>
      </c>
      <c r="FW51" t="s">
        <v>82</v>
      </c>
      <c r="FX51" t="s">
        <v>82</v>
      </c>
      <c r="FY51" t="s">
        <v>82</v>
      </c>
      <c r="FZ51" t="s">
        <v>82</v>
      </c>
      <c r="GA51" t="s">
        <v>82</v>
      </c>
      <c r="GB51">
        <v>0</v>
      </c>
      <c r="GF51" t="s">
        <v>622</v>
      </c>
      <c r="KF51">
        <v>2010</v>
      </c>
      <c r="KH51" s="70">
        <f t="shared" si="108"/>
        <v>3.8</v>
      </c>
      <c r="KI51" s="70">
        <f t="shared" si="109"/>
        <v>5.8000000000000007</v>
      </c>
      <c r="KJ51" s="70">
        <f t="shared" si="110"/>
        <v>22.5</v>
      </c>
      <c r="KK51" s="70">
        <f t="shared" si="111"/>
        <v>32.1</v>
      </c>
      <c r="KM51" s="205">
        <f t="shared" si="107"/>
        <v>93122.736144417373</v>
      </c>
      <c r="KN51" s="3">
        <f t="shared" si="112"/>
        <v>137146.8868106294</v>
      </c>
      <c r="KO51" t="b">
        <f t="shared" si="113"/>
        <v>1</v>
      </c>
      <c r="KP51">
        <f t="shared" si="114"/>
        <v>5211.5816988039169</v>
      </c>
      <c r="KQ51">
        <f t="shared" si="115"/>
        <v>7954.5194350165066</v>
      </c>
      <c r="KR51">
        <f t="shared" si="116"/>
        <v>30858.049532391615</v>
      </c>
      <c r="KS51">
        <f t="shared" si="117"/>
        <v>44024.150666212037</v>
      </c>
      <c r="KU51" s="206">
        <f t="shared" si="118"/>
        <v>13736.215852430651</v>
      </c>
      <c r="KV51" s="3">
        <f t="shared" si="119"/>
        <v>20230.067529352946</v>
      </c>
      <c r="KW51" t="b">
        <f t="shared" si="120"/>
        <v>1</v>
      </c>
      <c r="KX51">
        <f t="shared" si="121"/>
        <v>768.74256611541193</v>
      </c>
      <c r="KY51">
        <f t="shared" si="122"/>
        <v>1173.343916702471</v>
      </c>
      <c r="KZ51">
        <f t="shared" si="123"/>
        <v>4551.7651941044132</v>
      </c>
      <c r="LA51">
        <f t="shared" si="124"/>
        <v>6493.8516769222961</v>
      </c>
      <c r="MP51" s="526" t="s">
        <v>398</v>
      </c>
      <c r="MQ51" s="526"/>
      <c r="MR51" s="526"/>
      <c r="MS51" s="526"/>
      <c r="MT51" s="14"/>
      <c r="MU51" s="492" t="s">
        <v>6</v>
      </c>
      <c r="MV51" s="492"/>
      <c r="MX51" s="526" t="s">
        <v>399</v>
      </c>
      <c r="MY51" s="526"/>
      <c r="MZ51" s="526"/>
      <c r="NA51" s="526"/>
      <c r="NC51" t="s">
        <v>427</v>
      </c>
      <c r="NG51" s="12" t="s">
        <v>651</v>
      </c>
      <c r="NH51" s="12" t="s">
        <v>651</v>
      </c>
      <c r="NI51" s="12" t="s">
        <v>652</v>
      </c>
      <c r="NJ51" s="12" t="s">
        <v>295</v>
      </c>
      <c r="NK51" s="12"/>
      <c r="NL51" s="12" t="s">
        <v>659</v>
      </c>
      <c r="NM51" s="12"/>
      <c r="NN51" s="12" t="s">
        <v>651</v>
      </c>
      <c r="NO51" s="12" t="s">
        <v>651</v>
      </c>
      <c r="NP51" s="12" t="s">
        <v>652</v>
      </c>
      <c r="NQ51" s="12" t="s">
        <v>295</v>
      </c>
      <c r="NT51" s="12"/>
      <c r="NU51" s="12"/>
      <c r="NV51" s="12" t="s">
        <v>671</v>
      </c>
      <c r="NW51" s="12" t="s">
        <v>341</v>
      </c>
    </row>
    <row r="52" spans="2:387" x14ac:dyDescent="0.25">
      <c r="B52" s="43" t="s">
        <v>126</v>
      </c>
      <c r="C52" s="3">
        <v>184948.99999999997</v>
      </c>
      <c r="D52" s="3">
        <v>154821</v>
      </c>
      <c r="E52" s="3">
        <f t="shared" si="85"/>
        <v>30127.999999999971</v>
      </c>
      <c r="F52" s="11">
        <f t="shared" si="86"/>
        <v>0.16289896133528689</v>
      </c>
      <c r="G52" s="11"/>
      <c r="H52" s="80">
        <v>75300</v>
      </c>
      <c r="I52" s="80">
        <v>700</v>
      </c>
      <c r="J52" s="80">
        <v>76000</v>
      </c>
      <c r="K52" s="80">
        <v>7000</v>
      </c>
      <c r="L52" s="80">
        <v>3800</v>
      </c>
      <c r="M52" s="80">
        <v>67800</v>
      </c>
      <c r="N52" s="11"/>
      <c r="O52" s="11">
        <f t="shared" si="103"/>
        <v>0.48636812835468057</v>
      </c>
      <c r="P52" s="11">
        <f t="shared" si="104"/>
        <v>4.5213504627925156E-3</v>
      </c>
      <c r="Q52" s="11">
        <f t="shared" si="105"/>
        <v>2.4544473940873654E-2</v>
      </c>
      <c r="R52" s="11">
        <f t="shared" si="106"/>
        <v>2.4544473940873654E-2</v>
      </c>
      <c r="S52" s="3">
        <v>16577</v>
      </c>
      <c r="T52" s="3"/>
      <c r="U52" s="3">
        <v>4100</v>
      </c>
      <c r="V52" s="3">
        <v>5700</v>
      </c>
      <c r="W52" s="3">
        <v>9800</v>
      </c>
      <c r="X52" s="3">
        <v>400</v>
      </c>
      <c r="Y52" s="3">
        <v>0</v>
      </c>
      <c r="Z52" s="3">
        <v>6300</v>
      </c>
      <c r="AA52" s="3"/>
      <c r="AB52" s="3">
        <v>226373</v>
      </c>
      <c r="AC52" s="3">
        <v>190319</v>
      </c>
      <c r="AD52" s="55"/>
      <c r="AE52">
        <v>901</v>
      </c>
      <c r="AF52" s="48">
        <v>370</v>
      </c>
      <c r="AG52" s="49">
        <v>0.65</v>
      </c>
      <c r="AH52" s="55">
        <f t="shared" si="89"/>
        <v>240.5</v>
      </c>
      <c r="AI52" s="55"/>
      <c r="AJ52" s="55"/>
      <c r="AK52" s="99"/>
      <c r="AL52" s="99"/>
      <c r="AM52" s="55"/>
      <c r="AN52">
        <v>1064</v>
      </c>
      <c r="AO52" s="48">
        <v>918</v>
      </c>
      <c r="AP52" s="49">
        <v>0.42</v>
      </c>
      <c r="AQ52" s="55">
        <f t="shared" si="97"/>
        <v>385.56</v>
      </c>
      <c r="AR52" s="55"/>
      <c r="AS52" s="55"/>
      <c r="AT52" s="100">
        <f t="shared" si="98"/>
        <v>385.56</v>
      </c>
      <c r="AU52" s="99"/>
      <c r="AV52" s="55"/>
      <c r="AW52">
        <v>539</v>
      </c>
      <c r="AX52" s="48">
        <v>980</v>
      </c>
      <c r="AY52" s="49">
        <v>0.49</v>
      </c>
      <c r="AZ52" s="55">
        <f t="shared" si="99"/>
        <v>480.2</v>
      </c>
      <c r="BA52" s="55"/>
      <c r="BB52" s="55"/>
      <c r="BC52" s="99"/>
      <c r="BD52" s="99"/>
      <c r="BE52" s="55"/>
      <c r="BF52">
        <v>1900</v>
      </c>
      <c r="BG52" s="48">
        <v>696</v>
      </c>
      <c r="BH52" s="49">
        <v>1</v>
      </c>
      <c r="BI52" s="55">
        <f t="shared" si="100"/>
        <v>696</v>
      </c>
      <c r="BJ52" s="55"/>
      <c r="BK52" s="55"/>
      <c r="BL52" s="99"/>
      <c r="BM52" s="99"/>
      <c r="BN52" s="55"/>
      <c r="BO52">
        <v>3388</v>
      </c>
      <c r="BP52" s="50">
        <v>2474</v>
      </c>
      <c r="BQ52" s="49">
        <v>0.26</v>
      </c>
      <c r="BR52" s="55">
        <f t="shared" si="90"/>
        <v>643.24</v>
      </c>
      <c r="BS52" s="55"/>
      <c r="BT52" s="55"/>
      <c r="BU52" s="99"/>
      <c r="BV52" s="99"/>
      <c r="BW52" s="55"/>
      <c r="BY52" s="55"/>
      <c r="BZ52" s="55"/>
      <c r="CA52" s="99"/>
      <c r="CB52" s="55"/>
      <c r="CC52">
        <v>396</v>
      </c>
      <c r="CD52" s="48">
        <v>396</v>
      </c>
      <c r="CE52" s="49">
        <v>1</v>
      </c>
      <c r="CF52" s="55">
        <f t="shared" si="93"/>
        <v>396</v>
      </c>
      <c r="CG52" s="55"/>
      <c r="CH52" s="55"/>
      <c r="CI52" s="99"/>
      <c r="CJ52" s="99"/>
      <c r="CK52" s="55"/>
      <c r="CL52">
        <v>2227</v>
      </c>
      <c r="CM52" s="50">
        <v>2601</v>
      </c>
      <c r="CN52" s="49">
        <v>0.5</v>
      </c>
      <c r="CO52" s="55">
        <f t="shared" si="91"/>
        <v>1300.5</v>
      </c>
      <c r="CP52" s="89"/>
      <c r="CQ52" s="89"/>
      <c r="CR52" s="99"/>
      <c r="CS52" s="99"/>
      <c r="CT52" s="55"/>
      <c r="CU52">
        <v>1271</v>
      </c>
      <c r="CV52" s="50">
        <v>1589</v>
      </c>
      <c r="CW52" s="49">
        <v>0.46</v>
      </c>
      <c r="CX52" s="55">
        <f t="shared" si="92"/>
        <v>730.94</v>
      </c>
      <c r="CY52" s="55"/>
      <c r="CZ52" s="55"/>
      <c r="DA52" s="99"/>
      <c r="DB52" s="99"/>
      <c r="DC52" s="55"/>
      <c r="DD52" t="s">
        <v>185</v>
      </c>
      <c r="DE52" s="48"/>
      <c r="DF52" s="49"/>
      <c r="DG52" s="55"/>
      <c r="DH52" s="89"/>
      <c r="DI52" s="89"/>
      <c r="DJ52" s="99"/>
      <c r="DK52" s="99"/>
      <c r="DL52" s="55"/>
      <c r="DM52" s="48"/>
      <c r="DN52" s="49"/>
      <c r="DO52" s="55"/>
      <c r="DP52" s="99"/>
      <c r="DT52">
        <v>403</v>
      </c>
      <c r="DX52">
        <v>97</v>
      </c>
      <c r="EJ52">
        <v>144</v>
      </c>
      <c r="EZ52" s="144" t="str">
        <f t="shared" si="2"/>
        <v>fall Chinook-Toutle</v>
      </c>
      <c r="FA52" s="62" t="s">
        <v>328</v>
      </c>
      <c r="FB52" s="145" t="s">
        <v>403</v>
      </c>
      <c r="FC52" s="62" t="s">
        <v>40</v>
      </c>
      <c r="FD52" s="145" t="s">
        <v>402</v>
      </c>
      <c r="FE52" s="145">
        <v>4000</v>
      </c>
      <c r="FF52" s="62">
        <v>2015</v>
      </c>
      <c r="FG52" s="62">
        <v>373.54128750000001</v>
      </c>
      <c r="FH52" s="62">
        <v>224.66263750000002</v>
      </c>
      <c r="FS52">
        <v>2008</v>
      </c>
      <c r="FT52" t="s">
        <v>82</v>
      </c>
      <c r="FU52" t="s">
        <v>82</v>
      </c>
      <c r="FV52">
        <v>0.9</v>
      </c>
      <c r="FW52" t="s">
        <v>82</v>
      </c>
      <c r="FX52" t="s">
        <v>82</v>
      </c>
      <c r="FY52" t="s">
        <v>82</v>
      </c>
      <c r="FZ52" t="s">
        <v>82</v>
      </c>
      <c r="GA52" t="s">
        <v>82</v>
      </c>
      <c r="GB52">
        <v>0.22</v>
      </c>
      <c r="GF52" s="73"/>
      <c r="GG52" s="73"/>
      <c r="GH52" s="73"/>
      <c r="GI52" s="73"/>
      <c r="GJ52" s="73"/>
      <c r="GK52" s="73" t="s">
        <v>427</v>
      </c>
      <c r="KF52">
        <v>2011</v>
      </c>
      <c r="KH52" s="70">
        <f t="shared" si="108"/>
        <v>1.4000000000000001</v>
      </c>
      <c r="KI52" s="70">
        <f t="shared" si="109"/>
        <v>2.5999999999999996</v>
      </c>
      <c r="KJ52" s="70">
        <f t="shared" si="110"/>
        <v>4.3</v>
      </c>
      <c r="KK52" s="70">
        <f t="shared" si="111"/>
        <v>8.3000000000000007</v>
      </c>
      <c r="KM52" s="205">
        <f t="shared" si="107"/>
        <v>95392.784147569357</v>
      </c>
      <c r="KN52" s="3">
        <f t="shared" si="112"/>
        <v>104027.02742373975</v>
      </c>
      <c r="KO52" t="b">
        <f t="shared" si="113"/>
        <v>1</v>
      </c>
      <c r="KP52">
        <f t="shared" si="114"/>
        <v>1456.3783839323567</v>
      </c>
      <c r="KQ52">
        <f t="shared" si="115"/>
        <v>2704.7027130172332</v>
      </c>
      <c r="KR52">
        <f t="shared" si="116"/>
        <v>4473.1621792208089</v>
      </c>
      <c r="KS52">
        <f t="shared" si="117"/>
        <v>8634.2432761704003</v>
      </c>
      <c r="KU52" s="206">
        <f t="shared" si="118"/>
        <v>8594.0026553697044</v>
      </c>
      <c r="KV52" s="3">
        <f t="shared" si="119"/>
        <v>9371.8676721588927</v>
      </c>
      <c r="KW52" t="b">
        <f t="shared" si="120"/>
        <v>1</v>
      </c>
      <c r="KX52">
        <f t="shared" si="121"/>
        <v>131.2061474102245</v>
      </c>
      <c r="KY52">
        <f t="shared" si="122"/>
        <v>243.66855947613118</v>
      </c>
      <c r="KZ52">
        <f t="shared" si="123"/>
        <v>402.99030990283234</v>
      </c>
      <c r="LA52">
        <f t="shared" si="124"/>
        <v>777.86501678918819</v>
      </c>
      <c r="MN52" s="150" t="s">
        <v>160</v>
      </c>
      <c r="MP52" s="242" t="s">
        <v>194</v>
      </c>
      <c r="MQ52" s="242" t="s">
        <v>195</v>
      </c>
      <c r="MR52" s="242" t="s">
        <v>650</v>
      </c>
      <c r="MS52" s="242" t="s">
        <v>0</v>
      </c>
      <c r="MT52" s="14"/>
      <c r="MU52" s="248" t="s">
        <v>657</v>
      </c>
      <c r="MV52" s="248" t="s">
        <v>26</v>
      </c>
      <c r="MX52" s="246" t="s">
        <v>194</v>
      </c>
      <c r="MY52" s="246" t="s">
        <v>195</v>
      </c>
      <c r="MZ52" s="246" t="s">
        <v>650</v>
      </c>
      <c r="NA52" s="246" t="s">
        <v>0</v>
      </c>
      <c r="NC52" s="140" t="s">
        <v>433</v>
      </c>
      <c r="NF52" s="242" t="s">
        <v>160</v>
      </c>
      <c r="NG52" s="244" t="s">
        <v>211</v>
      </c>
      <c r="NH52" s="244" t="s">
        <v>291</v>
      </c>
      <c r="NI52" s="244" t="s">
        <v>322</v>
      </c>
      <c r="NJ52" s="244" t="s">
        <v>211</v>
      </c>
      <c r="NK52" s="244"/>
      <c r="NL52" s="244" t="s">
        <v>637</v>
      </c>
      <c r="NM52" s="244"/>
      <c r="NN52" s="244" t="s">
        <v>211</v>
      </c>
      <c r="NO52" s="244" t="s">
        <v>291</v>
      </c>
      <c r="NP52" s="244" t="s">
        <v>322</v>
      </c>
      <c r="NQ52" s="244" t="s">
        <v>211</v>
      </c>
      <c r="NR52" s="140" t="s">
        <v>0</v>
      </c>
      <c r="NT52" s="246" t="s">
        <v>160</v>
      </c>
      <c r="NU52" s="140" t="s">
        <v>312</v>
      </c>
      <c r="NV52" s="140" t="s">
        <v>668</v>
      </c>
      <c r="NW52" s="140" t="s">
        <v>667</v>
      </c>
    </row>
    <row r="53" spans="2:387" x14ac:dyDescent="0.25">
      <c r="B53" s="43" t="s">
        <v>127</v>
      </c>
      <c r="C53" s="3">
        <v>348168</v>
      </c>
      <c r="D53" s="3">
        <v>344080</v>
      </c>
      <c r="E53" s="3">
        <f t="shared" si="85"/>
        <v>4088</v>
      </c>
      <c r="F53" s="11">
        <f t="shared" si="86"/>
        <v>1.1741458146641851E-2</v>
      </c>
      <c r="G53" s="11"/>
      <c r="H53" s="80">
        <v>179800</v>
      </c>
      <c r="I53" s="80">
        <v>600</v>
      </c>
      <c r="J53" s="80">
        <v>180400</v>
      </c>
      <c r="K53" s="80">
        <v>27100</v>
      </c>
      <c r="L53" s="80">
        <v>5500</v>
      </c>
      <c r="M53" s="80">
        <v>130900</v>
      </c>
      <c r="N53" s="11"/>
      <c r="O53" s="11">
        <f t="shared" si="103"/>
        <v>0.5225528946756568</v>
      </c>
      <c r="P53" s="11">
        <f t="shared" si="104"/>
        <v>1.7437805161590327E-3</v>
      </c>
      <c r="Q53" s="11">
        <f t="shared" si="105"/>
        <v>1.5984654731457801E-2</v>
      </c>
      <c r="R53" s="11">
        <f t="shared" si="106"/>
        <v>1.5984654731457801E-2</v>
      </c>
      <c r="S53" s="3">
        <v>9075.9999999999982</v>
      </c>
      <c r="T53" s="3"/>
      <c r="U53" s="3">
        <v>1600</v>
      </c>
      <c r="V53" s="3">
        <v>1700</v>
      </c>
      <c r="W53" s="3">
        <v>3300</v>
      </c>
      <c r="X53" s="3">
        <v>1200</v>
      </c>
      <c r="Y53" s="3">
        <v>0</v>
      </c>
      <c r="Z53" s="3">
        <v>4500</v>
      </c>
      <c r="AA53" s="3"/>
      <c r="AB53" s="3">
        <v>336936</v>
      </c>
      <c r="AC53" s="3">
        <v>70941</v>
      </c>
      <c r="AD53" s="55"/>
      <c r="AE53">
        <v>1093</v>
      </c>
      <c r="AF53" s="48">
        <v>555</v>
      </c>
      <c r="AG53" s="49">
        <v>0.65</v>
      </c>
      <c r="AH53" s="55">
        <f t="shared" si="89"/>
        <v>360.75</v>
      </c>
      <c r="AI53" s="55"/>
      <c r="AJ53" s="55"/>
      <c r="AK53" s="99"/>
      <c r="AL53" s="99"/>
      <c r="AM53" s="55"/>
      <c r="AN53">
        <v>2741</v>
      </c>
      <c r="AO53" s="50">
        <v>2458</v>
      </c>
      <c r="AP53" s="49">
        <v>0.42</v>
      </c>
      <c r="AQ53" s="55">
        <f t="shared" si="97"/>
        <v>1032.3599999999999</v>
      </c>
      <c r="AR53" s="55"/>
      <c r="AS53" s="55"/>
      <c r="AT53" s="100">
        <f t="shared" si="98"/>
        <v>1032.3599999999999</v>
      </c>
      <c r="AU53" s="99"/>
      <c r="AV53" s="55"/>
      <c r="AW53">
        <v>6025</v>
      </c>
      <c r="AX53" s="50">
        <v>6168</v>
      </c>
      <c r="AY53" s="49">
        <v>0.59</v>
      </c>
      <c r="AZ53" s="55">
        <f t="shared" si="99"/>
        <v>3639.12</v>
      </c>
      <c r="BA53" s="55"/>
      <c r="BB53" s="55"/>
      <c r="BC53" s="99"/>
      <c r="BD53" s="99"/>
      <c r="BE53" s="55"/>
      <c r="BF53">
        <v>846</v>
      </c>
      <c r="BG53" s="48">
        <v>256</v>
      </c>
      <c r="BH53" s="49">
        <v>1</v>
      </c>
      <c r="BI53" s="55">
        <f t="shared" si="100"/>
        <v>256</v>
      </c>
      <c r="BJ53" s="55"/>
      <c r="BK53" s="55"/>
      <c r="BL53" s="99"/>
      <c r="BM53" s="99"/>
      <c r="BN53" s="55"/>
      <c r="BO53">
        <v>5930</v>
      </c>
      <c r="BP53" s="50">
        <v>4260</v>
      </c>
      <c r="BQ53" s="49">
        <v>0.26</v>
      </c>
      <c r="BR53" s="55">
        <f t="shared" si="90"/>
        <v>1107.6000000000001</v>
      </c>
      <c r="BS53" s="55"/>
      <c r="BT53" s="55"/>
      <c r="BU53" s="99"/>
      <c r="BV53" s="99"/>
      <c r="BW53" s="55"/>
      <c r="BY53" s="55"/>
      <c r="BZ53" s="55"/>
      <c r="CA53" s="99"/>
      <c r="CB53" s="55"/>
      <c r="CC53">
        <v>386</v>
      </c>
      <c r="CD53" s="48">
        <v>386</v>
      </c>
      <c r="CE53" s="49">
        <v>1</v>
      </c>
      <c r="CF53" s="55">
        <f t="shared" si="93"/>
        <v>386</v>
      </c>
      <c r="CG53" s="55"/>
      <c r="CH53" s="55"/>
      <c r="CI53" s="99"/>
      <c r="CJ53" s="99"/>
      <c r="CK53" s="55"/>
      <c r="CL53">
        <v>9632</v>
      </c>
      <c r="CM53" s="50">
        <v>9651</v>
      </c>
      <c r="CN53" s="49">
        <v>0.5</v>
      </c>
      <c r="CO53" s="55">
        <f t="shared" si="91"/>
        <v>4825.5</v>
      </c>
      <c r="CR53" s="99"/>
      <c r="CS53" s="99"/>
      <c r="CT53" s="55"/>
      <c r="CU53">
        <v>3578</v>
      </c>
      <c r="CV53" s="50">
        <v>3625</v>
      </c>
      <c r="CW53" s="49">
        <v>0.46</v>
      </c>
      <c r="CX53" s="55">
        <f t="shared" si="92"/>
        <v>1667.5</v>
      </c>
      <c r="CY53" s="55"/>
      <c r="CZ53" s="55"/>
      <c r="DA53" s="99"/>
      <c r="DB53" s="99"/>
      <c r="DC53" s="55"/>
      <c r="DD53" t="s">
        <v>185</v>
      </c>
      <c r="DE53" s="50"/>
      <c r="DF53" s="49"/>
      <c r="DG53" s="55"/>
      <c r="DH53" s="89"/>
      <c r="DI53" s="89"/>
      <c r="DJ53" s="99"/>
      <c r="DK53" s="99"/>
      <c r="DL53" s="55"/>
      <c r="DM53" s="50"/>
      <c r="DN53" s="49"/>
      <c r="DO53" s="55"/>
      <c r="DP53" s="99"/>
      <c r="DT53">
        <v>776</v>
      </c>
      <c r="DX53">
        <v>161</v>
      </c>
      <c r="EJ53">
        <v>338</v>
      </c>
      <c r="EZ53" s="144" t="str">
        <f t="shared" si="2"/>
        <v>fall Chinook-Toutle</v>
      </c>
      <c r="FA53" s="62" t="s">
        <v>328</v>
      </c>
      <c r="FB53" s="145" t="s">
        <v>403</v>
      </c>
      <c r="FC53" s="62" t="s">
        <v>40</v>
      </c>
      <c r="FD53" s="145" t="s">
        <v>402</v>
      </c>
      <c r="FE53" s="145">
        <v>4000</v>
      </c>
      <c r="FF53" s="62">
        <v>2016</v>
      </c>
      <c r="FG53" s="62">
        <v>366.83741125</v>
      </c>
      <c r="FH53" s="62">
        <v>435.97326249999998</v>
      </c>
      <c r="FS53">
        <v>2009</v>
      </c>
      <c r="FT53">
        <v>1</v>
      </c>
      <c r="FU53">
        <v>1</v>
      </c>
      <c r="FV53">
        <v>0.44</v>
      </c>
      <c r="FW53" t="s">
        <v>82</v>
      </c>
      <c r="FX53">
        <v>0.51</v>
      </c>
      <c r="FY53" t="s">
        <v>82</v>
      </c>
      <c r="FZ53" t="s">
        <v>82</v>
      </c>
      <c r="GA53" t="s">
        <v>82</v>
      </c>
      <c r="GB53">
        <v>0.12</v>
      </c>
      <c r="GF53" s="73" t="s">
        <v>160</v>
      </c>
      <c r="GG53" s="73" t="s">
        <v>0</v>
      </c>
      <c r="GH53" s="73" t="s">
        <v>621</v>
      </c>
      <c r="GI53" s="73" t="s">
        <v>611</v>
      </c>
      <c r="GJ53" s="73" t="s">
        <v>604</v>
      </c>
      <c r="GK53" s="73" t="s">
        <v>433</v>
      </c>
      <c r="KF53">
        <v>2012</v>
      </c>
      <c r="KH53" s="70">
        <f t="shared" si="108"/>
        <v>0</v>
      </c>
      <c r="KI53" s="70">
        <f t="shared" si="109"/>
        <v>4.9000000000000004</v>
      </c>
      <c r="KJ53" s="70">
        <f t="shared" si="110"/>
        <v>12.1</v>
      </c>
      <c r="KK53" s="70">
        <f t="shared" si="111"/>
        <v>17</v>
      </c>
      <c r="KM53" s="205">
        <f t="shared" si="107"/>
        <v>76383.997344630305</v>
      </c>
      <c r="KN53" s="3">
        <f t="shared" si="112"/>
        <v>92028.912463410015</v>
      </c>
      <c r="KO53" t="b">
        <f t="shared" si="113"/>
        <v>1</v>
      </c>
      <c r="KP53">
        <f t="shared" si="114"/>
        <v>0</v>
      </c>
      <c r="KQ53">
        <f t="shared" si="115"/>
        <v>4509.4167107070907</v>
      </c>
      <c r="KR53">
        <f t="shared" si="116"/>
        <v>11135.498408072612</v>
      </c>
      <c r="KS53">
        <f t="shared" si="117"/>
        <v>15644.915118779703</v>
      </c>
      <c r="KU53" s="206">
        <f t="shared" si="118"/>
        <v>21835.058754905684</v>
      </c>
      <c r="KV53" s="3">
        <f t="shared" si="119"/>
        <v>26307.299704705645</v>
      </c>
      <c r="KW53" t="b">
        <f t="shared" si="120"/>
        <v>1</v>
      </c>
      <c r="KX53">
        <f t="shared" si="121"/>
        <v>0</v>
      </c>
      <c r="KY53">
        <f t="shared" si="122"/>
        <v>1289.0576855305767</v>
      </c>
      <c r="KZ53">
        <f t="shared" si="123"/>
        <v>3183.183264269383</v>
      </c>
      <c r="LA53">
        <f t="shared" si="124"/>
        <v>4472.2409497999597</v>
      </c>
      <c r="MN53">
        <v>2006</v>
      </c>
      <c r="MP53" s="70">
        <f t="shared" ref="MP53:MP62" si="125">SUM(MQ30:MS30)</f>
        <v>0</v>
      </c>
      <c r="MQ53" s="70">
        <f t="shared" ref="MQ53:MQ62" si="126">SUM(MT30:NC30)</f>
        <v>22.299999999999997</v>
      </c>
      <c r="MR53" s="70">
        <f t="shared" ref="MR53:MR62" si="127">SUM(ND30:NJ30)</f>
        <v>9.6</v>
      </c>
      <c r="MS53" s="70">
        <f>SUM(MP53:MR53)</f>
        <v>31.9</v>
      </c>
      <c r="MT53" s="70"/>
      <c r="MU53" s="206">
        <f>NL53</f>
        <v>93848.672018275509</v>
      </c>
      <c r="MV53" s="205">
        <f t="shared" ref="MV53:MV62" si="128">MU53/(1-(MS53/100))</f>
        <v>137810.09106942071</v>
      </c>
      <c r="MX53">
        <v>0</v>
      </c>
      <c r="MY53" s="205">
        <f t="shared" ref="MY53:MY62" si="129">MV53*(MQ53/100)</f>
        <v>30731.650308480817</v>
      </c>
      <c r="MZ53" s="205">
        <f t="shared" ref="MZ53:MZ62" si="130">MV53*(MR53/100)</f>
        <v>13229.768742664388</v>
      </c>
      <c r="NA53" s="205">
        <f>SUM(MX53:MZ53)</f>
        <v>43961.419051145203</v>
      </c>
      <c r="NC53" t="b">
        <f>MV53-MU53=NA53</f>
        <v>1</v>
      </c>
      <c r="NF53">
        <v>2008</v>
      </c>
      <c r="NG53" s="205">
        <v>3326</v>
      </c>
      <c r="NH53" s="205">
        <v>7100</v>
      </c>
      <c r="NI53" s="205">
        <v>43932.700854700852</v>
      </c>
      <c r="NJ53" s="205">
        <v>200</v>
      </c>
      <c r="NK53" s="205"/>
      <c r="NL53" s="205">
        <v>93848.672018275509</v>
      </c>
      <c r="NM53" s="205"/>
      <c r="NN53" s="198">
        <f t="shared" ref="NN53:NN62" si="131">NG53/NL53</f>
        <v>3.5440032644812658E-2</v>
      </c>
      <c r="NO53" s="198">
        <f t="shared" ref="NO53:NO62" si="132">NH53/NL53</f>
        <v>7.5653707690369762E-2</v>
      </c>
      <c r="NP53" s="198">
        <f t="shared" ref="NP53:NP62" si="133">NI53/NL53</f>
        <v>0.46812277584647838</v>
      </c>
      <c r="NQ53" s="198">
        <f t="shared" ref="NQ53:NQ62" si="134">NJ53/NL53</f>
        <v>2.1310903574752048E-3</v>
      </c>
      <c r="NR53" s="198">
        <f>SUM(NN53:NQ53)</f>
        <v>0.58134760653913597</v>
      </c>
      <c r="NT53">
        <v>2008</v>
      </c>
      <c r="NU53" s="205">
        <v>36487</v>
      </c>
      <c r="NV53" s="205">
        <v>39290</v>
      </c>
      <c r="NW53" s="205">
        <v>82320</v>
      </c>
    </row>
    <row r="54" spans="2:387" x14ac:dyDescent="0.25">
      <c r="B54" s="43" t="s">
        <v>128</v>
      </c>
      <c r="C54" s="3">
        <v>314208.38921001926</v>
      </c>
      <c r="D54" s="3">
        <v>309949</v>
      </c>
      <c r="E54" s="3">
        <f t="shared" si="85"/>
        <v>4259.3892100192606</v>
      </c>
      <c r="F54" s="11">
        <f t="shared" si="86"/>
        <v>1.3555937257844038E-2</v>
      </c>
      <c r="G54" s="11"/>
      <c r="H54" s="80">
        <v>178400</v>
      </c>
      <c r="I54" s="80">
        <v>1800</v>
      </c>
      <c r="J54" s="80">
        <v>180200</v>
      </c>
      <c r="K54" s="80">
        <v>17800</v>
      </c>
      <c r="L54" s="80">
        <v>4200</v>
      </c>
      <c r="M54" s="80">
        <v>107500</v>
      </c>
      <c r="N54" s="11"/>
      <c r="O54" s="11">
        <f t="shared" si="103"/>
        <v>0.57557856292486831</v>
      </c>
      <c r="P54" s="11">
        <f t="shared" si="104"/>
        <v>5.8074070250266983E-3</v>
      </c>
      <c r="Q54" s="11">
        <f t="shared" si="105"/>
        <v>1.3550616391728961E-2</v>
      </c>
      <c r="R54" s="11">
        <f t="shared" si="106"/>
        <v>1.3550616391728961E-2</v>
      </c>
      <c r="S54" s="3">
        <v>11992</v>
      </c>
      <c r="T54" s="3"/>
      <c r="U54" s="3">
        <v>3200</v>
      </c>
      <c r="V54" s="3">
        <v>2900</v>
      </c>
      <c r="W54" s="3">
        <v>6100</v>
      </c>
      <c r="X54" s="3">
        <v>300</v>
      </c>
      <c r="Y54" s="3">
        <v>0</v>
      </c>
      <c r="Z54" s="3">
        <v>5600</v>
      </c>
      <c r="AA54" s="3"/>
      <c r="AB54" s="3">
        <v>290011</v>
      </c>
      <c r="AC54" s="3">
        <v>72666</v>
      </c>
      <c r="AD54" s="55"/>
      <c r="AE54">
        <v>1003</v>
      </c>
      <c r="AF54" s="48">
        <v>680</v>
      </c>
      <c r="AG54" s="49">
        <v>0.65</v>
      </c>
      <c r="AH54" s="55">
        <f t="shared" si="89"/>
        <v>442</v>
      </c>
      <c r="AI54" s="55"/>
      <c r="AJ54" s="55"/>
      <c r="AK54" s="99"/>
      <c r="AL54" s="99"/>
      <c r="AM54" s="55"/>
      <c r="AN54">
        <v>2411</v>
      </c>
      <c r="AO54" s="50">
        <v>1370</v>
      </c>
      <c r="AP54" s="49">
        <v>0.42</v>
      </c>
      <c r="AQ54" s="55">
        <f t="shared" si="97"/>
        <v>575.4</v>
      </c>
      <c r="AR54" s="55"/>
      <c r="AS54" s="55"/>
      <c r="AT54" s="100">
        <f t="shared" si="98"/>
        <v>575.4</v>
      </c>
      <c r="AU54" s="99"/>
      <c r="AV54" s="55"/>
      <c r="AW54">
        <v>2850</v>
      </c>
      <c r="AX54" s="50">
        <v>3133</v>
      </c>
      <c r="AY54" s="49">
        <v>0.69</v>
      </c>
      <c r="AZ54" s="55">
        <f t="shared" si="99"/>
        <v>2161.77</v>
      </c>
      <c r="BA54" s="55"/>
      <c r="BB54" s="55"/>
      <c r="BC54" s="99"/>
      <c r="BD54" s="99"/>
      <c r="BE54" s="55"/>
      <c r="BF54">
        <v>1314</v>
      </c>
      <c r="BG54" s="48">
        <v>744</v>
      </c>
      <c r="BH54" s="49">
        <v>1</v>
      </c>
      <c r="BI54" s="55">
        <f t="shared" si="100"/>
        <v>744</v>
      </c>
      <c r="BJ54" s="55"/>
      <c r="BK54" s="55"/>
      <c r="BL54" s="99"/>
      <c r="BM54" s="99"/>
      <c r="BN54" s="55"/>
      <c r="BO54">
        <v>7700</v>
      </c>
      <c r="BP54" s="50">
        <v>5327</v>
      </c>
      <c r="BQ54" s="49">
        <v>0.26</v>
      </c>
      <c r="BR54" s="55">
        <f t="shared" si="90"/>
        <v>1385.02</v>
      </c>
      <c r="BS54" s="55"/>
      <c r="BT54" s="55"/>
      <c r="BU54" s="99"/>
      <c r="BV54" s="99"/>
      <c r="BW54" s="55"/>
      <c r="BY54" s="55"/>
      <c r="BZ54" s="55"/>
      <c r="CA54" s="99"/>
      <c r="CB54" s="55"/>
      <c r="CC54">
        <v>1890</v>
      </c>
      <c r="CD54" s="50">
        <v>1890</v>
      </c>
      <c r="CE54" s="49">
        <v>1</v>
      </c>
      <c r="CF54" s="55">
        <f t="shared" si="93"/>
        <v>1890</v>
      </c>
      <c r="CG54" s="55"/>
      <c r="CH54" s="55"/>
      <c r="CI54" s="99"/>
      <c r="CJ54" s="99"/>
      <c r="CK54" s="55"/>
      <c r="CL54">
        <v>24279</v>
      </c>
      <c r="CM54" s="50">
        <v>24549</v>
      </c>
      <c r="CN54" s="49">
        <v>0.5</v>
      </c>
      <c r="CO54" s="55">
        <f t="shared" si="91"/>
        <v>12274.5</v>
      </c>
      <c r="CR54" s="99"/>
      <c r="CS54" s="99"/>
      <c r="CT54" s="55"/>
      <c r="CU54">
        <v>3135</v>
      </c>
      <c r="CV54" s="50">
        <v>3328</v>
      </c>
      <c r="CW54" s="49">
        <v>0.46</v>
      </c>
      <c r="CX54" s="55">
        <f t="shared" si="92"/>
        <v>1530.88</v>
      </c>
      <c r="CY54" s="55"/>
      <c r="CZ54" s="55"/>
      <c r="DA54" s="99"/>
      <c r="DB54" s="99"/>
      <c r="DC54" s="55"/>
      <c r="DD54" t="s">
        <v>185</v>
      </c>
      <c r="DE54" s="50"/>
      <c r="DF54" s="49"/>
      <c r="DG54" s="55"/>
      <c r="DH54" s="89"/>
      <c r="DI54" s="89"/>
      <c r="DJ54" s="99"/>
      <c r="DK54" s="99"/>
      <c r="DL54" s="55"/>
      <c r="DM54" s="50"/>
      <c r="DN54" s="49"/>
      <c r="DO54" s="55"/>
      <c r="DP54" s="99"/>
      <c r="DT54">
        <v>1206</v>
      </c>
      <c r="DX54">
        <v>366</v>
      </c>
      <c r="EJ54">
        <v>194</v>
      </c>
      <c r="EZ54" s="144" t="str">
        <f t="shared" si="2"/>
        <v>fall Chinook-Toutle</v>
      </c>
      <c r="FA54" s="62" t="s">
        <v>328</v>
      </c>
      <c r="FB54" s="145" t="s">
        <v>403</v>
      </c>
      <c r="FC54" s="62" t="s">
        <v>40</v>
      </c>
      <c r="FD54" s="145" t="s">
        <v>402</v>
      </c>
      <c r="FE54" s="145">
        <v>4000</v>
      </c>
      <c r="FF54" s="62">
        <v>2017</v>
      </c>
      <c r="FG54" s="62">
        <v>312.27446250000003</v>
      </c>
      <c r="FH54" s="62">
        <v>281.41643750000003</v>
      </c>
      <c r="FS54">
        <v>2010</v>
      </c>
      <c r="FU54">
        <v>0.94</v>
      </c>
      <c r="FV54">
        <v>0.88</v>
      </c>
      <c r="FW54" t="s">
        <v>82</v>
      </c>
      <c r="FY54" t="s">
        <v>82</v>
      </c>
      <c r="FZ54" t="s">
        <v>82</v>
      </c>
      <c r="GA54" t="s">
        <v>82</v>
      </c>
      <c r="GF54">
        <v>2010</v>
      </c>
      <c r="GG54">
        <v>348</v>
      </c>
      <c r="GH54" s="161">
        <v>0.89900000000000002</v>
      </c>
      <c r="GI54">
        <f>GG54*GH54</f>
        <v>312.85200000000003</v>
      </c>
      <c r="GJ54">
        <f>GG54*(1-GH54)</f>
        <v>35.147999999999996</v>
      </c>
      <c r="GK54" t="b">
        <f>GG54=(GI54+GJ54)</f>
        <v>1</v>
      </c>
      <c r="KF54">
        <v>2013</v>
      </c>
      <c r="KH54" s="70">
        <f t="shared" si="108"/>
        <v>1.6</v>
      </c>
      <c r="KI54" s="70">
        <f t="shared" si="109"/>
        <v>1.9</v>
      </c>
      <c r="KJ54" s="70">
        <f t="shared" si="110"/>
        <v>10.299999999999999</v>
      </c>
      <c r="KK54" s="70">
        <f t="shared" si="111"/>
        <v>13.799999999999999</v>
      </c>
      <c r="KM54" s="205">
        <f t="shared" si="107"/>
        <v>82941.94124509432</v>
      </c>
      <c r="KN54" s="3">
        <f t="shared" si="112"/>
        <v>96220.349472267189</v>
      </c>
      <c r="KO54" t="b">
        <f t="shared" si="113"/>
        <v>1</v>
      </c>
      <c r="KP54">
        <f t="shared" si="114"/>
        <v>1539.525591556275</v>
      </c>
      <c r="KQ54">
        <f t="shared" si="115"/>
        <v>1828.1866399730766</v>
      </c>
      <c r="KR54">
        <f t="shared" si="116"/>
        <v>9910.6959956435203</v>
      </c>
      <c r="KS54">
        <f t="shared" si="117"/>
        <v>13278.408227172871</v>
      </c>
      <c r="KU54" s="206">
        <f t="shared" si="118"/>
        <v>17133.622377571992</v>
      </c>
      <c r="KV54" s="3">
        <f t="shared" si="119"/>
        <v>19876.592085350338</v>
      </c>
      <c r="KW54" t="b">
        <f t="shared" si="120"/>
        <v>1</v>
      </c>
      <c r="KX54">
        <f t="shared" si="121"/>
        <v>318.02547336560542</v>
      </c>
      <c r="KY54">
        <f t="shared" si="122"/>
        <v>377.65524962165642</v>
      </c>
      <c r="KZ54">
        <f t="shared" si="123"/>
        <v>2047.2889847910847</v>
      </c>
      <c r="LA54">
        <f t="shared" si="124"/>
        <v>2742.9697077783462</v>
      </c>
      <c r="MN54">
        <v>2007</v>
      </c>
      <c r="MP54" s="70">
        <f t="shared" si="125"/>
        <v>0</v>
      </c>
      <c r="MQ54" s="70">
        <f t="shared" si="126"/>
        <v>10.4</v>
      </c>
      <c r="MR54" s="70">
        <f t="shared" si="127"/>
        <v>12.9</v>
      </c>
      <c r="MS54" s="70">
        <f t="shared" ref="MS54:MS62" si="135">SUM(MP54:MR54)</f>
        <v>23.3</v>
      </c>
      <c r="MU54" s="206">
        <f t="shared" ref="MU54:MU62" si="136">NL54</f>
        <v>48965.616677956612</v>
      </c>
      <c r="MV54" s="205">
        <f t="shared" si="128"/>
        <v>63840.438954311096</v>
      </c>
      <c r="MX54">
        <v>0</v>
      </c>
      <c r="MY54" s="205">
        <f t="shared" si="129"/>
        <v>6639.4056512483548</v>
      </c>
      <c r="MZ54" s="205">
        <f t="shared" si="130"/>
        <v>8235.4166251061324</v>
      </c>
      <c r="NA54" s="205">
        <f t="shared" ref="NA54:NA62" si="137">SUM(MX54:MZ54)</f>
        <v>14874.822276354487</v>
      </c>
      <c r="NC54" t="b">
        <f t="shared" ref="NC54:NC62" si="138">MV54-MU54=NA54</f>
        <v>1</v>
      </c>
      <c r="NF54">
        <v>2009</v>
      </c>
      <c r="NG54" s="205">
        <v>1098</v>
      </c>
      <c r="NH54" s="205">
        <v>5262</v>
      </c>
      <c r="NI54" s="205">
        <v>21738.829032678015</v>
      </c>
      <c r="NJ54" s="205">
        <v>425</v>
      </c>
      <c r="NK54" s="205"/>
      <c r="NL54" s="205">
        <v>48965.616677956612</v>
      </c>
      <c r="NM54" s="205"/>
      <c r="NN54" s="198">
        <f t="shared" si="131"/>
        <v>2.2423898124707957E-2</v>
      </c>
      <c r="NO54" s="198">
        <f t="shared" si="132"/>
        <v>0.10746316205119606</v>
      </c>
      <c r="NP54" s="198">
        <f t="shared" si="133"/>
        <v>0.44396109979892118</v>
      </c>
      <c r="NQ54" s="198">
        <f t="shared" si="134"/>
        <v>8.6795598387986173E-3</v>
      </c>
      <c r="NR54" s="198">
        <f t="shared" ref="NR54:NR62" si="139">SUM(NN54:NQ54)</f>
        <v>0.58252771981362383</v>
      </c>
      <c r="NT54">
        <v>2009</v>
      </c>
      <c r="NU54" s="205">
        <v>17783</v>
      </c>
      <c r="NV54" s="205">
        <v>20442</v>
      </c>
      <c r="NW54" s="205">
        <v>40264</v>
      </c>
    </row>
    <row r="55" spans="2:387" x14ac:dyDescent="0.25">
      <c r="B55" s="43" t="s">
        <v>129</v>
      </c>
      <c r="C55" s="3">
        <v>133383</v>
      </c>
      <c r="D55" s="3">
        <v>130887.00000000003</v>
      </c>
      <c r="E55" s="3">
        <f t="shared" si="85"/>
        <v>2495.9999999999709</v>
      </c>
      <c r="F55" s="11">
        <f t="shared" si="86"/>
        <v>1.8713029396549567E-2</v>
      </c>
      <c r="G55" s="11"/>
      <c r="H55" s="80">
        <v>31000</v>
      </c>
      <c r="I55" s="80">
        <v>0</v>
      </c>
      <c r="J55" s="80">
        <v>31000</v>
      </c>
      <c r="K55" s="80">
        <v>7700</v>
      </c>
      <c r="L55" s="80">
        <v>7500</v>
      </c>
      <c r="M55" s="80">
        <v>84400</v>
      </c>
      <c r="N55" s="11"/>
      <c r="O55" s="11">
        <f t="shared" si="103"/>
        <v>0.23684552323760186</v>
      </c>
      <c r="P55" s="11">
        <f t="shared" si="104"/>
        <v>0</v>
      </c>
      <c r="Q55" s="11">
        <f t="shared" si="105"/>
        <v>5.7301336267161739E-2</v>
      </c>
      <c r="R55" s="11">
        <f t="shared" si="106"/>
        <v>5.7301336267161739E-2</v>
      </c>
      <c r="S55" s="3">
        <v>26842.000000000004</v>
      </c>
      <c r="T55" s="3"/>
      <c r="U55" s="3">
        <v>4600</v>
      </c>
      <c r="V55" s="3">
        <v>12700</v>
      </c>
      <c r="W55" s="3">
        <v>17200</v>
      </c>
      <c r="X55" s="3">
        <v>1600</v>
      </c>
      <c r="Y55" s="3">
        <v>200</v>
      </c>
      <c r="Z55" s="3">
        <v>7700</v>
      </c>
      <c r="AA55" s="3"/>
      <c r="AB55" s="3">
        <v>263103</v>
      </c>
      <c r="AC55" s="3">
        <v>32729</v>
      </c>
      <c r="AD55" s="55"/>
      <c r="AE55">
        <v>805</v>
      </c>
      <c r="AF55" s="48">
        <v>516</v>
      </c>
      <c r="AG55" s="49">
        <v>0.65</v>
      </c>
      <c r="AH55" s="55">
        <f t="shared" si="89"/>
        <v>335.40000000000003</v>
      </c>
      <c r="AI55" s="55"/>
      <c r="AJ55" s="55"/>
      <c r="AK55" s="99"/>
      <c r="AL55" s="99"/>
      <c r="AM55" s="55"/>
      <c r="AN55">
        <v>1093</v>
      </c>
      <c r="AO55" s="48">
        <v>122</v>
      </c>
      <c r="AP55" s="49">
        <v>0.42</v>
      </c>
      <c r="AQ55" s="55">
        <f t="shared" si="97"/>
        <v>51.239999999999995</v>
      </c>
      <c r="AR55" s="55"/>
      <c r="AS55" s="55"/>
      <c r="AT55" s="100">
        <f t="shared" si="98"/>
        <v>51.239999999999995</v>
      </c>
      <c r="AU55" s="99"/>
      <c r="AV55" s="55"/>
      <c r="AW55">
        <v>2708</v>
      </c>
      <c r="AX55" s="50">
        <v>2792</v>
      </c>
      <c r="AY55" s="49">
        <v>0.69</v>
      </c>
      <c r="AZ55" s="55">
        <f t="shared" si="99"/>
        <v>1926.4799999999998</v>
      </c>
      <c r="BA55" s="55"/>
      <c r="BB55" s="55"/>
      <c r="BC55" s="99"/>
      <c r="BD55" s="99"/>
      <c r="BE55" s="55"/>
      <c r="BF55">
        <v>1732</v>
      </c>
      <c r="BG55" s="48">
        <v>972</v>
      </c>
      <c r="BH55" s="49">
        <v>0.78</v>
      </c>
      <c r="BI55" s="55">
        <f t="shared" si="100"/>
        <v>758.16000000000008</v>
      </c>
      <c r="BJ55" s="55"/>
      <c r="BK55" s="55"/>
      <c r="BL55" s="99"/>
      <c r="BM55" s="99"/>
      <c r="BN55" s="55"/>
      <c r="BO55">
        <v>7220</v>
      </c>
      <c r="BP55" s="50">
        <v>4917</v>
      </c>
      <c r="BQ55" s="49">
        <v>0.26</v>
      </c>
      <c r="BR55" s="55">
        <f t="shared" si="90"/>
        <v>1278.42</v>
      </c>
      <c r="BS55" s="55"/>
      <c r="BT55" s="55"/>
      <c r="BU55" s="99"/>
      <c r="BV55" s="99"/>
      <c r="BW55" s="55"/>
      <c r="BY55" s="55"/>
      <c r="BZ55" s="55"/>
      <c r="CA55" s="99"/>
      <c r="CB55" s="55"/>
      <c r="CC55">
        <v>2549</v>
      </c>
      <c r="CD55" s="50">
        <v>2549</v>
      </c>
      <c r="CE55" s="49">
        <v>1</v>
      </c>
      <c r="CF55" s="55">
        <f t="shared" si="93"/>
        <v>2549</v>
      </c>
      <c r="CG55" s="55"/>
      <c r="CH55" s="55"/>
      <c r="CI55" s="99"/>
      <c r="CJ55" s="99"/>
      <c r="CK55" s="55"/>
      <c r="CL55">
        <v>20413</v>
      </c>
      <c r="CM55" s="50">
        <v>20495</v>
      </c>
      <c r="CN55" s="49">
        <v>0.5</v>
      </c>
      <c r="CO55" s="55">
        <f t="shared" si="91"/>
        <v>10247.5</v>
      </c>
      <c r="CR55" s="99"/>
      <c r="CS55" s="99"/>
      <c r="CT55" s="55"/>
      <c r="CU55">
        <v>4408</v>
      </c>
      <c r="CV55" s="50">
        <v>4578</v>
      </c>
      <c r="CW55" s="49">
        <v>0.46</v>
      </c>
      <c r="CX55" s="55">
        <f t="shared" si="92"/>
        <v>2105.88</v>
      </c>
      <c r="CY55" s="55"/>
      <c r="CZ55" s="55"/>
      <c r="DA55" s="99"/>
      <c r="DB55" s="99"/>
      <c r="DC55" s="55"/>
      <c r="DD55" t="s">
        <v>185</v>
      </c>
      <c r="DE55" s="48"/>
      <c r="DF55" s="49"/>
      <c r="DG55" s="55"/>
      <c r="DH55" s="89"/>
      <c r="DI55" s="89"/>
      <c r="DJ55" s="99"/>
      <c r="DK55" s="99"/>
      <c r="DL55" s="55"/>
      <c r="DM55" s="50"/>
      <c r="DN55" s="49"/>
      <c r="DO55" s="55"/>
      <c r="DP55" s="99"/>
      <c r="DT55">
        <v>112</v>
      </c>
      <c r="DX55">
        <v>205</v>
      </c>
      <c r="EJ55">
        <v>278</v>
      </c>
      <c r="EZ55" s="144" t="str">
        <f t="shared" si="2"/>
        <v>fall Chinook-Kalama</v>
      </c>
      <c r="FA55" s="62" t="s">
        <v>328</v>
      </c>
      <c r="FB55" s="145" t="s">
        <v>403</v>
      </c>
      <c r="FC55" s="62" t="s">
        <v>42</v>
      </c>
      <c r="FD55" s="145" t="s">
        <v>401</v>
      </c>
      <c r="FE55" s="145">
        <v>500</v>
      </c>
      <c r="FF55" s="62">
        <v>2010</v>
      </c>
      <c r="FG55" s="62">
        <v>593.27053124999998</v>
      </c>
      <c r="FH55" s="62">
        <v>4721.9391875000001</v>
      </c>
      <c r="FS55">
        <v>2011</v>
      </c>
      <c r="FU55">
        <v>0.95</v>
      </c>
      <c r="FV55">
        <v>0.91</v>
      </c>
      <c r="FW55" t="s">
        <v>82</v>
      </c>
      <c r="FX55">
        <v>0.71</v>
      </c>
      <c r="FY55" t="s">
        <v>82</v>
      </c>
      <c r="FZ55" t="s">
        <v>82</v>
      </c>
      <c r="GA55" t="s">
        <v>82</v>
      </c>
      <c r="GF55">
        <v>2011</v>
      </c>
      <c r="GG55">
        <v>628</v>
      </c>
      <c r="GH55" s="161">
        <v>0.59099999999999997</v>
      </c>
      <c r="GI55">
        <f t="shared" ref="GI55:GI60" si="140">GG55*GH55</f>
        <v>371.14799999999997</v>
      </c>
      <c r="GJ55">
        <f t="shared" ref="GJ55:GJ60" si="141">GG55*(1-GH55)</f>
        <v>256.85200000000003</v>
      </c>
      <c r="GK55" t="b">
        <f t="shared" ref="GK55:GK60" si="142">GG55=(GI55+GJ55)</f>
        <v>1</v>
      </c>
      <c r="KF55">
        <v>2014</v>
      </c>
      <c r="KH55" s="70">
        <f t="shared" si="108"/>
        <v>4.3</v>
      </c>
      <c r="KI55" s="70">
        <f t="shared" si="109"/>
        <v>5.5</v>
      </c>
      <c r="KJ55" s="70">
        <f t="shared" si="110"/>
        <v>6.3000000000000007</v>
      </c>
      <c r="KK55" s="70">
        <f t="shared" si="111"/>
        <v>16.100000000000001</v>
      </c>
      <c r="KM55" s="205">
        <f t="shared" si="107"/>
        <v>95438.377622428015</v>
      </c>
      <c r="KN55" s="3">
        <f t="shared" si="112"/>
        <v>113752.53590277476</v>
      </c>
      <c r="KO55" t="b">
        <f t="shared" si="113"/>
        <v>1</v>
      </c>
      <c r="KP55">
        <f t="shared" si="114"/>
        <v>4891.3590438193141</v>
      </c>
      <c r="KQ55">
        <f t="shared" si="115"/>
        <v>6256.3894746526121</v>
      </c>
      <c r="KR55">
        <f t="shared" si="116"/>
        <v>7166.4097618748101</v>
      </c>
      <c r="KS55">
        <f t="shared" si="117"/>
        <v>18314.158280346735</v>
      </c>
      <c r="KU55" s="206">
        <f t="shared" si="118"/>
        <v>25497.335417045488</v>
      </c>
      <c r="KV55" s="3">
        <f t="shared" si="119"/>
        <v>30390.149483963633</v>
      </c>
      <c r="KW55" t="b">
        <f t="shared" si="120"/>
        <v>1</v>
      </c>
      <c r="KX55">
        <f t="shared" si="121"/>
        <v>1306.7764278104362</v>
      </c>
      <c r="KY55">
        <f t="shared" si="122"/>
        <v>1671.4582216179997</v>
      </c>
      <c r="KZ55">
        <f t="shared" si="123"/>
        <v>1914.5794174897089</v>
      </c>
      <c r="LA55">
        <f t="shared" si="124"/>
        <v>4892.8140669181448</v>
      </c>
      <c r="MN55">
        <v>2008</v>
      </c>
      <c r="MP55" s="70">
        <f t="shared" si="125"/>
        <v>0</v>
      </c>
      <c r="MQ55" s="70">
        <f t="shared" si="126"/>
        <v>12.1</v>
      </c>
      <c r="MR55" s="70">
        <f t="shared" si="127"/>
        <v>12.3</v>
      </c>
      <c r="MS55" s="70">
        <f t="shared" si="135"/>
        <v>24.4</v>
      </c>
      <c r="MU55" s="206">
        <f t="shared" si="136"/>
        <v>128553.49018037648</v>
      </c>
      <c r="MV55" s="205">
        <f t="shared" si="128"/>
        <v>170044.29918039218</v>
      </c>
      <c r="MX55">
        <v>0</v>
      </c>
      <c r="MY55" s="205">
        <f t="shared" si="129"/>
        <v>20575.360200827454</v>
      </c>
      <c r="MZ55" s="205">
        <f t="shared" si="130"/>
        <v>20915.448799188238</v>
      </c>
      <c r="NA55" s="205">
        <f t="shared" si="137"/>
        <v>41490.809000015695</v>
      </c>
      <c r="NC55" t="b">
        <f t="shared" si="138"/>
        <v>1</v>
      </c>
      <c r="NF55">
        <v>2010</v>
      </c>
      <c r="NG55" s="205">
        <v>2650</v>
      </c>
      <c r="NH55" s="205">
        <v>11236</v>
      </c>
      <c r="NI55" s="205">
        <v>58824.369528421448</v>
      </c>
      <c r="NJ55" s="205">
        <v>649</v>
      </c>
      <c r="NK55" s="205"/>
      <c r="NL55" s="205">
        <v>128553.49018037648</v>
      </c>
      <c r="NM55" s="205"/>
      <c r="NN55" s="198">
        <f t="shared" si="131"/>
        <v>2.0613987191492985E-2</v>
      </c>
      <c r="NO55" s="198">
        <f t="shared" si="132"/>
        <v>8.740330569193025E-2</v>
      </c>
      <c r="NP55" s="198">
        <f t="shared" si="133"/>
        <v>0.45758671698359621</v>
      </c>
      <c r="NQ55" s="198">
        <f t="shared" si="134"/>
        <v>5.0484821461429987E-3</v>
      </c>
      <c r="NR55" s="198">
        <f t="shared" si="139"/>
        <v>0.57065249201316237</v>
      </c>
      <c r="NT55">
        <v>2010</v>
      </c>
      <c r="NU55" s="205">
        <v>47908</v>
      </c>
      <c r="NV55" s="205">
        <v>55194</v>
      </c>
      <c r="NW55" s="205">
        <v>114666</v>
      </c>
    </row>
    <row r="56" spans="2:387" x14ac:dyDescent="0.25">
      <c r="B56" s="43" t="s">
        <v>130</v>
      </c>
      <c r="C56" s="3">
        <v>66588.976022155824</v>
      </c>
      <c r="D56" s="3">
        <v>59953.976022155824</v>
      </c>
      <c r="E56" s="3">
        <f t="shared" si="85"/>
        <v>6635</v>
      </c>
      <c r="F56" s="11">
        <f t="shared" si="86"/>
        <v>9.9641117739854845E-2</v>
      </c>
      <c r="G56" s="11"/>
      <c r="H56" s="80">
        <v>4400</v>
      </c>
      <c r="I56" s="80">
        <v>200</v>
      </c>
      <c r="J56" s="80">
        <v>4600</v>
      </c>
      <c r="K56" s="80">
        <v>2700</v>
      </c>
      <c r="L56" s="80">
        <v>3700</v>
      </c>
      <c r="M56" s="80">
        <v>48900</v>
      </c>
      <c r="N56" s="11"/>
      <c r="O56" s="11">
        <f t="shared" si="103"/>
        <v>7.3389628043584509E-2</v>
      </c>
      <c r="P56" s="11">
        <f t="shared" si="104"/>
        <v>3.3358921837992957E-3</v>
      </c>
      <c r="Q56" s="11">
        <f t="shared" si="105"/>
        <v>6.1714005400286966E-2</v>
      </c>
      <c r="R56" s="11">
        <f t="shared" si="106"/>
        <v>6.1714005400286966E-2</v>
      </c>
      <c r="S56" s="3">
        <v>18890.023977844179</v>
      </c>
      <c r="T56" s="3"/>
      <c r="U56" s="3">
        <v>1100</v>
      </c>
      <c r="V56" s="3">
        <v>7400</v>
      </c>
      <c r="W56" s="3">
        <v>8500</v>
      </c>
      <c r="X56" s="3">
        <v>400</v>
      </c>
      <c r="Y56" s="3">
        <v>0</v>
      </c>
      <c r="Z56" s="3">
        <v>9800</v>
      </c>
      <c r="AA56" s="3"/>
      <c r="AB56" s="3">
        <v>177384</v>
      </c>
      <c r="AC56" s="3">
        <v>39311</v>
      </c>
      <c r="AD56" s="55"/>
      <c r="AE56">
        <v>287</v>
      </c>
      <c r="AF56" s="48">
        <v>166</v>
      </c>
      <c r="AG56" s="49">
        <v>0.65</v>
      </c>
      <c r="AH56" s="55">
        <f t="shared" si="89"/>
        <v>107.9</v>
      </c>
      <c r="AI56" s="55"/>
      <c r="AJ56" s="55"/>
      <c r="AK56" s="99"/>
      <c r="AL56" s="99"/>
      <c r="AM56" s="55"/>
      <c r="AN56">
        <v>587</v>
      </c>
      <c r="AO56" s="48">
        <v>174</v>
      </c>
      <c r="AP56" s="49">
        <v>0.42</v>
      </c>
      <c r="AQ56" s="55">
        <f t="shared" si="97"/>
        <v>73.08</v>
      </c>
      <c r="AR56" s="55"/>
      <c r="AS56" s="55"/>
      <c r="AT56" s="100">
        <f t="shared" si="98"/>
        <v>73.08</v>
      </c>
      <c r="AU56" s="99"/>
      <c r="AV56" s="55"/>
      <c r="AW56">
        <v>493</v>
      </c>
      <c r="AX56" s="48">
        <v>650</v>
      </c>
      <c r="AY56" s="49">
        <v>0.63</v>
      </c>
      <c r="AZ56" s="55">
        <f t="shared" si="99"/>
        <v>409.5</v>
      </c>
      <c r="BA56" s="55"/>
      <c r="BB56" s="55"/>
      <c r="BC56" s="99"/>
      <c r="BD56" s="99"/>
      <c r="BE56" s="55"/>
      <c r="BF56">
        <v>2470</v>
      </c>
      <c r="BG56" s="48">
        <v>563</v>
      </c>
      <c r="BH56" s="49">
        <v>1</v>
      </c>
      <c r="BI56" s="55">
        <f t="shared" si="100"/>
        <v>563</v>
      </c>
      <c r="BJ56" s="55"/>
      <c r="BK56" s="55"/>
      <c r="BL56" s="99"/>
      <c r="BM56" s="99"/>
      <c r="BN56" s="55"/>
      <c r="BO56">
        <v>2698</v>
      </c>
      <c r="BP56" s="50">
        <v>1833</v>
      </c>
      <c r="BQ56" s="49">
        <v>0.26</v>
      </c>
      <c r="BR56" s="55">
        <f t="shared" si="90"/>
        <v>476.58000000000004</v>
      </c>
      <c r="BS56" s="55"/>
      <c r="BT56" s="55"/>
      <c r="BU56" s="99"/>
      <c r="BV56" s="99"/>
      <c r="BW56" s="55"/>
      <c r="BY56" s="55"/>
      <c r="BZ56" s="55"/>
      <c r="CA56" s="99"/>
      <c r="CB56" s="55"/>
      <c r="CC56">
        <v>812</v>
      </c>
      <c r="CD56" s="48">
        <v>812</v>
      </c>
      <c r="CE56" s="49">
        <v>1</v>
      </c>
      <c r="CF56" s="55">
        <f t="shared" si="93"/>
        <v>812</v>
      </c>
      <c r="CG56" s="55"/>
      <c r="CH56" s="55"/>
      <c r="CI56" s="99"/>
      <c r="CJ56" s="99"/>
      <c r="CK56" s="55"/>
      <c r="CL56">
        <v>2054</v>
      </c>
      <c r="CM56" s="50">
        <v>2157</v>
      </c>
      <c r="CN56" s="49">
        <v>0.5</v>
      </c>
      <c r="CO56" s="55">
        <f t="shared" si="91"/>
        <v>1078.5</v>
      </c>
      <c r="CR56" s="99"/>
      <c r="CS56" s="99"/>
      <c r="CT56" s="55"/>
      <c r="CU56">
        <v>2062</v>
      </c>
      <c r="CV56" s="50">
        <v>2205</v>
      </c>
      <c r="CW56" s="49">
        <v>0.46</v>
      </c>
      <c r="CX56" s="55">
        <f t="shared" si="92"/>
        <v>1014.3000000000001</v>
      </c>
      <c r="CY56" s="55"/>
      <c r="CZ56" s="55"/>
      <c r="DA56" s="99"/>
      <c r="DB56" s="99"/>
      <c r="DC56" s="55"/>
      <c r="DD56">
        <v>123</v>
      </c>
      <c r="DE56" s="48"/>
      <c r="DF56" s="49"/>
      <c r="DG56" s="55"/>
      <c r="DH56" s="89"/>
      <c r="DI56" s="89"/>
      <c r="DJ56" s="99"/>
      <c r="DK56" s="99"/>
      <c r="DL56" s="55"/>
      <c r="DM56" s="48"/>
      <c r="DN56" s="49"/>
      <c r="DO56" s="55"/>
      <c r="DP56" s="99"/>
      <c r="DT56">
        <v>11</v>
      </c>
      <c r="DX56">
        <v>124</v>
      </c>
      <c r="EJ56">
        <v>77</v>
      </c>
      <c r="EZ56" s="144" t="str">
        <f t="shared" si="2"/>
        <v>fall Chinook-Kalama</v>
      </c>
      <c r="FA56" s="62" t="s">
        <v>328</v>
      </c>
      <c r="FB56" s="145" t="s">
        <v>403</v>
      </c>
      <c r="FC56" s="62" t="s">
        <v>42</v>
      </c>
      <c r="FD56" s="145" t="s">
        <v>401</v>
      </c>
      <c r="FE56" s="145">
        <v>500</v>
      </c>
      <c r="FF56" s="62">
        <v>2011</v>
      </c>
      <c r="FG56" s="62">
        <v>428.32484375000001</v>
      </c>
      <c r="FH56" s="62">
        <v>7162.4081875000002</v>
      </c>
      <c r="FS56">
        <v>2012</v>
      </c>
      <c r="FT56">
        <v>0.97</v>
      </c>
      <c r="FU56">
        <v>0.95</v>
      </c>
      <c r="FV56">
        <v>0.9</v>
      </c>
      <c r="FX56">
        <v>0.81</v>
      </c>
      <c r="FY56" t="s">
        <v>82</v>
      </c>
      <c r="GF56">
        <v>2012</v>
      </c>
      <c r="GG56">
        <v>509</v>
      </c>
      <c r="GH56" s="161">
        <v>0.432</v>
      </c>
      <c r="GI56">
        <f t="shared" si="140"/>
        <v>219.88800000000001</v>
      </c>
      <c r="GJ56">
        <f t="shared" si="141"/>
        <v>289.11200000000002</v>
      </c>
      <c r="GK56" t="b">
        <f t="shared" si="142"/>
        <v>1</v>
      </c>
      <c r="KF56">
        <v>2015</v>
      </c>
      <c r="KH56" s="70">
        <f t="shared" ref="KH56" si="143">SUM(KI39:KK39)</f>
        <v>9.3999999999999986</v>
      </c>
      <c r="KI56" s="70">
        <f t="shared" ref="KI56" si="144">SUM(KL39:KU39)</f>
        <v>6.3999999999999995</v>
      </c>
      <c r="KJ56" s="70">
        <f t="shared" ref="KJ56" si="145">SUM(KV39:LB39)</f>
        <v>14.5</v>
      </c>
      <c r="KK56" s="70">
        <f t="shared" ref="KK56" si="146">SUM(KH56:KJ56)</f>
        <v>30.299999999999997</v>
      </c>
      <c r="KM56" s="205">
        <f t="shared" si="107"/>
        <v>103378.66458295452</v>
      </c>
      <c r="KN56" s="3">
        <f t="shared" ref="KN56" si="147">KM56/(1-(KK56/100))</f>
        <v>148319.46138157032</v>
      </c>
      <c r="KO56" t="b">
        <f t="shared" si="113"/>
        <v>1</v>
      </c>
      <c r="KP56">
        <f t="shared" ref="KP56" si="148">KN56*(KH56/100)</f>
        <v>13942.029369867609</v>
      </c>
      <c r="KQ56">
        <f t="shared" ref="KQ56" si="149">KN56*(KI56/100)</f>
        <v>9492.4455284205014</v>
      </c>
      <c r="KR56">
        <f t="shared" ref="KR56" si="150">KN56*(KJ56/100)</f>
        <v>21506.321900327694</v>
      </c>
      <c r="KS56">
        <f t="shared" ref="KS56" si="151">KN56*(KK56/100)</f>
        <v>44940.796798615804</v>
      </c>
      <c r="KU56" s="206">
        <f t="shared" si="118"/>
        <v>17832.072964576186</v>
      </c>
      <c r="KV56" s="3">
        <f t="shared" si="119"/>
        <v>25584.035817182474</v>
      </c>
      <c r="KW56" t="b">
        <f t="shared" si="120"/>
        <v>1</v>
      </c>
      <c r="KX56">
        <f t="shared" si="121"/>
        <v>2404.899366815152</v>
      </c>
      <c r="KY56">
        <f t="shared" si="122"/>
        <v>1637.3782922996784</v>
      </c>
      <c r="KZ56">
        <f t="shared" si="123"/>
        <v>3709.6851934914584</v>
      </c>
      <c r="LA56">
        <f t="shared" si="124"/>
        <v>7751.9628526062897</v>
      </c>
      <c r="MN56">
        <v>2009</v>
      </c>
      <c r="MP56" s="70">
        <f t="shared" si="125"/>
        <v>0</v>
      </c>
      <c r="MQ56" s="70">
        <f t="shared" si="126"/>
        <v>4.5000000000000009</v>
      </c>
      <c r="MR56" s="70">
        <f t="shared" si="127"/>
        <v>11.8</v>
      </c>
      <c r="MS56" s="70">
        <f t="shared" si="135"/>
        <v>16.3</v>
      </c>
      <c r="MU56" s="206">
        <f t="shared" si="136"/>
        <v>70532.143021246113</v>
      </c>
      <c r="MV56" s="205">
        <f t="shared" si="128"/>
        <v>84267.793334822127</v>
      </c>
      <c r="MX56">
        <v>0</v>
      </c>
      <c r="MY56" s="205">
        <f t="shared" si="129"/>
        <v>3792.0507000669968</v>
      </c>
      <c r="MZ56" s="205">
        <f t="shared" si="130"/>
        <v>9943.5996135090118</v>
      </c>
      <c r="NA56" s="205">
        <f t="shared" si="137"/>
        <v>13735.650313576009</v>
      </c>
      <c r="NC56" t="b">
        <f t="shared" si="138"/>
        <v>1</v>
      </c>
      <c r="NF56">
        <v>2011</v>
      </c>
      <c r="NG56" s="205">
        <v>773</v>
      </c>
      <c r="NH56" s="205">
        <v>12661</v>
      </c>
      <c r="NI56" s="205">
        <v>28800.912526997839</v>
      </c>
      <c r="NJ56" s="205">
        <v>440</v>
      </c>
      <c r="NK56" s="205"/>
      <c r="NL56" s="205">
        <v>70532.143021246113</v>
      </c>
      <c r="NM56" s="205"/>
      <c r="NN56" s="198">
        <f t="shared" si="131"/>
        <v>1.0959542229805103E-2</v>
      </c>
      <c r="NO56" s="198">
        <f t="shared" si="132"/>
        <v>0.17950681005376765</v>
      </c>
      <c r="NP56" s="198">
        <f t="shared" si="133"/>
        <v>0.40833740892180542</v>
      </c>
      <c r="NQ56" s="198">
        <f t="shared" si="134"/>
        <v>6.2382905318424898E-3</v>
      </c>
      <c r="NR56" s="198">
        <f t="shared" si="139"/>
        <v>0.60504205173722059</v>
      </c>
      <c r="NT56">
        <v>2011</v>
      </c>
      <c r="NU56" s="205">
        <v>27375</v>
      </c>
      <c r="NV56" s="205">
        <v>27857</v>
      </c>
      <c r="NW56" s="205">
        <v>53655</v>
      </c>
    </row>
    <row r="57" spans="2:387" x14ac:dyDescent="0.25">
      <c r="B57" s="43" t="s">
        <v>131</v>
      </c>
      <c r="C57" s="3">
        <v>71907.813865873075</v>
      </c>
      <c r="D57" s="3">
        <v>62680.107983520131</v>
      </c>
      <c r="E57" s="3">
        <f t="shared" si="85"/>
        <v>9227.7058823529442</v>
      </c>
      <c r="F57" s="11">
        <f t="shared" si="86"/>
        <v>0.12832688669363576</v>
      </c>
      <c r="G57" s="11"/>
      <c r="H57" s="80">
        <v>6900</v>
      </c>
      <c r="I57" s="80">
        <v>400</v>
      </c>
      <c r="J57" s="80">
        <v>7300</v>
      </c>
      <c r="K57" s="80">
        <v>6100</v>
      </c>
      <c r="L57" s="80">
        <v>2200</v>
      </c>
      <c r="M57" s="80">
        <v>46900</v>
      </c>
      <c r="N57" s="11"/>
      <c r="O57" s="11">
        <f t="shared" si="103"/>
        <v>0.1100827714242954</v>
      </c>
      <c r="P57" s="11">
        <f t="shared" si="104"/>
        <v>6.3816099376403134E-3</v>
      </c>
      <c r="Q57" s="11">
        <f t="shared" si="105"/>
        <v>3.5098854657021721E-2</v>
      </c>
      <c r="R57" s="11">
        <f t="shared" si="106"/>
        <v>3.5098854657021721E-2</v>
      </c>
      <c r="S57" s="3">
        <v>52353.240225878013</v>
      </c>
      <c r="T57" s="3"/>
      <c r="U57" s="3">
        <v>4300</v>
      </c>
      <c r="V57" s="3">
        <v>21000</v>
      </c>
      <c r="W57" s="3">
        <v>25300</v>
      </c>
      <c r="X57" s="3">
        <v>3200</v>
      </c>
      <c r="Y57" s="3">
        <v>100</v>
      </c>
      <c r="Z57" s="3">
        <v>16200</v>
      </c>
      <c r="AA57" s="3"/>
      <c r="AB57" s="3">
        <v>150175</v>
      </c>
      <c r="AC57" s="3">
        <v>41266</v>
      </c>
      <c r="AD57" s="55"/>
      <c r="AE57">
        <v>188</v>
      </c>
      <c r="AF57" s="48">
        <v>127</v>
      </c>
      <c r="AG57" s="49">
        <v>0.94</v>
      </c>
      <c r="AH57" s="55">
        <f t="shared" si="89"/>
        <v>119.38</v>
      </c>
      <c r="AI57" s="55"/>
      <c r="AJ57" s="55"/>
      <c r="AK57" s="99"/>
      <c r="AL57" s="99"/>
      <c r="AM57" s="55"/>
      <c r="AN57">
        <v>445</v>
      </c>
      <c r="AO57" s="48">
        <v>196</v>
      </c>
      <c r="AP57" s="49">
        <v>0.09</v>
      </c>
      <c r="AQ57" s="55">
        <f t="shared" si="97"/>
        <v>17.64</v>
      </c>
      <c r="AR57" s="55"/>
      <c r="AS57" s="55"/>
      <c r="AT57" s="100">
        <f t="shared" si="98"/>
        <v>17.64</v>
      </c>
      <c r="AU57" s="99"/>
      <c r="AV57" s="55"/>
      <c r="AW57">
        <v>1889</v>
      </c>
      <c r="AX57" s="50">
        <v>2017</v>
      </c>
      <c r="AY57" s="49">
        <v>0.85</v>
      </c>
      <c r="AZ57" s="55">
        <f t="shared" si="99"/>
        <v>1714.45</v>
      </c>
      <c r="BA57" s="55"/>
      <c r="BB57" s="55"/>
      <c r="BC57" s="99"/>
      <c r="BD57" s="99"/>
      <c r="BE57" s="55"/>
      <c r="BF57">
        <v>509</v>
      </c>
      <c r="BG57" s="48">
        <v>470</v>
      </c>
      <c r="BH57" s="49">
        <v>1</v>
      </c>
      <c r="BI57" s="55">
        <f t="shared" si="100"/>
        <v>470</v>
      </c>
      <c r="BJ57" s="55"/>
      <c r="BK57" s="55"/>
      <c r="BL57" s="99"/>
      <c r="BM57" s="99"/>
      <c r="BN57" s="55"/>
      <c r="BO57">
        <v>2567</v>
      </c>
      <c r="BP57" s="48">
        <v>935</v>
      </c>
      <c r="BQ57" s="49">
        <v>0.26</v>
      </c>
      <c r="BR57" s="55">
        <f t="shared" si="90"/>
        <v>243.1</v>
      </c>
      <c r="BS57" s="55"/>
      <c r="BT57" s="55"/>
      <c r="BU57" s="99"/>
      <c r="BV57" s="99"/>
      <c r="BW57" s="55"/>
      <c r="BY57" s="55"/>
      <c r="BZ57" s="55"/>
      <c r="CA57" s="99"/>
      <c r="CB57" s="55"/>
      <c r="CC57">
        <v>340</v>
      </c>
      <c r="CD57" s="48">
        <v>340</v>
      </c>
      <c r="CE57" s="49">
        <v>1</v>
      </c>
      <c r="CF57" s="55">
        <f t="shared" si="93"/>
        <v>340</v>
      </c>
      <c r="CG57" s="55"/>
      <c r="CH57" s="55"/>
      <c r="CI57" s="99"/>
      <c r="CJ57" s="99"/>
      <c r="CK57" s="55"/>
      <c r="CL57">
        <v>5085</v>
      </c>
      <c r="CM57" s="50">
        <v>5152</v>
      </c>
      <c r="CN57" s="49">
        <v>0.54</v>
      </c>
      <c r="CO57" s="55">
        <f t="shared" si="91"/>
        <v>2782.0800000000004</v>
      </c>
      <c r="CR57" s="99"/>
      <c r="CS57" s="99"/>
      <c r="CT57" s="55"/>
      <c r="CU57">
        <v>3494</v>
      </c>
      <c r="CV57" s="50">
        <v>3673</v>
      </c>
      <c r="CW57" s="49">
        <v>0.47</v>
      </c>
      <c r="CX57" s="55">
        <f t="shared" si="92"/>
        <v>1726.31</v>
      </c>
      <c r="CY57" s="55"/>
      <c r="CZ57" s="55"/>
      <c r="DA57" s="99"/>
      <c r="DB57" s="99"/>
      <c r="DC57" s="55"/>
      <c r="DD57">
        <v>156</v>
      </c>
      <c r="DE57" s="48"/>
      <c r="DF57" s="49"/>
      <c r="DG57" s="55"/>
      <c r="DH57" s="89"/>
      <c r="DI57" s="89"/>
      <c r="DJ57" s="99"/>
      <c r="DK57" s="99"/>
      <c r="DL57" s="55"/>
      <c r="DM57" s="50"/>
      <c r="DN57" s="49"/>
      <c r="DO57" s="55"/>
      <c r="DP57" s="99"/>
      <c r="DT57">
        <v>52</v>
      </c>
      <c r="DX57">
        <v>67</v>
      </c>
      <c r="EJ57">
        <v>125</v>
      </c>
      <c r="EZ57" s="144" t="str">
        <f t="shared" si="2"/>
        <v>fall Chinook-Kalama</v>
      </c>
      <c r="FA57" s="62" t="s">
        <v>328</v>
      </c>
      <c r="FB57" s="145" t="s">
        <v>403</v>
      </c>
      <c r="FC57" s="62" t="s">
        <v>42</v>
      </c>
      <c r="FD57" s="145" t="s">
        <v>401</v>
      </c>
      <c r="FE57" s="145">
        <v>500</v>
      </c>
      <c r="FF57" s="62">
        <v>2012</v>
      </c>
      <c r="FG57" s="62">
        <v>288.08082812499998</v>
      </c>
      <c r="FH57" s="62">
        <v>7189.2969375000002</v>
      </c>
      <c r="FS57">
        <v>2013</v>
      </c>
      <c r="FT57">
        <v>0.95</v>
      </c>
      <c r="FU57">
        <v>1</v>
      </c>
      <c r="FV57">
        <v>0.92</v>
      </c>
      <c r="FX57">
        <v>0.08</v>
      </c>
      <c r="FY57" t="s">
        <v>82</v>
      </c>
      <c r="GF57">
        <v>2013</v>
      </c>
      <c r="GG57">
        <v>879</v>
      </c>
      <c r="GH57" s="161">
        <v>0.29099999999999998</v>
      </c>
      <c r="GI57">
        <f t="shared" si="140"/>
        <v>255.78899999999999</v>
      </c>
      <c r="GJ57">
        <f t="shared" si="141"/>
        <v>623.21100000000001</v>
      </c>
      <c r="GK57" t="b">
        <f t="shared" si="142"/>
        <v>1</v>
      </c>
      <c r="KF57">
        <v>2016</v>
      </c>
      <c r="KH57" s="70"/>
      <c r="KI57" s="70"/>
      <c r="KJ57" s="70"/>
      <c r="KK57" s="70"/>
      <c r="KM57" s="205"/>
      <c r="KN57" s="3"/>
      <c r="MN57">
        <v>2010</v>
      </c>
      <c r="MP57" s="70">
        <f t="shared" si="125"/>
        <v>0</v>
      </c>
      <c r="MQ57" s="70">
        <f t="shared" si="126"/>
        <v>9.2000000000000011</v>
      </c>
      <c r="MR57" s="70">
        <f t="shared" si="127"/>
        <v>23.799999999999997</v>
      </c>
      <c r="MS57" s="70">
        <f t="shared" si="135"/>
        <v>33</v>
      </c>
      <c r="MU57" s="206">
        <f t="shared" si="136"/>
        <v>56946.711280890871</v>
      </c>
      <c r="MV57" s="205">
        <f t="shared" si="128"/>
        <v>84995.091464016237</v>
      </c>
      <c r="MX57">
        <v>0</v>
      </c>
      <c r="MY57" s="205">
        <f t="shared" si="129"/>
        <v>7819.5484146894951</v>
      </c>
      <c r="MZ57" s="205">
        <f t="shared" si="130"/>
        <v>20228.831768435863</v>
      </c>
      <c r="NA57" s="205">
        <f t="shared" si="137"/>
        <v>28048.380183125359</v>
      </c>
      <c r="NC57" t="b">
        <f t="shared" si="138"/>
        <v>1</v>
      </c>
      <c r="NF57">
        <v>2012</v>
      </c>
      <c r="NG57" s="205">
        <v>3067</v>
      </c>
      <c r="NH57" s="205">
        <v>7983</v>
      </c>
      <c r="NI57" s="205">
        <v>14223.474703606425</v>
      </c>
      <c r="NJ57" s="205">
        <v>319</v>
      </c>
      <c r="NK57" s="205"/>
      <c r="NL57" s="205">
        <v>56946.711280890871</v>
      </c>
      <c r="NM57" s="205"/>
      <c r="NN57" s="198">
        <f t="shared" si="131"/>
        <v>5.3857368248571139E-2</v>
      </c>
      <c r="NO57" s="198">
        <f t="shared" si="132"/>
        <v>0.140183687880125</v>
      </c>
      <c r="NP57" s="198">
        <f t="shared" si="133"/>
        <v>0.24976814962059588</v>
      </c>
      <c r="NQ57" s="198">
        <f t="shared" si="134"/>
        <v>5.6017282267017262E-3</v>
      </c>
      <c r="NR57" s="198">
        <f t="shared" si="139"/>
        <v>0.4494109339759938</v>
      </c>
      <c r="NT57">
        <v>2012</v>
      </c>
      <c r="NU57" s="205">
        <v>31318</v>
      </c>
      <c r="NV57" s="205">
        <v>31354</v>
      </c>
      <c r="NW57" s="205">
        <v>44076</v>
      </c>
    </row>
    <row r="58" spans="2:387" x14ac:dyDescent="0.25">
      <c r="B58" s="43" t="s">
        <v>132</v>
      </c>
      <c r="C58" s="3">
        <v>68941.949129767076</v>
      </c>
      <c r="D58" s="3">
        <v>62616.949129767076</v>
      </c>
      <c r="E58" s="3">
        <f t="shared" si="85"/>
        <v>6325</v>
      </c>
      <c r="F58" s="11">
        <f t="shared" si="86"/>
        <v>9.174385232559451E-2</v>
      </c>
      <c r="G58" s="11"/>
      <c r="H58" s="80">
        <v>2700</v>
      </c>
      <c r="I58" s="80">
        <v>200</v>
      </c>
      <c r="J58" s="80">
        <v>2900</v>
      </c>
      <c r="K58" s="80">
        <v>5700</v>
      </c>
      <c r="L58" s="80">
        <v>3000</v>
      </c>
      <c r="M58" s="80">
        <v>50700</v>
      </c>
      <c r="N58" s="11"/>
      <c r="O58" s="11">
        <f t="shared" si="103"/>
        <v>4.3119315736774917E-2</v>
      </c>
      <c r="P58" s="11">
        <f t="shared" si="104"/>
        <v>3.1940233879092532E-3</v>
      </c>
      <c r="Q58" s="11">
        <f t="shared" si="105"/>
        <v>4.79103508186388E-2</v>
      </c>
      <c r="R58" s="11">
        <f t="shared" si="106"/>
        <v>4.79103508186388E-2</v>
      </c>
      <c r="S58" s="3">
        <v>29477.053749680057</v>
      </c>
      <c r="T58" s="3"/>
      <c r="U58" s="3">
        <v>1000</v>
      </c>
      <c r="V58" s="3">
        <v>9300</v>
      </c>
      <c r="W58" s="3">
        <v>10300</v>
      </c>
      <c r="X58" s="3">
        <v>1400</v>
      </c>
      <c r="Y58" s="3">
        <v>100</v>
      </c>
      <c r="Z58" s="3">
        <v>12200</v>
      </c>
      <c r="AA58" s="3"/>
      <c r="AB58" s="3">
        <v>116200</v>
      </c>
      <c r="AC58" s="3">
        <v>30272</v>
      </c>
      <c r="AD58" s="55"/>
      <c r="AE58">
        <v>4</v>
      </c>
      <c r="AF58" s="48">
        <v>109</v>
      </c>
      <c r="AG58" s="49">
        <v>1</v>
      </c>
      <c r="AH58" s="55">
        <f t="shared" si="89"/>
        <v>109</v>
      </c>
      <c r="AI58" s="55"/>
      <c r="AJ58" s="55"/>
      <c r="AK58" s="99"/>
      <c r="AL58" s="99"/>
      <c r="AM58" s="55"/>
      <c r="AN58">
        <v>392</v>
      </c>
      <c r="AO58" s="48">
        <v>190</v>
      </c>
      <c r="AP58" s="49">
        <v>1</v>
      </c>
      <c r="AQ58" s="55">
        <f t="shared" si="97"/>
        <v>190</v>
      </c>
      <c r="AR58" s="55"/>
      <c r="AS58" s="55"/>
      <c r="AT58" s="100">
        <f t="shared" si="98"/>
        <v>190</v>
      </c>
      <c r="AU58" s="99"/>
      <c r="AV58" s="55"/>
      <c r="AW58">
        <v>796</v>
      </c>
      <c r="AX58" s="48">
        <v>839</v>
      </c>
      <c r="AY58" s="49">
        <v>0.47</v>
      </c>
      <c r="AZ58" s="55">
        <f t="shared" si="99"/>
        <v>394.33</v>
      </c>
      <c r="BA58" s="55"/>
      <c r="BB58" s="55"/>
      <c r="BC58" s="99"/>
      <c r="BD58" s="99"/>
      <c r="BE58" s="55"/>
      <c r="BF58">
        <v>1001</v>
      </c>
      <c r="BG58" s="48">
        <v>335</v>
      </c>
      <c r="BH58" s="49">
        <v>1</v>
      </c>
      <c r="BI58" s="55">
        <f t="shared" si="100"/>
        <v>335</v>
      </c>
      <c r="BJ58" s="55"/>
      <c r="BK58" s="55"/>
      <c r="BL58" s="99"/>
      <c r="BM58" s="99"/>
      <c r="BN58" s="55"/>
      <c r="BO58">
        <v>2489</v>
      </c>
      <c r="BP58" s="50">
        <v>1022</v>
      </c>
      <c r="BQ58" s="49">
        <v>0.26</v>
      </c>
      <c r="BR58" s="55">
        <f t="shared" si="90"/>
        <v>265.72000000000003</v>
      </c>
      <c r="BS58" s="55"/>
      <c r="BT58" s="55"/>
      <c r="BU58" s="99"/>
      <c r="BV58" s="99"/>
      <c r="BW58" s="55"/>
      <c r="BY58" s="55"/>
      <c r="BZ58" s="55"/>
      <c r="CA58" s="99"/>
      <c r="CB58" s="55"/>
      <c r="CC58">
        <v>1247</v>
      </c>
      <c r="CD58" s="50">
        <v>1247</v>
      </c>
      <c r="CE58" s="49">
        <v>1</v>
      </c>
      <c r="CF58" s="55">
        <f t="shared" si="93"/>
        <v>1247</v>
      </c>
      <c r="CG58" s="55"/>
      <c r="CH58" s="55"/>
      <c r="CI58" s="99"/>
      <c r="CJ58" s="99"/>
      <c r="CK58" s="55"/>
      <c r="CL58">
        <v>3593</v>
      </c>
      <c r="CM58" s="50">
        <v>3683</v>
      </c>
      <c r="CN58" s="49">
        <v>0.48</v>
      </c>
      <c r="CO58" s="55">
        <f t="shared" si="91"/>
        <v>1767.84</v>
      </c>
      <c r="CR58" s="99"/>
      <c r="CS58" s="99"/>
      <c r="CT58" s="55"/>
      <c r="CU58">
        <v>2164</v>
      </c>
      <c r="CV58" s="50">
        <v>2399</v>
      </c>
      <c r="CW58" s="49">
        <v>0.76</v>
      </c>
      <c r="CX58" s="55">
        <f t="shared" si="92"/>
        <v>1823.24</v>
      </c>
      <c r="CY58" s="55"/>
      <c r="CZ58" s="55"/>
      <c r="DA58" s="99"/>
      <c r="DB58" s="99"/>
      <c r="DC58" s="55"/>
      <c r="DD58">
        <v>150</v>
      </c>
      <c r="DE58" s="48"/>
      <c r="DF58" s="49"/>
      <c r="DG58" s="55"/>
      <c r="DH58" s="89"/>
      <c r="DI58" s="89"/>
      <c r="DJ58" s="99"/>
      <c r="DK58" s="99"/>
      <c r="DL58" s="55"/>
      <c r="DM58" s="48"/>
      <c r="DN58" s="49"/>
      <c r="DO58" s="55"/>
      <c r="DP58" s="99"/>
      <c r="DT58">
        <v>54</v>
      </c>
      <c r="DX58">
        <v>132</v>
      </c>
      <c r="EJ58">
        <v>125</v>
      </c>
      <c r="EN58">
        <v>16</v>
      </c>
      <c r="EO58">
        <v>0.27300000000000002</v>
      </c>
      <c r="EP58">
        <v>22</v>
      </c>
      <c r="EZ58" s="144" t="str">
        <f t="shared" si="2"/>
        <v>fall Chinook-Kalama</v>
      </c>
      <c r="FA58" s="62" t="s">
        <v>328</v>
      </c>
      <c r="FB58" s="145" t="s">
        <v>403</v>
      </c>
      <c r="FC58" s="62" t="s">
        <v>42</v>
      </c>
      <c r="FD58" s="145" t="s">
        <v>401</v>
      </c>
      <c r="FE58" s="145">
        <v>500</v>
      </c>
      <c r="FF58" s="62">
        <v>2013</v>
      </c>
      <c r="FG58" s="62">
        <v>812.21799375000001</v>
      </c>
      <c r="FH58" s="62">
        <v>7674.60275</v>
      </c>
      <c r="FS58">
        <v>2014</v>
      </c>
      <c r="FT58">
        <v>0.95</v>
      </c>
      <c r="FU58">
        <v>0.98</v>
      </c>
      <c r="FV58">
        <v>0.91</v>
      </c>
      <c r="FX58">
        <v>0.31</v>
      </c>
      <c r="FY58" t="s">
        <v>82</v>
      </c>
      <c r="GF58">
        <v>2014</v>
      </c>
      <c r="GG58">
        <v>973</v>
      </c>
      <c r="GH58" s="161">
        <v>0.45900000000000002</v>
      </c>
      <c r="GI58">
        <f t="shared" si="140"/>
        <v>446.60700000000003</v>
      </c>
      <c r="GJ58">
        <f t="shared" si="141"/>
        <v>526.39299999999992</v>
      </c>
      <c r="GK58" t="b">
        <f t="shared" si="142"/>
        <v>1</v>
      </c>
      <c r="KF58">
        <v>2017</v>
      </c>
      <c r="KH58" s="70"/>
      <c r="KI58" s="70"/>
      <c r="KJ58" s="70"/>
      <c r="KK58" s="70"/>
      <c r="KM58" s="205"/>
      <c r="KN58" s="3"/>
      <c r="MN58">
        <v>2011</v>
      </c>
      <c r="MP58" s="70">
        <f t="shared" si="125"/>
        <v>0</v>
      </c>
      <c r="MQ58" s="70">
        <f t="shared" si="126"/>
        <v>12.500000000000002</v>
      </c>
      <c r="MR58" s="70">
        <f t="shared" si="127"/>
        <v>16.2</v>
      </c>
      <c r="MS58" s="70">
        <f t="shared" si="135"/>
        <v>28.700000000000003</v>
      </c>
      <c r="MU58" s="206">
        <f t="shared" si="136"/>
        <v>86707.182464342288</v>
      </c>
      <c r="MV58" s="205">
        <f t="shared" si="128"/>
        <v>121608.95156289241</v>
      </c>
      <c r="MX58">
        <v>0</v>
      </c>
      <c r="MY58" s="205">
        <f t="shared" si="129"/>
        <v>15201.118945361555</v>
      </c>
      <c r="MZ58" s="205">
        <f t="shared" si="130"/>
        <v>19700.65015318857</v>
      </c>
      <c r="NA58" s="205">
        <f t="shared" si="137"/>
        <v>34901.769098550125</v>
      </c>
      <c r="NC58" t="b">
        <f t="shared" si="138"/>
        <v>1</v>
      </c>
      <c r="NF58">
        <v>2013</v>
      </c>
      <c r="NG58" s="205">
        <v>3087.0842145179795</v>
      </c>
      <c r="NH58" s="205">
        <v>15823</v>
      </c>
      <c r="NI58" s="205">
        <v>29745.869383232795</v>
      </c>
      <c r="NJ58" s="205">
        <v>113</v>
      </c>
      <c r="NK58" s="205"/>
      <c r="NL58" s="205">
        <v>86707.182464342288</v>
      </c>
      <c r="NM58" s="205"/>
      <c r="NN58" s="198">
        <f t="shared" si="131"/>
        <v>3.5603558168754025E-2</v>
      </c>
      <c r="NO58" s="198">
        <f t="shared" si="132"/>
        <v>0.18248776572237366</v>
      </c>
      <c r="NP58" s="198">
        <f t="shared" si="133"/>
        <v>0.34306119213901998</v>
      </c>
      <c r="NQ58" s="198">
        <f t="shared" si="134"/>
        <v>1.3032369036610138E-3</v>
      </c>
      <c r="NR58" s="198">
        <f t="shared" si="139"/>
        <v>0.56245575293380856</v>
      </c>
      <c r="NT58">
        <v>2013</v>
      </c>
      <c r="NU58" s="205">
        <v>26381</v>
      </c>
      <c r="NV58" s="205">
        <v>37938</v>
      </c>
      <c r="NW58" s="205">
        <v>62524</v>
      </c>
    </row>
    <row r="59" spans="2:387" x14ac:dyDescent="0.25">
      <c r="B59" s="43" t="s">
        <v>133</v>
      </c>
      <c r="C59" s="3">
        <v>54762.031911000515</v>
      </c>
      <c r="D59" s="3">
        <v>52344.031911000508</v>
      </c>
      <c r="E59" s="3">
        <f t="shared" si="85"/>
        <v>2418.0000000000073</v>
      </c>
      <c r="F59" s="11">
        <f t="shared" si="86"/>
        <v>4.4154680088017026E-2</v>
      </c>
      <c r="G59" s="11"/>
      <c r="H59" s="80">
        <v>4000</v>
      </c>
      <c r="I59" s="80">
        <v>200</v>
      </c>
      <c r="J59" s="80">
        <v>4200</v>
      </c>
      <c r="K59" s="80">
        <v>3500</v>
      </c>
      <c r="L59" s="80">
        <v>2500</v>
      </c>
      <c r="M59" s="80">
        <v>41700</v>
      </c>
      <c r="N59" s="11"/>
      <c r="O59" s="11">
        <f t="shared" si="103"/>
        <v>7.6417498881269183E-2</v>
      </c>
      <c r="P59" s="11">
        <f t="shared" si="104"/>
        <v>3.8208749440634595E-3</v>
      </c>
      <c r="Q59" s="11">
        <f t="shared" si="105"/>
        <v>4.7760936800793241E-2</v>
      </c>
      <c r="R59" s="11">
        <f t="shared" si="106"/>
        <v>4.7760936800793241E-2</v>
      </c>
      <c r="S59" s="3">
        <v>16836.965454146233</v>
      </c>
      <c r="T59" s="3"/>
      <c r="U59" s="3">
        <v>900</v>
      </c>
      <c r="V59" s="3">
        <v>5100</v>
      </c>
      <c r="W59" s="3">
        <v>6000</v>
      </c>
      <c r="X59" s="3">
        <v>900</v>
      </c>
      <c r="Y59" s="3">
        <v>100</v>
      </c>
      <c r="Z59" s="3">
        <v>9800</v>
      </c>
      <c r="AA59" s="3"/>
      <c r="AB59" s="3">
        <v>126472</v>
      </c>
      <c r="AC59" s="3">
        <v>15397</v>
      </c>
      <c r="AD59" s="55"/>
      <c r="AE59">
        <v>40</v>
      </c>
      <c r="AF59" s="48">
        <v>27</v>
      </c>
      <c r="AG59" s="49">
        <v>1</v>
      </c>
      <c r="AH59" s="55">
        <f t="shared" si="89"/>
        <v>27</v>
      </c>
      <c r="AI59" s="55"/>
      <c r="AJ59" s="55"/>
      <c r="AK59" s="99"/>
      <c r="AL59" s="99"/>
      <c r="AM59" s="55"/>
      <c r="AN59">
        <v>408</v>
      </c>
      <c r="AO59" s="48">
        <v>288</v>
      </c>
      <c r="AP59" s="49">
        <v>0.78</v>
      </c>
      <c r="AQ59" s="55">
        <f t="shared" si="97"/>
        <v>224.64000000000001</v>
      </c>
      <c r="AR59" s="55"/>
      <c r="AS59" s="55"/>
      <c r="AT59" s="100">
        <f t="shared" si="98"/>
        <v>224.64000000000001</v>
      </c>
      <c r="AU59" s="99"/>
      <c r="AV59" s="55"/>
      <c r="AW59">
        <v>794</v>
      </c>
      <c r="AX59" s="48">
        <v>885</v>
      </c>
      <c r="AY59" s="49">
        <v>0.71</v>
      </c>
      <c r="AZ59" s="55">
        <f t="shared" si="99"/>
        <v>628.35</v>
      </c>
      <c r="BA59" s="55"/>
      <c r="BB59" s="55"/>
      <c r="BC59" s="99"/>
      <c r="BD59" s="99"/>
      <c r="BE59" s="55"/>
      <c r="BF59">
        <v>719</v>
      </c>
      <c r="BG59" s="48">
        <v>164</v>
      </c>
      <c r="BH59" s="49">
        <v>1</v>
      </c>
      <c r="BI59" s="55">
        <f t="shared" si="100"/>
        <v>164</v>
      </c>
      <c r="BJ59" s="55"/>
      <c r="BK59" s="55"/>
      <c r="BL59" s="99"/>
      <c r="BM59" s="99"/>
      <c r="BN59" s="55"/>
      <c r="BO59">
        <v>2218</v>
      </c>
      <c r="BP59" s="50">
        <v>1330</v>
      </c>
      <c r="BQ59" s="49">
        <v>0.06</v>
      </c>
      <c r="BR59" s="55">
        <f t="shared" si="90"/>
        <v>79.8</v>
      </c>
      <c r="BS59" s="55"/>
      <c r="BT59" s="55"/>
      <c r="BU59" s="99"/>
      <c r="BV59" s="99"/>
      <c r="BW59" s="55"/>
      <c r="BY59" s="55"/>
      <c r="BZ59" s="55"/>
      <c r="CA59" s="99"/>
      <c r="CB59" s="55"/>
      <c r="CC59">
        <v>890</v>
      </c>
      <c r="CD59" s="48">
        <v>890</v>
      </c>
      <c r="CE59" s="49">
        <v>1</v>
      </c>
      <c r="CF59" s="55">
        <f t="shared" si="93"/>
        <v>890</v>
      </c>
      <c r="CG59" s="55"/>
      <c r="CH59" s="55"/>
      <c r="CI59" s="99"/>
      <c r="CJ59" s="99"/>
      <c r="CK59" s="55"/>
      <c r="CL59">
        <v>1941</v>
      </c>
      <c r="CM59" s="50">
        <v>1961</v>
      </c>
      <c r="CN59" s="49">
        <v>0.89</v>
      </c>
      <c r="CO59" s="55">
        <f t="shared" si="91"/>
        <v>1745.29</v>
      </c>
      <c r="CR59" s="99"/>
      <c r="CS59" s="99"/>
      <c r="CT59" s="55"/>
      <c r="CU59">
        <v>3836</v>
      </c>
      <c r="CV59" s="50">
        <v>3924</v>
      </c>
      <c r="CW59" s="49">
        <v>0.52</v>
      </c>
      <c r="CX59" s="55">
        <f t="shared" si="92"/>
        <v>2040.48</v>
      </c>
      <c r="CY59" s="55"/>
      <c r="CZ59" s="55"/>
      <c r="DA59" s="99"/>
      <c r="DB59" s="99"/>
      <c r="DC59" s="55"/>
      <c r="DD59">
        <v>284</v>
      </c>
      <c r="DE59" s="48"/>
      <c r="DF59" s="49"/>
      <c r="DG59" s="55"/>
      <c r="DH59" s="89"/>
      <c r="DI59" s="89"/>
      <c r="DJ59" s="99"/>
      <c r="DK59" s="99"/>
      <c r="DL59" s="55"/>
      <c r="DM59" s="48"/>
      <c r="DN59" s="49"/>
      <c r="DO59" s="55"/>
      <c r="DP59" s="99"/>
      <c r="DT59" t="s">
        <v>185</v>
      </c>
      <c r="DX59">
        <v>105</v>
      </c>
      <c r="EJ59">
        <v>125</v>
      </c>
      <c r="EN59">
        <v>6</v>
      </c>
      <c r="EO59">
        <v>0.4</v>
      </c>
      <c r="EP59">
        <v>10</v>
      </c>
      <c r="EZ59" s="144" t="str">
        <f t="shared" si="2"/>
        <v>fall Chinook-Kalama</v>
      </c>
      <c r="FA59" s="62" t="s">
        <v>328</v>
      </c>
      <c r="FB59" s="145" t="s">
        <v>403</v>
      </c>
      <c r="FC59" s="62" t="s">
        <v>42</v>
      </c>
      <c r="FD59" s="145" t="s">
        <v>401</v>
      </c>
      <c r="FE59" s="145">
        <v>500</v>
      </c>
      <c r="FF59" s="62">
        <v>2014</v>
      </c>
      <c r="FG59" s="62">
        <v>764.08407499999998</v>
      </c>
      <c r="FH59" s="62">
        <v>8687.0580625000002</v>
      </c>
      <c r="FS59">
        <v>2015</v>
      </c>
      <c r="FT59">
        <v>0.81</v>
      </c>
      <c r="FU59">
        <v>1</v>
      </c>
      <c r="FV59">
        <v>0.91</v>
      </c>
      <c r="FX59">
        <v>0.38</v>
      </c>
      <c r="FY59" t="s">
        <v>82</v>
      </c>
      <c r="GF59">
        <v>2015</v>
      </c>
      <c r="GG59">
        <v>862</v>
      </c>
      <c r="GH59" s="161">
        <v>0.27600000000000002</v>
      </c>
      <c r="GI59">
        <f t="shared" si="140"/>
        <v>237.91200000000001</v>
      </c>
      <c r="GJ59">
        <f t="shared" si="141"/>
        <v>624.08799999999997</v>
      </c>
      <c r="GK59" t="b">
        <f t="shared" si="142"/>
        <v>1</v>
      </c>
      <c r="MN59">
        <v>2012</v>
      </c>
      <c r="MP59" s="70">
        <f t="shared" si="125"/>
        <v>0</v>
      </c>
      <c r="MQ59" s="70">
        <f t="shared" si="126"/>
        <v>9.5</v>
      </c>
      <c r="MR59" s="70">
        <f t="shared" si="127"/>
        <v>27.5</v>
      </c>
      <c r="MS59" s="70">
        <f t="shared" si="135"/>
        <v>37</v>
      </c>
      <c r="MU59" s="206">
        <f t="shared" si="136"/>
        <v>126999.7080259884</v>
      </c>
      <c r="MV59" s="205">
        <f t="shared" si="128"/>
        <v>201586.8381364895</v>
      </c>
      <c r="MX59">
        <v>0</v>
      </c>
      <c r="MY59" s="205">
        <f t="shared" si="129"/>
        <v>19150.749622966505</v>
      </c>
      <c r="MZ59" s="205">
        <f t="shared" si="130"/>
        <v>55436.380487534618</v>
      </c>
      <c r="NA59" s="205">
        <f t="shared" si="137"/>
        <v>74587.130110501123</v>
      </c>
      <c r="NC59" t="b">
        <f t="shared" si="138"/>
        <v>1</v>
      </c>
      <c r="NF59">
        <v>2014</v>
      </c>
      <c r="NG59" s="205">
        <v>4753.2364328852191</v>
      </c>
      <c r="NH59" s="205">
        <v>22813</v>
      </c>
      <c r="NI59" s="205">
        <v>54740.020891396052</v>
      </c>
      <c r="NJ59" s="205">
        <v>783</v>
      </c>
      <c r="NK59" s="205"/>
      <c r="NL59" s="205">
        <v>126999.7080259884</v>
      </c>
      <c r="NM59" s="205"/>
      <c r="NN59" s="198">
        <f t="shared" si="131"/>
        <v>3.7427144571958761E-2</v>
      </c>
      <c r="NO59" s="198">
        <f t="shared" si="132"/>
        <v>0.17963033423141175</v>
      </c>
      <c r="NP59" s="198">
        <f t="shared" si="133"/>
        <v>0.4310247774758223</v>
      </c>
      <c r="NQ59" s="198">
        <f t="shared" si="134"/>
        <v>6.165368504939964E-3</v>
      </c>
      <c r="NR59" s="198">
        <f t="shared" si="139"/>
        <v>0.65424762478413279</v>
      </c>
      <c r="NT59">
        <v>2014</v>
      </c>
      <c r="NU59" s="205">
        <v>40767</v>
      </c>
      <c r="NV59" s="205">
        <v>43910</v>
      </c>
      <c r="NW59" s="205">
        <v>87326</v>
      </c>
    </row>
    <row r="60" spans="2:387" x14ac:dyDescent="0.25">
      <c r="B60" s="43" t="s">
        <v>134</v>
      </c>
      <c r="C60" s="3">
        <v>56331.933180466003</v>
      </c>
      <c r="D60" s="3">
        <v>53595.933180465996</v>
      </c>
      <c r="E60" s="3">
        <f t="shared" si="85"/>
        <v>2736.0000000000073</v>
      </c>
      <c r="F60" s="11">
        <f t="shared" si="86"/>
        <v>4.8569254515638725E-2</v>
      </c>
      <c r="G60" s="11"/>
      <c r="H60" s="80">
        <v>0</v>
      </c>
      <c r="I60" s="80">
        <v>0</v>
      </c>
      <c r="J60" s="80">
        <v>0</v>
      </c>
      <c r="K60" s="80">
        <v>0</v>
      </c>
      <c r="L60" s="80">
        <v>200</v>
      </c>
      <c r="M60" s="80">
        <v>53300</v>
      </c>
      <c r="N60" s="11"/>
      <c r="O60" s="11">
        <f t="shared" si="103"/>
        <v>0</v>
      </c>
      <c r="P60" s="11">
        <f t="shared" si="104"/>
        <v>0</v>
      </c>
      <c r="Q60" s="11">
        <f t="shared" si="105"/>
        <v>3.7316264151343037E-3</v>
      </c>
      <c r="R60" s="11">
        <f t="shared" si="106"/>
        <v>3.7316264151343037E-3</v>
      </c>
      <c r="S60" s="3">
        <v>18473.27291467453</v>
      </c>
      <c r="T60" s="3"/>
      <c r="U60" s="3">
        <v>0</v>
      </c>
      <c r="V60" s="3">
        <v>3800</v>
      </c>
      <c r="W60" s="3">
        <v>3800</v>
      </c>
      <c r="X60" s="3">
        <v>0</v>
      </c>
      <c r="Y60" s="3">
        <v>200</v>
      </c>
      <c r="Z60" s="3">
        <v>13000</v>
      </c>
      <c r="AA60" s="3"/>
      <c r="AB60" s="3">
        <v>170397</v>
      </c>
      <c r="AC60" s="3">
        <v>32956</v>
      </c>
      <c r="AD60" s="55"/>
      <c r="AE60">
        <v>47</v>
      </c>
      <c r="AF60" s="48">
        <v>47</v>
      </c>
      <c r="AG60" s="49">
        <v>1</v>
      </c>
      <c r="AH60" s="55">
        <f t="shared" si="89"/>
        <v>47</v>
      </c>
      <c r="AI60" s="55"/>
      <c r="AJ60" s="55"/>
      <c r="AK60" s="99"/>
      <c r="AL60" s="99"/>
      <c r="AM60" s="55"/>
      <c r="AN60">
        <v>1004</v>
      </c>
      <c r="AO60" s="48">
        <v>675</v>
      </c>
      <c r="AP60" s="49">
        <v>1</v>
      </c>
      <c r="AQ60" s="55">
        <f t="shared" si="97"/>
        <v>675</v>
      </c>
      <c r="AR60" s="55"/>
      <c r="AS60" s="55"/>
      <c r="AT60" s="100">
        <f t="shared" si="98"/>
        <v>675</v>
      </c>
      <c r="AU60" s="99"/>
      <c r="AV60" s="55"/>
      <c r="AW60">
        <v>3572</v>
      </c>
      <c r="AX60" s="50">
        <v>3438</v>
      </c>
      <c r="AY60" s="49">
        <v>0.55730000000000002</v>
      </c>
      <c r="AZ60" s="55">
        <f t="shared" si="99"/>
        <v>1915.9974</v>
      </c>
      <c r="BA60" s="55"/>
      <c r="BB60" s="55"/>
      <c r="BC60" s="99"/>
      <c r="BD60" s="99"/>
      <c r="BE60" s="55"/>
      <c r="BF60">
        <v>1875</v>
      </c>
      <c r="BG60" s="48">
        <v>1678</v>
      </c>
      <c r="BH60" s="49">
        <v>0.11799999999999999</v>
      </c>
      <c r="BI60" s="55">
        <f t="shared" si="100"/>
        <v>198.00399999999999</v>
      </c>
      <c r="BJ60" s="55"/>
      <c r="BK60" s="55"/>
      <c r="BL60" s="99"/>
      <c r="BM60" s="99"/>
      <c r="BN60" s="55"/>
      <c r="BO60">
        <v>2512</v>
      </c>
      <c r="BP60" s="50">
        <v>1166</v>
      </c>
      <c r="BQ60" s="49">
        <v>0.1492</v>
      </c>
      <c r="BR60" s="55">
        <f t="shared" si="90"/>
        <v>173.96719999999999</v>
      </c>
      <c r="BS60" s="55"/>
      <c r="BT60" s="55"/>
      <c r="BU60" s="99"/>
      <c r="BV60" s="99"/>
      <c r="BW60" s="55"/>
      <c r="BY60" s="55"/>
      <c r="BZ60" s="55"/>
      <c r="CA60" s="99"/>
      <c r="CB60" s="55"/>
      <c r="CC60">
        <v>1695</v>
      </c>
      <c r="CD60" s="50">
        <v>525</v>
      </c>
      <c r="CE60" s="49">
        <v>1</v>
      </c>
      <c r="CF60" s="55">
        <f t="shared" si="93"/>
        <v>525</v>
      </c>
      <c r="CG60" s="55"/>
      <c r="CH60" s="55"/>
      <c r="CI60" s="99"/>
      <c r="CJ60" s="99"/>
      <c r="CK60" s="55"/>
      <c r="CL60">
        <v>2020</v>
      </c>
      <c r="CM60" s="50">
        <v>2014</v>
      </c>
      <c r="CN60" s="49">
        <v>0.71</v>
      </c>
      <c r="CO60" s="55">
        <f t="shared" si="91"/>
        <v>1429.9399999999998</v>
      </c>
      <c r="CR60" s="99"/>
      <c r="CS60" s="99"/>
      <c r="CT60" s="55"/>
      <c r="CU60">
        <v>3625</v>
      </c>
      <c r="CV60" s="50">
        <v>3625</v>
      </c>
      <c r="CW60" s="49">
        <v>0.68279999999999996</v>
      </c>
      <c r="CX60" s="55">
        <f t="shared" si="92"/>
        <v>2475.15</v>
      </c>
      <c r="CY60" s="55"/>
      <c r="CZ60" s="55"/>
      <c r="DA60" s="99"/>
      <c r="DB60" s="99"/>
      <c r="DC60" s="55"/>
      <c r="DD60">
        <v>516</v>
      </c>
      <c r="DE60" s="48">
        <v>516</v>
      </c>
      <c r="DF60" s="49">
        <v>0.74219999999999997</v>
      </c>
      <c r="DG60" s="55">
        <f t="shared" si="101"/>
        <v>382.97519999999997</v>
      </c>
      <c r="DH60" s="89"/>
      <c r="DI60" s="89"/>
      <c r="DJ60" s="99"/>
      <c r="DK60" s="99"/>
      <c r="DL60" s="55"/>
      <c r="DM60" s="48"/>
      <c r="DN60" s="49"/>
      <c r="DO60" s="55"/>
      <c r="DP60" s="99"/>
      <c r="DR60">
        <v>3552</v>
      </c>
      <c r="DT60">
        <v>11</v>
      </c>
      <c r="DX60">
        <v>283</v>
      </c>
      <c r="EJ60">
        <v>59</v>
      </c>
      <c r="EN60">
        <v>25</v>
      </c>
      <c r="EO60">
        <v>0.35899999999999999</v>
      </c>
      <c r="EP60">
        <v>39</v>
      </c>
      <c r="EZ60" s="144" t="str">
        <f t="shared" si="2"/>
        <v>fall Chinook-Kalama</v>
      </c>
      <c r="FA60" s="62" t="s">
        <v>328</v>
      </c>
      <c r="FB60" s="145" t="s">
        <v>403</v>
      </c>
      <c r="FC60" s="62" t="s">
        <v>42</v>
      </c>
      <c r="FD60" s="145" t="s">
        <v>401</v>
      </c>
      <c r="FE60" s="145">
        <v>500</v>
      </c>
      <c r="FF60" s="62">
        <v>2015</v>
      </c>
      <c r="FG60" s="62">
        <v>2888.7408125000002</v>
      </c>
      <c r="FH60" s="62">
        <v>3533.9741250000002</v>
      </c>
      <c r="FS60">
        <v>2016</v>
      </c>
      <c r="FT60">
        <v>0.76</v>
      </c>
      <c r="FU60">
        <v>0.92</v>
      </c>
      <c r="FV60">
        <v>0.98</v>
      </c>
      <c r="FX60">
        <v>0.22</v>
      </c>
      <c r="FY60" t="s">
        <v>82</v>
      </c>
      <c r="GF60">
        <v>2016</v>
      </c>
      <c r="GG60">
        <v>348</v>
      </c>
      <c r="GH60" s="161">
        <v>0.89900000000000002</v>
      </c>
      <c r="GI60">
        <f t="shared" si="140"/>
        <v>312.85200000000003</v>
      </c>
      <c r="GJ60">
        <f t="shared" si="141"/>
        <v>35.147999999999996</v>
      </c>
      <c r="GK60" t="b">
        <f t="shared" si="142"/>
        <v>1</v>
      </c>
      <c r="KF60" s="124" t="s">
        <v>720</v>
      </c>
      <c r="KH60" s="245">
        <f>AVERAGE(KH49:KH58)</f>
        <v>3.1625000000000001</v>
      </c>
      <c r="KI60" s="245">
        <f t="shared" ref="KI60:KJ60" si="152">AVERAGE(KI49:KI58)</f>
        <v>5.4624999999999995</v>
      </c>
      <c r="KJ60" s="245">
        <f t="shared" si="152"/>
        <v>11.824999999999999</v>
      </c>
      <c r="KK60" s="245">
        <f>AVERAGE(KK49:KK58)</f>
        <v>20.449999999999996</v>
      </c>
      <c r="KM60" s="207">
        <f>AVERAGE(KM49:KM56)</f>
        <v>81346.478429117662</v>
      </c>
      <c r="KN60" s="207">
        <f>AVERAGE(KN49:KN56)</f>
        <v>103399.62052914695</v>
      </c>
      <c r="KP60" s="207">
        <f t="shared" ref="KP60:KS60" si="153">AVERAGE(KP49:KP56)</f>
        <v>3836.395401222886</v>
      </c>
      <c r="KQ60" s="207">
        <f t="shared" si="153"/>
        <v>5484.7200527568975</v>
      </c>
      <c r="KR60" s="207">
        <f t="shared" si="153"/>
        <v>12732.02664604951</v>
      </c>
      <c r="KS60" s="207">
        <f t="shared" si="153"/>
        <v>22053.14210002929</v>
      </c>
      <c r="KU60" s="207">
        <f>AVERAGE(KU49:KU56)</f>
        <v>16833.868427426696</v>
      </c>
      <c r="KV60" s="207">
        <f>AVERAGE(KV49:KV56)</f>
        <v>21304.738079925188</v>
      </c>
      <c r="KX60" s="207">
        <f t="shared" ref="KX60:LA60" si="154">AVERAGE(KX49:KX56)</f>
        <v>698.24049552560882</v>
      </c>
      <c r="KY60" s="207">
        <f t="shared" si="154"/>
        <v>1211.686516820967</v>
      </c>
      <c r="KZ60" s="207">
        <f t="shared" si="154"/>
        <v>2560.9426401519149</v>
      </c>
      <c r="LA60" s="207">
        <f t="shared" si="154"/>
        <v>4470.8696524984907</v>
      </c>
      <c r="MN60">
        <v>2013</v>
      </c>
      <c r="MP60" s="70">
        <f t="shared" si="125"/>
        <v>0</v>
      </c>
      <c r="MQ60" s="70">
        <f t="shared" si="126"/>
        <v>8.6</v>
      </c>
      <c r="MR60" s="70">
        <f t="shared" si="127"/>
        <v>15.599999999999998</v>
      </c>
      <c r="MS60" s="70">
        <f t="shared" si="135"/>
        <v>24.199999999999996</v>
      </c>
      <c r="MU60" s="206">
        <f t="shared" si="136"/>
        <v>166461.10759507655</v>
      </c>
      <c r="MV60" s="205">
        <f t="shared" si="128"/>
        <v>219605.68284310889</v>
      </c>
      <c r="MX60">
        <v>0</v>
      </c>
      <c r="MY60" s="205">
        <f t="shared" si="129"/>
        <v>18886.088724507365</v>
      </c>
      <c r="MZ60" s="205">
        <f t="shared" si="130"/>
        <v>34258.486523524982</v>
      </c>
      <c r="NA60" s="205">
        <f t="shared" si="137"/>
        <v>53144.575248032343</v>
      </c>
      <c r="NC60" t="b">
        <f t="shared" si="138"/>
        <v>1</v>
      </c>
      <c r="NF60">
        <v>2015</v>
      </c>
      <c r="NG60" s="205">
        <v>8400</v>
      </c>
      <c r="NH60" s="205">
        <v>22767</v>
      </c>
      <c r="NI60" s="205">
        <v>67922</v>
      </c>
      <c r="NJ60" s="205">
        <v>360</v>
      </c>
      <c r="NK60" s="205"/>
      <c r="NL60" s="205">
        <v>166461.10759507655</v>
      </c>
      <c r="NM60" s="205"/>
      <c r="NN60" s="198">
        <f t="shared" si="131"/>
        <v>5.0462237824545439E-2</v>
      </c>
      <c r="NO60" s="198">
        <f t="shared" si="132"/>
        <v>0.13677068673231263</v>
      </c>
      <c r="NP60" s="198">
        <f t="shared" si="133"/>
        <v>0.40803525208556851</v>
      </c>
      <c r="NQ60" s="198">
        <f t="shared" si="134"/>
        <v>2.1626673353376618E-3</v>
      </c>
      <c r="NR60" s="198">
        <f t="shared" si="139"/>
        <v>0.59743084397776425</v>
      </c>
      <c r="NT60">
        <v>2015</v>
      </c>
      <c r="NU60" s="205">
        <v>65565</v>
      </c>
      <c r="NV60" s="205">
        <v>67012</v>
      </c>
      <c r="NW60" s="205">
        <v>120077</v>
      </c>
    </row>
    <row r="61" spans="2:387" x14ac:dyDescent="0.25">
      <c r="B61" s="43" t="s">
        <v>135</v>
      </c>
      <c r="C61" s="3">
        <v>49887.567763119507</v>
      </c>
      <c r="D61" s="3">
        <v>46359.567763119499</v>
      </c>
      <c r="E61" s="3">
        <f t="shared" si="85"/>
        <v>3528.0000000000073</v>
      </c>
      <c r="F61" s="11">
        <f t="shared" si="86"/>
        <v>7.0719021956571704E-2</v>
      </c>
      <c r="G61" s="11"/>
      <c r="H61" s="80">
        <v>0</v>
      </c>
      <c r="I61" s="80">
        <v>400</v>
      </c>
      <c r="J61" s="80">
        <v>400</v>
      </c>
      <c r="K61" s="80">
        <v>1500</v>
      </c>
      <c r="L61" s="80">
        <v>300</v>
      </c>
      <c r="M61" s="80">
        <v>44100</v>
      </c>
      <c r="N61" s="11"/>
      <c r="O61" s="11">
        <f t="shared" si="103"/>
        <v>0</v>
      </c>
      <c r="P61" s="11">
        <f t="shared" si="104"/>
        <v>8.6282081412806574E-3</v>
      </c>
      <c r="Q61" s="11">
        <f t="shared" si="105"/>
        <v>6.4711561059604935E-3</v>
      </c>
      <c r="R61" s="11">
        <f t="shared" si="106"/>
        <v>6.4711561059604935E-3</v>
      </c>
      <c r="S61" s="3">
        <v>33820.451679837315</v>
      </c>
      <c r="T61" s="3"/>
      <c r="U61" s="3">
        <v>0</v>
      </c>
      <c r="V61" s="3">
        <v>15100</v>
      </c>
      <c r="W61" s="3">
        <v>15100</v>
      </c>
      <c r="X61" s="3">
        <v>200</v>
      </c>
      <c r="Y61" s="3">
        <v>200</v>
      </c>
      <c r="Z61" s="3">
        <v>11900</v>
      </c>
      <c r="AA61" s="3"/>
      <c r="AB61" s="3">
        <v>164197</v>
      </c>
      <c r="AC61" s="3">
        <v>46217</v>
      </c>
      <c r="AD61" s="55"/>
      <c r="AE61">
        <v>29</v>
      </c>
      <c r="AF61" s="48">
        <v>29</v>
      </c>
      <c r="AG61" s="49">
        <v>1</v>
      </c>
      <c r="AH61" s="55">
        <f t="shared" si="89"/>
        <v>29</v>
      </c>
      <c r="AI61" s="55"/>
      <c r="AJ61" s="55"/>
      <c r="AK61" s="99"/>
      <c r="AL61" s="99"/>
      <c r="AM61" s="55"/>
      <c r="AN61">
        <v>316</v>
      </c>
      <c r="AO61" s="48">
        <v>87</v>
      </c>
      <c r="AP61" s="49">
        <v>0.8276</v>
      </c>
      <c r="AQ61" s="55">
        <f t="shared" si="97"/>
        <v>72.001199999999997</v>
      </c>
      <c r="AR61" s="55"/>
      <c r="AS61" s="55"/>
      <c r="AT61" s="100">
        <f t="shared" si="98"/>
        <v>72.001199999999997</v>
      </c>
      <c r="AU61" s="99"/>
      <c r="AV61" s="55"/>
      <c r="AW61">
        <v>1321</v>
      </c>
      <c r="AX61" s="50">
        <v>1237</v>
      </c>
      <c r="AY61" s="49">
        <v>0.56100000000000005</v>
      </c>
      <c r="AZ61" s="55">
        <f t="shared" si="99"/>
        <v>693.95700000000011</v>
      </c>
      <c r="BA61" s="55"/>
      <c r="BB61" s="55"/>
      <c r="BC61" s="99"/>
      <c r="BD61" s="99"/>
      <c r="BE61" s="55"/>
      <c r="BF61">
        <v>200</v>
      </c>
      <c r="BG61" s="48">
        <v>100</v>
      </c>
      <c r="BH61" s="49">
        <v>1</v>
      </c>
      <c r="BI61" s="55">
        <f t="shared" si="100"/>
        <v>100</v>
      </c>
      <c r="BJ61" s="55"/>
      <c r="BK61" s="55"/>
      <c r="BL61" s="99"/>
      <c r="BM61" s="99"/>
      <c r="BN61" s="55"/>
      <c r="BO61">
        <v>2231</v>
      </c>
      <c r="BP61" s="50">
        <v>1297</v>
      </c>
      <c r="BQ61" s="49">
        <v>9.8699999999999996E-2</v>
      </c>
      <c r="BR61" s="55">
        <f t="shared" si="90"/>
        <v>128.01390000000001</v>
      </c>
      <c r="BS61" s="55"/>
      <c r="BT61" s="55"/>
      <c r="BU61" s="99"/>
      <c r="BV61" s="99"/>
      <c r="BW61" s="55"/>
      <c r="BY61" s="55"/>
      <c r="BZ61" s="55"/>
      <c r="CA61" s="99"/>
      <c r="CB61" s="55"/>
      <c r="CC61">
        <v>1368</v>
      </c>
      <c r="CD61" s="50">
        <v>774</v>
      </c>
      <c r="CE61" s="49">
        <v>1</v>
      </c>
      <c r="CF61" s="55">
        <f t="shared" si="93"/>
        <v>774</v>
      </c>
      <c r="CG61" s="55"/>
      <c r="CH61" s="55"/>
      <c r="CI61" s="99"/>
      <c r="CJ61" s="99"/>
      <c r="CK61" s="55"/>
      <c r="CL61">
        <v>3044</v>
      </c>
      <c r="CM61" s="50">
        <v>3012</v>
      </c>
      <c r="CN61" s="49">
        <v>0.68859999999999999</v>
      </c>
      <c r="CO61" s="55">
        <f t="shared" si="91"/>
        <v>2074.0632000000001</v>
      </c>
      <c r="CR61" s="99"/>
      <c r="CS61" s="99"/>
      <c r="CT61" s="55"/>
      <c r="CU61">
        <v>2969</v>
      </c>
      <c r="CV61" s="50">
        <v>2707</v>
      </c>
      <c r="CW61" s="49">
        <v>0.41</v>
      </c>
      <c r="CX61" s="55">
        <f t="shared" si="92"/>
        <v>1109.8699999999999</v>
      </c>
      <c r="CY61" s="55"/>
      <c r="CZ61" s="55"/>
      <c r="DA61" s="99"/>
      <c r="DB61" s="99"/>
      <c r="DC61" s="55"/>
      <c r="DD61">
        <v>405</v>
      </c>
      <c r="DE61" s="48">
        <v>405</v>
      </c>
      <c r="DF61" s="49">
        <v>0.42470000000000002</v>
      </c>
      <c r="DG61" s="55">
        <f t="shared" si="101"/>
        <v>172.0035</v>
      </c>
      <c r="DH61" s="89"/>
      <c r="DI61" s="89"/>
      <c r="DJ61" s="99"/>
      <c r="DK61" s="99"/>
      <c r="DL61" s="55"/>
      <c r="DM61" s="48"/>
      <c r="DN61" s="49"/>
      <c r="DO61" s="55"/>
      <c r="DP61" s="99"/>
      <c r="DR61">
        <v>1667</v>
      </c>
      <c r="DT61">
        <v>4</v>
      </c>
      <c r="DX61">
        <v>219</v>
      </c>
      <c r="EJ61">
        <v>85</v>
      </c>
      <c r="EN61">
        <v>8</v>
      </c>
      <c r="EO61">
        <v>0.33300000000000002</v>
      </c>
      <c r="EP61">
        <v>12</v>
      </c>
      <c r="EZ61" s="144" t="str">
        <f t="shared" si="2"/>
        <v>fall Chinook-Kalama</v>
      </c>
      <c r="FA61" s="62" t="s">
        <v>328</v>
      </c>
      <c r="FB61" s="145" t="s">
        <v>403</v>
      </c>
      <c r="FC61" s="62" t="s">
        <v>42</v>
      </c>
      <c r="FD61" s="145" t="s">
        <v>401</v>
      </c>
      <c r="FE61" s="145">
        <v>500</v>
      </c>
      <c r="FF61" s="62">
        <v>2016</v>
      </c>
      <c r="FG61" s="62">
        <v>2539.4322499999998</v>
      </c>
      <c r="FH61" s="62">
        <v>1687.0326875000001</v>
      </c>
      <c r="FS61">
        <v>2017</v>
      </c>
      <c r="FT61">
        <v>0.9</v>
      </c>
      <c r="FU61">
        <v>1</v>
      </c>
      <c r="FX61">
        <v>0.62</v>
      </c>
      <c r="FY61" t="s">
        <v>82</v>
      </c>
      <c r="GB61" t="s">
        <v>82</v>
      </c>
      <c r="MN61">
        <v>2014</v>
      </c>
      <c r="MP61" s="70">
        <f t="shared" si="125"/>
        <v>0</v>
      </c>
      <c r="MQ61" s="70">
        <f t="shared" si="126"/>
        <v>5.8999999999999995</v>
      </c>
      <c r="MR61" s="70">
        <f t="shared" si="127"/>
        <v>25.8</v>
      </c>
      <c r="MS61" s="70">
        <f t="shared" si="135"/>
        <v>31.7</v>
      </c>
      <c r="MU61" s="206">
        <f t="shared" si="136"/>
        <v>41422.965793608644</v>
      </c>
      <c r="MV61" s="205">
        <f t="shared" si="128"/>
        <v>60648.558995034611</v>
      </c>
      <c r="MX61">
        <v>0</v>
      </c>
      <c r="MY61" s="205">
        <f t="shared" si="129"/>
        <v>3578.264980707042</v>
      </c>
      <c r="MZ61" s="205">
        <f t="shared" si="130"/>
        <v>15647.32822071893</v>
      </c>
      <c r="NA61" s="205">
        <f t="shared" si="137"/>
        <v>19225.593201425971</v>
      </c>
      <c r="NC61" t="b">
        <f t="shared" si="138"/>
        <v>1</v>
      </c>
      <c r="NF61">
        <v>2016</v>
      </c>
      <c r="NG61" s="205">
        <v>1834</v>
      </c>
      <c r="NH61" s="205">
        <v>8769</v>
      </c>
      <c r="NI61" s="205">
        <v>16155.965793608642</v>
      </c>
      <c r="NJ61" s="205">
        <v>543</v>
      </c>
      <c r="NK61" s="205"/>
      <c r="NL61" s="205">
        <v>41422.965793608644</v>
      </c>
      <c r="NM61" s="205"/>
      <c r="NN61" s="198">
        <f t="shared" si="131"/>
        <v>4.4274956292071607E-2</v>
      </c>
      <c r="NO61" s="198">
        <f t="shared" si="132"/>
        <v>0.21169416124600651</v>
      </c>
      <c r="NP61" s="198">
        <f t="shared" si="133"/>
        <v>0.39002436170568516</v>
      </c>
      <c r="NQ61" s="198">
        <f t="shared" si="134"/>
        <v>1.310867026531891E-2</v>
      </c>
      <c r="NR61" s="198">
        <f t="shared" si="139"/>
        <v>0.65910214950908219</v>
      </c>
      <c r="NT61">
        <v>2016</v>
      </c>
      <c r="NU61" s="205">
        <v>14121</v>
      </c>
      <c r="NV61" s="205">
        <v>14121</v>
      </c>
      <c r="NW61" s="205">
        <v>28488</v>
      </c>
    </row>
    <row r="62" spans="2:387" x14ac:dyDescent="0.25">
      <c r="B62" s="43" t="s">
        <v>136</v>
      </c>
      <c r="C62" s="3">
        <v>79481.498006902257</v>
      </c>
      <c r="D62" s="3">
        <v>75494.872588842074</v>
      </c>
      <c r="E62" s="3">
        <f t="shared" si="85"/>
        <v>3986.6254180601827</v>
      </c>
      <c r="F62" s="11">
        <f t="shared" si="86"/>
        <v>5.0157904896482704E-2</v>
      </c>
      <c r="G62" s="11"/>
      <c r="H62" s="80">
        <v>3900</v>
      </c>
      <c r="I62" s="80">
        <v>400</v>
      </c>
      <c r="J62" s="80">
        <v>4200</v>
      </c>
      <c r="K62" s="80">
        <v>3300</v>
      </c>
      <c r="L62" s="80">
        <v>1400</v>
      </c>
      <c r="M62" s="80">
        <v>66600</v>
      </c>
      <c r="N62" s="11"/>
      <c r="O62" s="11">
        <f t="shared" si="103"/>
        <v>5.1659137452156043E-2</v>
      </c>
      <c r="P62" s="11">
        <f t="shared" si="104"/>
        <v>5.2983730720160037E-3</v>
      </c>
      <c r="Q62" s="11">
        <f t="shared" si="105"/>
        <v>1.8544305752056015E-2</v>
      </c>
      <c r="R62" s="11">
        <f t="shared" si="106"/>
        <v>1.8544305752056015E-2</v>
      </c>
      <c r="S62" s="3">
        <v>33137.127411157919</v>
      </c>
      <c r="T62" s="3"/>
      <c r="U62" s="3">
        <v>1700</v>
      </c>
      <c r="V62" s="3">
        <v>19000</v>
      </c>
      <c r="W62" s="3">
        <v>20800</v>
      </c>
      <c r="X62" s="3">
        <v>800</v>
      </c>
      <c r="Y62" s="3">
        <v>100</v>
      </c>
      <c r="Z62" s="3">
        <v>9400</v>
      </c>
      <c r="AA62" s="3"/>
      <c r="AB62" s="3">
        <v>205358</v>
      </c>
      <c r="AC62" s="3">
        <v>17103</v>
      </c>
      <c r="AD62" s="55"/>
      <c r="AE62">
        <v>351</v>
      </c>
      <c r="AF62" s="48">
        <v>338</v>
      </c>
      <c r="AG62" s="49">
        <v>0.4763</v>
      </c>
      <c r="AH62" s="55">
        <f t="shared" si="89"/>
        <v>160.98939999999999</v>
      </c>
      <c r="AI62" s="55"/>
      <c r="AJ62" s="55"/>
      <c r="AK62" s="99"/>
      <c r="AL62" s="99"/>
      <c r="AM62" s="55"/>
      <c r="AN62">
        <v>547</v>
      </c>
      <c r="AO62" s="48">
        <v>467</v>
      </c>
      <c r="AP62" s="49">
        <v>0.69379999999999997</v>
      </c>
      <c r="AQ62" s="55">
        <f t="shared" si="97"/>
        <v>324.00459999999998</v>
      </c>
      <c r="AR62" s="55"/>
      <c r="AS62" s="55"/>
      <c r="AT62" s="100">
        <f t="shared" si="98"/>
        <v>324.00459999999998</v>
      </c>
      <c r="AU62" s="99"/>
      <c r="AV62" s="55"/>
      <c r="AW62">
        <v>494</v>
      </c>
      <c r="AX62" s="48">
        <v>494</v>
      </c>
      <c r="AY62" s="49">
        <v>0.45140000000000002</v>
      </c>
      <c r="AZ62" s="55">
        <f t="shared" si="99"/>
        <v>222.99160000000001</v>
      </c>
      <c r="BA62" s="55"/>
      <c r="BB62" s="55"/>
      <c r="BC62" s="99"/>
      <c r="BD62" s="99"/>
      <c r="BE62" s="55"/>
      <c r="BF62">
        <v>1256</v>
      </c>
      <c r="BG62" s="48">
        <v>1256</v>
      </c>
      <c r="BH62" s="49">
        <v>0.13300000000000001</v>
      </c>
      <c r="BI62" s="55">
        <f t="shared" si="100"/>
        <v>167.048</v>
      </c>
      <c r="BJ62" s="55"/>
      <c r="BK62" s="55"/>
      <c r="BL62" s="99"/>
      <c r="BM62" s="99"/>
      <c r="BN62" s="55"/>
      <c r="BO62">
        <v>1602</v>
      </c>
      <c r="BP62" s="50">
        <v>1255</v>
      </c>
      <c r="BQ62" s="49">
        <v>0.55300000000000005</v>
      </c>
      <c r="BR62" s="55">
        <f t="shared" si="90"/>
        <v>694.0150000000001</v>
      </c>
      <c r="BS62" s="55"/>
      <c r="BT62" s="55"/>
      <c r="BU62" s="99"/>
      <c r="BV62" s="99"/>
      <c r="BW62" s="55"/>
      <c r="BX62">
        <v>437</v>
      </c>
      <c r="BY62" s="55"/>
      <c r="BZ62" s="55"/>
      <c r="CA62" s="99"/>
      <c r="CB62" s="55"/>
      <c r="CC62">
        <v>2305</v>
      </c>
      <c r="CD62" s="50">
        <v>2148</v>
      </c>
      <c r="CE62" s="49">
        <v>1</v>
      </c>
      <c r="CF62" s="55">
        <f t="shared" si="93"/>
        <v>2148</v>
      </c>
      <c r="CG62" s="55"/>
      <c r="CH62" s="55"/>
      <c r="CI62" s="99"/>
      <c r="CJ62" s="99"/>
      <c r="CK62" s="55"/>
      <c r="CL62">
        <v>10630</v>
      </c>
      <c r="CM62" s="50">
        <v>10630</v>
      </c>
      <c r="CN62" s="49">
        <v>0.44479999999999997</v>
      </c>
      <c r="CO62" s="55">
        <f t="shared" si="91"/>
        <v>4728.2240000000002</v>
      </c>
      <c r="CR62" s="99"/>
      <c r="CS62" s="99"/>
      <c r="CT62" s="55"/>
      <c r="CU62">
        <v>2821</v>
      </c>
      <c r="CV62" s="50">
        <v>2821</v>
      </c>
      <c r="CW62" s="49">
        <v>0.13650000000000001</v>
      </c>
      <c r="CX62" s="55">
        <f t="shared" si="92"/>
        <v>385.06650000000002</v>
      </c>
      <c r="CY62" s="55"/>
      <c r="CZ62" s="55"/>
      <c r="DA62" s="99"/>
      <c r="DB62" s="99"/>
      <c r="DC62" s="55"/>
      <c r="DD62">
        <v>1376</v>
      </c>
      <c r="DE62" s="48">
        <v>1018</v>
      </c>
      <c r="DF62" s="49">
        <v>1</v>
      </c>
      <c r="DG62" s="55">
        <f t="shared" si="101"/>
        <v>1018</v>
      </c>
      <c r="DH62" s="89"/>
      <c r="DI62" s="89"/>
      <c r="DJ62" s="99"/>
      <c r="DK62" s="99"/>
      <c r="DL62" s="55"/>
      <c r="DM62" s="48"/>
      <c r="DN62" s="49"/>
      <c r="DO62" s="55"/>
      <c r="DP62" s="99"/>
      <c r="DR62">
        <v>5147</v>
      </c>
      <c r="DT62">
        <v>166</v>
      </c>
      <c r="DX62">
        <v>32</v>
      </c>
      <c r="EJ62">
        <v>464</v>
      </c>
      <c r="EN62">
        <v>13</v>
      </c>
      <c r="EO62">
        <v>0.188</v>
      </c>
      <c r="EP62">
        <v>16</v>
      </c>
      <c r="EZ62" s="144" t="str">
        <f t="shared" si="2"/>
        <v>fall Chinook-Kalama</v>
      </c>
      <c r="FA62" s="62" t="s">
        <v>328</v>
      </c>
      <c r="FB62" s="145" t="s">
        <v>403</v>
      </c>
      <c r="FC62" s="62" t="s">
        <v>42</v>
      </c>
      <c r="FD62" s="145" t="s">
        <v>401</v>
      </c>
      <c r="FE62" s="145">
        <v>500</v>
      </c>
      <c r="FF62" s="62">
        <v>2017</v>
      </c>
      <c r="FG62" s="62">
        <v>1731.8938125</v>
      </c>
      <c r="FH62" s="62">
        <v>1308.9889437500001</v>
      </c>
      <c r="FS62">
        <v>2018</v>
      </c>
      <c r="FT62" t="s">
        <v>82</v>
      </c>
      <c r="FU62" t="s">
        <v>82</v>
      </c>
      <c r="FV62" t="s">
        <v>82</v>
      </c>
      <c r="FW62" t="s">
        <v>82</v>
      </c>
      <c r="FX62" t="s">
        <v>82</v>
      </c>
      <c r="FY62" t="s">
        <v>82</v>
      </c>
      <c r="FZ62" t="s">
        <v>82</v>
      </c>
      <c r="GA62" t="s">
        <v>82</v>
      </c>
      <c r="GB62" t="s">
        <v>82</v>
      </c>
      <c r="MN62">
        <v>2015</v>
      </c>
      <c r="MP62" s="70">
        <f t="shared" si="125"/>
        <v>0</v>
      </c>
      <c r="MQ62" s="70">
        <f t="shared" si="126"/>
        <v>5.1000000000000005</v>
      </c>
      <c r="MR62" s="70">
        <f t="shared" si="127"/>
        <v>26.8</v>
      </c>
      <c r="MS62" s="70">
        <f t="shared" si="135"/>
        <v>31.900000000000002</v>
      </c>
      <c r="MU62" s="206">
        <f t="shared" si="136"/>
        <v>48127.41441016717</v>
      </c>
      <c r="MV62" s="205">
        <f t="shared" si="128"/>
        <v>70671.680484826968</v>
      </c>
      <c r="MX62">
        <v>0</v>
      </c>
      <c r="MY62" s="205">
        <f t="shared" si="129"/>
        <v>3604.2557047261757</v>
      </c>
      <c r="MZ62" s="205">
        <f t="shared" si="130"/>
        <v>18940.010369933629</v>
      </c>
      <c r="NA62" s="205">
        <f t="shared" si="137"/>
        <v>22544.266074659805</v>
      </c>
      <c r="NC62" t="b">
        <f t="shared" si="138"/>
        <v>1</v>
      </c>
      <c r="NF62">
        <v>2017</v>
      </c>
      <c r="NG62" s="205">
        <v>5266.000210231402</v>
      </c>
      <c r="NH62" s="205">
        <v>4949.7503254302292</v>
      </c>
      <c r="NI62" s="205">
        <v>21456.666144605686</v>
      </c>
      <c r="NJ62" s="205">
        <v>707</v>
      </c>
      <c r="NK62" s="205"/>
      <c r="NL62" s="205">
        <v>48127.41441016717</v>
      </c>
      <c r="NM62" s="205"/>
      <c r="NN62" s="198">
        <f t="shared" si="131"/>
        <v>0.10941789154413688</v>
      </c>
      <c r="NO62" s="198">
        <f t="shared" si="132"/>
        <v>0.10284679503548332</v>
      </c>
      <c r="NP62" s="198">
        <f t="shared" si="133"/>
        <v>0.44583043588713656</v>
      </c>
      <c r="NQ62" s="198">
        <f t="shared" si="134"/>
        <v>1.4690172091410806E-2</v>
      </c>
      <c r="NR62" s="198">
        <f t="shared" si="139"/>
        <v>0.67278529455816749</v>
      </c>
      <c r="NT62">
        <v>2017</v>
      </c>
      <c r="NU62" s="205">
        <v>13990.403008640469</v>
      </c>
      <c r="NV62" s="205">
        <v>15748</v>
      </c>
      <c r="NW62" s="205">
        <v>38542</v>
      </c>
    </row>
    <row r="63" spans="2:387" x14ac:dyDescent="0.25">
      <c r="B63" s="43" t="s">
        <v>137</v>
      </c>
      <c r="C63" s="3">
        <v>58785.999999999993</v>
      </c>
      <c r="D63" s="3">
        <v>57392.999999999993</v>
      </c>
      <c r="E63" s="3">
        <f t="shared" si="85"/>
        <v>1393</v>
      </c>
      <c r="F63" s="11">
        <f t="shared" si="86"/>
        <v>2.3696118123362708E-2</v>
      </c>
      <c r="G63" s="11"/>
      <c r="H63" s="80">
        <v>2400</v>
      </c>
      <c r="I63" s="80">
        <v>0</v>
      </c>
      <c r="J63" s="80">
        <v>2400</v>
      </c>
      <c r="K63" s="80">
        <v>5300</v>
      </c>
      <c r="L63" s="80">
        <v>2400</v>
      </c>
      <c r="M63" s="80">
        <v>47300</v>
      </c>
      <c r="N63" s="11"/>
      <c r="O63" s="11">
        <f t="shared" si="103"/>
        <v>4.181694631749517E-2</v>
      </c>
      <c r="P63" s="11">
        <f t="shared" si="104"/>
        <v>0</v>
      </c>
      <c r="Q63" s="11">
        <f t="shared" si="105"/>
        <v>4.181694631749517E-2</v>
      </c>
      <c r="R63" s="11">
        <f t="shared" si="106"/>
        <v>4.181694631749517E-2</v>
      </c>
      <c r="S63" s="3">
        <v>27377</v>
      </c>
      <c r="T63" s="3"/>
      <c r="U63" s="3">
        <v>0</v>
      </c>
      <c r="V63" s="3">
        <v>9700</v>
      </c>
      <c r="W63" s="3">
        <v>9700</v>
      </c>
      <c r="X63" s="3">
        <v>2600</v>
      </c>
      <c r="Y63" s="3">
        <v>400</v>
      </c>
      <c r="Z63" s="3">
        <v>13300</v>
      </c>
      <c r="AA63" s="3"/>
      <c r="AB63" s="3">
        <v>218734</v>
      </c>
      <c r="AC63" s="3">
        <v>23526</v>
      </c>
      <c r="AD63" s="55"/>
      <c r="AE63">
        <v>12</v>
      </c>
      <c r="AF63" s="48">
        <v>12</v>
      </c>
      <c r="AG63" s="49">
        <v>0.58330000000000004</v>
      </c>
      <c r="AH63" s="55">
        <f t="shared" si="89"/>
        <v>6.9996000000000009</v>
      </c>
      <c r="AI63" s="76">
        <v>12</v>
      </c>
      <c r="AJ63" s="76" t="s">
        <v>265</v>
      </c>
      <c r="AK63" s="100">
        <f>AH63</f>
        <v>6.9996000000000009</v>
      </c>
      <c r="AL63" s="100"/>
      <c r="AM63" s="55"/>
      <c r="AN63">
        <v>2137</v>
      </c>
      <c r="AO63" s="50">
        <v>1778</v>
      </c>
      <c r="AP63" s="49">
        <v>0.113</v>
      </c>
      <c r="AQ63" s="55">
        <f t="shared" si="97"/>
        <v>200.91400000000002</v>
      </c>
      <c r="AR63" s="74">
        <v>2137</v>
      </c>
      <c r="AS63" s="76" t="s">
        <v>265</v>
      </c>
      <c r="AT63" s="100">
        <f>AQ63</f>
        <v>200.91400000000002</v>
      </c>
      <c r="AU63" s="100"/>
      <c r="AV63" s="55"/>
      <c r="AW63">
        <v>595</v>
      </c>
      <c r="AX63" s="48">
        <v>563</v>
      </c>
      <c r="AY63" s="49">
        <v>0.24160000000000001</v>
      </c>
      <c r="AZ63" s="55">
        <f t="shared" si="99"/>
        <v>136.02080000000001</v>
      </c>
      <c r="BA63" s="76">
        <v>595</v>
      </c>
      <c r="BB63" s="76" t="s">
        <v>265</v>
      </c>
      <c r="BC63" s="100">
        <f>AZ63</f>
        <v>136.02080000000001</v>
      </c>
      <c r="BD63" s="100"/>
      <c r="BE63" s="55"/>
      <c r="BF63">
        <v>1737</v>
      </c>
      <c r="BG63" s="48">
        <v>686</v>
      </c>
      <c r="BH63" s="49">
        <v>0.17929999999999999</v>
      </c>
      <c r="BI63" s="55">
        <f t="shared" si="100"/>
        <v>122.99979999999999</v>
      </c>
      <c r="BJ63" s="76">
        <v>307</v>
      </c>
      <c r="BK63" s="76" t="s">
        <v>265</v>
      </c>
      <c r="BL63" s="99">
        <f>BI63</f>
        <v>122.99979999999999</v>
      </c>
      <c r="BM63" s="99"/>
      <c r="BN63" s="55"/>
      <c r="BO63">
        <v>2710</v>
      </c>
      <c r="BP63" s="50">
        <v>1993</v>
      </c>
      <c r="BQ63" s="49">
        <v>0.72050000000000003</v>
      </c>
      <c r="BR63" s="55">
        <f t="shared" si="90"/>
        <v>1435.9565</v>
      </c>
      <c r="BS63" s="90">
        <v>2710</v>
      </c>
      <c r="BT63" s="76" t="s">
        <v>265</v>
      </c>
      <c r="BU63" s="99">
        <f>BR63</f>
        <v>1435.9565</v>
      </c>
      <c r="BV63" s="99"/>
      <c r="BW63" s="55"/>
      <c r="BX63">
        <v>27</v>
      </c>
      <c r="BY63" s="85">
        <v>27</v>
      </c>
      <c r="BZ63" s="76" t="s">
        <v>265</v>
      </c>
      <c r="CA63" s="99"/>
      <c r="CB63" s="55"/>
      <c r="CC63">
        <v>689</v>
      </c>
      <c r="CD63" s="48">
        <v>1328</v>
      </c>
      <c r="CE63" s="49">
        <v>1</v>
      </c>
      <c r="CF63" s="55">
        <f t="shared" si="93"/>
        <v>1328</v>
      </c>
      <c r="CG63" s="76">
        <v>689</v>
      </c>
      <c r="CH63" s="76" t="s">
        <v>265</v>
      </c>
      <c r="CI63" s="100">
        <f>CF63</f>
        <v>1328</v>
      </c>
      <c r="CJ63" s="100"/>
      <c r="CK63" s="55"/>
      <c r="CL63">
        <v>3539</v>
      </c>
      <c r="CM63" s="50">
        <v>3539</v>
      </c>
      <c r="CN63" s="49">
        <v>0.3962</v>
      </c>
      <c r="CO63" s="55">
        <f t="shared" si="91"/>
        <v>1402.1518000000001</v>
      </c>
      <c r="CP63" s="74">
        <v>3539</v>
      </c>
      <c r="CQ63" s="76" t="s">
        <v>265</v>
      </c>
      <c r="CR63" s="99">
        <f>CO63</f>
        <v>1402.1518000000001</v>
      </c>
      <c r="CS63" s="99"/>
      <c r="CT63" s="55"/>
      <c r="CU63">
        <v>4529</v>
      </c>
      <c r="CV63" s="50">
        <v>4529</v>
      </c>
      <c r="CW63" s="49">
        <v>8.8800000000000004E-2</v>
      </c>
      <c r="CX63" s="55">
        <f t="shared" si="92"/>
        <v>402.17520000000002</v>
      </c>
      <c r="CY63" s="74">
        <v>4529</v>
      </c>
      <c r="CZ63" s="76" t="s">
        <v>265</v>
      </c>
      <c r="DA63" s="99">
        <f>CX63</f>
        <v>402.17520000000002</v>
      </c>
      <c r="DB63" s="99"/>
      <c r="DC63" s="55"/>
      <c r="DD63">
        <v>560</v>
      </c>
      <c r="DE63" s="50">
        <v>560</v>
      </c>
      <c r="DF63" s="49">
        <v>0.8518</v>
      </c>
      <c r="DG63" s="55">
        <f t="shared" si="101"/>
        <v>477.00799999999998</v>
      </c>
      <c r="DH63" s="76" t="s">
        <v>265</v>
      </c>
      <c r="DI63" s="76" t="s">
        <v>265</v>
      </c>
      <c r="DJ63" s="99">
        <f>DG63</f>
        <v>477.00799999999998</v>
      </c>
      <c r="DK63" s="99"/>
      <c r="DL63" s="55"/>
      <c r="DM63" s="48">
        <v>696</v>
      </c>
      <c r="DN63" s="49">
        <v>1</v>
      </c>
      <c r="DO63" s="55">
        <f t="shared" si="102"/>
        <v>696</v>
      </c>
      <c r="DP63" s="99">
        <f>DO63</f>
        <v>696</v>
      </c>
      <c r="DR63">
        <v>5000</v>
      </c>
      <c r="DT63">
        <v>430</v>
      </c>
      <c r="DX63">
        <v>124</v>
      </c>
      <c r="EC63" s="76" t="s">
        <v>265</v>
      </c>
      <c r="ED63" s="76" t="s">
        <v>265</v>
      </c>
      <c r="EE63" s="201"/>
      <c r="EF63" s="201"/>
      <c r="EJ63">
        <v>67</v>
      </c>
      <c r="EK63" s="76">
        <v>7</v>
      </c>
      <c r="EN63">
        <v>24</v>
      </c>
      <c r="EO63">
        <v>0.2</v>
      </c>
      <c r="EP63">
        <v>30</v>
      </c>
      <c r="EZ63" s="144" t="str">
        <f t="shared" si="2"/>
        <v>fall Chinook-Lewis</v>
      </c>
      <c r="FA63" s="62" t="s">
        <v>328</v>
      </c>
      <c r="FB63" s="145" t="s">
        <v>403</v>
      </c>
      <c r="FC63" s="62" t="s">
        <v>43</v>
      </c>
      <c r="FD63" s="145" t="s">
        <v>402</v>
      </c>
      <c r="FE63" s="145">
        <v>1500</v>
      </c>
      <c r="FF63" s="62">
        <v>2010</v>
      </c>
      <c r="FG63" s="62">
        <v>1533.966625</v>
      </c>
      <c r="FH63" s="62">
        <v>900.57196250000004</v>
      </c>
      <c r="MP63" s="70"/>
      <c r="MQ63" s="70"/>
      <c r="MR63" s="70"/>
      <c r="MS63" s="70"/>
      <c r="MU63" s="107"/>
    </row>
    <row r="64" spans="2:387" x14ac:dyDescent="0.25">
      <c r="B64" s="43" t="s">
        <v>138</v>
      </c>
      <c r="C64" s="3">
        <v>47241.584990958407</v>
      </c>
      <c r="D64" s="3">
        <v>45264.584990958414</v>
      </c>
      <c r="E64" s="3">
        <f t="shared" si="85"/>
        <v>1976.9999999999927</v>
      </c>
      <c r="F64" s="11">
        <f t="shared" si="86"/>
        <v>4.184872290754791E-2</v>
      </c>
      <c r="G64" s="11"/>
      <c r="H64" s="80">
        <v>800</v>
      </c>
      <c r="I64" s="80">
        <v>0</v>
      </c>
      <c r="J64" s="80">
        <v>800</v>
      </c>
      <c r="K64" s="80">
        <v>4400</v>
      </c>
      <c r="L64" s="80">
        <v>100</v>
      </c>
      <c r="M64" s="80">
        <v>39700</v>
      </c>
      <c r="N64" s="11"/>
      <c r="O64" s="11">
        <f t="shared" si="103"/>
        <v>1.7673861367773498E-2</v>
      </c>
      <c r="P64" s="11">
        <f t="shared" si="104"/>
        <v>0</v>
      </c>
      <c r="Q64" s="11">
        <f t="shared" si="105"/>
        <v>2.2092326709716873E-3</v>
      </c>
      <c r="R64" s="11">
        <f t="shared" si="106"/>
        <v>2.2092326709716873E-3</v>
      </c>
      <c r="S64" s="3">
        <v>20158.08499095841</v>
      </c>
      <c r="T64" s="3"/>
      <c r="U64" s="3">
        <v>200</v>
      </c>
      <c r="V64" s="3">
        <v>5900</v>
      </c>
      <c r="W64" s="3">
        <v>6100</v>
      </c>
      <c r="X64" s="3">
        <v>2400</v>
      </c>
      <c r="Y64" s="3">
        <v>100</v>
      </c>
      <c r="Z64" s="3">
        <v>7100</v>
      </c>
      <c r="AA64" s="3"/>
      <c r="AB64" s="3">
        <v>189085</v>
      </c>
      <c r="AC64" s="3">
        <v>28631</v>
      </c>
      <c r="AD64" s="55"/>
      <c r="AE64">
        <v>93</v>
      </c>
      <c r="AF64" s="48">
        <v>56</v>
      </c>
      <c r="AG64" s="49">
        <v>0.67859999999999998</v>
      </c>
      <c r="AH64" s="55">
        <f t="shared" si="89"/>
        <v>38.001599999999996</v>
      </c>
      <c r="AI64" s="76">
        <v>93</v>
      </c>
      <c r="AJ64" s="76" t="s">
        <v>265</v>
      </c>
      <c r="AK64" s="100">
        <f t="shared" ref="AK64:AK73" si="155">AH64</f>
        <v>38.001599999999996</v>
      </c>
      <c r="AL64" s="100"/>
      <c r="AM64" s="55"/>
      <c r="AN64">
        <v>358</v>
      </c>
      <c r="AO64" s="48">
        <v>139</v>
      </c>
      <c r="AP64" s="49">
        <v>0.37409999999999999</v>
      </c>
      <c r="AQ64" s="55">
        <f t="shared" si="97"/>
        <v>51.999899999999997</v>
      </c>
      <c r="AR64" s="76">
        <v>358</v>
      </c>
      <c r="AS64" s="76" t="s">
        <v>265</v>
      </c>
      <c r="AT64" s="100">
        <f t="shared" ref="AT64:AT76" si="156">AQ64</f>
        <v>51.999899999999997</v>
      </c>
      <c r="AU64" s="100"/>
      <c r="AV64" s="55"/>
      <c r="AW64">
        <v>353</v>
      </c>
      <c r="AX64" s="48">
        <v>335</v>
      </c>
      <c r="AY64" s="49">
        <v>0.6179</v>
      </c>
      <c r="AZ64" s="55">
        <f t="shared" si="99"/>
        <v>206.9965</v>
      </c>
      <c r="BA64" s="76">
        <v>353</v>
      </c>
      <c r="BB64" s="76" t="s">
        <v>265</v>
      </c>
      <c r="BC64" s="100">
        <f t="shared" ref="BC64:BC75" si="157">AZ64</f>
        <v>206.9965</v>
      </c>
      <c r="BD64" s="100"/>
      <c r="BE64" s="55"/>
      <c r="BF64">
        <v>1329</v>
      </c>
      <c r="BG64" s="48">
        <v>814</v>
      </c>
      <c r="BH64" s="49">
        <v>6.3899999999999998E-2</v>
      </c>
      <c r="BI64" s="55">
        <f t="shared" si="100"/>
        <v>52.014600000000002</v>
      </c>
      <c r="BJ64" s="76">
        <v>104</v>
      </c>
      <c r="BK64" s="76" t="s">
        <v>265</v>
      </c>
      <c r="BL64" s="99">
        <f t="shared" ref="BL64:BL75" si="158">BI64</f>
        <v>52.014600000000002</v>
      </c>
      <c r="BM64" s="99"/>
      <c r="BN64" s="55"/>
      <c r="BO64">
        <v>2108</v>
      </c>
      <c r="BP64" s="50">
        <v>1613</v>
      </c>
      <c r="BQ64" s="49">
        <v>0.34660000000000002</v>
      </c>
      <c r="BR64" s="55">
        <f t="shared" si="90"/>
        <v>559.06580000000008</v>
      </c>
      <c r="BS64" s="90">
        <v>2108</v>
      </c>
      <c r="BT64" s="76" t="s">
        <v>265</v>
      </c>
      <c r="BU64" s="99">
        <f t="shared" ref="BU64:BU75" si="159">BR64</f>
        <v>559.06580000000008</v>
      </c>
      <c r="BV64" s="99"/>
      <c r="BW64" s="55"/>
      <c r="BX64">
        <v>257</v>
      </c>
      <c r="BY64" s="85">
        <v>257</v>
      </c>
      <c r="BZ64" s="76" t="s">
        <v>265</v>
      </c>
      <c r="CA64" s="99"/>
      <c r="CB64" s="55"/>
      <c r="CC64">
        <v>491</v>
      </c>
      <c r="CD64" s="48">
        <v>144</v>
      </c>
      <c r="CE64" s="49">
        <v>1</v>
      </c>
      <c r="CF64" s="55">
        <f t="shared" si="93"/>
        <v>144</v>
      </c>
      <c r="CG64" s="76">
        <v>491</v>
      </c>
      <c r="CH64" s="76" t="s">
        <v>265</v>
      </c>
      <c r="CI64" s="100">
        <f t="shared" ref="CI64:CI75" si="160">CF64</f>
        <v>144</v>
      </c>
      <c r="CJ64" s="100"/>
      <c r="CK64" s="55"/>
      <c r="CL64">
        <v>4318</v>
      </c>
      <c r="CM64" s="50">
        <v>4294</v>
      </c>
      <c r="CN64" s="49">
        <v>0.69240000000000002</v>
      </c>
      <c r="CO64" s="55">
        <f t="shared" si="91"/>
        <v>2973.1656000000003</v>
      </c>
      <c r="CP64" s="74">
        <v>4318</v>
      </c>
      <c r="CQ64" s="76" t="s">
        <v>265</v>
      </c>
      <c r="CR64" s="99">
        <f t="shared" ref="CR64:CR76" si="161">CO64</f>
        <v>2973.1656000000003</v>
      </c>
      <c r="CS64" s="99"/>
      <c r="CT64" s="55"/>
      <c r="CU64">
        <v>2971</v>
      </c>
      <c r="CV64" s="50">
        <v>2971</v>
      </c>
      <c r="CW64" s="49">
        <v>0.23860000000000001</v>
      </c>
      <c r="CX64" s="55">
        <f t="shared" si="92"/>
        <v>708.88060000000007</v>
      </c>
      <c r="CY64" s="74">
        <v>2971</v>
      </c>
      <c r="CZ64" s="76" t="s">
        <v>265</v>
      </c>
      <c r="DA64" s="99">
        <f t="shared" ref="DA64:DA75" si="162">CX64</f>
        <v>708.88060000000007</v>
      </c>
      <c r="DB64" s="99"/>
      <c r="DC64" s="55"/>
      <c r="DD64">
        <v>1353</v>
      </c>
      <c r="DE64" s="48">
        <v>1353</v>
      </c>
      <c r="DF64" s="49">
        <v>0.72430000000000005</v>
      </c>
      <c r="DG64" s="55">
        <f t="shared" si="101"/>
        <v>979.97790000000009</v>
      </c>
      <c r="DH64" s="74">
        <v>1353</v>
      </c>
      <c r="DI64" s="76" t="s">
        <v>265</v>
      </c>
      <c r="DJ64" s="99">
        <f t="shared" ref="DJ64:DJ75" si="163">DG64</f>
        <v>979.97790000000009</v>
      </c>
      <c r="DK64" s="99"/>
      <c r="DL64" s="55"/>
      <c r="DM64" s="48">
        <v>457</v>
      </c>
      <c r="DN64" s="49">
        <v>0.4748</v>
      </c>
      <c r="DO64" s="55">
        <f t="shared" si="102"/>
        <v>216.9836</v>
      </c>
      <c r="DP64" s="99">
        <f t="shared" ref="DP64:DP76" si="164">DO64</f>
        <v>216.9836</v>
      </c>
      <c r="DR64">
        <v>471</v>
      </c>
      <c r="DT64">
        <v>202</v>
      </c>
      <c r="DX64">
        <v>223</v>
      </c>
      <c r="EC64" s="76" t="s">
        <v>265</v>
      </c>
      <c r="ED64" s="76" t="s">
        <v>265</v>
      </c>
      <c r="EE64" s="201"/>
      <c r="EF64" s="201"/>
      <c r="EJ64">
        <v>93</v>
      </c>
      <c r="EK64" s="76">
        <v>9</v>
      </c>
      <c r="EN64">
        <v>34</v>
      </c>
      <c r="EO64">
        <v>0.15</v>
      </c>
      <c r="EP64">
        <v>40</v>
      </c>
      <c r="EZ64" s="144" t="str">
        <f t="shared" si="2"/>
        <v>fall Chinook-Lewis</v>
      </c>
      <c r="FA64" s="62" t="s">
        <v>328</v>
      </c>
      <c r="FB64" s="145" t="s">
        <v>403</v>
      </c>
      <c r="FC64" s="62" t="s">
        <v>43</v>
      </c>
      <c r="FD64" s="145" t="s">
        <v>402</v>
      </c>
      <c r="FE64" s="145">
        <v>1500</v>
      </c>
      <c r="FF64" s="62">
        <v>2011</v>
      </c>
      <c r="FG64" s="62">
        <v>1651.221875</v>
      </c>
      <c r="FH64" s="62">
        <v>687.59598749999998</v>
      </c>
      <c r="FS64" t="s">
        <v>9</v>
      </c>
      <c r="FT64" t="s">
        <v>34</v>
      </c>
      <c r="FU64" t="s">
        <v>35</v>
      </c>
      <c r="FV64" t="s">
        <v>36</v>
      </c>
      <c r="FW64" t="s">
        <v>37</v>
      </c>
      <c r="FX64" t="s">
        <v>46</v>
      </c>
      <c r="FY64" t="s">
        <v>47</v>
      </c>
      <c r="FZ64" t="s">
        <v>49</v>
      </c>
      <c r="GA64" t="s">
        <v>50</v>
      </c>
      <c r="GB64" t="s">
        <v>605</v>
      </c>
      <c r="MN64" s="124" t="s">
        <v>623</v>
      </c>
      <c r="MO64" s="124"/>
      <c r="MP64" s="245">
        <f>AVERAGE(MP53:MP62)</f>
        <v>0</v>
      </c>
      <c r="MQ64" s="245">
        <f>AVERAGE(MQ53:MQ62)</f>
        <v>10.01</v>
      </c>
      <c r="MR64" s="245">
        <f>AVERAGE(MR53:MR62)</f>
        <v>18.23</v>
      </c>
      <c r="MS64" s="245">
        <f>AVERAGE(MS53:MS63)</f>
        <v>28.239999999999991</v>
      </c>
      <c r="MU64" s="251">
        <f t="shared" ref="MU64:MV64" si="165">AVERAGE(MU53:MU62)</f>
        <v>86856.501146792871</v>
      </c>
      <c r="MV64" s="251">
        <f t="shared" si="165"/>
        <v>121507.94260253145</v>
      </c>
      <c r="MX64" s="124">
        <v>0</v>
      </c>
      <c r="MY64" s="251">
        <f t="shared" ref="MY64:NA64" si="166">AVERAGE(MY53:MY62)</f>
        <v>12997.849325358176</v>
      </c>
      <c r="MZ64" s="251">
        <f t="shared" si="166"/>
        <v>21653.592130380432</v>
      </c>
      <c r="NA64" s="251">
        <f t="shared" si="166"/>
        <v>34651.441455738619</v>
      </c>
      <c r="NF64" s="124" t="s">
        <v>623</v>
      </c>
      <c r="NG64" s="207">
        <f>AVERAGE(NG53:NG62)</f>
        <v>3425.4320857634602</v>
      </c>
      <c r="NH64" s="207">
        <f t="shared" ref="NH64:NR64" si="167">AVERAGE(NH53:NH62)</f>
        <v>11936.375032543023</v>
      </c>
      <c r="NI64" s="207">
        <f t="shared" si="167"/>
        <v>35754.08088592477</v>
      </c>
      <c r="NJ64" s="207">
        <f t="shared" si="167"/>
        <v>453.9</v>
      </c>
      <c r="NK64" s="207"/>
      <c r="NL64" s="207">
        <f t="shared" si="167"/>
        <v>86856.501146792871</v>
      </c>
      <c r="NM64" s="207"/>
      <c r="NN64" s="247">
        <f t="shared" si="167"/>
        <v>4.2048061684085661E-2</v>
      </c>
      <c r="NO64" s="247">
        <f t="shared" si="167"/>
        <v>0.14036404163349767</v>
      </c>
      <c r="NP64" s="247">
        <f t="shared" si="167"/>
        <v>0.40457521704646293</v>
      </c>
      <c r="NQ64" s="247">
        <f t="shared" si="167"/>
        <v>6.5129266201629397E-3</v>
      </c>
      <c r="NR64" s="247">
        <f t="shared" si="167"/>
        <v>0.59350024698420922</v>
      </c>
      <c r="NS64" s="124"/>
      <c r="NT64" s="124" t="s">
        <v>623</v>
      </c>
      <c r="NU64" s="207">
        <f>AVERAGE(NU53:NU62)</f>
        <v>32169.540300864046</v>
      </c>
      <c r="NV64" s="207">
        <f>AVERAGE(NV53:NV62)</f>
        <v>35286.6</v>
      </c>
      <c r="NW64" s="207">
        <f>AVERAGE(NW53:NW62)</f>
        <v>67193.8</v>
      </c>
    </row>
    <row r="65" spans="2:365" x14ac:dyDescent="0.25">
      <c r="B65" s="43" t="s">
        <v>139</v>
      </c>
      <c r="C65" s="3">
        <v>40718</v>
      </c>
      <c r="D65" s="3">
        <v>39933</v>
      </c>
      <c r="E65" s="3">
        <f t="shared" si="85"/>
        <v>785</v>
      </c>
      <c r="F65" s="11">
        <f t="shared" si="86"/>
        <v>1.927894297362346E-2</v>
      </c>
      <c r="G65" s="11"/>
      <c r="H65" s="80">
        <v>2200</v>
      </c>
      <c r="I65" s="80">
        <v>0</v>
      </c>
      <c r="J65" s="80">
        <v>2200</v>
      </c>
      <c r="K65" s="80">
        <v>3700</v>
      </c>
      <c r="L65" s="80">
        <v>2500</v>
      </c>
      <c r="M65" s="80">
        <v>31600</v>
      </c>
      <c r="N65" s="11"/>
      <c r="O65" s="11">
        <f t="shared" si="103"/>
        <v>5.5092279568276864E-2</v>
      </c>
      <c r="P65" s="11">
        <f t="shared" si="104"/>
        <v>0</v>
      </c>
      <c r="Q65" s="11">
        <f t="shared" si="105"/>
        <v>6.2604863145769157E-2</v>
      </c>
      <c r="R65" s="11">
        <f t="shared" si="106"/>
        <v>6.2604863145769157E-2</v>
      </c>
      <c r="S65" s="3">
        <v>50189</v>
      </c>
      <c r="T65" s="3"/>
      <c r="U65" s="3">
        <v>300</v>
      </c>
      <c r="V65" s="3">
        <v>24500</v>
      </c>
      <c r="W65" s="3">
        <v>24700</v>
      </c>
      <c r="X65" s="3">
        <v>2200</v>
      </c>
      <c r="Y65" s="3">
        <v>400</v>
      </c>
      <c r="Z65" s="3">
        <v>17800</v>
      </c>
      <c r="AA65" s="3"/>
      <c r="AB65" s="3">
        <v>242143</v>
      </c>
      <c r="AC65" s="3">
        <v>23482</v>
      </c>
      <c r="AD65" s="55"/>
      <c r="AE65">
        <v>303</v>
      </c>
      <c r="AF65" s="48">
        <v>285</v>
      </c>
      <c r="AG65" s="49">
        <v>0.54039999999999999</v>
      </c>
      <c r="AH65" s="55">
        <f t="shared" si="89"/>
        <v>154.01400000000001</v>
      </c>
      <c r="AI65" s="76">
        <v>303</v>
      </c>
      <c r="AJ65" s="76" t="s">
        <v>265</v>
      </c>
      <c r="AK65" s="100">
        <f t="shared" si="155"/>
        <v>154.01400000000001</v>
      </c>
      <c r="AL65" s="100"/>
      <c r="AM65" s="55"/>
      <c r="AN65">
        <v>957</v>
      </c>
      <c r="AO65" s="48">
        <v>703</v>
      </c>
      <c r="AP65" s="49">
        <v>0.2404</v>
      </c>
      <c r="AQ65" s="55">
        <f t="shared" si="97"/>
        <v>169.00120000000001</v>
      </c>
      <c r="AR65" s="76">
        <v>957</v>
      </c>
      <c r="AS65" s="76" t="s">
        <v>265</v>
      </c>
      <c r="AT65" s="100">
        <f t="shared" si="156"/>
        <v>169.00120000000001</v>
      </c>
      <c r="AU65" s="100"/>
      <c r="AV65" s="55"/>
      <c r="AW65">
        <v>575</v>
      </c>
      <c r="AX65" s="48">
        <v>575</v>
      </c>
      <c r="AY65" s="49">
        <v>0.69389999999999996</v>
      </c>
      <c r="AZ65" s="55">
        <f t="shared" si="99"/>
        <v>398.99249999999995</v>
      </c>
      <c r="BA65" s="76">
        <v>575</v>
      </c>
      <c r="BB65" s="76" t="s">
        <v>265</v>
      </c>
      <c r="BC65" s="100">
        <f t="shared" si="157"/>
        <v>398.99249999999995</v>
      </c>
      <c r="BD65" s="100"/>
      <c r="BE65" s="55"/>
      <c r="BF65">
        <v>1249</v>
      </c>
      <c r="BG65" s="48">
        <v>875</v>
      </c>
      <c r="BH65" s="49">
        <v>0.1234</v>
      </c>
      <c r="BI65" s="55">
        <f t="shared" si="100"/>
        <v>107.97499999999999</v>
      </c>
      <c r="BJ65" s="76">
        <v>217</v>
      </c>
      <c r="BK65" s="76" t="s">
        <v>265</v>
      </c>
      <c r="BL65" s="99">
        <f t="shared" si="158"/>
        <v>107.97499999999999</v>
      </c>
      <c r="BM65" s="99"/>
      <c r="BN65" s="55"/>
      <c r="BO65">
        <v>997</v>
      </c>
      <c r="BP65" s="48">
        <v>937</v>
      </c>
      <c r="BQ65" s="49">
        <v>0.127</v>
      </c>
      <c r="BR65" s="55">
        <f t="shared" si="90"/>
        <v>118.999</v>
      </c>
      <c r="BS65" s="85">
        <v>997</v>
      </c>
      <c r="BT65" s="76" t="s">
        <v>265</v>
      </c>
      <c r="BU65" s="99">
        <f t="shared" si="159"/>
        <v>118.999</v>
      </c>
      <c r="BV65" s="99"/>
      <c r="BW65" s="55"/>
      <c r="BX65">
        <v>1</v>
      </c>
      <c r="BY65" s="85">
        <v>1</v>
      </c>
      <c r="BZ65" s="76" t="s">
        <v>265</v>
      </c>
      <c r="CA65" s="99"/>
      <c r="CB65" s="55"/>
      <c r="CC65">
        <v>299</v>
      </c>
      <c r="CD65" s="48">
        <v>93</v>
      </c>
      <c r="CE65" s="49">
        <v>1</v>
      </c>
      <c r="CF65" s="55">
        <f t="shared" si="93"/>
        <v>93</v>
      </c>
      <c r="CG65" s="76">
        <v>299</v>
      </c>
      <c r="CH65" s="76" t="s">
        <v>265</v>
      </c>
      <c r="CI65" s="100">
        <f t="shared" si="160"/>
        <v>93</v>
      </c>
      <c r="CJ65" s="100"/>
      <c r="CK65" s="55"/>
      <c r="CL65">
        <v>2617</v>
      </c>
      <c r="CM65" s="50">
        <v>2577</v>
      </c>
      <c r="CN65" s="49">
        <v>3.1399999999999997E-2</v>
      </c>
      <c r="CO65" s="55">
        <f t="shared" si="91"/>
        <v>80.9178</v>
      </c>
      <c r="CP65" s="74">
        <v>2617</v>
      </c>
      <c r="CQ65" s="76" t="s">
        <v>265</v>
      </c>
      <c r="CR65" s="99">
        <f t="shared" si="161"/>
        <v>80.9178</v>
      </c>
      <c r="CS65" s="99"/>
      <c r="CT65" s="55"/>
      <c r="CU65">
        <v>3105</v>
      </c>
      <c r="CV65" s="50">
        <v>3105</v>
      </c>
      <c r="CW65" s="49">
        <v>0.68049999999999999</v>
      </c>
      <c r="CX65" s="55">
        <f t="shared" si="92"/>
        <v>2112.9524999999999</v>
      </c>
      <c r="CY65" s="74">
        <v>3105</v>
      </c>
      <c r="CZ65" s="76" t="s">
        <v>265</v>
      </c>
      <c r="DA65" s="99">
        <f t="shared" si="162"/>
        <v>2112.9524999999999</v>
      </c>
      <c r="DB65" s="99"/>
      <c r="DC65" s="55"/>
      <c r="DD65">
        <v>720</v>
      </c>
      <c r="DE65" s="48">
        <v>717</v>
      </c>
      <c r="DF65" s="49">
        <v>0.20080000000000001</v>
      </c>
      <c r="DG65" s="55">
        <f t="shared" si="101"/>
        <v>143.9736</v>
      </c>
      <c r="DH65" s="76">
        <v>720</v>
      </c>
      <c r="DI65" s="76" t="s">
        <v>265</v>
      </c>
      <c r="DJ65" s="99">
        <f t="shared" si="163"/>
        <v>143.9736</v>
      </c>
      <c r="DK65" s="99"/>
      <c r="DL65" s="55"/>
      <c r="DM65" s="48">
        <v>259</v>
      </c>
      <c r="DN65" s="49">
        <v>0.31659999999999999</v>
      </c>
      <c r="DO65" s="55">
        <f t="shared" si="102"/>
        <v>81.999399999999994</v>
      </c>
      <c r="DP65" s="99">
        <f t="shared" si="164"/>
        <v>81.999399999999994</v>
      </c>
      <c r="DR65">
        <v>993</v>
      </c>
      <c r="DT65">
        <v>244</v>
      </c>
      <c r="DX65">
        <v>401</v>
      </c>
      <c r="EC65" s="76" t="s">
        <v>265</v>
      </c>
      <c r="ED65" s="76" t="s">
        <v>265</v>
      </c>
      <c r="EE65" s="201"/>
      <c r="EF65" s="201"/>
      <c r="EJ65">
        <v>101</v>
      </c>
      <c r="EK65" s="76">
        <v>10</v>
      </c>
      <c r="EN65">
        <v>16</v>
      </c>
      <c r="EO65">
        <v>0.158</v>
      </c>
      <c r="EP65">
        <v>19</v>
      </c>
      <c r="EZ65" s="144" t="str">
        <f t="shared" si="2"/>
        <v>fall Chinook-Lewis</v>
      </c>
      <c r="FA65" s="62" t="s">
        <v>328</v>
      </c>
      <c r="FB65" s="145" t="s">
        <v>403</v>
      </c>
      <c r="FC65" s="62" t="s">
        <v>43</v>
      </c>
      <c r="FD65" s="145" t="s">
        <v>402</v>
      </c>
      <c r="FE65" s="145">
        <v>1500</v>
      </c>
      <c r="FF65" s="62">
        <v>2012</v>
      </c>
      <c r="FG65" s="62">
        <v>1259.394875</v>
      </c>
      <c r="FH65" s="62">
        <v>614.85847749999994</v>
      </c>
      <c r="FS65" t="s">
        <v>606</v>
      </c>
      <c r="FT65" t="s">
        <v>609</v>
      </c>
      <c r="FU65" t="s">
        <v>609</v>
      </c>
      <c r="FV65" t="s">
        <v>609</v>
      </c>
      <c r="FW65" t="s">
        <v>609</v>
      </c>
      <c r="FX65" t="s">
        <v>609</v>
      </c>
      <c r="FY65" t="s">
        <v>609</v>
      </c>
      <c r="FZ65" t="s">
        <v>609</v>
      </c>
      <c r="GA65" t="s">
        <v>609</v>
      </c>
      <c r="GB65" t="s">
        <v>609</v>
      </c>
      <c r="MP65" s="70"/>
      <c r="MQ65" s="70"/>
      <c r="MR65" s="70"/>
      <c r="MS65" s="70"/>
      <c r="MU65" s="3"/>
    </row>
    <row r="66" spans="2:365" x14ac:dyDescent="0.25">
      <c r="B66" s="43" t="s">
        <v>140</v>
      </c>
      <c r="C66" s="3">
        <v>30628.999999999996</v>
      </c>
      <c r="D66" s="3">
        <v>26997</v>
      </c>
      <c r="E66" s="3">
        <f t="shared" si="85"/>
        <v>3631.9999999999964</v>
      </c>
      <c r="F66" s="11">
        <f t="shared" si="86"/>
        <v>0.11858043031114293</v>
      </c>
      <c r="G66" s="11"/>
      <c r="H66" s="80">
        <v>900</v>
      </c>
      <c r="I66" s="80">
        <v>0</v>
      </c>
      <c r="J66" s="80">
        <v>900</v>
      </c>
      <c r="K66" s="80">
        <v>2900</v>
      </c>
      <c r="L66" s="80">
        <v>300</v>
      </c>
      <c r="M66" s="80">
        <v>22900</v>
      </c>
      <c r="N66" s="11"/>
      <c r="O66" s="11">
        <f t="shared" si="103"/>
        <v>3.3337037448605403E-2</v>
      </c>
      <c r="P66" s="11">
        <f t="shared" si="104"/>
        <v>0</v>
      </c>
      <c r="Q66" s="11">
        <f t="shared" si="105"/>
        <v>1.11123458162018E-2</v>
      </c>
      <c r="R66" s="11">
        <f t="shared" si="106"/>
        <v>1.11123458162018E-2</v>
      </c>
      <c r="S66" s="3">
        <v>20527.159995510719</v>
      </c>
      <c r="T66" s="3"/>
      <c r="U66" s="3">
        <v>1100</v>
      </c>
      <c r="V66" s="3">
        <v>7900</v>
      </c>
      <c r="W66" s="3">
        <v>9400</v>
      </c>
      <c r="X66" s="3">
        <v>400</v>
      </c>
      <c r="Y66" s="3">
        <v>500</v>
      </c>
      <c r="Z66" s="3">
        <v>10300</v>
      </c>
      <c r="AA66" s="3"/>
      <c r="AB66" s="3">
        <v>192793</v>
      </c>
      <c r="AC66" s="3">
        <v>55381</v>
      </c>
      <c r="AD66" s="55"/>
      <c r="AE66">
        <v>89</v>
      </c>
      <c r="AF66" s="48">
        <v>89</v>
      </c>
      <c r="AG66" s="49">
        <v>1</v>
      </c>
      <c r="AH66" s="55">
        <f t="shared" si="89"/>
        <v>89</v>
      </c>
      <c r="AI66" s="76">
        <v>89</v>
      </c>
      <c r="AJ66" s="76" t="s">
        <v>265</v>
      </c>
      <c r="AK66" s="100">
        <f t="shared" si="155"/>
        <v>89</v>
      </c>
      <c r="AL66" s="100"/>
      <c r="AM66" s="55"/>
      <c r="AN66">
        <v>146</v>
      </c>
      <c r="AO66" s="48">
        <v>121</v>
      </c>
      <c r="AP66" s="49">
        <v>1</v>
      </c>
      <c r="AQ66" s="55">
        <f t="shared" si="97"/>
        <v>121</v>
      </c>
      <c r="AR66" s="76">
        <v>146</v>
      </c>
      <c r="AS66" s="76" t="s">
        <v>265</v>
      </c>
      <c r="AT66" s="100">
        <f t="shared" si="156"/>
        <v>121</v>
      </c>
      <c r="AU66" s="100"/>
      <c r="AV66" s="55"/>
      <c r="AW66">
        <v>370</v>
      </c>
      <c r="AX66" s="48">
        <v>370</v>
      </c>
      <c r="AY66" s="49">
        <v>0.58379999999999999</v>
      </c>
      <c r="AZ66" s="55">
        <f t="shared" si="99"/>
        <v>216.006</v>
      </c>
      <c r="BA66" s="76">
        <v>370</v>
      </c>
      <c r="BB66" s="76" t="s">
        <v>265</v>
      </c>
      <c r="BC66" s="100">
        <f t="shared" si="157"/>
        <v>216.006</v>
      </c>
      <c r="BD66" s="100"/>
      <c r="BE66" s="55"/>
      <c r="BF66">
        <v>1689</v>
      </c>
      <c r="BG66" s="48">
        <v>1231</v>
      </c>
      <c r="BH66" s="49">
        <v>0.11840000000000001</v>
      </c>
      <c r="BI66" s="55">
        <f t="shared" si="100"/>
        <v>145.75040000000001</v>
      </c>
      <c r="BJ66" s="76">
        <v>304</v>
      </c>
      <c r="BK66" s="76" t="s">
        <v>265</v>
      </c>
      <c r="BL66" s="99">
        <f t="shared" si="158"/>
        <v>145.75040000000001</v>
      </c>
      <c r="BM66" s="99"/>
      <c r="BN66" s="55"/>
      <c r="BO66">
        <v>2363</v>
      </c>
      <c r="BP66" s="50">
        <v>1900</v>
      </c>
      <c r="BQ66" s="49">
        <v>0.03</v>
      </c>
      <c r="BR66" s="55">
        <f t="shared" si="90"/>
        <v>57</v>
      </c>
      <c r="BS66" s="90">
        <v>2363</v>
      </c>
      <c r="BT66" s="76" t="s">
        <v>265</v>
      </c>
      <c r="BU66" s="99">
        <f t="shared" si="159"/>
        <v>57</v>
      </c>
      <c r="BV66" s="99"/>
      <c r="BW66" s="55"/>
      <c r="BX66">
        <v>1</v>
      </c>
      <c r="BY66" s="85">
        <v>1</v>
      </c>
      <c r="BZ66" s="76" t="s">
        <v>265</v>
      </c>
      <c r="CA66" s="99"/>
      <c r="CB66" s="55"/>
      <c r="CC66">
        <v>290</v>
      </c>
      <c r="CD66" s="48">
        <v>126</v>
      </c>
      <c r="CE66" s="49">
        <v>1</v>
      </c>
      <c r="CF66" s="55">
        <f t="shared" si="93"/>
        <v>126</v>
      </c>
      <c r="CG66" s="76">
        <v>290</v>
      </c>
      <c r="CH66" s="76" t="s">
        <v>265</v>
      </c>
      <c r="CI66" s="100">
        <f t="shared" si="160"/>
        <v>126</v>
      </c>
      <c r="CJ66" s="100"/>
      <c r="CK66" s="55"/>
      <c r="CL66">
        <v>1420</v>
      </c>
      <c r="CM66" s="50">
        <v>1284</v>
      </c>
      <c r="CN66" s="49">
        <v>0.2072</v>
      </c>
      <c r="CO66" s="55">
        <f t="shared" si="91"/>
        <v>266.04480000000001</v>
      </c>
      <c r="CP66" s="74">
        <v>1420</v>
      </c>
      <c r="CQ66" s="76" t="s">
        <v>265</v>
      </c>
      <c r="CR66" s="99">
        <f t="shared" si="161"/>
        <v>266.04480000000001</v>
      </c>
      <c r="CS66" s="99"/>
      <c r="CT66" s="55"/>
      <c r="CU66">
        <v>2078</v>
      </c>
      <c r="CV66" s="50">
        <v>2078</v>
      </c>
      <c r="CW66" s="49">
        <v>0.6925</v>
      </c>
      <c r="CX66" s="55">
        <f t="shared" si="92"/>
        <v>1439.0150000000001</v>
      </c>
      <c r="CY66" s="74">
        <v>2088</v>
      </c>
      <c r="CZ66" s="76" t="s">
        <v>265</v>
      </c>
      <c r="DA66" s="99">
        <f t="shared" si="162"/>
        <v>1439.0150000000001</v>
      </c>
      <c r="DB66" s="99"/>
      <c r="DC66" s="55"/>
      <c r="DD66">
        <v>879</v>
      </c>
      <c r="DE66" s="48">
        <v>840</v>
      </c>
      <c r="DF66" s="49">
        <v>0.34520000000000001</v>
      </c>
      <c r="DG66" s="55">
        <f t="shared" si="101"/>
        <v>289.96800000000002</v>
      </c>
      <c r="DH66" s="76">
        <v>879</v>
      </c>
      <c r="DI66" s="76" t="s">
        <v>265</v>
      </c>
      <c r="DJ66" s="99">
        <f t="shared" si="163"/>
        <v>289.96800000000002</v>
      </c>
      <c r="DK66" s="99"/>
      <c r="DL66" s="55"/>
      <c r="DM66" s="48">
        <v>306</v>
      </c>
      <c r="DN66" s="49">
        <v>1</v>
      </c>
      <c r="DO66" s="55">
        <f t="shared" si="102"/>
        <v>306</v>
      </c>
      <c r="DP66" s="99">
        <f t="shared" si="164"/>
        <v>306</v>
      </c>
      <c r="DR66">
        <v>681</v>
      </c>
      <c r="DT66">
        <v>105</v>
      </c>
      <c r="DX66">
        <v>147</v>
      </c>
      <c r="EC66" s="76" t="s">
        <v>265</v>
      </c>
      <c r="ED66" s="76" t="s">
        <v>265</v>
      </c>
      <c r="EE66" s="201"/>
      <c r="EF66" s="201"/>
      <c r="EJ66">
        <v>264</v>
      </c>
      <c r="EK66" s="76">
        <v>26</v>
      </c>
      <c r="EL66" s="83">
        <v>0.9</v>
      </c>
      <c r="EM66" s="82"/>
      <c r="EN66">
        <v>32</v>
      </c>
      <c r="EO66">
        <v>5.8999999999999997E-2</v>
      </c>
      <c r="EP66">
        <v>34</v>
      </c>
      <c r="EZ66" s="144" t="str">
        <f t="shared" si="2"/>
        <v>fall Chinook-Lewis</v>
      </c>
      <c r="FA66" s="62" t="s">
        <v>328</v>
      </c>
      <c r="FB66" s="145" t="s">
        <v>403</v>
      </c>
      <c r="FC66" s="62" t="s">
        <v>43</v>
      </c>
      <c r="FD66" s="145" t="s">
        <v>402</v>
      </c>
      <c r="FE66" s="145">
        <v>1500</v>
      </c>
      <c r="FF66" s="62">
        <v>2013</v>
      </c>
      <c r="FG66" s="62">
        <v>6170.9565000000002</v>
      </c>
      <c r="FH66" s="62">
        <v>2002.22515</v>
      </c>
      <c r="FS66">
        <v>1992</v>
      </c>
      <c r="FT66" t="e">
        <f>(FT6/(1-FT36)-FT6)</f>
        <v>#VALUE!</v>
      </c>
      <c r="FU66" t="e">
        <f t="shared" ref="FU66:GB66" si="168">(FU6/(1-FU36)-FU6)</f>
        <v>#VALUE!</v>
      </c>
      <c r="FV66" t="e">
        <f t="shared" si="168"/>
        <v>#VALUE!</v>
      </c>
      <c r="FW66" t="e">
        <f t="shared" si="168"/>
        <v>#VALUE!</v>
      </c>
      <c r="FX66" t="e">
        <f t="shared" si="168"/>
        <v>#VALUE!</v>
      </c>
      <c r="FY66">
        <f t="shared" si="168"/>
        <v>3141.3333333333339</v>
      </c>
      <c r="FZ66" t="e">
        <f t="shared" si="168"/>
        <v>#VALUE!</v>
      </c>
      <c r="GA66" t="e">
        <f t="shared" si="168"/>
        <v>#VALUE!</v>
      </c>
      <c r="GB66" t="e">
        <f t="shared" si="168"/>
        <v>#VALUE!</v>
      </c>
      <c r="MP66" s="70"/>
      <c r="MQ66" s="70"/>
      <c r="MR66" s="70"/>
      <c r="MS66" s="70"/>
      <c r="MU66" s="3"/>
    </row>
    <row r="67" spans="2:365" x14ac:dyDescent="0.25">
      <c r="B67" s="43" t="s">
        <v>141</v>
      </c>
      <c r="C67" s="3">
        <v>103644.70408685479</v>
      </c>
      <c r="D67" s="3">
        <v>94330.704086854792</v>
      </c>
      <c r="E67" s="3">
        <f t="shared" si="85"/>
        <v>9314</v>
      </c>
      <c r="F67" s="11">
        <f t="shared" si="86"/>
        <v>8.9864697690629908E-2</v>
      </c>
      <c r="G67" s="11"/>
      <c r="H67" s="80">
        <v>4400</v>
      </c>
      <c r="I67" s="80">
        <v>0</v>
      </c>
      <c r="J67" s="80">
        <v>4400</v>
      </c>
      <c r="K67" s="80">
        <v>4800</v>
      </c>
      <c r="L67" s="80">
        <v>2600</v>
      </c>
      <c r="M67" s="80">
        <v>82400</v>
      </c>
      <c r="N67" s="11"/>
      <c r="O67" s="11">
        <f t="shared" si="103"/>
        <v>4.6644409607594042E-2</v>
      </c>
      <c r="P67" s="11">
        <f t="shared" si="104"/>
        <v>0</v>
      </c>
      <c r="Q67" s="11">
        <f t="shared" si="105"/>
        <v>2.756260567721466E-2</v>
      </c>
      <c r="R67" s="11">
        <f t="shared" si="106"/>
        <v>2.756260567721466E-2</v>
      </c>
      <c r="S67" s="3">
        <v>124950.71990559618</v>
      </c>
      <c r="T67" s="3"/>
      <c r="U67" s="3">
        <v>3700</v>
      </c>
      <c r="V67" s="3">
        <v>33800</v>
      </c>
      <c r="W67" s="3">
        <v>37500</v>
      </c>
      <c r="X67" s="3">
        <v>3200</v>
      </c>
      <c r="Y67" s="3">
        <v>100</v>
      </c>
      <c r="Z67" s="3">
        <v>41700</v>
      </c>
      <c r="AA67" s="3"/>
      <c r="AB67" s="3">
        <v>400205</v>
      </c>
      <c r="AC67" s="3">
        <v>74496</v>
      </c>
      <c r="AD67" s="55"/>
      <c r="AE67">
        <v>241</v>
      </c>
      <c r="AF67" s="48">
        <v>241</v>
      </c>
      <c r="AG67" s="49">
        <v>0.62660000000000005</v>
      </c>
      <c r="AH67" s="55">
        <f t="shared" si="89"/>
        <v>151.01060000000001</v>
      </c>
      <c r="AI67" s="76">
        <v>241</v>
      </c>
      <c r="AJ67" s="76" t="s">
        <v>265</v>
      </c>
      <c r="AK67" s="100">
        <f t="shared" si="155"/>
        <v>151.01060000000001</v>
      </c>
      <c r="AL67" s="100"/>
      <c r="AM67" s="55"/>
      <c r="AN67">
        <v>2806</v>
      </c>
      <c r="AO67" s="50">
        <v>2281</v>
      </c>
      <c r="AP67" s="49">
        <v>0.83599999999999997</v>
      </c>
      <c r="AQ67" s="55">
        <f t="shared" si="97"/>
        <v>1906.9159999999999</v>
      </c>
      <c r="AR67" s="74">
        <v>2806</v>
      </c>
      <c r="AS67" s="76" t="s">
        <v>265</v>
      </c>
      <c r="AT67" s="100">
        <f t="shared" si="156"/>
        <v>1906.9159999999999</v>
      </c>
      <c r="AU67" s="100"/>
      <c r="AV67" s="55"/>
      <c r="AW67">
        <v>3860</v>
      </c>
      <c r="AX67" s="50">
        <v>3857</v>
      </c>
      <c r="AY67" s="49">
        <v>0.39850000000000002</v>
      </c>
      <c r="AZ67" s="55">
        <f t="shared" si="99"/>
        <v>1537.0145</v>
      </c>
      <c r="BA67" s="74">
        <v>3860</v>
      </c>
      <c r="BB67" s="76" t="s">
        <v>265</v>
      </c>
      <c r="BC67" s="100">
        <f t="shared" si="157"/>
        <v>1537.0145</v>
      </c>
      <c r="BD67" s="100"/>
      <c r="BE67" s="55"/>
      <c r="BF67">
        <v>4132</v>
      </c>
      <c r="BG67" s="48">
        <v>2921</v>
      </c>
      <c r="BH67" s="49">
        <v>7.4300000000000005E-2</v>
      </c>
      <c r="BI67" s="55">
        <f t="shared" si="100"/>
        <v>217.03030000000001</v>
      </c>
      <c r="BJ67" s="76">
        <v>526</v>
      </c>
      <c r="BK67" s="76" t="s">
        <v>265</v>
      </c>
      <c r="BL67" s="99">
        <f t="shared" si="158"/>
        <v>217.03030000000001</v>
      </c>
      <c r="BM67" s="99"/>
      <c r="BN67" s="55"/>
      <c r="BO67">
        <v>4652</v>
      </c>
      <c r="BP67" s="50">
        <v>3346</v>
      </c>
      <c r="BQ67" s="49">
        <v>0.43930000000000002</v>
      </c>
      <c r="BR67" s="55">
        <f t="shared" si="90"/>
        <v>1469.8978000000002</v>
      </c>
      <c r="BS67" s="90">
        <v>4652</v>
      </c>
      <c r="BT67" s="76" t="s">
        <v>265</v>
      </c>
      <c r="BU67" s="99">
        <f t="shared" si="159"/>
        <v>1469.8978000000002</v>
      </c>
      <c r="BV67" s="99"/>
      <c r="BW67" s="55"/>
      <c r="BX67">
        <v>3646</v>
      </c>
      <c r="BY67" s="90">
        <v>3646</v>
      </c>
      <c r="BZ67" s="76" t="s">
        <v>265</v>
      </c>
      <c r="CA67" s="99">
        <f>BY67</f>
        <v>3646</v>
      </c>
      <c r="CB67" s="55"/>
      <c r="CC67">
        <v>802</v>
      </c>
      <c r="CD67" s="48">
        <v>632</v>
      </c>
      <c r="CE67" s="49">
        <v>0.90349999999999997</v>
      </c>
      <c r="CF67" s="55">
        <f t="shared" si="93"/>
        <v>571.01199999999994</v>
      </c>
      <c r="CG67" s="76">
        <v>802</v>
      </c>
      <c r="CH67" s="76" t="s">
        <v>265</v>
      </c>
      <c r="CI67" s="100">
        <f t="shared" si="160"/>
        <v>571.01199999999994</v>
      </c>
      <c r="CJ67" s="100"/>
      <c r="CK67" s="55"/>
      <c r="CL67">
        <v>3613</v>
      </c>
      <c r="CM67" s="50">
        <v>3553</v>
      </c>
      <c r="CN67" s="49">
        <v>0.18410000000000001</v>
      </c>
      <c r="CO67" s="55">
        <f t="shared" si="91"/>
        <v>654.10730000000001</v>
      </c>
      <c r="CP67" s="74">
        <v>3613</v>
      </c>
      <c r="CQ67" s="76" t="s">
        <v>265</v>
      </c>
      <c r="CR67" s="99">
        <f t="shared" si="161"/>
        <v>654.10730000000001</v>
      </c>
      <c r="CS67" s="99"/>
      <c r="CT67" s="55"/>
      <c r="CU67">
        <v>3836</v>
      </c>
      <c r="CV67" s="50">
        <v>3836</v>
      </c>
      <c r="CW67" s="49">
        <v>0.43430000000000002</v>
      </c>
      <c r="CX67" s="55">
        <f t="shared" si="92"/>
        <v>1665.9748000000002</v>
      </c>
      <c r="CY67" s="74">
        <v>3836</v>
      </c>
      <c r="CZ67" s="76" t="s">
        <v>265</v>
      </c>
      <c r="DA67" s="99">
        <f t="shared" si="162"/>
        <v>1665.9748000000002</v>
      </c>
      <c r="DB67" s="99"/>
      <c r="DC67" s="55"/>
      <c r="DD67">
        <v>4971</v>
      </c>
      <c r="DE67" s="50">
        <v>4963</v>
      </c>
      <c r="DF67" s="49">
        <v>2.5999999999999999E-2</v>
      </c>
      <c r="DG67" s="55">
        <f t="shared" si="101"/>
        <v>129.03799999999998</v>
      </c>
      <c r="DH67" s="74">
        <v>4971</v>
      </c>
      <c r="DI67" s="76" t="s">
        <v>265</v>
      </c>
      <c r="DJ67" s="99">
        <f t="shared" si="163"/>
        <v>129.03799999999998</v>
      </c>
      <c r="DK67" s="99"/>
      <c r="DL67" s="55"/>
      <c r="DM67" s="50">
        <v>970</v>
      </c>
      <c r="DN67" s="49">
        <v>0.2361</v>
      </c>
      <c r="DO67" s="55">
        <f t="shared" si="102"/>
        <v>229.017</v>
      </c>
      <c r="DP67" s="99">
        <f t="shared" si="164"/>
        <v>229.017</v>
      </c>
      <c r="DR67">
        <v>653</v>
      </c>
      <c r="DT67">
        <v>868</v>
      </c>
      <c r="DX67">
        <v>1668</v>
      </c>
      <c r="EC67" s="76" t="s">
        <v>265</v>
      </c>
      <c r="ED67" s="76" t="s">
        <v>265</v>
      </c>
      <c r="EE67" s="201"/>
      <c r="EF67" s="201"/>
      <c r="EJ67">
        <v>264</v>
      </c>
      <c r="EK67" s="76">
        <v>26</v>
      </c>
      <c r="EL67" s="84">
        <v>0.9</v>
      </c>
      <c r="EM67" s="82"/>
      <c r="EN67">
        <v>29</v>
      </c>
      <c r="EO67">
        <v>0.25600000000000001</v>
      </c>
      <c r="EP67">
        <v>39</v>
      </c>
      <c r="EZ67" s="144" t="str">
        <f t="shared" si="2"/>
        <v>fall Chinook-Lewis</v>
      </c>
      <c r="FA67" s="62" t="s">
        <v>328</v>
      </c>
      <c r="FB67" s="145" t="s">
        <v>403</v>
      </c>
      <c r="FC67" s="62" t="s">
        <v>43</v>
      </c>
      <c r="FD67" s="145" t="s">
        <v>402</v>
      </c>
      <c r="FE67" s="145">
        <v>1500</v>
      </c>
      <c r="FF67" s="62">
        <v>2014</v>
      </c>
      <c r="FG67" s="62">
        <v>3427.3492500000002</v>
      </c>
      <c r="FH67" s="62">
        <v>2871.2485375000001</v>
      </c>
      <c r="FS67">
        <v>1993</v>
      </c>
      <c r="FT67" t="e">
        <f t="shared" ref="FT67:FT92" si="169">(FT7/(1-FT37)-FT7)</f>
        <v>#VALUE!</v>
      </c>
      <c r="FU67" t="e">
        <f t="shared" ref="FU67:GB67" si="170">(FU7/(1-FU37)-FU7)</f>
        <v>#VALUE!</v>
      </c>
      <c r="FV67" t="e">
        <f t="shared" si="170"/>
        <v>#VALUE!</v>
      </c>
      <c r="FW67" t="e">
        <f t="shared" si="170"/>
        <v>#VALUE!</v>
      </c>
      <c r="FX67" t="e">
        <f t="shared" si="170"/>
        <v>#VALUE!</v>
      </c>
      <c r="FY67">
        <f t="shared" si="170"/>
        <v>4303.5</v>
      </c>
      <c r="FZ67" t="e">
        <f t="shared" si="170"/>
        <v>#VALUE!</v>
      </c>
      <c r="GA67" t="e">
        <f t="shared" si="170"/>
        <v>#VALUE!</v>
      </c>
      <c r="GB67" t="e">
        <f t="shared" si="170"/>
        <v>#VALUE!</v>
      </c>
      <c r="MU67" s="3"/>
    </row>
    <row r="68" spans="2:365" x14ac:dyDescent="0.25">
      <c r="B68" s="43" t="s">
        <v>142</v>
      </c>
      <c r="C68" s="3">
        <v>159387.61778397937</v>
      </c>
      <c r="D68" s="3">
        <v>156443.61778397937</v>
      </c>
      <c r="E68" s="3">
        <f t="shared" si="85"/>
        <v>2944</v>
      </c>
      <c r="F68" s="11">
        <f t="shared" si="86"/>
        <v>1.8470694530299404E-2</v>
      </c>
      <c r="G68" s="11"/>
      <c r="H68" s="80">
        <v>9900</v>
      </c>
      <c r="I68" s="80">
        <v>300</v>
      </c>
      <c r="J68" s="80">
        <v>10200</v>
      </c>
      <c r="K68" s="80">
        <v>10200</v>
      </c>
      <c r="L68" s="80">
        <v>5100</v>
      </c>
      <c r="M68" s="80">
        <v>130800.00000000001</v>
      </c>
      <c r="N68" s="11"/>
      <c r="O68" s="11">
        <f t="shared" si="103"/>
        <v>6.3281584383136219E-2</v>
      </c>
      <c r="P68" s="11">
        <f t="shared" si="104"/>
        <v>1.9176237691859459E-3</v>
      </c>
      <c r="Q68" s="11">
        <f t="shared" si="105"/>
        <v>3.2599604076161082E-2</v>
      </c>
      <c r="R68" s="11">
        <f t="shared" si="106"/>
        <v>3.2599604076161082E-2</v>
      </c>
      <c r="S68" s="3">
        <v>158299.37565352628</v>
      </c>
      <c r="T68" s="3"/>
      <c r="U68" s="3">
        <v>11500</v>
      </c>
      <c r="V68" s="3">
        <v>44600</v>
      </c>
      <c r="W68" s="3">
        <v>56100</v>
      </c>
      <c r="X68" s="3">
        <v>5800</v>
      </c>
      <c r="Y68" s="3">
        <v>900</v>
      </c>
      <c r="Z68" s="3">
        <v>75500</v>
      </c>
      <c r="AA68" s="3"/>
      <c r="AB68" s="3">
        <v>473786</v>
      </c>
      <c r="AC68" s="3">
        <v>40215</v>
      </c>
      <c r="AD68" s="55"/>
      <c r="AE68">
        <v>78</v>
      </c>
      <c r="AF68" s="48">
        <v>82</v>
      </c>
      <c r="AG68" s="49">
        <v>1</v>
      </c>
      <c r="AH68" s="55">
        <f t="shared" si="89"/>
        <v>82</v>
      </c>
      <c r="AI68" s="76">
        <v>78</v>
      </c>
      <c r="AJ68" s="76" t="s">
        <v>265</v>
      </c>
      <c r="AK68" s="100">
        <f t="shared" si="155"/>
        <v>82</v>
      </c>
      <c r="AL68" s="100"/>
      <c r="AM68" s="55"/>
      <c r="AN68">
        <v>7893</v>
      </c>
      <c r="AO68" s="50">
        <v>7520</v>
      </c>
      <c r="AP68" s="49">
        <v>0</v>
      </c>
      <c r="AQ68" s="55">
        <f t="shared" si="97"/>
        <v>0</v>
      </c>
      <c r="AR68" s="74">
        <v>7893</v>
      </c>
      <c r="AS68" s="76" t="s">
        <v>265</v>
      </c>
      <c r="AT68" s="100">
        <f t="shared" si="156"/>
        <v>0</v>
      </c>
      <c r="AU68" s="100"/>
      <c r="AV68" s="55"/>
      <c r="AW68">
        <v>3299</v>
      </c>
      <c r="AX68" s="50">
        <v>3299</v>
      </c>
      <c r="AY68" s="49">
        <v>3.39E-2</v>
      </c>
      <c r="AZ68" s="55">
        <f t="shared" si="99"/>
        <v>111.8361</v>
      </c>
      <c r="BA68" s="74">
        <v>3299</v>
      </c>
      <c r="BB68" s="76" t="s">
        <v>265</v>
      </c>
      <c r="BC68" s="100">
        <f t="shared" si="157"/>
        <v>111.8361</v>
      </c>
      <c r="BD68" s="100"/>
      <c r="BE68" s="55"/>
      <c r="BF68">
        <v>5224</v>
      </c>
      <c r="BG68" s="50">
        <v>3827</v>
      </c>
      <c r="BH68" s="49">
        <v>0.14549999999999999</v>
      </c>
      <c r="BI68" s="55">
        <f t="shared" si="100"/>
        <v>556.82849999999996</v>
      </c>
      <c r="BJ68" s="74">
        <v>1296</v>
      </c>
      <c r="BK68" s="76" t="s">
        <v>265</v>
      </c>
      <c r="BL68" s="99">
        <f t="shared" si="158"/>
        <v>556.82849999999996</v>
      </c>
      <c r="BM68" s="99"/>
      <c r="BN68" s="55"/>
      <c r="BO68">
        <v>13514</v>
      </c>
      <c r="BP68" s="50">
        <v>9061</v>
      </c>
      <c r="BQ68" s="49">
        <v>0.74870000000000003</v>
      </c>
      <c r="BR68" s="55">
        <f t="shared" si="90"/>
        <v>6783.9706999999999</v>
      </c>
      <c r="BS68" s="90">
        <v>13514</v>
      </c>
      <c r="BT68" s="76" t="s">
        <v>265</v>
      </c>
      <c r="BU68" s="99">
        <f t="shared" si="159"/>
        <v>6783.9706999999999</v>
      </c>
      <c r="BV68" s="99"/>
      <c r="BW68" s="55"/>
      <c r="BX68">
        <v>6113</v>
      </c>
      <c r="BY68" s="90">
        <v>6113</v>
      </c>
      <c r="BZ68" s="76" t="s">
        <v>265</v>
      </c>
      <c r="CA68" s="99">
        <f t="shared" ref="CA68:CA79" si="171">BY68</f>
        <v>6113</v>
      </c>
      <c r="CB68" s="55"/>
      <c r="CC68">
        <v>877</v>
      </c>
      <c r="CD68" s="48">
        <v>891</v>
      </c>
      <c r="CE68" s="49">
        <v>0.9405</v>
      </c>
      <c r="CF68" s="55">
        <f t="shared" si="93"/>
        <v>837.9855</v>
      </c>
      <c r="CG68" s="76">
        <v>877</v>
      </c>
      <c r="CH68" s="76" t="s">
        <v>265</v>
      </c>
      <c r="CI68" s="100">
        <f t="shared" si="160"/>
        <v>837.9855</v>
      </c>
      <c r="CJ68" s="100"/>
      <c r="CK68" s="55"/>
      <c r="CL68">
        <v>18809</v>
      </c>
      <c r="CM68" s="50">
        <v>18627</v>
      </c>
      <c r="CN68" s="49">
        <v>5.7000000000000002E-3</v>
      </c>
      <c r="CO68" s="55">
        <f t="shared" si="91"/>
        <v>106.1739</v>
      </c>
      <c r="CP68" s="74">
        <v>18809</v>
      </c>
      <c r="CQ68" s="76" t="s">
        <v>265</v>
      </c>
      <c r="CR68" s="99">
        <f t="shared" si="161"/>
        <v>106.1739</v>
      </c>
      <c r="CS68" s="99"/>
      <c r="CT68" s="55"/>
      <c r="CU68">
        <v>5725</v>
      </c>
      <c r="CV68" s="50">
        <v>5725</v>
      </c>
      <c r="CW68" s="49">
        <v>0.43769999999999998</v>
      </c>
      <c r="CX68" s="55">
        <f t="shared" si="92"/>
        <v>2505.8325</v>
      </c>
      <c r="CY68" s="74">
        <v>5725</v>
      </c>
      <c r="CZ68" s="76" t="s">
        <v>265</v>
      </c>
      <c r="DA68" s="99">
        <f t="shared" si="162"/>
        <v>2505.8325</v>
      </c>
      <c r="DB68" s="99"/>
      <c r="DC68" s="55"/>
      <c r="DD68">
        <v>7896</v>
      </c>
      <c r="DE68" s="50">
        <v>7912</v>
      </c>
      <c r="DF68" s="49">
        <v>0.1411</v>
      </c>
      <c r="DG68" s="55">
        <f t="shared" si="101"/>
        <v>1116.3832</v>
      </c>
      <c r="DH68" s="74">
        <v>7896</v>
      </c>
      <c r="DI68" s="76" t="s">
        <v>265</v>
      </c>
      <c r="DJ68" s="99">
        <f t="shared" si="163"/>
        <v>1116.3832</v>
      </c>
      <c r="DK68" s="99"/>
      <c r="DL68" s="55"/>
      <c r="DM68" s="50">
        <v>755</v>
      </c>
      <c r="DN68" s="49">
        <v>0.27550000000000002</v>
      </c>
      <c r="DO68" s="55">
        <f t="shared" si="102"/>
        <v>208.00250000000003</v>
      </c>
      <c r="DP68" s="99">
        <f t="shared" si="164"/>
        <v>208.00250000000003</v>
      </c>
      <c r="DR68">
        <v>1796</v>
      </c>
      <c r="DT68">
        <v>621</v>
      </c>
      <c r="DX68">
        <v>1787</v>
      </c>
      <c r="EC68" s="76" t="s">
        <v>265</v>
      </c>
      <c r="ED68" s="76" t="s">
        <v>265</v>
      </c>
      <c r="EE68" s="201"/>
      <c r="EF68" s="201"/>
      <c r="EJ68">
        <v>389</v>
      </c>
      <c r="EK68" s="76">
        <v>39</v>
      </c>
      <c r="EL68" s="84">
        <v>0.9</v>
      </c>
      <c r="EM68" s="82"/>
      <c r="EN68">
        <v>33</v>
      </c>
      <c r="EO68">
        <v>8.3000000000000004E-2</v>
      </c>
      <c r="EP68">
        <v>36</v>
      </c>
      <c r="EZ68" s="144" t="str">
        <f t="shared" si="2"/>
        <v>fall Chinook-Lewis</v>
      </c>
      <c r="FA68" s="62" t="s">
        <v>328</v>
      </c>
      <c r="FB68" s="145" t="s">
        <v>403</v>
      </c>
      <c r="FC68" s="62" t="s">
        <v>43</v>
      </c>
      <c r="FD68" s="145" t="s">
        <v>402</v>
      </c>
      <c r="FE68" s="145">
        <v>1500</v>
      </c>
      <c r="FF68" s="62">
        <v>2015</v>
      </c>
      <c r="FG68" s="62">
        <v>6079.8891249999997</v>
      </c>
      <c r="FH68" s="62">
        <v>4993.14905</v>
      </c>
      <c r="FS68">
        <v>1994</v>
      </c>
      <c r="FT68" t="e">
        <f t="shared" si="169"/>
        <v>#VALUE!</v>
      </c>
      <c r="FU68" t="e">
        <f t="shared" ref="FU68:GB68" si="172">(FU8/(1-FU38)-FU8)</f>
        <v>#VALUE!</v>
      </c>
      <c r="FV68" t="e">
        <f t="shared" si="172"/>
        <v>#VALUE!</v>
      </c>
      <c r="FW68" t="e">
        <f t="shared" si="172"/>
        <v>#VALUE!</v>
      </c>
      <c r="FX68" t="e">
        <f t="shared" si="172"/>
        <v>#VALUE!</v>
      </c>
      <c r="FY68">
        <f t="shared" si="172"/>
        <v>1817.666666666667</v>
      </c>
      <c r="FZ68" t="e">
        <f t="shared" si="172"/>
        <v>#VALUE!</v>
      </c>
      <c r="GA68" t="e">
        <f t="shared" si="172"/>
        <v>#VALUE!</v>
      </c>
      <c r="GB68" t="e">
        <f t="shared" si="172"/>
        <v>#VALUE!</v>
      </c>
      <c r="MP68" s="70"/>
      <c r="MQ68" s="70"/>
      <c r="MR68" s="70"/>
      <c r="MU68" s="3"/>
      <c r="MX68" s="3"/>
      <c r="MY68" s="3"/>
      <c r="MZ68" s="3"/>
      <c r="NA68" s="3"/>
    </row>
    <row r="69" spans="2:365" x14ac:dyDescent="0.25">
      <c r="B69" s="43" t="s">
        <v>143</v>
      </c>
      <c r="C69" s="3">
        <v>156451</v>
      </c>
      <c r="D69" s="3">
        <v>154983</v>
      </c>
      <c r="E69" s="3">
        <f t="shared" si="85"/>
        <v>1468</v>
      </c>
      <c r="F69" s="11">
        <f t="shared" si="86"/>
        <v>9.3831295421569691E-3</v>
      </c>
      <c r="G69" s="11"/>
      <c r="H69" s="92"/>
      <c r="I69" s="92"/>
      <c r="J69" s="92"/>
      <c r="K69" s="92"/>
      <c r="L69" s="92"/>
      <c r="M69" s="92"/>
      <c r="N69" s="11"/>
      <c r="O69" s="11">
        <f t="shared" si="103"/>
        <v>0</v>
      </c>
      <c r="P69" s="11">
        <f t="shared" si="104"/>
        <v>0</v>
      </c>
      <c r="Q69" s="11">
        <f t="shared" si="105"/>
        <v>0</v>
      </c>
      <c r="R69" s="11">
        <f t="shared" si="106"/>
        <v>0</v>
      </c>
      <c r="S69" s="3">
        <v>180592.2089242732</v>
      </c>
      <c r="T69" s="3"/>
      <c r="U69" s="94"/>
      <c r="V69" s="94"/>
      <c r="W69" s="94"/>
      <c r="X69" s="94"/>
      <c r="Y69" s="94"/>
      <c r="Z69" s="94"/>
      <c r="AA69" s="3"/>
      <c r="AB69" s="3">
        <v>610075</v>
      </c>
      <c r="AC69" s="3">
        <v>47722</v>
      </c>
      <c r="AD69" s="55"/>
      <c r="AE69">
        <v>373</v>
      </c>
      <c r="AF69" s="48">
        <v>310</v>
      </c>
      <c r="AG69" s="49">
        <v>0.8548</v>
      </c>
      <c r="AH69" s="55">
        <f t="shared" si="89"/>
        <v>264.988</v>
      </c>
      <c r="AI69" s="76">
        <v>373</v>
      </c>
      <c r="AJ69" s="76" t="s">
        <v>265</v>
      </c>
      <c r="AK69" s="100">
        <f t="shared" si="155"/>
        <v>264.988</v>
      </c>
      <c r="AL69" s="100"/>
      <c r="AM69" s="55"/>
      <c r="AN69">
        <v>7348</v>
      </c>
      <c r="AO69" s="50">
        <v>6748</v>
      </c>
      <c r="AP69" s="49">
        <v>0.65869999999999995</v>
      </c>
      <c r="AQ69" s="55">
        <f t="shared" si="97"/>
        <v>4444.9075999999995</v>
      </c>
      <c r="AR69" s="74">
        <v>7384</v>
      </c>
      <c r="AS69" s="76" t="s">
        <v>265</v>
      </c>
      <c r="AT69" s="100">
        <f t="shared" si="156"/>
        <v>4444.9075999999995</v>
      </c>
      <c r="AU69" s="100"/>
      <c r="AV69" s="55"/>
      <c r="AW69">
        <v>3792</v>
      </c>
      <c r="AX69" s="50">
        <v>3792</v>
      </c>
      <c r="AY69" s="49">
        <v>0.55779999999999996</v>
      </c>
      <c r="AZ69" s="55">
        <f t="shared" si="99"/>
        <v>2115.1776</v>
      </c>
      <c r="BA69" s="74">
        <v>3792</v>
      </c>
      <c r="BB69" s="76" t="s">
        <v>265</v>
      </c>
      <c r="BC69" s="100">
        <f t="shared" si="157"/>
        <v>2115.1776</v>
      </c>
      <c r="BD69" s="100"/>
      <c r="BE69" s="55"/>
      <c r="BF69">
        <v>6518</v>
      </c>
      <c r="BG69" s="48">
        <v>5682</v>
      </c>
      <c r="BH69" s="49">
        <v>0.3921</v>
      </c>
      <c r="BI69" s="55">
        <f t="shared" si="100"/>
        <v>2227.9122000000002</v>
      </c>
      <c r="BJ69" s="76">
        <v>714</v>
      </c>
      <c r="BK69" s="76" t="s">
        <v>265</v>
      </c>
      <c r="BL69" s="99">
        <f t="shared" si="158"/>
        <v>2227.9122000000002</v>
      </c>
      <c r="BM69" s="99"/>
      <c r="BN69" s="55"/>
      <c r="BO69">
        <v>10048</v>
      </c>
      <c r="BP69" s="50">
        <v>6784</v>
      </c>
      <c r="BQ69" s="49">
        <v>0.88400000000000001</v>
      </c>
      <c r="BR69" s="55">
        <f t="shared" si="90"/>
        <v>5997.0560000000005</v>
      </c>
      <c r="BS69" s="90">
        <v>10048</v>
      </c>
      <c r="BT69" s="76" t="s">
        <v>265</v>
      </c>
      <c r="BU69" s="99">
        <f t="shared" si="159"/>
        <v>5997.0560000000005</v>
      </c>
      <c r="BV69" s="99"/>
      <c r="BW69" s="55"/>
      <c r="BX69">
        <v>4165</v>
      </c>
      <c r="BY69" s="90">
        <v>4165</v>
      </c>
      <c r="BZ69" s="76" t="s">
        <v>265</v>
      </c>
      <c r="CA69" s="99">
        <f t="shared" si="171"/>
        <v>4165</v>
      </c>
      <c r="CB69" s="55"/>
      <c r="CC69">
        <v>1106</v>
      </c>
      <c r="CD69" s="50">
        <v>1082</v>
      </c>
      <c r="CE69" s="49">
        <v>0.89829999999999999</v>
      </c>
      <c r="CF69" s="55">
        <f t="shared" si="93"/>
        <v>971.9606</v>
      </c>
      <c r="CG69" s="74">
        <v>1106</v>
      </c>
      <c r="CH69" s="76" t="s">
        <v>265</v>
      </c>
      <c r="CI69" s="100">
        <f t="shared" si="160"/>
        <v>971.9606</v>
      </c>
      <c r="CJ69" s="100"/>
      <c r="CK69" s="55"/>
      <c r="CL69">
        <v>24710</v>
      </c>
      <c r="CM69" s="50">
        <v>24684</v>
      </c>
      <c r="CN69" s="49">
        <v>3.0000000000000001E-3</v>
      </c>
      <c r="CO69" s="55">
        <f t="shared" si="91"/>
        <v>74.052000000000007</v>
      </c>
      <c r="CP69" s="74">
        <v>24710</v>
      </c>
      <c r="CQ69" s="76" t="s">
        <v>265</v>
      </c>
      <c r="CR69" s="99">
        <f t="shared" si="161"/>
        <v>74.052000000000007</v>
      </c>
      <c r="CS69" s="99"/>
      <c r="CT69" s="55"/>
      <c r="CU69">
        <v>3440</v>
      </c>
      <c r="CV69" s="50">
        <v>3440</v>
      </c>
      <c r="CW69" s="49">
        <v>0.38629999999999998</v>
      </c>
      <c r="CX69" s="55">
        <f t="shared" si="92"/>
        <v>1328.8719999999998</v>
      </c>
      <c r="CY69" s="74">
        <v>3440</v>
      </c>
      <c r="CZ69" s="76" t="s">
        <v>265</v>
      </c>
      <c r="DA69" s="99">
        <f t="shared" si="162"/>
        <v>1328.8719999999998</v>
      </c>
      <c r="DB69" s="99"/>
      <c r="DC69" s="55"/>
      <c r="DD69">
        <v>13943</v>
      </c>
      <c r="DE69" s="50">
        <v>13937</v>
      </c>
      <c r="DF69" s="49">
        <v>0.4556</v>
      </c>
      <c r="DG69" s="55">
        <f t="shared" si="101"/>
        <v>6349.6972000000005</v>
      </c>
      <c r="DH69" s="74">
        <v>13943</v>
      </c>
      <c r="DI69" s="76" t="s">
        <v>265</v>
      </c>
      <c r="DJ69" s="99">
        <f t="shared" si="163"/>
        <v>6349.6972000000005</v>
      </c>
      <c r="DK69" s="99"/>
      <c r="DL69" s="55"/>
      <c r="DM69" s="50">
        <v>868</v>
      </c>
      <c r="DN69" s="49">
        <v>0.5403</v>
      </c>
      <c r="DO69" s="55">
        <f t="shared" si="102"/>
        <v>468.98039999999997</v>
      </c>
      <c r="DP69" s="99">
        <f t="shared" si="164"/>
        <v>468.98039999999997</v>
      </c>
      <c r="DR69">
        <v>1503</v>
      </c>
      <c r="DT69">
        <v>3670</v>
      </c>
      <c r="DX69">
        <v>11480</v>
      </c>
      <c r="EC69" s="76" t="s">
        <v>265</v>
      </c>
      <c r="ED69" s="76" t="s">
        <v>265</v>
      </c>
      <c r="EE69" s="201"/>
      <c r="EF69" s="201"/>
      <c r="EJ69">
        <v>474</v>
      </c>
      <c r="EK69" s="76">
        <v>48</v>
      </c>
      <c r="EL69" s="84">
        <v>0.9</v>
      </c>
      <c r="EM69" s="82"/>
      <c r="EN69">
        <v>57</v>
      </c>
      <c r="EO69">
        <v>0.109</v>
      </c>
      <c r="EP69">
        <v>64</v>
      </c>
      <c r="EZ69" s="144" t="str">
        <f t="shared" si="2"/>
        <v>fall Chinook-Lewis</v>
      </c>
      <c r="FA69" s="62" t="s">
        <v>328</v>
      </c>
      <c r="FB69" s="145" t="s">
        <v>403</v>
      </c>
      <c r="FC69" s="62" t="s">
        <v>43</v>
      </c>
      <c r="FD69" s="145" t="s">
        <v>402</v>
      </c>
      <c r="FE69" s="145">
        <v>1500</v>
      </c>
      <c r="FF69" s="62">
        <v>2016</v>
      </c>
      <c r="FG69" s="62">
        <v>3190.03575</v>
      </c>
      <c r="FH69" s="62">
        <v>2715.5866612499999</v>
      </c>
      <c r="FS69">
        <v>1995</v>
      </c>
      <c r="FT69" t="e">
        <f t="shared" si="169"/>
        <v>#VALUE!</v>
      </c>
      <c r="FU69" t="e">
        <f t="shared" ref="FU69:GB69" si="173">(FU9/(1-FU39)-FU9)</f>
        <v>#VALUE!</v>
      </c>
      <c r="FV69" t="e">
        <f t="shared" si="173"/>
        <v>#VALUE!</v>
      </c>
      <c r="FW69" t="e">
        <f t="shared" si="173"/>
        <v>#VALUE!</v>
      </c>
      <c r="FX69" t="e">
        <f t="shared" si="173"/>
        <v>#VALUE!</v>
      </c>
      <c r="FY69">
        <f t="shared" si="173"/>
        <v>3290.166666666667</v>
      </c>
      <c r="FZ69" t="e">
        <f t="shared" si="173"/>
        <v>#VALUE!</v>
      </c>
      <c r="GA69" t="e">
        <f t="shared" si="173"/>
        <v>#VALUE!</v>
      </c>
      <c r="GB69" t="e">
        <f t="shared" si="173"/>
        <v>#VALUE!</v>
      </c>
    </row>
    <row r="70" spans="2:365" x14ac:dyDescent="0.25">
      <c r="B70" s="43" t="s">
        <v>144</v>
      </c>
      <c r="C70" s="3">
        <v>111373.26320152165</v>
      </c>
      <c r="D70" s="3">
        <v>109055.26320152165</v>
      </c>
      <c r="E70" s="3">
        <f t="shared" si="85"/>
        <v>2318</v>
      </c>
      <c r="F70" s="11">
        <f t="shared" si="86"/>
        <v>2.0812894705309577E-2</v>
      </c>
      <c r="G70" s="11"/>
      <c r="H70" s="92"/>
      <c r="I70" s="92"/>
      <c r="J70" s="92"/>
      <c r="K70" s="92"/>
      <c r="L70" s="92"/>
      <c r="M70" s="92"/>
      <c r="N70" s="11"/>
      <c r="O70" s="11">
        <f t="shared" si="103"/>
        <v>0</v>
      </c>
      <c r="P70" s="11">
        <f t="shared" si="104"/>
        <v>0</v>
      </c>
      <c r="Q70" s="11">
        <f t="shared" si="105"/>
        <v>0</v>
      </c>
      <c r="R70" s="11">
        <f t="shared" si="106"/>
        <v>0</v>
      </c>
      <c r="S70" s="3">
        <v>175245.21086384641</v>
      </c>
      <c r="T70" s="3"/>
      <c r="U70" s="94"/>
      <c r="V70" s="94"/>
      <c r="W70" s="94"/>
      <c r="X70" s="94"/>
      <c r="Y70" s="94"/>
      <c r="Z70" s="94"/>
      <c r="AA70" s="3"/>
      <c r="AB70" s="3">
        <v>583332</v>
      </c>
      <c r="AC70" s="3">
        <v>38480</v>
      </c>
      <c r="AD70" s="55"/>
      <c r="AE70">
        <v>726</v>
      </c>
      <c r="AF70" s="48">
        <v>669</v>
      </c>
      <c r="AG70" s="49">
        <v>1</v>
      </c>
      <c r="AH70" s="55">
        <f t="shared" si="89"/>
        <v>669</v>
      </c>
      <c r="AI70" s="76">
        <v>726</v>
      </c>
      <c r="AJ70" s="76" t="s">
        <v>265</v>
      </c>
      <c r="AK70" s="100">
        <f t="shared" si="155"/>
        <v>669</v>
      </c>
      <c r="AL70" s="100"/>
      <c r="AM70" s="55"/>
      <c r="AN70">
        <v>6880</v>
      </c>
      <c r="AO70" s="50">
        <v>4775</v>
      </c>
      <c r="AP70" s="49">
        <v>5.7000000000000002E-3</v>
      </c>
      <c r="AQ70" s="55">
        <f t="shared" si="97"/>
        <v>27.217500000000001</v>
      </c>
      <c r="AR70" s="74">
        <v>6880</v>
      </c>
      <c r="AS70" s="76" t="s">
        <v>265</v>
      </c>
      <c r="AT70" s="100">
        <f t="shared" si="156"/>
        <v>27.217500000000001</v>
      </c>
      <c r="AU70" s="100"/>
      <c r="AV70" s="55"/>
      <c r="AW70">
        <v>4611</v>
      </c>
      <c r="AX70" s="50">
        <v>4607</v>
      </c>
      <c r="AY70" s="49">
        <v>2.7300000000000001E-2</v>
      </c>
      <c r="AZ70" s="55">
        <f t="shared" si="99"/>
        <v>125.7711</v>
      </c>
      <c r="BA70" s="74">
        <v>4611</v>
      </c>
      <c r="BB70" s="76" t="s">
        <v>265</v>
      </c>
      <c r="BC70" s="100">
        <f t="shared" si="157"/>
        <v>125.7711</v>
      </c>
      <c r="BD70" s="100"/>
      <c r="BE70" s="55"/>
      <c r="BF70">
        <v>2171</v>
      </c>
      <c r="BG70" s="50">
        <v>1947</v>
      </c>
      <c r="BH70" s="49">
        <v>0.2681</v>
      </c>
      <c r="BI70" s="55">
        <f t="shared" si="100"/>
        <v>521.99070000000006</v>
      </c>
      <c r="BJ70" s="76">
        <v>886</v>
      </c>
      <c r="BK70" s="76" t="s">
        <v>265</v>
      </c>
      <c r="BL70" s="99">
        <f t="shared" si="158"/>
        <v>521.99070000000006</v>
      </c>
      <c r="BM70" s="99"/>
      <c r="BN70" s="55"/>
      <c r="BO70">
        <v>4466</v>
      </c>
      <c r="BP70" s="50">
        <v>3144</v>
      </c>
      <c r="BQ70" s="49">
        <v>0.65680000000000005</v>
      </c>
      <c r="BR70" s="55">
        <f t="shared" si="90"/>
        <v>2064.9792000000002</v>
      </c>
      <c r="BS70" s="90">
        <v>4466</v>
      </c>
      <c r="BT70" s="76" t="s">
        <v>265</v>
      </c>
      <c r="BU70" s="99">
        <f t="shared" si="159"/>
        <v>2064.9792000000002</v>
      </c>
      <c r="BV70" s="99"/>
      <c r="BW70" s="55"/>
      <c r="BX70">
        <v>2145</v>
      </c>
      <c r="BY70" s="90">
        <v>2145</v>
      </c>
      <c r="BZ70" s="76" t="s">
        <v>265</v>
      </c>
      <c r="CA70" s="99">
        <f t="shared" si="171"/>
        <v>2145</v>
      </c>
      <c r="CB70" s="55"/>
      <c r="CC70">
        <v>1503</v>
      </c>
      <c r="CD70" s="50">
        <v>1550</v>
      </c>
      <c r="CE70" s="49">
        <v>0.90390000000000004</v>
      </c>
      <c r="CF70" s="55">
        <f t="shared" si="93"/>
        <v>1401.0450000000001</v>
      </c>
      <c r="CG70" s="74">
        <v>1503</v>
      </c>
      <c r="CH70" s="76" t="s">
        <v>265</v>
      </c>
      <c r="CI70" s="100">
        <f t="shared" si="160"/>
        <v>1401.0450000000001</v>
      </c>
      <c r="CJ70" s="100"/>
      <c r="CK70" s="55"/>
      <c r="CL70">
        <v>6612</v>
      </c>
      <c r="CM70" s="50">
        <v>6434</v>
      </c>
      <c r="CN70" s="49">
        <v>0.1066</v>
      </c>
      <c r="CO70" s="55">
        <f t="shared" si="91"/>
        <v>685.86440000000005</v>
      </c>
      <c r="CP70" s="74">
        <v>6612</v>
      </c>
      <c r="CQ70" s="76" t="s">
        <v>265</v>
      </c>
      <c r="CR70" s="99">
        <f t="shared" si="161"/>
        <v>685.86440000000005</v>
      </c>
      <c r="CS70" s="99"/>
      <c r="CT70" s="55"/>
      <c r="CU70">
        <v>10404</v>
      </c>
      <c r="CV70" s="50">
        <v>10404</v>
      </c>
      <c r="CW70" s="49">
        <v>0.24990000000000001</v>
      </c>
      <c r="CX70" s="55">
        <f t="shared" si="92"/>
        <v>2599.9596000000001</v>
      </c>
      <c r="CY70" s="74">
        <v>10404</v>
      </c>
      <c r="CZ70" s="76" t="s">
        <v>265</v>
      </c>
      <c r="DA70" s="99">
        <f t="shared" si="162"/>
        <v>2599.9596000000001</v>
      </c>
      <c r="DB70" s="99"/>
      <c r="DC70" s="55"/>
      <c r="DD70">
        <v>4711</v>
      </c>
      <c r="DE70" s="50">
        <v>4704</v>
      </c>
      <c r="DF70" s="49">
        <v>0.76929999999999998</v>
      </c>
      <c r="DG70" s="55">
        <f t="shared" si="101"/>
        <v>3618.7871999999998</v>
      </c>
      <c r="DH70" s="74">
        <v>4711</v>
      </c>
      <c r="DI70" s="76" t="s">
        <v>265</v>
      </c>
      <c r="DJ70" s="99">
        <f t="shared" si="163"/>
        <v>3618.7871999999998</v>
      </c>
      <c r="DK70" s="99"/>
      <c r="DL70" s="55"/>
      <c r="DM70" s="50">
        <v>671</v>
      </c>
      <c r="DN70" s="49">
        <v>0.29210000000000003</v>
      </c>
      <c r="DO70" s="55">
        <f t="shared" si="102"/>
        <v>195.99910000000003</v>
      </c>
      <c r="DP70" s="99">
        <f t="shared" si="164"/>
        <v>195.99910000000003</v>
      </c>
      <c r="DR70">
        <v>1724</v>
      </c>
      <c r="DT70">
        <v>3099</v>
      </c>
      <c r="DX70">
        <v>8691</v>
      </c>
      <c r="EC70" s="76" t="s">
        <v>265</v>
      </c>
      <c r="ED70" s="76" t="s">
        <v>265</v>
      </c>
      <c r="EE70" s="201"/>
      <c r="EF70" s="201"/>
      <c r="EJ70">
        <v>110</v>
      </c>
      <c r="EK70" s="76">
        <v>11</v>
      </c>
      <c r="EL70" s="84">
        <v>0.9</v>
      </c>
      <c r="EM70" s="82"/>
      <c r="EN70">
        <v>31</v>
      </c>
      <c r="EO70">
        <v>0.114</v>
      </c>
      <c r="EP70">
        <v>35</v>
      </c>
      <c r="EZ70" s="144" t="str">
        <f t="shared" si="2"/>
        <v>fall Chinook-Lewis</v>
      </c>
      <c r="FA70" s="62" t="s">
        <v>328</v>
      </c>
      <c r="FB70" s="145" t="s">
        <v>403</v>
      </c>
      <c r="FC70" s="62" t="s">
        <v>43</v>
      </c>
      <c r="FD70" s="145" t="s">
        <v>402</v>
      </c>
      <c r="FE70" s="145">
        <v>1500</v>
      </c>
      <c r="FF70" s="62">
        <v>2017</v>
      </c>
      <c r="FG70" s="62">
        <v>2411.4547499999999</v>
      </c>
      <c r="FH70" s="62">
        <v>1453.0464999999999</v>
      </c>
      <c r="FS70">
        <v>1996</v>
      </c>
      <c r="FT70" t="e">
        <f t="shared" si="169"/>
        <v>#VALUE!</v>
      </c>
      <c r="FU70" t="e">
        <f t="shared" ref="FU70:GB70" si="174">(FU10/(1-FU40)-FU10)</f>
        <v>#VALUE!</v>
      </c>
      <c r="FV70" t="e">
        <f t="shared" si="174"/>
        <v>#VALUE!</v>
      </c>
      <c r="FW70" t="e">
        <f t="shared" si="174"/>
        <v>#VALUE!</v>
      </c>
      <c r="FX70" t="e">
        <f t="shared" si="174"/>
        <v>#VALUE!</v>
      </c>
      <c r="FY70">
        <f t="shared" si="174"/>
        <v>1589.666666666667</v>
      </c>
      <c r="FZ70" t="e">
        <f t="shared" si="174"/>
        <v>#VALUE!</v>
      </c>
      <c r="GA70" t="e">
        <f t="shared" si="174"/>
        <v>#VALUE!</v>
      </c>
      <c r="GB70" t="e">
        <f t="shared" si="174"/>
        <v>#VALUE!</v>
      </c>
    </row>
    <row r="71" spans="2:365" x14ac:dyDescent="0.25">
      <c r="B71" s="43" t="s">
        <v>145</v>
      </c>
      <c r="C71" s="3">
        <v>79511.471793083401</v>
      </c>
      <c r="D71" s="3">
        <v>78293.171793083398</v>
      </c>
      <c r="E71" s="3">
        <f t="shared" si="85"/>
        <v>1218.3000000000029</v>
      </c>
      <c r="F71" s="11">
        <f t="shared" si="86"/>
        <v>1.532231730246982E-2</v>
      </c>
      <c r="G71" s="11"/>
      <c r="H71" s="93"/>
      <c r="I71" s="93"/>
      <c r="J71" s="93"/>
      <c r="K71" s="93"/>
      <c r="L71" s="93"/>
      <c r="M71" s="93"/>
      <c r="N71" s="11"/>
      <c r="O71" s="11">
        <f t="shared" si="103"/>
        <v>0</v>
      </c>
      <c r="P71" s="11">
        <f t="shared" si="104"/>
        <v>0</v>
      </c>
      <c r="Q71" s="11">
        <f t="shared" si="105"/>
        <v>0</v>
      </c>
      <c r="R71" s="11">
        <f t="shared" si="106"/>
        <v>0</v>
      </c>
      <c r="S71" s="3">
        <v>103526.11100261552</v>
      </c>
      <c r="T71" s="3"/>
      <c r="U71" s="94"/>
      <c r="V71" s="94"/>
      <c r="W71" s="94"/>
      <c r="X71" s="94"/>
      <c r="Y71" s="94"/>
      <c r="Z71" s="94"/>
      <c r="AA71" s="3"/>
      <c r="AB71" s="3">
        <v>417057</v>
      </c>
      <c r="AC71" s="3">
        <v>21215</v>
      </c>
      <c r="AD71" s="55"/>
      <c r="AE71">
        <v>122</v>
      </c>
      <c r="AF71" s="48">
        <v>71</v>
      </c>
      <c r="AG71" s="49">
        <v>1</v>
      </c>
      <c r="AH71" s="55">
        <f t="shared" si="89"/>
        <v>71</v>
      </c>
      <c r="AI71" s="76">
        <v>122</v>
      </c>
      <c r="AJ71" s="76" t="s">
        <v>265</v>
      </c>
      <c r="AK71" s="100">
        <f t="shared" si="155"/>
        <v>71</v>
      </c>
      <c r="AL71" s="100"/>
      <c r="AM71" s="55"/>
      <c r="AN71">
        <v>2699</v>
      </c>
      <c r="AO71" s="50">
        <v>2137</v>
      </c>
      <c r="AP71" s="49">
        <v>3.6499999999999998E-2</v>
      </c>
      <c r="AQ71" s="55">
        <f t="shared" si="97"/>
        <v>78.000499999999988</v>
      </c>
      <c r="AR71" s="74">
        <v>2699</v>
      </c>
      <c r="AS71" s="76" t="s">
        <v>265</v>
      </c>
      <c r="AT71" s="100">
        <f t="shared" si="156"/>
        <v>78.000499999999988</v>
      </c>
      <c r="AU71" s="100"/>
      <c r="AV71" s="55"/>
      <c r="AW71">
        <v>2066</v>
      </c>
      <c r="AX71" s="50">
        <v>2062</v>
      </c>
      <c r="AY71" s="49">
        <v>0.1275</v>
      </c>
      <c r="AZ71" s="55">
        <f t="shared" si="99"/>
        <v>262.90500000000003</v>
      </c>
      <c r="BA71" s="74">
        <v>2066</v>
      </c>
      <c r="BB71" s="76" t="s">
        <v>265</v>
      </c>
      <c r="BC71" s="100">
        <f t="shared" si="157"/>
        <v>262.90500000000003</v>
      </c>
      <c r="BD71" s="100"/>
      <c r="BE71" s="55"/>
      <c r="BF71">
        <v>2536</v>
      </c>
      <c r="BG71" s="48">
        <v>1451</v>
      </c>
      <c r="BH71" s="49">
        <v>0.29630000000000001</v>
      </c>
      <c r="BI71" s="55">
        <f t="shared" si="100"/>
        <v>429.93130000000002</v>
      </c>
      <c r="BJ71" s="76">
        <v>598</v>
      </c>
      <c r="BK71" s="76" t="s">
        <v>265</v>
      </c>
      <c r="BL71" s="99">
        <f t="shared" si="158"/>
        <v>429.93130000000002</v>
      </c>
      <c r="BM71" s="99"/>
      <c r="BN71" s="55"/>
      <c r="BO71">
        <v>2870</v>
      </c>
      <c r="BP71" s="50">
        <v>2407</v>
      </c>
      <c r="BQ71" s="49">
        <v>0.38140000000000002</v>
      </c>
      <c r="BR71" s="55">
        <f t="shared" si="90"/>
        <v>918.02980000000002</v>
      </c>
      <c r="BS71" s="90">
        <v>2870</v>
      </c>
      <c r="BT71" s="76" t="s">
        <v>265</v>
      </c>
      <c r="BU71" s="99">
        <f t="shared" si="159"/>
        <v>918.02980000000002</v>
      </c>
      <c r="BV71" s="99"/>
      <c r="BW71" s="55"/>
      <c r="BX71">
        <v>2901</v>
      </c>
      <c r="BY71" s="90">
        <v>2901</v>
      </c>
      <c r="BZ71" s="76" t="s">
        <v>265</v>
      </c>
      <c r="CA71" s="99">
        <f t="shared" si="171"/>
        <v>2901</v>
      </c>
      <c r="CB71" s="55"/>
      <c r="CC71">
        <v>853</v>
      </c>
      <c r="CD71" s="48">
        <v>745</v>
      </c>
      <c r="CE71" s="49">
        <v>0.59870000000000001</v>
      </c>
      <c r="CF71" s="55">
        <f t="shared" si="93"/>
        <v>446.03149999999999</v>
      </c>
      <c r="CG71" s="76">
        <v>853</v>
      </c>
      <c r="CH71" s="76" t="s">
        <v>265</v>
      </c>
      <c r="CI71" s="100">
        <f t="shared" si="160"/>
        <v>446.03149999999999</v>
      </c>
      <c r="CJ71" s="100"/>
      <c r="CK71" s="55"/>
      <c r="CL71">
        <v>9168</v>
      </c>
      <c r="CM71" s="50">
        <v>9053</v>
      </c>
      <c r="CN71" s="49">
        <v>2.92E-2</v>
      </c>
      <c r="CO71" s="55">
        <f t="shared" si="91"/>
        <v>264.3476</v>
      </c>
      <c r="CP71" s="74">
        <v>9168</v>
      </c>
      <c r="CQ71" s="76" t="s">
        <v>265</v>
      </c>
      <c r="CR71" s="99">
        <f t="shared" si="161"/>
        <v>264.3476</v>
      </c>
      <c r="CS71" s="99"/>
      <c r="CT71" s="55"/>
      <c r="CU71">
        <v>2671</v>
      </c>
      <c r="CV71" s="50">
        <v>2671</v>
      </c>
      <c r="CW71" s="49">
        <v>0.40360000000000001</v>
      </c>
      <c r="CX71" s="55">
        <f t="shared" si="92"/>
        <v>1078.0155999999999</v>
      </c>
      <c r="CY71" s="74">
        <v>2671</v>
      </c>
      <c r="CZ71" s="76" t="s">
        <v>265</v>
      </c>
      <c r="DA71" s="99">
        <f t="shared" si="162"/>
        <v>1078.0155999999999</v>
      </c>
      <c r="DB71" s="99"/>
      <c r="DC71" s="55"/>
      <c r="DD71">
        <v>3303</v>
      </c>
      <c r="DE71" s="50">
        <v>3303</v>
      </c>
      <c r="DF71" s="49">
        <v>0.35449999999999998</v>
      </c>
      <c r="DG71" s="55">
        <f t="shared" si="101"/>
        <v>1170.9134999999999</v>
      </c>
      <c r="DH71" s="74">
        <v>3303</v>
      </c>
      <c r="DI71" s="76" t="s">
        <v>265</v>
      </c>
      <c r="DJ71" s="99">
        <f t="shared" si="163"/>
        <v>1170.9134999999999</v>
      </c>
      <c r="DK71" s="99"/>
      <c r="DL71" s="55"/>
      <c r="DM71" s="50">
        <v>560</v>
      </c>
      <c r="DN71" s="49">
        <v>0.63929999999999998</v>
      </c>
      <c r="DO71" s="55">
        <f t="shared" si="102"/>
        <v>358.00799999999998</v>
      </c>
      <c r="DP71" s="99">
        <f t="shared" si="164"/>
        <v>358.00799999999998</v>
      </c>
      <c r="DR71">
        <v>1346</v>
      </c>
      <c r="DT71">
        <v>656</v>
      </c>
      <c r="DU71" s="76">
        <v>452</v>
      </c>
      <c r="DV71" s="76" t="s">
        <v>265</v>
      </c>
      <c r="DX71">
        <v>1448</v>
      </c>
      <c r="DY71" s="74">
        <v>1448</v>
      </c>
      <c r="DZ71" s="76" t="s">
        <v>265</v>
      </c>
      <c r="EC71" s="76" t="s">
        <v>265</v>
      </c>
      <c r="ED71" s="76" t="s">
        <v>265</v>
      </c>
      <c r="EE71" s="201"/>
      <c r="EF71" s="201"/>
      <c r="EJ71">
        <v>101</v>
      </c>
      <c r="EK71" s="76">
        <v>10</v>
      </c>
      <c r="EL71" s="84">
        <v>0.9</v>
      </c>
      <c r="EM71" s="82"/>
      <c r="EN71">
        <v>42</v>
      </c>
      <c r="EO71">
        <v>0.14299999999999999</v>
      </c>
      <c r="EP71">
        <v>49</v>
      </c>
      <c r="EQ71" s="76">
        <v>42</v>
      </c>
      <c r="ER71" s="75">
        <v>0.14000000000000001</v>
      </c>
      <c r="ES71" s="106">
        <f>EQ71</f>
        <v>42</v>
      </c>
      <c r="EZ71" s="144" t="str">
        <f t="shared" ref="EZ71:EZ78" si="175">CONCATENATE(FA71, "-", FC71)</f>
        <v>fall Chinook-Washougal</v>
      </c>
      <c r="FA71" s="62" t="s">
        <v>328</v>
      </c>
      <c r="FB71" s="145" t="s">
        <v>403</v>
      </c>
      <c r="FC71" s="62" t="s">
        <v>45</v>
      </c>
      <c r="FD71" s="145" t="s">
        <v>402</v>
      </c>
      <c r="FE71" s="145">
        <v>1200</v>
      </c>
      <c r="FF71" s="62">
        <v>2010</v>
      </c>
      <c r="FG71" s="62">
        <v>589.10816250000005</v>
      </c>
      <c r="FH71" s="62">
        <v>4940.6287499999999</v>
      </c>
      <c r="FS71">
        <v>1997</v>
      </c>
      <c r="FT71" t="e">
        <f t="shared" si="169"/>
        <v>#VALUE!</v>
      </c>
      <c r="FU71" t="e">
        <f t="shared" ref="FU71:GB71" si="176">(FU11/(1-FU41)-FU11)</f>
        <v>#VALUE!</v>
      </c>
      <c r="FV71" t="e">
        <f t="shared" si="176"/>
        <v>#VALUE!</v>
      </c>
      <c r="FW71" t="e">
        <f t="shared" si="176"/>
        <v>#VALUE!</v>
      </c>
      <c r="FX71" t="e">
        <f t="shared" si="176"/>
        <v>#VALUE!</v>
      </c>
      <c r="FY71">
        <f t="shared" si="176"/>
        <v>6336.5</v>
      </c>
      <c r="FZ71" t="e">
        <f t="shared" si="176"/>
        <v>#VALUE!</v>
      </c>
      <c r="GA71" t="e">
        <f t="shared" si="176"/>
        <v>#VALUE!</v>
      </c>
      <c r="GB71" t="e">
        <f t="shared" si="176"/>
        <v>#VALUE!</v>
      </c>
    </row>
    <row r="72" spans="2:365" x14ac:dyDescent="0.25">
      <c r="B72" s="44">
        <v>2006</v>
      </c>
      <c r="C72" s="3">
        <v>61250.076236379777</v>
      </c>
      <c r="D72" s="3">
        <v>58319.076236379777</v>
      </c>
      <c r="E72" s="3">
        <f t="shared" si="85"/>
        <v>2931</v>
      </c>
      <c r="F72" s="11">
        <f t="shared" si="86"/>
        <v>4.7853001663026806E-2</v>
      </c>
      <c r="G72" s="11"/>
      <c r="H72" s="93"/>
      <c r="I72" s="93"/>
      <c r="J72" s="93"/>
      <c r="K72" s="93"/>
      <c r="L72" s="93"/>
      <c r="M72" s="93"/>
      <c r="N72" s="11"/>
      <c r="O72" s="11">
        <f t="shared" si="103"/>
        <v>0</v>
      </c>
      <c r="P72" s="11">
        <f t="shared" si="104"/>
        <v>0</v>
      </c>
      <c r="Q72" s="11">
        <f t="shared" si="105"/>
        <v>0</v>
      </c>
      <c r="R72" s="11">
        <f t="shared" si="106"/>
        <v>0</v>
      </c>
      <c r="S72" s="3">
        <v>27916.765288456107</v>
      </c>
      <c r="T72" s="3"/>
      <c r="U72" s="94"/>
      <c r="V72" s="94"/>
      <c r="W72" s="94"/>
      <c r="X72" s="94"/>
      <c r="Y72" s="94"/>
      <c r="Z72" s="94"/>
      <c r="AA72" s="3"/>
      <c r="AB72" s="3">
        <v>299161</v>
      </c>
      <c r="AC72" s="3">
        <v>25549</v>
      </c>
      <c r="AD72" s="55"/>
      <c r="AE72">
        <v>383</v>
      </c>
      <c r="AF72" s="48">
        <v>302</v>
      </c>
      <c r="AG72" s="49">
        <v>1</v>
      </c>
      <c r="AH72" s="55">
        <f t="shared" si="89"/>
        <v>302</v>
      </c>
      <c r="AI72" s="76">
        <v>383</v>
      </c>
      <c r="AJ72" s="76" t="s">
        <v>265</v>
      </c>
      <c r="AK72" s="100">
        <f t="shared" si="155"/>
        <v>302</v>
      </c>
      <c r="AL72" s="100"/>
      <c r="AM72" s="55"/>
      <c r="AN72">
        <v>324</v>
      </c>
      <c r="AO72" s="48">
        <v>317</v>
      </c>
      <c r="AP72" s="49">
        <v>1</v>
      </c>
      <c r="AQ72" s="55">
        <f t="shared" si="97"/>
        <v>317</v>
      </c>
      <c r="AR72" s="76">
        <v>324</v>
      </c>
      <c r="AS72" s="76" t="s">
        <v>265</v>
      </c>
      <c r="AT72" s="100">
        <f t="shared" si="156"/>
        <v>317</v>
      </c>
      <c r="AU72" s="100"/>
      <c r="AV72" s="55"/>
      <c r="AW72">
        <v>622</v>
      </c>
      <c r="AX72" s="48">
        <v>636</v>
      </c>
      <c r="AY72" s="49">
        <v>0.61950000000000005</v>
      </c>
      <c r="AZ72" s="55">
        <f t="shared" si="99"/>
        <v>394.00200000000001</v>
      </c>
      <c r="BA72" s="76">
        <v>622</v>
      </c>
      <c r="BB72" s="76" t="s">
        <v>265</v>
      </c>
      <c r="BC72" s="100">
        <f t="shared" si="157"/>
        <v>394.00200000000001</v>
      </c>
      <c r="BD72" s="100"/>
      <c r="BE72" s="55"/>
      <c r="BF72">
        <v>1332</v>
      </c>
      <c r="BG72" s="48">
        <v>1300</v>
      </c>
      <c r="BH72" s="49">
        <v>0.82169999999999999</v>
      </c>
      <c r="BI72" s="55">
        <f t="shared" si="100"/>
        <v>1068.21</v>
      </c>
      <c r="BJ72" s="76">
        <v>427</v>
      </c>
      <c r="BK72" s="76" t="s">
        <v>265</v>
      </c>
      <c r="BL72" s="99">
        <f t="shared" si="158"/>
        <v>1068.21</v>
      </c>
      <c r="BM72" s="99"/>
      <c r="BN72" s="55"/>
      <c r="BO72">
        <v>2944</v>
      </c>
      <c r="BP72" s="50">
        <v>2051</v>
      </c>
      <c r="BQ72" s="49">
        <v>0.47</v>
      </c>
      <c r="BR72" s="55">
        <f t="shared" si="90"/>
        <v>963.96999999999991</v>
      </c>
      <c r="BS72" s="90">
        <v>2944</v>
      </c>
      <c r="BT72" s="76" t="s">
        <v>265</v>
      </c>
      <c r="BU72" s="99">
        <f t="shared" si="159"/>
        <v>963.96999999999991</v>
      </c>
      <c r="BV72" s="99"/>
      <c r="BW72" s="55"/>
      <c r="BX72">
        <v>1782</v>
      </c>
      <c r="BY72" s="90">
        <v>1782</v>
      </c>
      <c r="BZ72" s="76" t="s">
        <v>265</v>
      </c>
      <c r="CA72" s="99">
        <f t="shared" si="171"/>
        <v>1782</v>
      </c>
      <c r="CB72" s="55"/>
      <c r="CC72">
        <v>566</v>
      </c>
      <c r="CD72" s="48">
        <v>561</v>
      </c>
      <c r="CE72" s="49">
        <v>1</v>
      </c>
      <c r="CF72" s="55">
        <f t="shared" si="93"/>
        <v>561</v>
      </c>
      <c r="CG72" s="76">
        <v>566</v>
      </c>
      <c r="CH72" s="76" t="s">
        <v>265</v>
      </c>
      <c r="CI72" s="100">
        <f t="shared" si="160"/>
        <v>561</v>
      </c>
      <c r="CJ72" s="100"/>
      <c r="CK72" s="55"/>
      <c r="CL72">
        <v>10386</v>
      </c>
      <c r="CM72" s="50">
        <v>10386</v>
      </c>
      <c r="CN72" s="49">
        <v>1.35E-2</v>
      </c>
      <c r="CO72" s="55">
        <f t="shared" si="91"/>
        <v>140.21099999999998</v>
      </c>
      <c r="CP72" s="74">
        <v>10386</v>
      </c>
      <c r="CQ72" s="76" t="s">
        <v>265</v>
      </c>
      <c r="CR72" s="99">
        <f t="shared" si="161"/>
        <v>140.21099999999998</v>
      </c>
      <c r="CS72" s="99"/>
      <c r="CT72" s="55"/>
      <c r="CU72">
        <v>2600</v>
      </c>
      <c r="CV72" s="50">
        <v>1936</v>
      </c>
      <c r="CW72" s="49">
        <v>0.14410000000000001</v>
      </c>
      <c r="CX72" s="55">
        <f t="shared" si="92"/>
        <v>278.9776</v>
      </c>
      <c r="CY72" s="74">
        <v>2600</v>
      </c>
      <c r="CZ72" s="76" t="s">
        <v>265</v>
      </c>
      <c r="DA72" s="99">
        <f t="shared" si="162"/>
        <v>278.9776</v>
      </c>
      <c r="DB72" s="99"/>
      <c r="DC72" s="55"/>
      <c r="DD72">
        <v>5752</v>
      </c>
      <c r="DE72" s="48">
        <v>5752</v>
      </c>
      <c r="DF72" s="49">
        <v>0.33339999999999997</v>
      </c>
      <c r="DG72" s="55">
        <f t="shared" si="101"/>
        <v>1917.7167999999999</v>
      </c>
      <c r="DH72" s="74">
        <v>5752</v>
      </c>
      <c r="DI72" s="76" t="s">
        <v>265</v>
      </c>
      <c r="DJ72" s="99">
        <f t="shared" si="163"/>
        <v>1917.7167999999999</v>
      </c>
      <c r="DK72" s="99"/>
      <c r="DL72" s="55"/>
      <c r="DM72" s="48">
        <v>458</v>
      </c>
      <c r="DN72" s="49">
        <v>0.99780000000000002</v>
      </c>
      <c r="DO72" s="55">
        <f t="shared" si="102"/>
        <v>456.99240000000003</v>
      </c>
      <c r="DP72" s="99">
        <f t="shared" si="164"/>
        <v>456.99240000000003</v>
      </c>
      <c r="DR72">
        <v>3282</v>
      </c>
      <c r="DT72">
        <v>466</v>
      </c>
      <c r="DU72" s="76">
        <v>235</v>
      </c>
      <c r="DV72" s="76" t="s">
        <v>265</v>
      </c>
      <c r="DX72">
        <v>755</v>
      </c>
      <c r="DY72" s="76">
        <v>755</v>
      </c>
      <c r="DZ72" s="76" t="s">
        <v>265</v>
      </c>
      <c r="EC72" s="76" t="s">
        <v>265</v>
      </c>
      <c r="ED72" s="76" t="s">
        <v>265</v>
      </c>
      <c r="EE72" s="201"/>
      <c r="EF72" s="201"/>
      <c r="EJ72">
        <v>42</v>
      </c>
      <c r="EK72" s="76">
        <v>4</v>
      </c>
      <c r="EL72" s="84">
        <v>0.9</v>
      </c>
      <c r="EM72" s="82"/>
      <c r="EN72">
        <v>49</v>
      </c>
      <c r="EO72">
        <v>0.109</v>
      </c>
      <c r="EP72">
        <v>55</v>
      </c>
      <c r="EQ72" s="76">
        <v>49</v>
      </c>
      <c r="ER72" s="75">
        <v>0.11</v>
      </c>
      <c r="ES72" s="75"/>
      <c r="EZ72" s="144" t="str">
        <f t="shared" si="175"/>
        <v>fall Chinook-Washougal</v>
      </c>
      <c r="FA72" s="62" t="s">
        <v>328</v>
      </c>
      <c r="FB72" s="145" t="s">
        <v>403</v>
      </c>
      <c r="FC72" s="62" t="s">
        <v>45</v>
      </c>
      <c r="FD72" s="145" t="s">
        <v>402</v>
      </c>
      <c r="FE72" s="145">
        <v>1200</v>
      </c>
      <c r="FF72" s="62">
        <v>2011</v>
      </c>
      <c r="FG72" s="62">
        <v>473.15125</v>
      </c>
      <c r="FH72" s="62">
        <v>2751.08025</v>
      </c>
      <c r="FS72">
        <v>1998</v>
      </c>
      <c r="FT72" t="e">
        <f t="shared" si="169"/>
        <v>#VALUE!</v>
      </c>
      <c r="FU72" t="e">
        <f t="shared" ref="FU72:GB72" si="177">(FU12/(1-FU42)-FU12)</f>
        <v>#VALUE!</v>
      </c>
      <c r="FV72" t="e">
        <f t="shared" si="177"/>
        <v>#VALUE!</v>
      </c>
      <c r="FW72" t="e">
        <f t="shared" si="177"/>
        <v>#VALUE!</v>
      </c>
      <c r="FX72" t="e">
        <f t="shared" si="177"/>
        <v>#VALUE!</v>
      </c>
      <c r="FY72">
        <f t="shared" si="177"/>
        <v>2438.3333333333335</v>
      </c>
      <c r="FZ72" t="e">
        <f t="shared" si="177"/>
        <v>#VALUE!</v>
      </c>
      <c r="GA72" t="e">
        <f t="shared" si="177"/>
        <v>#VALUE!</v>
      </c>
      <c r="GB72" t="e">
        <f t="shared" si="177"/>
        <v>#VALUE!</v>
      </c>
    </row>
    <row r="73" spans="2:365" x14ac:dyDescent="0.25">
      <c r="B73" s="44">
        <v>2007</v>
      </c>
      <c r="C73" s="3">
        <v>36733</v>
      </c>
      <c r="D73" s="3">
        <v>32723</v>
      </c>
      <c r="E73" s="3">
        <f t="shared" si="85"/>
        <v>4010</v>
      </c>
      <c r="F73" s="11">
        <f t="shared" si="86"/>
        <v>0.1091661448833474</v>
      </c>
      <c r="G73" s="11"/>
      <c r="H73" s="93"/>
      <c r="I73" s="93"/>
      <c r="J73" s="93"/>
      <c r="K73" s="93"/>
      <c r="L73" s="93"/>
      <c r="M73" s="93"/>
      <c r="N73" s="11"/>
      <c r="O73" s="11">
        <f t="shared" si="103"/>
        <v>0</v>
      </c>
      <c r="P73" s="11">
        <f t="shared" si="104"/>
        <v>0</v>
      </c>
      <c r="Q73" s="11">
        <f t="shared" si="105"/>
        <v>0</v>
      </c>
      <c r="R73" s="11">
        <f t="shared" si="106"/>
        <v>0</v>
      </c>
      <c r="S73" s="3">
        <v>14548.511104970248</v>
      </c>
      <c r="T73" s="3"/>
      <c r="U73" s="94"/>
      <c r="V73" s="94"/>
      <c r="W73" s="94"/>
      <c r="X73" s="94"/>
      <c r="Y73" s="94"/>
      <c r="Z73" s="94"/>
      <c r="AA73" s="3"/>
      <c r="AB73" s="3">
        <v>161256</v>
      </c>
      <c r="AC73" s="3">
        <v>53425</v>
      </c>
      <c r="AD73" s="55"/>
      <c r="AE73">
        <v>96</v>
      </c>
      <c r="AF73" s="48">
        <v>63</v>
      </c>
      <c r="AG73" s="49">
        <v>1</v>
      </c>
      <c r="AH73" s="55">
        <f t="shared" si="89"/>
        <v>63</v>
      </c>
      <c r="AI73" s="76">
        <v>96</v>
      </c>
      <c r="AJ73" s="76" t="s">
        <v>265</v>
      </c>
      <c r="AK73" s="100">
        <f t="shared" si="155"/>
        <v>63</v>
      </c>
      <c r="AL73" s="100"/>
      <c r="AM73" s="55"/>
      <c r="AN73">
        <v>168</v>
      </c>
      <c r="AO73" s="50">
        <v>165</v>
      </c>
      <c r="AP73" s="49">
        <v>1</v>
      </c>
      <c r="AQ73" s="55">
        <f t="shared" si="97"/>
        <v>165</v>
      </c>
      <c r="AR73" s="76">
        <v>168</v>
      </c>
      <c r="AS73" s="76" t="s">
        <v>265</v>
      </c>
      <c r="AT73" s="100">
        <f t="shared" si="156"/>
        <v>165</v>
      </c>
      <c r="AU73" s="100"/>
      <c r="AV73" s="55"/>
      <c r="AW73">
        <v>335</v>
      </c>
      <c r="AX73" s="50">
        <v>335</v>
      </c>
      <c r="AY73" s="49">
        <v>0.48060000000000003</v>
      </c>
      <c r="AZ73" s="55">
        <f t="shared" si="99"/>
        <v>161.001</v>
      </c>
      <c r="BA73" s="76">
        <v>335</v>
      </c>
      <c r="BB73" s="76" t="s">
        <v>265</v>
      </c>
      <c r="BC73" s="100">
        <f t="shared" si="157"/>
        <v>161.001</v>
      </c>
      <c r="BD73" s="100"/>
      <c r="BE73" s="55"/>
      <c r="BF73">
        <v>1012</v>
      </c>
      <c r="BG73" s="48">
        <v>492</v>
      </c>
      <c r="BH73" s="49">
        <v>0.72970000000000002</v>
      </c>
      <c r="BI73" s="55">
        <f t="shared" si="100"/>
        <v>359.01240000000001</v>
      </c>
      <c r="BJ73" s="76">
        <v>237</v>
      </c>
      <c r="BK73" s="76" t="s">
        <v>265</v>
      </c>
      <c r="BL73" s="99">
        <f t="shared" si="158"/>
        <v>359.01240000000001</v>
      </c>
      <c r="BM73" s="99"/>
      <c r="BN73" s="55"/>
      <c r="BO73">
        <v>1847</v>
      </c>
      <c r="BP73" s="50">
        <v>1401</v>
      </c>
      <c r="BQ73" s="49">
        <v>0.53</v>
      </c>
      <c r="BR73" s="55">
        <f t="shared" si="90"/>
        <v>742.53000000000009</v>
      </c>
      <c r="BS73" s="90">
        <v>1847</v>
      </c>
      <c r="BT73" s="76" t="s">
        <v>265</v>
      </c>
      <c r="BU73" s="99">
        <f t="shared" si="159"/>
        <v>742.53000000000009</v>
      </c>
      <c r="BV73" s="99"/>
      <c r="BW73" s="55"/>
      <c r="BX73">
        <v>1325</v>
      </c>
      <c r="BY73" s="90">
        <v>1325</v>
      </c>
      <c r="BZ73" s="76" t="s">
        <v>265</v>
      </c>
      <c r="CA73" s="99">
        <f t="shared" si="171"/>
        <v>1325</v>
      </c>
      <c r="CB73" s="55"/>
      <c r="CC73">
        <v>251</v>
      </c>
      <c r="CD73" s="48">
        <v>234</v>
      </c>
      <c r="CE73" s="49">
        <v>1</v>
      </c>
      <c r="CF73" s="55">
        <f t="shared" si="93"/>
        <v>234</v>
      </c>
      <c r="CG73" s="76">
        <v>251</v>
      </c>
      <c r="CH73" s="76" t="s">
        <v>265</v>
      </c>
      <c r="CI73" s="100">
        <f t="shared" si="160"/>
        <v>234</v>
      </c>
      <c r="CJ73" s="100"/>
      <c r="CK73" s="55"/>
      <c r="CL73">
        <v>3296</v>
      </c>
      <c r="CM73" s="50">
        <v>3296</v>
      </c>
      <c r="CN73" s="49">
        <v>6.3E-2</v>
      </c>
      <c r="CO73" s="55">
        <f t="shared" si="91"/>
        <v>207.648</v>
      </c>
      <c r="CP73" s="74">
        <v>3296</v>
      </c>
      <c r="CQ73" s="76" t="s">
        <v>265</v>
      </c>
      <c r="CR73" s="99">
        <f t="shared" si="161"/>
        <v>207.648</v>
      </c>
      <c r="CS73" s="99"/>
      <c r="CT73" s="55"/>
      <c r="CU73">
        <v>1528</v>
      </c>
      <c r="CV73" s="50">
        <v>1528</v>
      </c>
      <c r="CW73" s="49">
        <v>0.86699999999999999</v>
      </c>
      <c r="CX73" s="55">
        <f t="shared" si="92"/>
        <v>1324.7760000000001</v>
      </c>
      <c r="CY73" s="74">
        <v>1528</v>
      </c>
      <c r="CZ73" s="76" t="s">
        <v>265</v>
      </c>
      <c r="DA73" s="99">
        <f t="shared" si="162"/>
        <v>1324.7760000000001</v>
      </c>
      <c r="DB73" s="99"/>
      <c r="DC73" s="55"/>
      <c r="DD73">
        <v>1149</v>
      </c>
      <c r="DE73" s="50">
        <v>1149</v>
      </c>
      <c r="DF73" s="49">
        <v>0.98350000000000004</v>
      </c>
      <c r="DG73" s="55">
        <f t="shared" si="101"/>
        <v>1130.0415</v>
      </c>
      <c r="DH73" s="74">
        <v>1149</v>
      </c>
      <c r="DI73" s="76" t="s">
        <v>265</v>
      </c>
      <c r="DJ73" s="99">
        <f t="shared" si="163"/>
        <v>1130.0415</v>
      </c>
      <c r="DK73" s="99"/>
      <c r="DL73" s="55"/>
      <c r="DM73" s="50">
        <v>490</v>
      </c>
      <c r="DN73" s="49">
        <v>0.40820000000000001</v>
      </c>
      <c r="DO73" s="55">
        <f t="shared" si="102"/>
        <v>200.018</v>
      </c>
      <c r="DP73" s="99">
        <f t="shared" si="164"/>
        <v>200.018</v>
      </c>
      <c r="DR73">
        <v>552</v>
      </c>
      <c r="DT73">
        <v>701</v>
      </c>
      <c r="DU73" s="76">
        <v>263</v>
      </c>
      <c r="DV73" s="76" t="s">
        <v>265</v>
      </c>
      <c r="DX73">
        <v>898</v>
      </c>
      <c r="DY73" s="76">
        <v>898</v>
      </c>
      <c r="DZ73" s="76" t="s">
        <v>265</v>
      </c>
      <c r="EC73" s="76" t="s">
        <v>265</v>
      </c>
      <c r="ED73" s="76" t="s">
        <v>265</v>
      </c>
      <c r="EE73" s="201"/>
      <c r="EF73" s="201"/>
      <c r="EJ73">
        <v>94</v>
      </c>
      <c r="EK73" s="76">
        <v>9</v>
      </c>
      <c r="EL73" s="84">
        <v>0.9</v>
      </c>
      <c r="EM73" s="82"/>
      <c r="EN73">
        <v>45</v>
      </c>
      <c r="EO73">
        <v>0</v>
      </c>
      <c r="EP73">
        <v>45</v>
      </c>
      <c r="EQ73" s="76">
        <v>45</v>
      </c>
      <c r="ER73" s="75">
        <v>0</v>
      </c>
      <c r="ES73" s="75"/>
      <c r="EZ73" s="144" t="str">
        <f t="shared" si="175"/>
        <v>fall Chinook-Washougal</v>
      </c>
      <c r="FA73" s="62" t="s">
        <v>328</v>
      </c>
      <c r="FB73" s="145" t="s">
        <v>403</v>
      </c>
      <c r="FC73" s="62" t="s">
        <v>45</v>
      </c>
      <c r="FD73" s="145" t="s">
        <v>402</v>
      </c>
      <c r="FE73" s="145">
        <v>1200</v>
      </c>
      <c r="FF73" s="62">
        <v>2012</v>
      </c>
      <c r="FG73" s="62">
        <v>256.1123925</v>
      </c>
      <c r="FH73" s="62">
        <v>709.33768750000002</v>
      </c>
      <c r="FS73">
        <v>1999</v>
      </c>
      <c r="FT73" t="e">
        <f t="shared" si="169"/>
        <v>#VALUE!</v>
      </c>
      <c r="FU73" t="e">
        <f t="shared" ref="FU73:GB73" si="178">(FU13/(1-FU43)-FU13)</f>
        <v>#VALUE!</v>
      </c>
      <c r="FV73" t="e">
        <f t="shared" si="178"/>
        <v>#VALUE!</v>
      </c>
      <c r="FW73" t="e">
        <f t="shared" si="178"/>
        <v>#VALUE!</v>
      </c>
      <c r="FX73" t="e">
        <f t="shared" si="178"/>
        <v>#VALUE!</v>
      </c>
      <c r="FY73">
        <f t="shared" si="178"/>
        <v>1418.6666666666667</v>
      </c>
      <c r="FZ73" t="e">
        <f t="shared" si="178"/>
        <v>#VALUE!</v>
      </c>
      <c r="GA73" t="e">
        <f t="shared" si="178"/>
        <v>#VALUE!</v>
      </c>
      <c r="GB73" t="e">
        <f t="shared" si="178"/>
        <v>#VALUE!</v>
      </c>
    </row>
    <row r="74" spans="2:365" x14ac:dyDescent="0.25">
      <c r="B74" s="44">
        <v>2008</v>
      </c>
      <c r="C74" s="3">
        <v>66904.689011490467</v>
      </c>
      <c r="D74" s="3">
        <v>61558.689011490467</v>
      </c>
      <c r="E74" s="3">
        <f t="shared" si="85"/>
        <v>5346</v>
      </c>
      <c r="F74" s="11">
        <f t="shared" si="86"/>
        <v>7.9904713391341781E-2</v>
      </c>
      <c r="G74" s="11"/>
      <c r="H74" s="93"/>
      <c r="I74" s="93"/>
      <c r="J74" s="93"/>
      <c r="K74" s="93"/>
      <c r="L74" s="93"/>
      <c r="M74" s="93"/>
      <c r="N74" s="11"/>
      <c r="O74" s="11">
        <f t="shared" si="103"/>
        <v>0</v>
      </c>
      <c r="P74" s="11">
        <f t="shared" si="104"/>
        <v>0</v>
      </c>
      <c r="Q74" s="11">
        <f t="shared" si="105"/>
        <v>0</v>
      </c>
      <c r="R74" s="11">
        <f t="shared" si="106"/>
        <v>0</v>
      </c>
      <c r="S74" s="3">
        <v>93848.672018275523</v>
      </c>
      <c r="T74" s="3"/>
      <c r="U74" s="94"/>
      <c r="V74" s="94"/>
      <c r="W74" s="94"/>
      <c r="X74" s="94"/>
      <c r="Y74" s="94"/>
      <c r="Z74" s="94"/>
      <c r="AA74" s="3"/>
      <c r="AB74" s="3">
        <v>314995</v>
      </c>
      <c r="AC74" s="3">
        <v>39305</v>
      </c>
      <c r="AD74" s="55"/>
      <c r="AE74">
        <v>95</v>
      </c>
      <c r="AF74" s="48">
        <v>40</v>
      </c>
      <c r="AG74" s="103">
        <v>0.67500000000000004</v>
      </c>
      <c r="AH74" s="55">
        <f t="shared" si="89"/>
        <v>27</v>
      </c>
      <c r="AI74" s="76">
        <v>33</v>
      </c>
      <c r="AJ74" s="101">
        <v>0.65</v>
      </c>
      <c r="AK74" s="100">
        <f>AI74</f>
        <v>33</v>
      </c>
      <c r="AL74" s="100">
        <f>AF74-AH74</f>
        <v>13</v>
      </c>
      <c r="AM74" s="55"/>
      <c r="AN74">
        <v>1320</v>
      </c>
      <c r="AO74" s="50">
        <v>841</v>
      </c>
      <c r="AP74" s="49">
        <v>0.1</v>
      </c>
      <c r="AQ74" s="55">
        <f t="shared" si="97"/>
        <v>84.100000000000009</v>
      </c>
      <c r="AR74" s="74">
        <v>1320</v>
      </c>
      <c r="AS74" s="76" t="s">
        <v>265</v>
      </c>
      <c r="AT74" s="100">
        <f t="shared" si="156"/>
        <v>84.100000000000009</v>
      </c>
      <c r="AU74" s="100">
        <f>AO74-AQ74</f>
        <v>756.9</v>
      </c>
      <c r="AV74" s="55"/>
      <c r="AW74">
        <v>780</v>
      </c>
      <c r="AX74" s="50">
        <v>750</v>
      </c>
      <c r="AY74" s="49">
        <v>0.49099999999999999</v>
      </c>
      <c r="AZ74" s="55">
        <f t="shared" si="99"/>
        <v>368.25</v>
      </c>
      <c r="BA74" s="76">
        <v>780</v>
      </c>
      <c r="BB74" s="76" t="s">
        <v>265</v>
      </c>
      <c r="BC74" s="100">
        <f t="shared" si="157"/>
        <v>368.25</v>
      </c>
      <c r="BD74" s="100">
        <f>AX74-AZ74</f>
        <v>381.75</v>
      </c>
      <c r="BE74" s="55"/>
      <c r="BF74">
        <v>1256</v>
      </c>
      <c r="BG74" s="48">
        <v>567</v>
      </c>
      <c r="BH74" s="49">
        <v>0.873</v>
      </c>
      <c r="BI74" s="55">
        <f t="shared" si="100"/>
        <v>494.99099999999999</v>
      </c>
      <c r="BJ74" s="76">
        <v>379</v>
      </c>
      <c r="BK74" s="76" t="s">
        <v>265</v>
      </c>
      <c r="BL74" s="99">
        <f t="shared" si="158"/>
        <v>494.99099999999999</v>
      </c>
      <c r="BM74" s="99">
        <f>BG74-BI74</f>
        <v>72.009000000000015</v>
      </c>
      <c r="BN74" s="55"/>
      <c r="BO74">
        <v>1828</v>
      </c>
      <c r="BP74" s="50">
        <v>1259</v>
      </c>
      <c r="BQ74" s="49">
        <v>0.90200000000000002</v>
      </c>
      <c r="BR74" s="55">
        <f t="shared" si="90"/>
        <v>1135.6179999999999</v>
      </c>
      <c r="BS74" s="90">
        <v>1828</v>
      </c>
      <c r="BT74" s="76" t="s">
        <v>265</v>
      </c>
      <c r="BU74" s="99">
        <f t="shared" si="159"/>
        <v>1135.6179999999999</v>
      </c>
      <c r="BV74" s="99">
        <f>BP74-BR74</f>
        <v>123.38200000000006</v>
      </c>
      <c r="BW74" s="55"/>
      <c r="BX74">
        <v>1845</v>
      </c>
      <c r="BY74" s="90">
        <v>1845</v>
      </c>
      <c r="BZ74" s="76" t="s">
        <v>265</v>
      </c>
      <c r="CA74" s="99">
        <f t="shared" si="171"/>
        <v>1845</v>
      </c>
      <c r="CB74" s="55"/>
      <c r="CC74">
        <v>424</v>
      </c>
      <c r="CD74" s="48">
        <v>404</v>
      </c>
      <c r="CE74" s="49">
        <v>0.52</v>
      </c>
      <c r="CF74" s="55">
        <f t="shared" si="93"/>
        <v>210.08</v>
      </c>
      <c r="CG74" s="76">
        <v>424</v>
      </c>
      <c r="CH74" s="76" t="s">
        <v>265</v>
      </c>
      <c r="CI74" s="100">
        <f t="shared" si="160"/>
        <v>210.08</v>
      </c>
      <c r="CJ74" s="100">
        <f>CD74-CF74</f>
        <v>193.92</v>
      </c>
      <c r="CK74" s="55"/>
      <c r="CL74">
        <v>3734</v>
      </c>
      <c r="CM74" s="50">
        <v>3734</v>
      </c>
      <c r="CN74" s="49">
        <v>0.04</v>
      </c>
      <c r="CO74" s="55">
        <f t="shared" si="91"/>
        <v>149.36000000000001</v>
      </c>
      <c r="CP74" s="74">
        <v>3734</v>
      </c>
      <c r="CQ74" s="76" t="s">
        <v>265</v>
      </c>
      <c r="CR74" s="99">
        <f t="shared" si="161"/>
        <v>149.36000000000001</v>
      </c>
      <c r="CS74" s="99">
        <f>CM74-CO74</f>
        <v>3584.64</v>
      </c>
      <c r="CT74" s="55"/>
      <c r="CU74">
        <v>2491</v>
      </c>
      <c r="CV74" s="50">
        <v>2491</v>
      </c>
      <c r="CW74" s="49">
        <v>0.93300000000000005</v>
      </c>
      <c r="CX74" s="55">
        <f t="shared" si="92"/>
        <v>2324.1030000000001</v>
      </c>
      <c r="CY74" s="74">
        <v>2491</v>
      </c>
      <c r="CZ74" s="76" t="s">
        <v>265</v>
      </c>
      <c r="DA74" s="99">
        <f t="shared" si="162"/>
        <v>2324.1030000000001</v>
      </c>
      <c r="DB74" s="99">
        <f>CV74-CX74</f>
        <v>166.89699999999993</v>
      </c>
      <c r="DC74" s="55"/>
      <c r="DD74">
        <v>1725</v>
      </c>
      <c r="DE74" s="50">
        <v>1725</v>
      </c>
      <c r="DF74" s="49">
        <v>0.70489999999999997</v>
      </c>
      <c r="DG74" s="55">
        <f t="shared" si="101"/>
        <v>1215.9524999999999</v>
      </c>
      <c r="DH74" s="74">
        <v>1725</v>
      </c>
      <c r="DI74" s="76" t="s">
        <v>265</v>
      </c>
      <c r="DJ74" s="99">
        <f t="shared" si="163"/>
        <v>1215.9524999999999</v>
      </c>
      <c r="DK74" s="99">
        <f>DE74-DG74</f>
        <v>509.04750000000013</v>
      </c>
      <c r="DL74" s="55"/>
      <c r="DM74" s="50">
        <v>496</v>
      </c>
      <c r="DN74" s="49">
        <v>0.625</v>
      </c>
      <c r="DO74" s="55">
        <f t="shared" si="102"/>
        <v>310</v>
      </c>
      <c r="DP74" s="99">
        <f t="shared" si="164"/>
        <v>310</v>
      </c>
      <c r="DR74">
        <v>497</v>
      </c>
      <c r="DT74">
        <v>651</v>
      </c>
      <c r="DU74" s="76">
        <v>181</v>
      </c>
      <c r="DV74" s="76" t="s">
        <v>265</v>
      </c>
      <c r="DX74">
        <v>770</v>
      </c>
      <c r="DY74" s="76">
        <v>770</v>
      </c>
      <c r="DZ74" s="76" t="s">
        <v>265</v>
      </c>
      <c r="EC74" s="76" t="s">
        <v>265</v>
      </c>
      <c r="ED74" s="76" t="s">
        <v>265</v>
      </c>
      <c r="EE74" s="201"/>
      <c r="EF74" s="201"/>
      <c r="EJ74">
        <v>94</v>
      </c>
      <c r="EK74" s="76">
        <v>9</v>
      </c>
      <c r="EL74" s="84">
        <v>0.9</v>
      </c>
      <c r="EM74" s="82"/>
      <c r="EN74">
        <v>21</v>
      </c>
      <c r="EO74">
        <v>0.222</v>
      </c>
      <c r="EP74">
        <v>27</v>
      </c>
      <c r="EQ74" s="76">
        <v>21</v>
      </c>
      <c r="ER74" s="75">
        <v>0.22</v>
      </c>
      <c r="ES74" s="75"/>
      <c r="EZ74" s="144" t="str">
        <f t="shared" si="175"/>
        <v>fall Chinook-Washougal</v>
      </c>
      <c r="FA74" s="62" t="s">
        <v>328</v>
      </c>
      <c r="FB74" s="145" t="s">
        <v>403</v>
      </c>
      <c r="FC74" s="62" t="s">
        <v>45</v>
      </c>
      <c r="FD74" s="145" t="s">
        <v>402</v>
      </c>
      <c r="FE74" s="145">
        <v>1200</v>
      </c>
      <c r="FF74" s="62">
        <v>2013</v>
      </c>
      <c r="FG74" s="62">
        <v>1197.1551750000001</v>
      </c>
      <c r="FH74" s="62">
        <v>2414.4948749999999</v>
      </c>
      <c r="FS74">
        <v>2000</v>
      </c>
      <c r="FT74" t="e">
        <f t="shared" si="169"/>
        <v>#VALUE!</v>
      </c>
      <c r="FU74" t="e">
        <f t="shared" ref="FU74:GB74" si="179">(FU14/(1-FU44)-FU14)</f>
        <v>#VALUE!</v>
      </c>
      <c r="FV74" t="e">
        <f t="shared" si="179"/>
        <v>#VALUE!</v>
      </c>
      <c r="FW74" t="e">
        <f t="shared" si="179"/>
        <v>#VALUE!</v>
      </c>
      <c r="FX74" t="e">
        <f t="shared" si="179"/>
        <v>#VALUE!</v>
      </c>
      <c r="FY74">
        <f t="shared" si="179"/>
        <v>272.33333333333337</v>
      </c>
      <c r="FZ74" t="e">
        <f t="shared" si="179"/>
        <v>#VALUE!</v>
      </c>
      <c r="GA74" t="e">
        <f t="shared" si="179"/>
        <v>#VALUE!</v>
      </c>
      <c r="GB74" t="e">
        <f t="shared" si="179"/>
        <v>#VALUE!</v>
      </c>
    </row>
    <row r="75" spans="2:365" x14ac:dyDescent="0.25">
      <c r="B75" s="44">
        <v>2009</v>
      </c>
      <c r="C75" s="3">
        <v>85601</v>
      </c>
      <c r="D75" s="3">
        <v>76738</v>
      </c>
      <c r="E75" s="3">
        <f t="shared" si="85"/>
        <v>8863</v>
      </c>
      <c r="F75" s="11">
        <f t="shared" si="86"/>
        <v>0.10353851006413477</v>
      </c>
      <c r="G75" s="11"/>
      <c r="H75" s="93"/>
      <c r="I75" s="93"/>
      <c r="J75" s="93"/>
      <c r="K75" s="93"/>
      <c r="L75" s="93"/>
      <c r="M75" s="93"/>
      <c r="N75" s="11"/>
      <c r="O75" s="11">
        <f t="shared" si="103"/>
        <v>0</v>
      </c>
      <c r="P75" s="11">
        <f t="shared" si="104"/>
        <v>0</v>
      </c>
      <c r="Q75" s="11">
        <f t="shared" si="105"/>
        <v>0</v>
      </c>
      <c r="R75" s="11">
        <f t="shared" si="106"/>
        <v>0</v>
      </c>
      <c r="S75" s="3">
        <v>48965.616677956619</v>
      </c>
      <c r="T75" s="3"/>
      <c r="U75" s="94"/>
      <c r="V75" s="94"/>
      <c r="W75" s="94"/>
      <c r="X75" s="94"/>
      <c r="Y75" s="94"/>
      <c r="Z75" s="94"/>
      <c r="AA75" s="3"/>
      <c r="AB75" s="3">
        <v>283691</v>
      </c>
      <c r="AC75" s="3">
        <v>114794</v>
      </c>
      <c r="AD75" s="55"/>
      <c r="AE75">
        <v>555</v>
      </c>
      <c r="AF75" s="48">
        <v>312</v>
      </c>
      <c r="AG75" s="49">
        <f>133/AF75</f>
        <v>0.42628205128205127</v>
      </c>
      <c r="AH75" s="55">
        <f t="shared" si="89"/>
        <v>133</v>
      </c>
      <c r="AI75" s="76">
        <v>210</v>
      </c>
      <c r="AJ75" s="75">
        <v>0.62</v>
      </c>
      <c r="AK75" s="100">
        <f t="shared" ref="AK75:AK81" si="180">AI75</f>
        <v>210</v>
      </c>
      <c r="AL75" s="100">
        <f>AF75-AH75</f>
        <v>179</v>
      </c>
      <c r="AM75" s="55"/>
      <c r="AN75">
        <v>1467</v>
      </c>
      <c r="AO75" s="50">
        <v>2246</v>
      </c>
      <c r="AP75" s="49">
        <f>412/AO75</f>
        <v>0.18343722172751559</v>
      </c>
      <c r="AQ75" s="55">
        <f t="shared" si="97"/>
        <v>412</v>
      </c>
      <c r="AR75" s="74">
        <v>1467</v>
      </c>
      <c r="AS75" s="76" t="s">
        <v>265</v>
      </c>
      <c r="AT75" s="100">
        <f t="shared" si="156"/>
        <v>412</v>
      </c>
      <c r="AU75" s="100">
        <f>AO75-AQ75</f>
        <v>1834</v>
      </c>
      <c r="AV75" s="55"/>
      <c r="AW75">
        <v>604</v>
      </c>
      <c r="AX75" s="50">
        <v>604</v>
      </c>
      <c r="AY75" s="49">
        <v>0.93211920529801329</v>
      </c>
      <c r="AZ75" s="55">
        <f t="shared" si="99"/>
        <v>563</v>
      </c>
      <c r="BA75" s="76">
        <v>604</v>
      </c>
      <c r="BB75" s="76" t="s">
        <v>265</v>
      </c>
      <c r="BC75" s="100">
        <f t="shared" si="157"/>
        <v>563</v>
      </c>
      <c r="BD75" s="100">
        <f>AX75-AZ75</f>
        <v>41</v>
      </c>
      <c r="BE75" s="55"/>
      <c r="BF75">
        <v>2437</v>
      </c>
      <c r="BG75" s="48">
        <v>299</v>
      </c>
      <c r="BH75" s="49">
        <v>1</v>
      </c>
      <c r="BI75" s="55">
        <f t="shared" si="100"/>
        <v>299</v>
      </c>
      <c r="BJ75" s="76">
        <v>596</v>
      </c>
      <c r="BK75" s="76" t="s">
        <v>265</v>
      </c>
      <c r="BL75" s="99">
        <f t="shared" si="158"/>
        <v>299</v>
      </c>
      <c r="BM75" s="99">
        <f>BG75-BI75</f>
        <v>0</v>
      </c>
      <c r="BN75" s="55"/>
      <c r="BO75">
        <v>2602</v>
      </c>
      <c r="BP75" s="50">
        <v>2602</v>
      </c>
      <c r="BQ75" s="49">
        <f>1165/BP75</f>
        <v>0.44773251345119142</v>
      </c>
      <c r="BR75" s="55">
        <f t="shared" si="90"/>
        <v>1165</v>
      </c>
      <c r="BS75" s="90">
        <v>2602</v>
      </c>
      <c r="BT75" s="76" t="s">
        <v>265</v>
      </c>
      <c r="BU75" s="99">
        <f t="shared" si="159"/>
        <v>1165</v>
      </c>
      <c r="BV75" s="99">
        <f>BP75-BR75</f>
        <v>1437</v>
      </c>
      <c r="BW75" s="55"/>
      <c r="BX75">
        <v>7491</v>
      </c>
      <c r="BY75" s="90">
        <v>7491</v>
      </c>
      <c r="BZ75" s="76" t="s">
        <v>265</v>
      </c>
      <c r="CA75" s="99">
        <f t="shared" si="171"/>
        <v>7491</v>
      </c>
      <c r="CB75" s="55"/>
      <c r="CC75">
        <v>783</v>
      </c>
      <c r="CD75" s="48">
        <v>780</v>
      </c>
      <c r="CE75" s="49">
        <f>494/CD75</f>
        <v>0.6333333333333333</v>
      </c>
      <c r="CF75" s="55">
        <f t="shared" si="93"/>
        <v>494</v>
      </c>
      <c r="CG75" s="76">
        <v>783</v>
      </c>
      <c r="CH75" s="76" t="s">
        <v>265</v>
      </c>
      <c r="CI75" s="100">
        <f t="shared" si="160"/>
        <v>494</v>
      </c>
      <c r="CJ75" s="100">
        <f>CD75-CF75</f>
        <v>286</v>
      </c>
      <c r="CK75" s="55"/>
      <c r="CL75">
        <v>7546</v>
      </c>
      <c r="CM75" s="50">
        <v>7548</v>
      </c>
      <c r="CN75" s="49">
        <f>736/CM75</f>
        <v>9.7509273979862213E-2</v>
      </c>
      <c r="CO75" s="55">
        <f t="shared" si="91"/>
        <v>736</v>
      </c>
      <c r="CP75" s="74">
        <v>7546</v>
      </c>
      <c r="CQ75" s="76" t="s">
        <v>265</v>
      </c>
      <c r="CR75" s="99">
        <f t="shared" si="161"/>
        <v>736</v>
      </c>
      <c r="CS75" s="99">
        <f>CM75-CO75</f>
        <v>6812</v>
      </c>
      <c r="CT75" s="55"/>
      <c r="CU75">
        <v>2741</v>
      </c>
      <c r="CV75" s="50">
        <v>2741</v>
      </c>
      <c r="CW75" s="49">
        <f>814/CV75</f>
        <v>0.29697190806275081</v>
      </c>
      <c r="CX75" s="55">
        <f t="shared" si="92"/>
        <v>814</v>
      </c>
      <c r="CY75" s="74">
        <v>2741</v>
      </c>
      <c r="CZ75" s="76" t="s">
        <v>265</v>
      </c>
      <c r="DA75" s="99">
        <f t="shared" si="162"/>
        <v>814</v>
      </c>
      <c r="DB75" s="99">
        <f>CV75-CX75</f>
        <v>1927</v>
      </c>
      <c r="DC75" s="55"/>
      <c r="DD75">
        <v>539</v>
      </c>
      <c r="DE75" s="50">
        <v>539</v>
      </c>
      <c r="DF75" s="49">
        <v>0.89049999999999996</v>
      </c>
      <c r="DG75" s="55">
        <f t="shared" si="101"/>
        <v>479.97949999999997</v>
      </c>
      <c r="DH75" s="76">
        <v>539</v>
      </c>
      <c r="DI75" s="76" t="s">
        <v>265</v>
      </c>
      <c r="DJ75" s="99">
        <f t="shared" si="163"/>
        <v>479.97949999999997</v>
      </c>
      <c r="DK75" s="99">
        <f>DE75-DG75</f>
        <v>59.020500000000027</v>
      </c>
      <c r="DL75" s="55"/>
      <c r="DM75" s="50">
        <v>465</v>
      </c>
      <c r="DN75" s="49">
        <v>0.77629999999999999</v>
      </c>
      <c r="DO75" s="55">
        <f t="shared" si="102"/>
        <v>360.97949999999997</v>
      </c>
      <c r="DP75" s="99">
        <f t="shared" si="164"/>
        <v>360.97949999999997</v>
      </c>
      <c r="DR75">
        <v>609</v>
      </c>
      <c r="DT75">
        <v>661</v>
      </c>
      <c r="DU75" s="76">
        <v>343</v>
      </c>
      <c r="DV75" s="76" t="s">
        <v>265</v>
      </c>
      <c r="DX75">
        <v>964</v>
      </c>
      <c r="DY75" s="76">
        <v>964</v>
      </c>
      <c r="DZ75" s="76" t="s">
        <v>265</v>
      </c>
      <c r="EC75" s="76" t="s">
        <v>265</v>
      </c>
      <c r="ED75" s="76" t="s">
        <v>265</v>
      </c>
      <c r="EE75" s="201"/>
      <c r="EF75" s="201"/>
      <c r="EJ75">
        <v>167</v>
      </c>
      <c r="EK75" s="76">
        <v>94</v>
      </c>
      <c r="EL75" s="84">
        <v>0.44</v>
      </c>
      <c r="EM75" s="82"/>
      <c r="EN75">
        <v>57</v>
      </c>
      <c r="EO75">
        <v>0.123</v>
      </c>
      <c r="EP75">
        <v>65</v>
      </c>
      <c r="EQ75" s="76">
        <v>57</v>
      </c>
      <c r="ER75" s="75">
        <v>0.12</v>
      </c>
      <c r="ES75" s="75"/>
      <c r="EZ75" s="144" t="str">
        <f t="shared" si="175"/>
        <v>fall Chinook-Washougal</v>
      </c>
      <c r="FA75" s="62" t="s">
        <v>328</v>
      </c>
      <c r="FB75" s="145" t="s">
        <v>403</v>
      </c>
      <c r="FC75" s="62" t="s">
        <v>45</v>
      </c>
      <c r="FD75" s="145" t="s">
        <v>402</v>
      </c>
      <c r="FE75" s="145">
        <v>1200</v>
      </c>
      <c r="FF75" s="62">
        <v>2014</v>
      </c>
      <c r="FG75" s="62">
        <v>997.30871249999996</v>
      </c>
      <c r="FH75" s="62">
        <v>531.21591249999994</v>
      </c>
      <c r="FS75">
        <v>2001</v>
      </c>
      <c r="FT75" t="e">
        <f t="shared" si="169"/>
        <v>#VALUE!</v>
      </c>
      <c r="FU75" t="e">
        <f t="shared" ref="FU75:GB75" si="181">(FU15/(1-FU45)-FU15)</f>
        <v>#VALUE!</v>
      </c>
      <c r="FV75" t="e">
        <f t="shared" si="181"/>
        <v>#VALUE!</v>
      </c>
      <c r="FW75" t="e">
        <f t="shared" si="181"/>
        <v>#VALUE!</v>
      </c>
      <c r="FX75" t="e">
        <f t="shared" si="181"/>
        <v>#VALUE!</v>
      </c>
      <c r="FY75">
        <f t="shared" si="181"/>
        <v>2634.666666666667</v>
      </c>
      <c r="FZ75" t="e">
        <f t="shared" si="181"/>
        <v>#VALUE!</v>
      </c>
      <c r="GA75" t="e">
        <f t="shared" si="181"/>
        <v>#VALUE!</v>
      </c>
      <c r="GB75" t="e">
        <f t="shared" si="181"/>
        <v>#VALUE!</v>
      </c>
    </row>
    <row r="76" spans="2:365" x14ac:dyDescent="0.25">
      <c r="B76" s="44">
        <v>2010</v>
      </c>
      <c r="C76" s="3">
        <v>108456.99999999999</v>
      </c>
      <c r="D76" s="3">
        <v>102954.99999999999</v>
      </c>
      <c r="E76" s="3">
        <f>C76-D76</f>
        <v>5502</v>
      </c>
      <c r="F76" s="11">
        <f t="shared" si="86"/>
        <v>5.0729782310039932E-2</v>
      </c>
      <c r="G76" s="11"/>
      <c r="H76" s="93"/>
      <c r="I76" s="93"/>
      <c r="J76" s="93"/>
      <c r="K76" s="93"/>
      <c r="L76" s="93"/>
      <c r="M76" s="93"/>
      <c r="N76" s="11"/>
      <c r="O76" s="11">
        <f t="shared" si="103"/>
        <v>0</v>
      </c>
      <c r="P76" s="11">
        <f t="shared" si="104"/>
        <v>0</v>
      </c>
      <c r="Q76" s="11">
        <f t="shared" si="105"/>
        <v>0</v>
      </c>
      <c r="R76" s="11">
        <f t="shared" si="106"/>
        <v>0</v>
      </c>
      <c r="S76" s="3">
        <v>130767.49018037648</v>
      </c>
      <c r="T76" s="3"/>
      <c r="U76" s="94"/>
      <c r="V76" s="94"/>
      <c r="W76" s="94"/>
      <c r="X76" s="94"/>
      <c r="Y76" s="94"/>
      <c r="Z76" s="94"/>
      <c r="AA76" s="3"/>
      <c r="AB76" s="3">
        <v>467524</v>
      </c>
      <c r="AC76" s="3">
        <v>64394</v>
      </c>
      <c r="AD76" s="55"/>
      <c r="AE76">
        <v>156</v>
      </c>
      <c r="AF76" s="48">
        <v>19</v>
      </c>
      <c r="AG76" s="49">
        <v>1</v>
      </c>
      <c r="AH76" s="55">
        <f t="shared" si="89"/>
        <v>19</v>
      </c>
      <c r="AI76" s="76">
        <v>70</v>
      </c>
      <c r="AJ76" s="81">
        <v>0.55000000000000004</v>
      </c>
      <c r="AK76" s="100">
        <f t="shared" si="180"/>
        <v>70</v>
      </c>
      <c r="AL76" s="100"/>
      <c r="AM76" s="55"/>
      <c r="AN76">
        <v>1317</v>
      </c>
      <c r="AO76" s="50">
        <v>913</v>
      </c>
      <c r="AP76" s="49">
        <v>0.1643</v>
      </c>
      <c r="AQ76" s="55">
        <f t="shared" si="97"/>
        <v>150.0059</v>
      </c>
      <c r="AR76" s="76">
        <v>154</v>
      </c>
      <c r="AS76" s="81">
        <v>0.88</v>
      </c>
      <c r="AT76" s="100">
        <f t="shared" si="156"/>
        <v>150.0059</v>
      </c>
      <c r="AU76" s="100"/>
      <c r="AV76" s="55"/>
      <c r="AW76">
        <v>2779</v>
      </c>
      <c r="AX76" s="50">
        <v>3030</v>
      </c>
      <c r="AY76" s="49">
        <v>0.56499999999999995</v>
      </c>
      <c r="AZ76" s="55">
        <f t="shared" si="99"/>
        <v>1711.9499999999998</v>
      </c>
      <c r="BA76" s="76">
        <v>194</v>
      </c>
      <c r="BB76" s="81">
        <v>0.93</v>
      </c>
      <c r="BC76" s="100">
        <f t="shared" ref="BC76:BC81" si="182">BA76</f>
        <v>194</v>
      </c>
      <c r="BD76" s="100"/>
      <c r="BE76" s="55"/>
      <c r="BF76">
        <v>2490</v>
      </c>
      <c r="BG76" s="48">
        <v>2198</v>
      </c>
      <c r="BH76" s="49">
        <v>0.85670000000000002</v>
      </c>
      <c r="BI76" s="55">
        <f t="shared" si="100"/>
        <v>1883.0266000000001</v>
      </c>
      <c r="BJ76" s="76">
        <v>378</v>
      </c>
      <c r="BK76" s="81">
        <v>0.64</v>
      </c>
      <c r="BL76" s="99">
        <f t="shared" ref="BL76:BL81" si="183">BJ76</f>
        <v>378</v>
      </c>
      <c r="BM76" s="99"/>
      <c r="BN76" s="55"/>
      <c r="BO76">
        <v>4488</v>
      </c>
      <c r="BP76" s="50">
        <v>2489</v>
      </c>
      <c r="BQ76" s="49">
        <v>0.52429999999999999</v>
      </c>
      <c r="BR76" s="55">
        <f t="shared" si="90"/>
        <v>1304.9827</v>
      </c>
      <c r="BS76" s="90">
        <v>3169</v>
      </c>
      <c r="BT76" s="81">
        <v>0.28999999999999998</v>
      </c>
      <c r="BU76" s="99">
        <f>BS76</f>
        <v>3169</v>
      </c>
      <c r="BV76" s="99"/>
      <c r="BW76" s="55"/>
      <c r="BX76">
        <v>9770</v>
      </c>
      <c r="BY76" s="90">
        <v>3700</v>
      </c>
      <c r="BZ76" s="81">
        <v>0.62</v>
      </c>
      <c r="CA76" s="99">
        <f t="shared" si="171"/>
        <v>3700</v>
      </c>
      <c r="CB76" s="55"/>
      <c r="CC76">
        <v>639</v>
      </c>
      <c r="CD76" s="48">
        <v>421</v>
      </c>
      <c r="CE76" s="49">
        <v>0.44179999999999997</v>
      </c>
      <c r="CF76" s="55">
        <f t="shared" si="93"/>
        <v>185.99779999999998</v>
      </c>
      <c r="CG76" s="76">
        <v>446</v>
      </c>
      <c r="CH76" s="81">
        <v>0.3</v>
      </c>
      <c r="CI76" s="100">
        <f t="shared" ref="CI76:CI81" si="184">CG76</f>
        <v>446</v>
      </c>
      <c r="CJ76" s="100"/>
      <c r="CK76" s="55"/>
      <c r="CL76">
        <v>7057</v>
      </c>
      <c r="CM76" s="50">
        <v>5576</v>
      </c>
      <c r="CN76" s="49">
        <v>0.29139999999999999</v>
      </c>
      <c r="CO76" s="55">
        <f t="shared" si="91"/>
        <v>1624.8463999999999</v>
      </c>
      <c r="CP76" s="76">
        <v>832</v>
      </c>
      <c r="CQ76" s="81">
        <v>0.88</v>
      </c>
      <c r="CR76" s="99">
        <f t="shared" si="161"/>
        <v>1624.8463999999999</v>
      </c>
      <c r="CS76" s="99"/>
      <c r="CT76" s="55"/>
      <c r="CU76">
        <v>6087</v>
      </c>
      <c r="CV76" s="50">
        <v>5212</v>
      </c>
      <c r="CW76" s="49">
        <v>0.32689999999999997</v>
      </c>
      <c r="CX76" s="55">
        <f t="shared" si="92"/>
        <v>1703.8027999999999</v>
      </c>
      <c r="CY76" s="76">
        <v>833</v>
      </c>
      <c r="CZ76" s="81">
        <v>0.86</v>
      </c>
      <c r="DA76" s="99">
        <f t="shared" ref="DA76:DA81" si="185">CY76</f>
        <v>833</v>
      </c>
      <c r="DB76" s="99"/>
      <c r="DC76" s="55"/>
      <c r="DD76">
        <v>2140</v>
      </c>
      <c r="DE76" s="50">
        <v>2061</v>
      </c>
      <c r="DF76" s="49">
        <v>9.7500000000000003E-2</v>
      </c>
      <c r="DG76" s="55">
        <f t="shared" si="101"/>
        <v>200.94750000000002</v>
      </c>
      <c r="DH76" s="76">
        <v>275</v>
      </c>
      <c r="DI76" s="81">
        <v>0.87</v>
      </c>
      <c r="DJ76" s="99">
        <f t="shared" ref="DJ76:DJ81" si="186">DH76</f>
        <v>275</v>
      </c>
      <c r="DK76" s="99"/>
      <c r="DL76" s="55"/>
      <c r="DM76" s="50">
        <v>1517</v>
      </c>
      <c r="DN76" s="49">
        <v>0.62950000000000006</v>
      </c>
      <c r="DO76" s="55">
        <f t="shared" si="102"/>
        <v>954.95150000000012</v>
      </c>
      <c r="DP76" s="99">
        <f t="shared" si="164"/>
        <v>954.95150000000012</v>
      </c>
      <c r="DR76" t="s">
        <v>185</v>
      </c>
      <c r="DT76">
        <v>432</v>
      </c>
      <c r="DU76" s="76">
        <v>334</v>
      </c>
      <c r="DV76" s="75">
        <v>0.22</v>
      </c>
      <c r="DX76">
        <v>1505</v>
      </c>
      <c r="DY76" s="74">
        <v>1097</v>
      </c>
      <c r="DZ76" s="75">
        <v>0.27</v>
      </c>
      <c r="EC76" s="74">
        <v>1152</v>
      </c>
      <c r="ED76" s="75">
        <v>0</v>
      </c>
      <c r="EE76" s="100">
        <f>EC76*(1-ED82)</f>
        <v>163.58399999999978</v>
      </c>
      <c r="EF76" s="100">
        <f>EC76*ED82</f>
        <v>988.41600000000028</v>
      </c>
      <c r="EJ76">
        <v>103</v>
      </c>
      <c r="EK76" s="76">
        <v>12</v>
      </c>
      <c r="EL76" s="84">
        <v>0.88</v>
      </c>
      <c r="EM76" s="82"/>
      <c r="EQ76" s="76" t="s">
        <v>265</v>
      </c>
      <c r="ER76" s="76" t="s">
        <v>265</v>
      </c>
      <c r="ES76" s="76"/>
      <c r="EZ76" s="144" t="str">
        <f t="shared" si="175"/>
        <v>fall Chinook-Washougal</v>
      </c>
      <c r="FA76" s="62" t="s">
        <v>328</v>
      </c>
      <c r="FB76" s="145" t="s">
        <v>403</v>
      </c>
      <c r="FC76" s="62" t="s">
        <v>45</v>
      </c>
      <c r="FD76" s="145" t="s">
        <v>402</v>
      </c>
      <c r="FE76" s="145">
        <v>1200</v>
      </c>
      <c r="FF76" s="62">
        <v>2015</v>
      </c>
      <c r="FG76" s="62">
        <v>1332.4522374999999</v>
      </c>
      <c r="FH76" s="62">
        <v>1592.2280000000001</v>
      </c>
      <c r="FS76">
        <v>2002</v>
      </c>
      <c r="FT76" t="e">
        <f t="shared" si="169"/>
        <v>#VALUE!</v>
      </c>
      <c r="FU76" t="e">
        <f t="shared" ref="FU76:GB76" si="187">(FU16/(1-FU46)-FU16)</f>
        <v>#VALUE!</v>
      </c>
      <c r="FV76" t="e">
        <f t="shared" si="187"/>
        <v>#VALUE!</v>
      </c>
      <c r="FW76" t="e">
        <f t="shared" si="187"/>
        <v>#VALUE!</v>
      </c>
      <c r="FX76" t="e">
        <f t="shared" si="187"/>
        <v>#VALUE!</v>
      </c>
      <c r="FY76">
        <f t="shared" si="187"/>
        <v>4100.8333333333339</v>
      </c>
      <c r="FZ76" t="e">
        <f t="shared" si="187"/>
        <v>#VALUE!</v>
      </c>
      <c r="GA76" t="e">
        <f t="shared" si="187"/>
        <v>#VALUE!</v>
      </c>
      <c r="GB76" t="e">
        <f t="shared" si="187"/>
        <v>#VALUE!</v>
      </c>
    </row>
    <row r="77" spans="2:365" x14ac:dyDescent="0.25">
      <c r="B77" s="44">
        <f>B76+1</f>
        <v>2011</v>
      </c>
      <c r="C77" s="3">
        <f>D77+E77</f>
        <v>109269</v>
      </c>
      <c r="D77" s="3">
        <v>109269</v>
      </c>
      <c r="H77" s="93"/>
      <c r="I77" s="93"/>
      <c r="J77" s="93"/>
      <c r="K77" s="93"/>
      <c r="L77" s="93"/>
      <c r="M77" s="93"/>
      <c r="O77" s="11">
        <f t="shared" si="103"/>
        <v>0</v>
      </c>
      <c r="P77" s="11">
        <f t="shared" si="104"/>
        <v>0</v>
      </c>
      <c r="Q77" s="11">
        <f t="shared" si="105"/>
        <v>0</v>
      </c>
      <c r="R77" s="11">
        <f t="shared" si="106"/>
        <v>0</v>
      </c>
      <c r="S77" s="3">
        <v>69650</v>
      </c>
      <c r="T77" s="3"/>
      <c r="U77" s="94"/>
      <c r="V77" s="94"/>
      <c r="W77" s="94"/>
      <c r="X77" s="94"/>
      <c r="Y77" s="94"/>
      <c r="Z77" s="94"/>
      <c r="AA77" s="3"/>
      <c r="AB77" s="3">
        <v>401576</v>
      </c>
      <c r="AC77" s="3">
        <v>83572</v>
      </c>
      <c r="AI77" s="76">
        <v>70</v>
      </c>
      <c r="AJ77" s="81">
        <v>0.83</v>
      </c>
      <c r="AK77" s="100">
        <f t="shared" si="180"/>
        <v>70</v>
      </c>
      <c r="AL77" s="100"/>
      <c r="AN77">
        <v>1127</v>
      </c>
      <c r="AR77" s="76">
        <v>59</v>
      </c>
      <c r="AS77" s="81">
        <v>0.95</v>
      </c>
      <c r="AT77" s="100">
        <f>AR77</f>
        <v>59</v>
      </c>
      <c r="AU77" s="100"/>
      <c r="AW77">
        <v>1678</v>
      </c>
      <c r="BA77" s="76">
        <v>111</v>
      </c>
      <c r="BB77" s="81">
        <v>0.93</v>
      </c>
      <c r="BC77" s="100">
        <f t="shared" si="182"/>
        <v>111</v>
      </c>
      <c r="BD77" s="100"/>
      <c r="BF77">
        <v>2364</v>
      </c>
      <c r="BJ77" s="76">
        <v>827</v>
      </c>
      <c r="BK77" s="81">
        <v>0.71</v>
      </c>
      <c r="BL77" s="99">
        <f t="shared" si="183"/>
        <v>827</v>
      </c>
      <c r="BM77" s="99"/>
      <c r="BO77">
        <v>3685</v>
      </c>
      <c r="BS77" s="90">
        <v>2782</v>
      </c>
      <c r="BT77" s="81">
        <v>0.25</v>
      </c>
      <c r="BU77" s="99">
        <f>BS77</f>
        <v>2782</v>
      </c>
      <c r="BV77" s="99"/>
      <c r="BX77">
        <v>13220</v>
      </c>
      <c r="BY77" s="90">
        <v>5029</v>
      </c>
      <c r="BZ77" s="81">
        <v>0.62</v>
      </c>
      <c r="CA77" s="99">
        <f t="shared" si="171"/>
        <v>5029</v>
      </c>
      <c r="CC77">
        <v>566</v>
      </c>
      <c r="CG77" s="76">
        <v>500</v>
      </c>
      <c r="CH77" s="81">
        <v>0.12</v>
      </c>
      <c r="CI77" s="100">
        <f t="shared" si="184"/>
        <v>500</v>
      </c>
      <c r="CJ77" s="100"/>
      <c r="CL77">
        <v>8868</v>
      </c>
      <c r="CP77" s="76">
        <v>599</v>
      </c>
      <c r="CQ77" s="81">
        <v>0.93</v>
      </c>
      <c r="CR77" s="9">
        <f>CP77</f>
        <v>599</v>
      </c>
      <c r="CS77" s="9"/>
      <c r="CU77">
        <v>4725</v>
      </c>
      <c r="CY77" s="76">
        <v>842</v>
      </c>
      <c r="CZ77" s="81">
        <v>0.82</v>
      </c>
      <c r="DA77" s="99">
        <f t="shared" si="185"/>
        <v>842</v>
      </c>
      <c r="DB77" s="99"/>
      <c r="DD77">
        <v>1607</v>
      </c>
      <c r="DH77" s="76">
        <v>338</v>
      </c>
      <c r="DI77" s="81">
        <v>0.79</v>
      </c>
      <c r="DJ77" s="99">
        <f t="shared" si="186"/>
        <v>338</v>
      </c>
      <c r="DK77" s="99"/>
      <c r="DR77">
        <v>1678</v>
      </c>
      <c r="DT77">
        <v>1815</v>
      </c>
      <c r="DU77" s="76">
        <v>581</v>
      </c>
      <c r="DV77" s="75">
        <v>0.68</v>
      </c>
      <c r="DX77">
        <v>379</v>
      </c>
      <c r="DY77" s="76">
        <v>335</v>
      </c>
      <c r="DZ77" s="75">
        <v>0.12</v>
      </c>
      <c r="EC77" s="74">
        <v>1584</v>
      </c>
      <c r="ED77" s="75">
        <v>0.61</v>
      </c>
      <c r="EE77" s="100">
        <f>EC77*ED77</f>
        <v>966.24</v>
      </c>
      <c r="EF77" s="100">
        <f>EC77*(1-EF85-ED77)</f>
        <v>617.76</v>
      </c>
      <c r="EJ77">
        <v>152</v>
      </c>
      <c r="EK77" s="76">
        <v>12</v>
      </c>
      <c r="EL77" s="84">
        <v>1</v>
      </c>
      <c r="EM77" s="82"/>
      <c r="EQ77" s="76" t="s">
        <v>265</v>
      </c>
      <c r="ER77" s="76" t="s">
        <v>265</v>
      </c>
      <c r="ES77" s="76"/>
      <c r="EZ77" s="144" t="str">
        <f t="shared" si="175"/>
        <v>fall Chinook-Washougal</v>
      </c>
      <c r="FA77" s="62" t="s">
        <v>328</v>
      </c>
      <c r="FB77" s="145" t="s">
        <v>403</v>
      </c>
      <c r="FC77" s="62" t="s">
        <v>45</v>
      </c>
      <c r="FD77" s="145" t="s">
        <v>402</v>
      </c>
      <c r="FE77" s="145">
        <v>1200</v>
      </c>
      <c r="FF77" s="62">
        <v>2016</v>
      </c>
      <c r="FG77" s="62">
        <v>882.61883750000004</v>
      </c>
      <c r="FH77" s="62">
        <v>1315.529025</v>
      </c>
      <c r="FS77">
        <v>2003</v>
      </c>
      <c r="FT77" t="e">
        <f t="shared" si="169"/>
        <v>#VALUE!</v>
      </c>
      <c r="FU77" t="e">
        <f t="shared" ref="FU77:GB77" si="188">(FU17/(1-FU47)-FU17)</f>
        <v>#VALUE!</v>
      </c>
      <c r="FV77" t="e">
        <f t="shared" si="188"/>
        <v>#VALUE!</v>
      </c>
      <c r="FW77" t="e">
        <f t="shared" si="188"/>
        <v>#VALUE!</v>
      </c>
      <c r="FX77" t="e">
        <f t="shared" si="188"/>
        <v>#VALUE!</v>
      </c>
      <c r="FY77">
        <f t="shared" si="188"/>
        <v>2995.666666666667</v>
      </c>
      <c r="FZ77" t="e">
        <f t="shared" si="188"/>
        <v>#VALUE!</v>
      </c>
      <c r="GA77" t="e">
        <f t="shared" si="188"/>
        <v>#VALUE!</v>
      </c>
      <c r="GB77" t="e">
        <f t="shared" si="188"/>
        <v>#VALUE!</v>
      </c>
    </row>
    <row r="78" spans="2:365" x14ac:dyDescent="0.25">
      <c r="B78" s="44">
        <f t="shared" ref="B78:B83" si="189">B77+1</f>
        <v>2012</v>
      </c>
      <c r="C78" s="3">
        <f t="shared" ref="C78:C83" si="190">D78+E78</f>
        <v>84978</v>
      </c>
      <c r="D78" s="3">
        <v>84978</v>
      </c>
      <c r="H78" s="93"/>
      <c r="I78" s="93"/>
      <c r="J78" s="93"/>
      <c r="K78" s="93"/>
      <c r="L78" s="93"/>
      <c r="M78" s="93"/>
      <c r="O78" s="11">
        <f t="shared" si="103"/>
        <v>0</v>
      </c>
      <c r="P78" s="11">
        <f t="shared" si="104"/>
        <v>0</v>
      </c>
      <c r="Q78" s="11">
        <f t="shared" si="105"/>
        <v>0</v>
      </c>
      <c r="R78" s="11">
        <f t="shared" si="106"/>
        <v>0</v>
      </c>
      <c r="S78" s="3">
        <v>56947</v>
      </c>
      <c r="T78" s="3"/>
      <c r="U78" s="94"/>
      <c r="V78" s="94"/>
      <c r="W78" s="94"/>
      <c r="X78" s="94"/>
      <c r="Y78" s="94"/>
      <c r="Z78" s="94"/>
      <c r="AA78" s="3"/>
      <c r="AB78" s="3">
        <v>350083</v>
      </c>
      <c r="AC78" s="3">
        <v>124115</v>
      </c>
      <c r="AI78" s="76">
        <v>43</v>
      </c>
      <c r="AJ78" s="81">
        <v>0.79</v>
      </c>
      <c r="AK78" s="100">
        <f t="shared" si="180"/>
        <v>43</v>
      </c>
      <c r="AL78" s="100"/>
      <c r="AN78">
        <v>237</v>
      </c>
      <c r="AR78" s="76">
        <v>64</v>
      </c>
      <c r="AS78" s="81">
        <v>0.73</v>
      </c>
      <c r="AT78" s="100">
        <f>AR78</f>
        <v>64</v>
      </c>
      <c r="AU78" s="100"/>
      <c r="AW78">
        <v>193</v>
      </c>
      <c r="BA78" s="76">
        <v>23</v>
      </c>
      <c r="BB78" s="81">
        <v>0.88</v>
      </c>
      <c r="BC78" s="100">
        <f t="shared" si="182"/>
        <v>23</v>
      </c>
      <c r="BD78" s="100"/>
      <c r="BF78">
        <v>1950</v>
      </c>
      <c r="BJ78" s="76">
        <v>601</v>
      </c>
      <c r="BK78" s="81">
        <v>0.52</v>
      </c>
      <c r="BL78" s="99">
        <f t="shared" si="183"/>
        <v>601</v>
      </c>
      <c r="BM78" s="99"/>
      <c r="BO78">
        <v>2725</v>
      </c>
      <c r="BS78" s="90">
        <v>1946</v>
      </c>
      <c r="BT78" s="81">
        <v>0.28999999999999998</v>
      </c>
      <c r="BU78" s="99">
        <f>BS78</f>
        <v>1946</v>
      </c>
      <c r="BV78" s="99"/>
      <c r="BX78">
        <v>6143</v>
      </c>
      <c r="BY78" s="90">
        <v>1951</v>
      </c>
      <c r="BZ78" s="75">
        <v>0.68</v>
      </c>
      <c r="CA78" s="99">
        <f t="shared" si="171"/>
        <v>1951</v>
      </c>
      <c r="CC78">
        <v>463</v>
      </c>
      <c r="CG78" s="76">
        <v>412</v>
      </c>
      <c r="CH78" s="81">
        <v>0.11</v>
      </c>
      <c r="CI78" s="100">
        <f t="shared" si="184"/>
        <v>412</v>
      </c>
      <c r="CJ78" s="100"/>
      <c r="CL78">
        <v>8949</v>
      </c>
      <c r="CP78" s="76">
        <v>517</v>
      </c>
      <c r="CQ78" s="81">
        <v>0.93</v>
      </c>
      <c r="CR78" s="9">
        <f>CP78</f>
        <v>517</v>
      </c>
      <c r="CS78" s="9"/>
      <c r="CU78">
        <v>1101</v>
      </c>
      <c r="CY78" s="76">
        <v>305</v>
      </c>
      <c r="CZ78" s="81">
        <v>0.72</v>
      </c>
      <c r="DA78" s="99">
        <f t="shared" si="185"/>
        <v>305</v>
      </c>
      <c r="DB78" s="99"/>
      <c r="DD78">
        <v>961</v>
      </c>
      <c r="DH78" s="76">
        <v>259</v>
      </c>
      <c r="DI78" s="81">
        <v>0.73</v>
      </c>
      <c r="DJ78" s="99">
        <f t="shared" si="186"/>
        <v>259</v>
      </c>
      <c r="DK78" s="99"/>
      <c r="DR78">
        <v>561</v>
      </c>
      <c r="DT78">
        <v>915</v>
      </c>
      <c r="DU78" s="76">
        <v>286</v>
      </c>
      <c r="DV78" s="75">
        <v>0.68</v>
      </c>
      <c r="DX78">
        <v>553</v>
      </c>
      <c r="DY78" s="76">
        <v>517</v>
      </c>
      <c r="DZ78" s="75">
        <v>7.0000000000000007E-2</v>
      </c>
      <c r="EC78" s="85">
        <v>170</v>
      </c>
      <c r="ED78" s="81">
        <v>0.97</v>
      </c>
      <c r="EE78" s="101"/>
      <c r="EF78" s="101"/>
      <c r="EJ78">
        <v>80</v>
      </c>
      <c r="EK78" s="76">
        <v>6</v>
      </c>
      <c r="EL78" s="84">
        <v>0.92</v>
      </c>
      <c r="EM78" s="82"/>
      <c r="EQ78" s="76" t="s">
        <v>265</v>
      </c>
      <c r="ER78" s="76" t="s">
        <v>265</v>
      </c>
      <c r="ES78" s="76"/>
      <c r="EZ78" s="144" t="str">
        <f t="shared" si="175"/>
        <v>fall Chinook-Washougal</v>
      </c>
      <c r="FA78" s="62" t="s">
        <v>328</v>
      </c>
      <c r="FB78" s="145" t="s">
        <v>403</v>
      </c>
      <c r="FC78" s="62" t="s">
        <v>45</v>
      </c>
      <c r="FD78" s="145" t="s">
        <v>402</v>
      </c>
      <c r="FE78" s="145">
        <v>1200</v>
      </c>
      <c r="FF78" s="62">
        <v>2017</v>
      </c>
      <c r="FG78" s="62">
        <v>655.26627499999995</v>
      </c>
      <c r="FH78" s="62">
        <v>456.48146250000002</v>
      </c>
      <c r="FS78">
        <v>2004</v>
      </c>
      <c r="FT78" t="e">
        <f t="shared" si="169"/>
        <v>#VALUE!</v>
      </c>
      <c r="FU78" t="e">
        <f t="shared" ref="FU78:GB78" si="191">(FU18/(1-FU48)-FU18)</f>
        <v>#VALUE!</v>
      </c>
      <c r="FV78" t="e">
        <f t="shared" si="191"/>
        <v>#VALUE!</v>
      </c>
      <c r="FW78" t="e">
        <f t="shared" si="191"/>
        <v>#VALUE!</v>
      </c>
      <c r="FX78" t="e">
        <f t="shared" si="191"/>
        <v>#VALUE!</v>
      </c>
      <c r="FY78">
        <f t="shared" si="191"/>
        <v>1893.666666666667</v>
      </c>
      <c r="FZ78" t="e">
        <f t="shared" si="191"/>
        <v>#VALUE!</v>
      </c>
      <c r="GA78" t="e">
        <f t="shared" si="191"/>
        <v>#VALUE!</v>
      </c>
      <c r="GB78" t="e">
        <f t="shared" si="191"/>
        <v>#VALUE!</v>
      </c>
    </row>
    <row r="79" spans="2:365" x14ac:dyDescent="0.25">
      <c r="B79" s="44">
        <f t="shared" si="189"/>
        <v>2013</v>
      </c>
      <c r="C79" s="3">
        <f t="shared" si="190"/>
        <v>104777</v>
      </c>
      <c r="D79" s="3">
        <v>104777</v>
      </c>
      <c r="H79" s="93"/>
      <c r="I79" s="93"/>
      <c r="J79" s="93"/>
      <c r="K79" s="93"/>
      <c r="L79" s="93"/>
      <c r="M79" s="93"/>
      <c r="O79" s="11">
        <f t="shared" si="103"/>
        <v>0</v>
      </c>
      <c r="P79" s="11">
        <f t="shared" si="104"/>
        <v>0</v>
      </c>
      <c r="Q79" s="11">
        <f t="shared" si="105"/>
        <v>0</v>
      </c>
      <c r="R79" s="11">
        <f t="shared" si="106"/>
        <v>0</v>
      </c>
      <c r="S79" s="3">
        <v>86707</v>
      </c>
      <c r="T79" s="3"/>
      <c r="U79" s="94"/>
      <c r="V79" s="94"/>
      <c r="W79" s="94"/>
      <c r="X79" s="94"/>
      <c r="Y79" s="94"/>
      <c r="Z79" s="94"/>
      <c r="AA79" s="3"/>
      <c r="AB79" s="3">
        <v>952944</v>
      </c>
      <c r="AC79" s="3">
        <v>111015</v>
      </c>
      <c r="AI79" s="76">
        <v>189</v>
      </c>
      <c r="AJ79" s="81">
        <v>0.91</v>
      </c>
      <c r="AK79" s="100">
        <f t="shared" si="180"/>
        <v>189</v>
      </c>
      <c r="AL79" s="100"/>
      <c r="AN79">
        <v>637</v>
      </c>
      <c r="AR79" s="76">
        <v>187</v>
      </c>
      <c r="AS79" s="81">
        <v>0.71</v>
      </c>
      <c r="AT79" s="100">
        <f>AR79</f>
        <v>187</v>
      </c>
      <c r="AU79" s="100"/>
      <c r="AW79">
        <v>1033</v>
      </c>
      <c r="BA79" s="76">
        <v>207</v>
      </c>
      <c r="BB79" s="81">
        <v>0.8</v>
      </c>
      <c r="BC79" s="100">
        <f t="shared" si="182"/>
        <v>207</v>
      </c>
      <c r="BD79" s="100"/>
      <c r="BF79">
        <v>6407</v>
      </c>
      <c r="BJ79" s="74">
        <v>1441</v>
      </c>
      <c r="BK79" s="81">
        <v>0.85</v>
      </c>
      <c r="BL79" s="99">
        <f t="shared" si="183"/>
        <v>1441</v>
      </c>
      <c r="BM79" s="99"/>
      <c r="BO79">
        <v>4436</v>
      </c>
      <c r="BS79" s="90">
        <v>3593</v>
      </c>
      <c r="BT79" s="81">
        <v>0.19</v>
      </c>
      <c r="BU79" s="99">
        <f>BS79</f>
        <v>3593</v>
      </c>
      <c r="BV79" s="99"/>
      <c r="BX79">
        <v>7366</v>
      </c>
      <c r="BY79" s="90">
        <v>3287</v>
      </c>
      <c r="BZ79" s="75">
        <v>0.55000000000000004</v>
      </c>
      <c r="CA79" s="99">
        <f t="shared" si="171"/>
        <v>3287</v>
      </c>
      <c r="CC79">
        <v>2035</v>
      </c>
      <c r="CG79" s="74">
        <v>1398</v>
      </c>
      <c r="CH79" s="81">
        <v>0.31</v>
      </c>
      <c r="CI79" s="100">
        <f t="shared" si="184"/>
        <v>1398</v>
      </c>
      <c r="CJ79" s="100"/>
      <c r="CL79">
        <v>12061</v>
      </c>
      <c r="CP79" s="74">
        <v>1037</v>
      </c>
      <c r="CQ79" s="81">
        <v>0.91</v>
      </c>
      <c r="CR79" s="9">
        <f>CP79</f>
        <v>1037</v>
      </c>
      <c r="CS79" s="9"/>
      <c r="CU79">
        <v>7185</v>
      </c>
      <c r="CY79" s="74">
        <v>3018</v>
      </c>
      <c r="CZ79" s="81">
        <v>0.57999999999999996</v>
      </c>
      <c r="DA79" s="99">
        <f t="shared" si="185"/>
        <v>3018</v>
      </c>
      <c r="DB79" s="99"/>
      <c r="DD79">
        <v>2283</v>
      </c>
      <c r="DH79" s="76">
        <v>950</v>
      </c>
      <c r="DI79" s="81">
        <v>0.57999999999999996</v>
      </c>
      <c r="DJ79" s="99">
        <f t="shared" si="186"/>
        <v>950</v>
      </c>
      <c r="DK79" s="99"/>
      <c r="DR79" t="s">
        <v>185</v>
      </c>
      <c r="DT79" t="s">
        <v>185</v>
      </c>
      <c r="DU79" s="76">
        <v>816</v>
      </c>
      <c r="DV79" s="75">
        <v>0.72</v>
      </c>
      <c r="DX79">
        <v>1232</v>
      </c>
      <c r="DY79" s="76">
        <v>829</v>
      </c>
      <c r="DZ79" s="75">
        <v>0.32</v>
      </c>
      <c r="EB79">
        <v>8485</v>
      </c>
      <c r="EC79" s="85">
        <v>409</v>
      </c>
      <c r="ED79" s="81">
        <v>0.95</v>
      </c>
      <c r="EE79" s="101"/>
      <c r="EF79" s="101"/>
      <c r="EH79">
        <v>946</v>
      </c>
      <c r="EJ79">
        <v>39</v>
      </c>
      <c r="EK79" s="76">
        <v>3</v>
      </c>
      <c r="EL79" s="84">
        <v>0.92</v>
      </c>
      <c r="EM79" s="82"/>
      <c r="EQ79" s="76" t="s">
        <v>265</v>
      </c>
      <c r="ER79" s="76" t="s">
        <v>265</v>
      </c>
      <c r="ES79" s="76"/>
      <c r="EU79">
        <v>422</v>
      </c>
      <c r="FS79">
        <v>2005</v>
      </c>
      <c r="FT79" t="e">
        <f t="shared" si="169"/>
        <v>#VALUE!</v>
      </c>
      <c r="FU79" t="e">
        <f t="shared" ref="FU79:GB79" si="192">(FU19/(1-FU49)-FU19)</f>
        <v>#VALUE!</v>
      </c>
      <c r="FV79" t="e">
        <f t="shared" si="192"/>
        <v>#VALUE!</v>
      </c>
      <c r="FW79" t="e">
        <f t="shared" si="192"/>
        <v>#VALUE!</v>
      </c>
      <c r="FX79" t="e">
        <f t="shared" si="192"/>
        <v>#VALUE!</v>
      </c>
      <c r="FY79">
        <f t="shared" si="192"/>
        <v>3002</v>
      </c>
      <c r="FZ79" t="e">
        <f t="shared" si="192"/>
        <v>#VALUE!</v>
      </c>
      <c r="GA79" t="e">
        <f t="shared" si="192"/>
        <v>#VALUE!</v>
      </c>
      <c r="GB79" t="e">
        <f t="shared" si="192"/>
        <v>#VALUE!</v>
      </c>
    </row>
    <row r="80" spans="2:365" x14ac:dyDescent="0.25">
      <c r="B80" s="44">
        <f t="shared" si="189"/>
        <v>2014</v>
      </c>
      <c r="C80" s="3">
        <f t="shared" si="190"/>
        <v>101906</v>
      </c>
      <c r="D80" s="3">
        <v>101906</v>
      </c>
      <c r="H80" s="93"/>
      <c r="I80" s="93"/>
      <c r="J80" s="93"/>
      <c r="K80" s="93"/>
      <c r="L80" s="93"/>
      <c r="M80" s="93"/>
      <c r="O80" s="11">
        <f t="shared" si="103"/>
        <v>0</v>
      </c>
      <c r="P80" s="11">
        <f t="shared" si="104"/>
        <v>0</v>
      </c>
      <c r="Q80" s="11">
        <f t="shared" si="105"/>
        <v>0</v>
      </c>
      <c r="R80" s="11">
        <f t="shared" si="106"/>
        <v>0</v>
      </c>
      <c r="S80" s="3">
        <v>127000</v>
      </c>
      <c r="T80" s="3"/>
      <c r="U80" s="94"/>
      <c r="V80" s="94"/>
      <c r="W80" s="94"/>
      <c r="X80" s="94"/>
      <c r="Y80" s="94"/>
      <c r="Z80" s="94"/>
      <c r="AA80" s="3"/>
      <c r="AB80" s="3">
        <v>854503</v>
      </c>
      <c r="AC80" s="3">
        <v>135512</v>
      </c>
      <c r="AI80" s="76">
        <v>322</v>
      </c>
      <c r="AJ80" s="81">
        <v>0.56000000000000005</v>
      </c>
      <c r="AK80" s="100">
        <f t="shared" si="180"/>
        <v>322</v>
      </c>
      <c r="AL80" s="100"/>
      <c r="AN80">
        <v>869</v>
      </c>
      <c r="AR80" s="76">
        <v>192</v>
      </c>
      <c r="AS80" s="81">
        <v>0.78</v>
      </c>
      <c r="AT80" s="100">
        <f>AR80</f>
        <v>192</v>
      </c>
      <c r="AU80" s="100"/>
      <c r="AW80">
        <v>656</v>
      </c>
      <c r="BA80" s="76">
        <v>65</v>
      </c>
      <c r="BB80" s="81">
        <v>0.9</v>
      </c>
      <c r="BC80" s="100">
        <f t="shared" si="182"/>
        <v>65</v>
      </c>
      <c r="BD80" s="100"/>
      <c r="BF80">
        <v>4532</v>
      </c>
      <c r="BJ80" s="76">
        <v>856</v>
      </c>
      <c r="BK80" s="81">
        <v>0.56999999999999995</v>
      </c>
      <c r="BL80" s="99">
        <f t="shared" si="183"/>
        <v>856</v>
      </c>
      <c r="BM80" s="99"/>
      <c r="BS80" s="76" t="s">
        <v>265</v>
      </c>
      <c r="BT80" s="76" t="s">
        <v>265</v>
      </c>
      <c r="BY80" s="76" t="s">
        <v>265</v>
      </c>
      <c r="BZ80" s="76" t="s">
        <v>265</v>
      </c>
      <c r="CC80">
        <v>890</v>
      </c>
      <c r="CG80" s="76">
        <v>857</v>
      </c>
      <c r="CH80" s="81">
        <v>0.04</v>
      </c>
      <c r="CI80" s="100">
        <f t="shared" si="184"/>
        <v>857</v>
      </c>
      <c r="CJ80" s="100"/>
      <c r="CL80">
        <v>11537</v>
      </c>
      <c r="CP80" s="74">
        <v>1029</v>
      </c>
      <c r="CQ80" s="81">
        <v>0.91</v>
      </c>
      <c r="CR80" s="9">
        <f>CP80</f>
        <v>1029</v>
      </c>
      <c r="CS80" s="9"/>
      <c r="CU80">
        <v>2038</v>
      </c>
      <c r="CY80" s="74">
        <v>1362</v>
      </c>
      <c r="CZ80" s="81">
        <v>0.33</v>
      </c>
      <c r="DA80" s="99">
        <f t="shared" si="185"/>
        <v>1362</v>
      </c>
      <c r="DB80" s="99"/>
      <c r="DD80">
        <v>745</v>
      </c>
      <c r="DH80" s="76">
        <v>371</v>
      </c>
      <c r="DI80" s="81">
        <v>0.5</v>
      </c>
      <c r="DJ80" s="99">
        <f t="shared" si="186"/>
        <v>371</v>
      </c>
      <c r="DK80" s="99"/>
      <c r="DR80" t="s">
        <v>185</v>
      </c>
      <c r="DT80">
        <v>2935</v>
      </c>
      <c r="DU80" s="76">
        <v>779</v>
      </c>
      <c r="DV80" s="75">
        <v>0.71</v>
      </c>
      <c r="DX80">
        <v>1689</v>
      </c>
      <c r="DY80" s="74">
        <v>1304</v>
      </c>
      <c r="DZ80" s="75">
        <v>0.23</v>
      </c>
      <c r="EB80">
        <v>2345</v>
      </c>
      <c r="EC80" s="85">
        <v>119</v>
      </c>
      <c r="ED80" s="81">
        <v>0.95</v>
      </c>
      <c r="EE80" s="101"/>
      <c r="EF80" s="101"/>
      <c r="EH80">
        <v>2583</v>
      </c>
      <c r="EJ80">
        <v>76</v>
      </c>
      <c r="EK80" s="76">
        <v>7</v>
      </c>
      <c r="EL80" s="84">
        <v>0.91</v>
      </c>
      <c r="EM80" s="82"/>
      <c r="EQ80" s="76" t="s">
        <v>265</v>
      </c>
      <c r="ER80" s="76" t="s">
        <v>265</v>
      </c>
      <c r="ES80" s="76"/>
      <c r="EU80">
        <v>183</v>
      </c>
      <c r="FS80">
        <v>2006</v>
      </c>
      <c r="FT80" t="e">
        <f t="shared" si="169"/>
        <v>#VALUE!</v>
      </c>
      <c r="FU80" t="e">
        <f t="shared" ref="FU80:GB80" si="193">(FU20/(1-FU50)-FU20)</f>
        <v>#VALUE!</v>
      </c>
      <c r="FV80" t="e">
        <f t="shared" si="193"/>
        <v>#VALUE!</v>
      </c>
      <c r="FW80" t="e">
        <f t="shared" si="193"/>
        <v>#VALUE!</v>
      </c>
      <c r="FX80" t="e">
        <f t="shared" si="193"/>
        <v>#VALUE!</v>
      </c>
      <c r="FY80">
        <f t="shared" si="193"/>
        <v>4021.666666666667</v>
      </c>
      <c r="FZ80" t="e">
        <f t="shared" si="193"/>
        <v>#VALUE!</v>
      </c>
      <c r="GA80" t="e">
        <f t="shared" si="193"/>
        <v>#VALUE!</v>
      </c>
      <c r="GB80" t="e">
        <f t="shared" si="193"/>
        <v>#VALUE!</v>
      </c>
    </row>
    <row r="81" spans="2:184" x14ac:dyDescent="0.25">
      <c r="B81" s="44">
        <f t="shared" si="189"/>
        <v>2015</v>
      </c>
      <c r="C81" s="3">
        <f t="shared" si="190"/>
        <v>128900</v>
      </c>
      <c r="D81" s="3">
        <v>128900</v>
      </c>
      <c r="H81" s="93"/>
      <c r="I81" s="93"/>
      <c r="J81" s="93"/>
      <c r="K81" s="93"/>
      <c r="L81" s="93"/>
      <c r="M81" s="93"/>
      <c r="O81" s="11">
        <f t="shared" si="103"/>
        <v>0</v>
      </c>
      <c r="P81" s="11">
        <f t="shared" si="104"/>
        <v>0</v>
      </c>
      <c r="Q81" s="11">
        <f t="shared" si="105"/>
        <v>0</v>
      </c>
      <c r="R81" s="11">
        <f t="shared" si="106"/>
        <v>0</v>
      </c>
      <c r="S81" s="3">
        <v>166370</v>
      </c>
      <c r="T81" s="3"/>
      <c r="U81" s="94"/>
      <c r="V81" s="94"/>
      <c r="W81" s="94"/>
      <c r="X81" s="94"/>
      <c r="Y81" s="94"/>
      <c r="Z81" s="94"/>
      <c r="AA81" s="3"/>
      <c r="AB81" s="3">
        <v>954140</v>
      </c>
      <c r="AC81" s="3">
        <v>82445</v>
      </c>
      <c r="AI81" s="76">
        <v>156</v>
      </c>
      <c r="AJ81" s="81">
        <v>0.85</v>
      </c>
      <c r="AK81" s="100">
        <f t="shared" si="180"/>
        <v>156</v>
      </c>
      <c r="AL81" s="100"/>
      <c r="AN81">
        <v>978</v>
      </c>
      <c r="AR81" s="76">
        <v>313</v>
      </c>
      <c r="AS81" s="81">
        <v>0.68</v>
      </c>
      <c r="AT81" s="100">
        <f>AR81</f>
        <v>313</v>
      </c>
      <c r="AU81" s="100"/>
      <c r="AW81">
        <v>1047</v>
      </c>
      <c r="BA81" s="76">
        <v>92</v>
      </c>
      <c r="BB81" s="81">
        <v>0.91</v>
      </c>
      <c r="BC81" s="100">
        <f t="shared" si="182"/>
        <v>92</v>
      </c>
      <c r="BD81" s="100"/>
      <c r="BF81">
        <v>8703</v>
      </c>
      <c r="BJ81" s="76">
        <v>947</v>
      </c>
      <c r="BK81" s="81">
        <v>0.5</v>
      </c>
      <c r="BL81" s="99">
        <f t="shared" si="183"/>
        <v>947</v>
      </c>
      <c r="BM81" s="99"/>
      <c r="BS81" s="76" t="s">
        <v>265</v>
      </c>
      <c r="BT81" s="76" t="s">
        <v>265</v>
      </c>
      <c r="BY81" s="76" t="s">
        <v>265</v>
      </c>
      <c r="BZ81" s="76" t="s">
        <v>265</v>
      </c>
      <c r="CC81">
        <v>1449</v>
      </c>
      <c r="CG81" s="74">
        <v>1430</v>
      </c>
      <c r="CH81" s="81">
        <v>0.01</v>
      </c>
      <c r="CI81" s="100">
        <f t="shared" si="184"/>
        <v>1430</v>
      </c>
      <c r="CJ81" s="100"/>
      <c r="CL81">
        <v>7241</v>
      </c>
      <c r="CP81" s="74">
        <v>3598</v>
      </c>
      <c r="CQ81" s="81">
        <v>0.5</v>
      </c>
      <c r="CR81" s="9">
        <f>CP81</f>
        <v>3598</v>
      </c>
      <c r="CS81" s="9"/>
      <c r="CU81">
        <v>3990</v>
      </c>
      <c r="CY81" s="74">
        <v>1703</v>
      </c>
      <c r="CZ81" s="81">
        <v>0.56999999999999995</v>
      </c>
      <c r="DA81" s="99">
        <f t="shared" si="185"/>
        <v>1703</v>
      </c>
      <c r="DB81" s="99"/>
      <c r="DD81">
        <v>719</v>
      </c>
      <c r="DH81" s="76">
        <v>440</v>
      </c>
      <c r="DI81" s="81">
        <v>0.39</v>
      </c>
      <c r="DJ81" s="99">
        <f t="shared" si="186"/>
        <v>440</v>
      </c>
      <c r="DK81" s="99"/>
      <c r="DR81">
        <v>2550</v>
      </c>
      <c r="DT81" t="s">
        <v>185</v>
      </c>
      <c r="DU81" s="74">
        <v>1833</v>
      </c>
      <c r="DV81" s="75">
        <v>0.67</v>
      </c>
      <c r="DX81">
        <v>1158</v>
      </c>
      <c r="DY81" s="76">
        <v>557</v>
      </c>
      <c r="DZ81" s="75">
        <v>0.52</v>
      </c>
      <c r="EB81">
        <v>2026</v>
      </c>
      <c r="EC81" s="85">
        <v>382</v>
      </c>
      <c r="ED81" s="81">
        <v>0.81</v>
      </c>
      <c r="EE81" s="101"/>
      <c r="EF81" s="101"/>
      <c r="EH81">
        <v>2586</v>
      </c>
      <c r="EJ81">
        <v>57</v>
      </c>
      <c r="EK81" s="76">
        <v>6</v>
      </c>
      <c r="EL81" s="84">
        <v>0.91</v>
      </c>
      <c r="EM81" s="82"/>
      <c r="EU81">
        <v>308</v>
      </c>
      <c r="FS81">
        <v>2007</v>
      </c>
      <c r="FT81" t="e">
        <f t="shared" si="169"/>
        <v>#VALUE!</v>
      </c>
      <c r="FU81" t="e">
        <f t="shared" ref="FU81:GB81" si="194">(FU21/(1-FU51)-FU21)</f>
        <v>#VALUE!</v>
      </c>
      <c r="FV81">
        <f t="shared" si="194"/>
        <v>81.000000000000014</v>
      </c>
      <c r="FW81" t="e">
        <f t="shared" si="194"/>
        <v>#VALUE!</v>
      </c>
      <c r="FX81" t="e">
        <f t="shared" si="194"/>
        <v>#VALUE!</v>
      </c>
      <c r="FY81" t="e">
        <f t="shared" si="194"/>
        <v>#VALUE!</v>
      </c>
      <c r="FZ81" t="e">
        <f t="shared" si="194"/>
        <v>#VALUE!</v>
      </c>
      <c r="GA81" t="e">
        <f t="shared" si="194"/>
        <v>#VALUE!</v>
      </c>
      <c r="GB81" t="e">
        <f t="shared" si="194"/>
        <v>#VALUE!</v>
      </c>
    </row>
    <row r="82" spans="2:184" x14ac:dyDescent="0.25">
      <c r="B82" s="44">
        <f t="shared" si="189"/>
        <v>2016</v>
      </c>
      <c r="C82" s="3">
        <f t="shared" si="190"/>
        <v>81500</v>
      </c>
      <c r="D82" s="3">
        <v>81500</v>
      </c>
      <c r="H82" s="93"/>
      <c r="I82" s="93"/>
      <c r="J82" s="93"/>
      <c r="K82" s="93"/>
      <c r="L82" s="93"/>
      <c r="M82" s="93"/>
      <c r="O82" s="11">
        <f t="shared" si="103"/>
        <v>0</v>
      </c>
      <c r="P82" s="11">
        <f t="shared" si="104"/>
        <v>0</v>
      </c>
      <c r="Q82" s="11">
        <f t="shared" si="105"/>
        <v>0</v>
      </c>
      <c r="R82" s="11">
        <f t="shared" si="106"/>
        <v>0</v>
      </c>
      <c r="S82" s="3">
        <v>41300</v>
      </c>
      <c r="U82" s="95"/>
      <c r="V82" s="95"/>
      <c r="W82" s="95"/>
      <c r="X82" s="95"/>
      <c r="Y82" s="95"/>
      <c r="Z82" s="95"/>
      <c r="AB82" s="3">
        <v>440945</v>
      </c>
      <c r="AC82" s="3">
        <v>54185</v>
      </c>
      <c r="DT82">
        <v>2645</v>
      </c>
      <c r="ED82" s="69">
        <f>AVERAGE(ED77:ED81)</f>
        <v>0.85800000000000021</v>
      </c>
      <c r="FS82">
        <v>2008</v>
      </c>
      <c r="FT82" t="e">
        <f t="shared" si="169"/>
        <v>#VALUE!</v>
      </c>
      <c r="FU82" t="e">
        <f t="shared" ref="FU82:GB82" si="195">(FU22/(1-FU52)-FU22)</f>
        <v>#VALUE!</v>
      </c>
      <c r="FV82">
        <f t="shared" si="195"/>
        <v>81.000000000000014</v>
      </c>
      <c r="FW82" t="e">
        <f t="shared" si="195"/>
        <v>#VALUE!</v>
      </c>
      <c r="FX82" t="e">
        <f t="shared" si="195"/>
        <v>#VALUE!</v>
      </c>
      <c r="FY82" t="e">
        <f t="shared" si="195"/>
        <v>#VALUE!</v>
      </c>
      <c r="FZ82" t="e">
        <f t="shared" si="195"/>
        <v>#VALUE!</v>
      </c>
      <c r="GA82" t="e">
        <f t="shared" si="195"/>
        <v>#VALUE!</v>
      </c>
      <c r="GB82" t="e">
        <f t="shared" si="195"/>
        <v>#VALUE!</v>
      </c>
    </row>
    <row r="83" spans="2:184" ht="15" customHeight="1" x14ac:dyDescent="0.25">
      <c r="B83" s="44">
        <f t="shared" si="189"/>
        <v>2017</v>
      </c>
      <c r="C83" s="3">
        <f t="shared" si="190"/>
        <v>64600</v>
      </c>
      <c r="D83" s="3">
        <v>64600</v>
      </c>
      <c r="H83" s="93"/>
      <c r="I83" s="93"/>
      <c r="J83" s="93"/>
      <c r="K83" s="93"/>
      <c r="L83" s="93"/>
      <c r="M83" s="93"/>
      <c r="O83" s="11">
        <f t="shared" si="103"/>
        <v>0</v>
      </c>
      <c r="P83" s="11">
        <f t="shared" si="104"/>
        <v>0</v>
      </c>
      <c r="Q83" s="11">
        <f t="shared" si="105"/>
        <v>0</v>
      </c>
      <c r="R83" s="11">
        <f t="shared" si="106"/>
        <v>0</v>
      </c>
      <c r="S83" s="3">
        <v>48200</v>
      </c>
      <c r="U83" s="95"/>
      <c r="V83" s="95"/>
      <c r="W83" s="95"/>
      <c r="X83" s="95"/>
      <c r="Y83" s="95"/>
      <c r="Z83" s="95"/>
      <c r="AB83" s="3">
        <v>316833</v>
      </c>
      <c r="AC83" s="3">
        <v>37648</v>
      </c>
      <c r="DT83">
        <v>5551</v>
      </c>
      <c r="FS83">
        <v>2009</v>
      </c>
      <c r="FT83" t="e">
        <f t="shared" si="169"/>
        <v>#VALUE!</v>
      </c>
      <c r="FU83" t="e">
        <f t="shared" ref="FU83:GB83" si="196">(FU23/(1-FU53)-FU23)</f>
        <v>#VALUE!</v>
      </c>
      <c r="FV83">
        <f t="shared" si="196"/>
        <v>73.857142857142833</v>
      </c>
      <c r="FW83" t="e">
        <f t="shared" si="196"/>
        <v>#VALUE!</v>
      </c>
      <c r="FX83">
        <f t="shared" si="196"/>
        <v>250.83673469387759</v>
      </c>
      <c r="FY83" t="e">
        <f t="shared" si="196"/>
        <v>#VALUE!</v>
      </c>
      <c r="FZ83" t="e">
        <f t="shared" si="196"/>
        <v>#VALUE!</v>
      </c>
      <c r="GA83" t="e">
        <f t="shared" si="196"/>
        <v>#VALUE!</v>
      </c>
      <c r="GB83" t="e">
        <f t="shared" si="196"/>
        <v>#VALUE!</v>
      </c>
    </row>
    <row r="84" spans="2:184" x14ac:dyDescent="0.25">
      <c r="B84" s="44"/>
      <c r="H84" s="80"/>
      <c r="I84" s="80"/>
      <c r="J84" s="80"/>
      <c r="K84" s="80"/>
      <c r="L84" s="80"/>
      <c r="M84" s="80"/>
      <c r="FS84">
        <v>2010</v>
      </c>
      <c r="FT84" t="e">
        <f t="shared" si="169"/>
        <v>#VALUE!</v>
      </c>
      <c r="FU84">
        <f t="shared" ref="FU84:GB84" si="197">(FU24/(1-FU54)-FU24)</f>
        <v>14037.333333333319</v>
      </c>
      <c r="FV84">
        <f t="shared" si="197"/>
        <v>88</v>
      </c>
      <c r="FW84" t="e">
        <f t="shared" si="197"/>
        <v>#VALUE!</v>
      </c>
      <c r="FX84">
        <f t="shared" si="197"/>
        <v>0</v>
      </c>
      <c r="FY84" t="e">
        <f t="shared" si="197"/>
        <v>#VALUE!</v>
      </c>
      <c r="FZ84" t="e">
        <f t="shared" si="197"/>
        <v>#VALUE!</v>
      </c>
      <c r="GA84" t="e">
        <f t="shared" si="197"/>
        <v>#VALUE!</v>
      </c>
      <c r="GB84" t="e">
        <f t="shared" si="197"/>
        <v>#VALUE!</v>
      </c>
    </row>
    <row r="85" spans="2:184" ht="15" customHeight="1" x14ac:dyDescent="0.25">
      <c r="B85" s="44"/>
      <c r="D85" s="3">
        <f>AVERAGE(D74:D83)</f>
        <v>91718.168901149038</v>
      </c>
      <c r="F85" s="47">
        <f>AVERAGE(F30:F83)</f>
        <v>5.9843309435040563E-2</v>
      </c>
      <c r="G85" s="47"/>
      <c r="H85" s="80"/>
      <c r="I85" s="80"/>
      <c r="J85" s="80"/>
      <c r="K85" s="80"/>
      <c r="L85" s="80"/>
      <c r="M85" s="80"/>
      <c r="N85" s="47"/>
      <c r="O85" s="47"/>
      <c r="P85" s="47"/>
      <c r="Q85" s="47"/>
      <c r="R85" s="47"/>
      <c r="S85" s="3">
        <f>AVERAGE(S74:S83)</f>
        <v>86975.577887660853</v>
      </c>
      <c r="AD85" s="3"/>
      <c r="AE85" s="3"/>
      <c r="AF85" s="3">
        <f>AVERAGE(AF74:AF83)</f>
        <v>123.66666666666667</v>
      </c>
      <c r="AG85" s="46">
        <f>AVERAGE(AG74:AG83)</f>
        <v>0.70042735042735049</v>
      </c>
      <c r="AH85" s="3">
        <f>AVERAGE(AH74:AH83)</f>
        <v>59.666666666666664</v>
      </c>
      <c r="AI85" s="3"/>
      <c r="AJ85" s="3"/>
      <c r="AK85" s="102">
        <f>GEOMEAN(AK74:AK83)</f>
        <v>104.16696374733829</v>
      </c>
      <c r="AL85" s="102"/>
      <c r="AM85" s="3"/>
      <c r="AN85" s="3"/>
      <c r="AO85" s="3">
        <f>AVERAGE(AO74:AO83)</f>
        <v>1333.3333333333333</v>
      </c>
      <c r="AP85" s="46">
        <f>AVERAGE(AP74:AP83)</f>
        <v>0.14924574057583853</v>
      </c>
      <c r="AQ85" s="3">
        <f>AVERAGE(AQ74:AQ83)</f>
        <v>215.36863333333335</v>
      </c>
      <c r="AR85" s="3"/>
      <c r="AS85" s="3"/>
      <c r="AT85" s="102">
        <f>GEOMEAN(AT74:AT83)</f>
        <v>147.21094103397172</v>
      </c>
      <c r="AU85" s="102"/>
      <c r="AV85" s="3"/>
      <c r="AW85" s="3"/>
      <c r="AX85" s="3">
        <f>AVERAGE(AX74:AX83)</f>
        <v>1461.3333333333333</v>
      </c>
      <c r="AY85" s="46">
        <f>AVERAGE(AY74:AY83)</f>
        <v>0.66270640176600437</v>
      </c>
      <c r="AZ85" s="3">
        <f>AVERAGE(AZ74:AZ83)</f>
        <v>881.06666666666661</v>
      </c>
      <c r="BA85" s="3"/>
      <c r="BB85" s="3"/>
      <c r="BC85" s="102">
        <f>GEOMEAN(BC74:BC83)</f>
        <v>137.41112747510849</v>
      </c>
      <c r="BD85" s="102"/>
      <c r="BE85" s="3"/>
      <c r="BF85" s="3"/>
      <c r="BG85" s="3">
        <f>AVERAGE(BG74:BG83)</f>
        <v>1021.3333333333334</v>
      </c>
      <c r="BH85" s="46">
        <f>AVERAGE(BH74:BH83)</f>
        <v>0.90990000000000004</v>
      </c>
      <c r="BI85" s="3">
        <f>AVERAGE(BI74:BI83)</f>
        <v>892.33920000000001</v>
      </c>
      <c r="BJ85" s="3"/>
      <c r="BK85" s="3"/>
      <c r="BL85" s="102">
        <f>GEOMEAN(BL74:BL83)</f>
        <v>651.55862721066467</v>
      </c>
      <c r="BM85" s="102"/>
      <c r="BN85" s="3"/>
      <c r="BO85" s="3"/>
      <c r="BP85" s="3">
        <f>AVERAGE(BP74:BP83)</f>
        <v>2116.6666666666665</v>
      </c>
      <c r="BQ85" s="46">
        <f>AVERAGE(BQ74:BQ83)</f>
        <v>0.62467750448373049</v>
      </c>
      <c r="BR85" s="3">
        <f>AVERAGE(BR74:BR83)</f>
        <v>1201.8669</v>
      </c>
      <c r="BS85" s="3"/>
      <c r="BT85" s="3"/>
      <c r="BU85" s="102">
        <f>GEOMEAN(BU74:BU83)</f>
        <v>2082.4420999857703</v>
      </c>
      <c r="BV85" s="102"/>
      <c r="BW85" s="3"/>
      <c r="BX85" s="3">
        <f>AVERAGE(BX74:BX83)</f>
        <v>7639.166666666667</v>
      </c>
      <c r="BY85" s="3"/>
      <c r="BZ85" s="3"/>
      <c r="CA85" s="102">
        <f>GEOMEAN(CA74:CA83)</f>
        <v>3437.2628966836191</v>
      </c>
      <c r="CB85" s="3"/>
      <c r="CD85">
        <f>AVERAGE(CD74:CD83)</f>
        <v>535</v>
      </c>
      <c r="CE85" s="46">
        <f>AVERAGE(CE74:CE83)</f>
        <v>0.53171111111111113</v>
      </c>
      <c r="CF85" s="3">
        <f>AVERAGE(CF74:CF83)</f>
        <v>296.69260000000003</v>
      </c>
      <c r="CG85" s="3"/>
      <c r="CH85" s="3"/>
      <c r="CI85" s="102">
        <f>GEOMEAN(CI74:CI83)</f>
        <v>597.91881658910938</v>
      </c>
      <c r="CJ85" s="102"/>
      <c r="CK85" s="3"/>
      <c r="CL85" s="3"/>
      <c r="CM85" s="3">
        <f>AVERAGE(CM74:CM83)</f>
        <v>5619.333333333333</v>
      </c>
      <c r="CN85" s="46">
        <f>AVERAGE(CN74:CN83)</f>
        <v>0.1429697579932874</v>
      </c>
      <c r="CO85" s="3">
        <f>AVERAGE(CO74:CO83)</f>
        <v>836.73546666666664</v>
      </c>
      <c r="CP85" s="3"/>
      <c r="CQ85" s="3"/>
      <c r="CR85" s="102">
        <f>GEOMEAN(CR74:CR83)</f>
        <v>823.92396654985066</v>
      </c>
      <c r="CS85" s="102"/>
      <c r="CT85" s="3"/>
      <c r="CU85" s="3"/>
      <c r="CV85" s="3">
        <f>AVERAGE(CV74:CV83)</f>
        <v>3481.3333333333335</v>
      </c>
      <c r="CW85" s="46">
        <f>AVERAGE(CW74:CW83)</f>
        <v>0.51895730268758367</v>
      </c>
      <c r="CX85" s="3">
        <f>AVERAGE(CX74:CX83)</f>
        <v>1613.9686000000002</v>
      </c>
      <c r="CY85" s="3"/>
      <c r="CZ85" s="3"/>
      <c r="DA85" s="102">
        <f>GEOMEAN(DA74:DA83)</f>
        <v>1139.0189837671226</v>
      </c>
      <c r="DB85" s="102"/>
      <c r="DC85" s="3"/>
      <c r="DD85" s="3"/>
      <c r="DE85" s="3">
        <f>AVERAGE(DE74:DE83)</f>
        <v>1441.6666666666667</v>
      </c>
      <c r="DF85" s="46">
        <f>AVERAGE(DF74:DF83)</f>
        <v>0.56429999999999991</v>
      </c>
      <c r="DG85" s="3">
        <f>AVERAGE(DG74:DG83)</f>
        <v>632.29316666666659</v>
      </c>
      <c r="DH85" s="3"/>
      <c r="DI85" s="3"/>
      <c r="DJ85" s="102">
        <f>GEOMEAN(DJ74:DJ83)</f>
        <v>464.81467504725089</v>
      </c>
      <c r="DK85" s="102"/>
      <c r="DL85" s="3"/>
      <c r="DM85" s="3">
        <f>AVERAGE(DM74:DM83)</f>
        <v>826</v>
      </c>
      <c r="DN85" s="46">
        <f>AVERAGE(DN74:DN83)</f>
        <v>0.67693333333333339</v>
      </c>
      <c r="DO85" s="3">
        <f>AVERAGE(DO74:DO83)</f>
        <v>541.97699999999998</v>
      </c>
      <c r="DP85" s="102">
        <f>GEOMEAN(DP74:DP83)</f>
        <v>474.54257518825438</v>
      </c>
      <c r="DR85" s="3">
        <f>AVERAGE(DR74:DR83)</f>
        <v>1179</v>
      </c>
      <c r="DS85" s="39">
        <v>500</v>
      </c>
      <c r="DT85" s="3">
        <f>AVERAGE(DT74:DT83)</f>
        <v>1950.625</v>
      </c>
      <c r="DU85" s="102">
        <f>GEOMEAN(DU74:DU83)</f>
        <v>501.71423818672048</v>
      </c>
      <c r="DV85" s="3"/>
      <c r="DX85" s="3">
        <f>AVERAGE(DX74:DX83)</f>
        <v>1031.25</v>
      </c>
      <c r="DY85" s="102">
        <f>GEOMEAN(DY74:DY83)</f>
        <v>734.72468565568863</v>
      </c>
      <c r="EB85" s="3">
        <f>AVERAGE(EB74:EB83)</f>
        <v>4285.333333333333</v>
      </c>
      <c r="EC85" s="102">
        <f>GEOMEAN(EC74:EC83)</f>
        <v>423.47882721542743</v>
      </c>
      <c r="ED85" s="3"/>
      <c r="EE85" s="39"/>
      <c r="EF85" s="39"/>
      <c r="EH85" s="3">
        <f>AVERAGE(EH74:EH83)</f>
        <v>2038.3333333333333</v>
      </c>
      <c r="EI85" s="3"/>
      <c r="EJ85" s="3">
        <f>AVERAGE(EJ74:EJ83)</f>
        <v>96</v>
      </c>
      <c r="EK85" s="102">
        <f>GEOMEAN(EK74:EK83)</f>
        <v>9.8976440534407519</v>
      </c>
      <c r="EL85" s="3"/>
      <c r="EM85" s="3"/>
      <c r="EN85" s="3">
        <f>AVERAGE(EN74:EN83)</f>
        <v>39</v>
      </c>
      <c r="EO85" s="3">
        <f>AVERAGE(EO74:EO83)</f>
        <v>0.17249999999999999</v>
      </c>
      <c r="EP85" s="3">
        <f>AVERAGE(EP74:EP83)</f>
        <v>46</v>
      </c>
      <c r="EQ85" s="102">
        <f>GEOMEAN(EQ74:EQ83)</f>
        <v>34.597687784012386</v>
      </c>
      <c r="EU85" s="3">
        <f>AVERAGE(EU74:EU83)</f>
        <v>304.33333333333331</v>
      </c>
      <c r="EV85" s="3"/>
      <c r="EW85" s="3"/>
      <c r="FS85">
        <v>2011</v>
      </c>
      <c r="FT85" t="e">
        <f t="shared" si="169"/>
        <v>#VALUE!</v>
      </c>
      <c r="FU85">
        <f t="shared" ref="FU85:GB85" si="198">(FU25/(1-FU55)-FU25)</f>
        <v>2507.9999999999977</v>
      </c>
      <c r="FV85">
        <f t="shared" si="198"/>
        <v>131.44444444444449</v>
      </c>
      <c r="FW85" t="e">
        <f t="shared" si="198"/>
        <v>#VALUE!</v>
      </c>
      <c r="FX85">
        <f t="shared" si="198"/>
        <v>83.241379310344811</v>
      </c>
      <c r="FY85" t="e">
        <f t="shared" si="198"/>
        <v>#VALUE!</v>
      </c>
      <c r="FZ85" t="e">
        <f t="shared" si="198"/>
        <v>#VALUE!</v>
      </c>
      <c r="GA85" t="e">
        <f t="shared" si="198"/>
        <v>#VALUE!</v>
      </c>
      <c r="GB85" t="e">
        <f t="shared" si="198"/>
        <v>#VALUE!</v>
      </c>
    </row>
    <row r="86" spans="2:184" ht="15" customHeight="1" x14ac:dyDescent="0.25">
      <c r="B86" s="44"/>
      <c r="D86" s="3">
        <f>GEOMEAN(D74:D83)</f>
        <v>89430.560238737889</v>
      </c>
      <c r="H86" s="80"/>
      <c r="I86" s="80"/>
      <c r="J86" s="80"/>
      <c r="K86" s="80"/>
      <c r="L86" s="80"/>
      <c r="M86" s="80"/>
      <c r="S86" s="3">
        <f>GEOMEAN(S74:S83)</f>
        <v>78327.472123029365</v>
      </c>
      <c r="FS86">
        <v>2012</v>
      </c>
      <c r="FT86">
        <f t="shared" si="169"/>
        <v>5496.6666666666615</v>
      </c>
      <c r="FU86">
        <f t="shared" ref="FU86:GB86" si="199">(FU26/(1-FU56)-FU26)</f>
        <v>1044.9999999999991</v>
      </c>
      <c r="FV86">
        <f t="shared" si="199"/>
        <v>72.000000000000014</v>
      </c>
      <c r="FW86" t="e">
        <f t="shared" si="199"/>
        <v>#VALUE!</v>
      </c>
      <c r="FX86">
        <f t="shared" si="199"/>
        <v>255.78947368421063</v>
      </c>
      <c r="FY86" t="e">
        <f t="shared" si="199"/>
        <v>#VALUE!</v>
      </c>
      <c r="FZ86" t="e">
        <f t="shared" si="199"/>
        <v>#VALUE!</v>
      </c>
      <c r="GA86" t="e">
        <f t="shared" si="199"/>
        <v>#VALUE!</v>
      </c>
      <c r="GB86" t="e">
        <f t="shared" si="199"/>
        <v>#VALUE!</v>
      </c>
    </row>
    <row r="87" spans="2:184" x14ac:dyDescent="0.25">
      <c r="B87" s="44"/>
      <c r="H87" s="80"/>
      <c r="I87" s="80"/>
      <c r="J87" s="80"/>
      <c r="K87" s="80"/>
      <c r="L87" s="80"/>
      <c r="M87" s="80"/>
      <c r="FS87">
        <v>2013</v>
      </c>
      <c r="FT87">
        <f t="shared" si="169"/>
        <v>7770.9999999999927</v>
      </c>
      <c r="FU87">
        <f>FU27</f>
        <v>0</v>
      </c>
      <c r="FV87">
        <f t="shared" ref="FV87:GB87" si="200">(FV27/(1-FV57)-FV27)</f>
        <v>34.500000000000021</v>
      </c>
      <c r="FW87" t="e">
        <f t="shared" si="200"/>
        <v>#VALUE!</v>
      </c>
      <c r="FX87">
        <f t="shared" si="200"/>
        <v>33.913043478260875</v>
      </c>
      <c r="FY87" t="e">
        <f t="shared" si="200"/>
        <v>#VALUE!</v>
      </c>
      <c r="FZ87" t="e">
        <f t="shared" si="200"/>
        <v>#VALUE!</v>
      </c>
      <c r="GA87" t="e">
        <f t="shared" si="200"/>
        <v>#VALUE!</v>
      </c>
      <c r="GB87" t="e">
        <f t="shared" si="200"/>
        <v>#VALUE!</v>
      </c>
    </row>
    <row r="88" spans="2:184" x14ac:dyDescent="0.25">
      <c r="B88" s="44"/>
      <c r="H88" s="80"/>
      <c r="I88" s="80"/>
      <c r="J88" s="80"/>
      <c r="K88" s="80"/>
      <c r="L88" s="80"/>
      <c r="M88" s="80"/>
      <c r="FS88">
        <v>2014</v>
      </c>
      <c r="FT88">
        <f t="shared" si="169"/>
        <v>2260.9999999999977</v>
      </c>
      <c r="FU88">
        <f t="shared" ref="FU88:GB88" si="201">(FU28/(1-FU58)-FU28)</f>
        <v>2008.9999999999982</v>
      </c>
      <c r="FV88">
        <f t="shared" si="201"/>
        <v>70.7777777777778</v>
      </c>
      <c r="FW88" t="e">
        <f t="shared" si="201"/>
        <v>#VALUE!</v>
      </c>
      <c r="FX88">
        <f t="shared" si="201"/>
        <v>57.057971014492779</v>
      </c>
      <c r="FY88" t="e">
        <f t="shared" si="201"/>
        <v>#VALUE!</v>
      </c>
      <c r="FZ88" t="e">
        <f t="shared" si="201"/>
        <v>#VALUE!</v>
      </c>
      <c r="GA88" t="e">
        <f t="shared" si="201"/>
        <v>#VALUE!</v>
      </c>
      <c r="GB88" t="e">
        <f t="shared" si="201"/>
        <v>#VALUE!</v>
      </c>
    </row>
    <row r="89" spans="2:184" x14ac:dyDescent="0.25">
      <c r="H89" s="80"/>
      <c r="I89" s="80"/>
      <c r="J89" s="80"/>
      <c r="K89" s="80"/>
      <c r="L89" s="80"/>
      <c r="M89" s="80"/>
      <c r="FS89">
        <v>2015</v>
      </c>
      <c r="FT89">
        <f t="shared" si="169"/>
        <v>1628.5263157894742</v>
      </c>
      <c r="FU89">
        <f>FU29</f>
        <v>0</v>
      </c>
      <c r="FV89">
        <f t="shared" ref="FV89:GB89" si="202">(FV29/(1-FV59)-FV29)</f>
        <v>70.7777777777778</v>
      </c>
      <c r="FW89" t="e">
        <f t="shared" si="202"/>
        <v>#VALUE!</v>
      </c>
      <c r="FX89">
        <f t="shared" si="202"/>
        <v>117.67741935483872</v>
      </c>
      <c r="FY89" t="e">
        <f t="shared" si="202"/>
        <v>#VALUE!</v>
      </c>
      <c r="FZ89" t="e">
        <f t="shared" si="202"/>
        <v>#VALUE!</v>
      </c>
      <c r="GA89" t="e">
        <f t="shared" si="202"/>
        <v>#VALUE!</v>
      </c>
      <c r="GB89" t="e">
        <f t="shared" si="202"/>
        <v>#VALUE!</v>
      </c>
    </row>
    <row r="90" spans="2:184" x14ac:dyDescent="0.25">
      <c r="H90" s="80"/>
      <c r="I90" s="80"/>
      <c r="J90" s="80"/>
      <c r="K90" s="80"/>
      <c r="L90" s="80"/>
      <c r="M90" s="80"/>
      <c r="FS90">
        <v>2016</v>
      </c>
      <c r="FT90">
        <f t="shared" si="169"/>
        <v>592.16666666666674</v>
      </c>
      <c r="FU90">
        <f t="shared" ref="FU90:GB90" si="203">(FU30/(1-FU60)-FU30)</f>
        <v>816.50000000000045</v>
      </c>
      <c r="FV90">
        <f t="shared" si="203"/>
        <v>244.99999999999977</v>
      </c>
      <c r="FW90" t="e">
        <f t="shared" si="203"/>
        <v>#VALUE!</v>
      </c>
      <c r="FX90">
        <f t="shared" si="203"/>
        <v>200.53846153846155</v>
      </c>
      <c r="FY90" t="e">
        <f t="shared" si="203"/>
        <v>#VALUE!</v>
      </c>
      <c r="FZ90" t="e">
        <f t="shared" si="203"/>
        <v>#VALUE!</v>
      </c>
      <c r="GA90" t="e">
        <f t="shared" si="203"/>
        <v>#VALUE!</v>
      </c>
      <c r="GB90">
        <f t="shared" si="203"/>
        <v>0</v>
      </c>
    </row>
    <row r="91" spans="2:184" x14ac:dyDescent="0.25">
      <c r="H91" s="80"/>
      <c r="I91" s="80"/>
      <c r="J91" s="80"/>
      <c r="K91" s="80"/>
      <c r="L91" s="80"/>
      <c r="M91" s="80"/>
      <c r="FS91">
        <v>2017</v>
      </c>
      <c r="FT91">
        <f t="shared" si="169"/>
        <v>1674.0000000000005</v>
      </c>
      <c r="FU91">
        <f>FU31</f>
        <v>0</v>
      </c>
      <c r="FV91">
        <f t="shared" ref="FV91:GB91" si="204">(FV31/(1-FV61)-FV31)</f>
        <v>0</v>
      </c>
      <c r="FW91" t="e">
        <f t="shared" si="204"/>
        <v>#VALUE!</v>
      </c>
      <c r="FX91">
        <f t="shared" si="204"/>
        <v>55.473684210526315</v>
      </c>
      <c r="FY91" t="e">
        <f t="shared" si="204"/>
        <v>#VALUE!</v>
      </c>
      <c r="FZ91" t="e">
        <f t="shared" si="204"/>
        <v>#VALUE!</v>
      </c>
      <c r="GA91" t="e">
        <f t="shared" si="204"/>
        <v>#VALUE!</v>
      </c>
      <c r="GB91" t="e">
        <f t="shared" si="204"/>
        <v>#VALUE!</v>
      </c>
    </row>
    <row r="92" spans="2:184" x14ac:dyDescent="0.25">
      <c r="H92" s="80"/>
      <c r="I92" s="80"/>
      <c r="J92" s="80"/>
      <c r="K92" s="80"/>
      <c r="L92" s="80"/>
      <c r="M92" s="80"/>
      <c r="FS92">
        <v>2018</v>
      </c>
      <c r="FT92" t="e">
        <f t="shared" si="169"/>
        <v>#VALUE!</v>
      </c>
      <c r="FU92" t="e">
        <f t="shared" ref="FU92:GB92" si="205">(FU32/(1-FU62)-FU32)</f>
        <v>#VALUE!</v>
      </c>
      <c r="FV92" t="e">
        <f t="shared" si="205"/>
        <v>#VALUE!</v>
      </c>
      <c r="FW92" t="e">
        <f t="shared" si="205"/>
        <v>#VALUE!</v>
      </c>
      <c r="FX92" t="e">
        <f t="shared" si="205"/>
        <v>#VALUE!</v>
      </c>
      <c r="FY92" t="e">
        <f t="shared" si="205"/>
        <v>#VALUE!</v>
      </c>
      <c r="FZ92" t="e">
        <f t="shared" si="205"/>
        <v>#VALUE!</v>
      </c>
      <c r="GA92" t="e">
        <f t="shared" si="205"/>
        <v>#VALUE!</v>
      </c>
      <c r="GB92" t="e">
        <f t="shared" si="205"/>
        <v>#VALUE!</v>
      </c>
    </row>
    <row r="93" spans="2:184" x14ac:dyDescent="0.25">
      <c r="H93" s="80"/>
      <c r="I93" s="80"/>
      <c r="J93" s="80"/>
      <c r="K93" s="80"/>
      <c r="L93" s="80"/>
      <c r="M93" s="80"/>
    </row>
    <row r="94" spans="2:184" x14ac:dyDescent="0.25">
      <c r="H94" s="80"/>
      <c r="I94" s="80"/>
      <c r="J94" s="80"/>
      <c r="K94" s="80"/>
      <c r="L94" s="80"/>
      <c r="M94" s="80"/>
    </row>
    <row r="95" spans="2:184" x14ac:dyDescent="0.25">
      <c r="H95" s="80"/>
      <c r="I95" s="80"/>
      <c r="J95" s="80"/>
      <c r="K95" s="80"/>
      <c r="L95" s="80"/>
      <c r="M95" s="80"/>
    </row>
  </sheetData>
  <mergeCells count="85">
    <mergeCell ref="JR8:JS9"/>
    <mergeCell ref="JU8:JV8"/>
    <mergeCell ref="KI43:KK43"/>
    <mergeCell ref="KL43:KU43"/>
    <mergeCell ref="JX9:JZ9"/>
    <mergeCell ref="KB9:KD9"/>
    <mergeCell ref="JX8:KD8"/>
    <mergeCell ref="NX5:OB5"/>
    <mergeCell ref="NY22:NZ22"/>
    <mergeCell ref="MP51:MS51"/>
    <mergeCell ref="MX51:NA51"/>
    <mergeCell ref="NG50:NJ50"/>
    <mergeCell ref="NN50:NR50"/>
    <mergeCell ref="MU51:MV51"/>
    <mergeCell ref="MQ44:MS44"/>
    <mergeCell ref="MT44:NC44"/>
    <mergeCell ref="ND44:NJ44"/>
    <mergeCell ref="NK5:NR5"/>
    <mergeCell ref="MX5:NJ5"/>
    <mergeCell ref="NT46:NW47"/>
    <mergeCell ref="GQ6:HL6"/>
    <mergeCell ref="GQ19:HL19"/>
    <mergeCell ref="KI6:KK6"/>
    <mergeCell ref="KL6:KM6"/>
    <mergeCell ref="KN6:KO6"/>
    <mergeCell ref="JF9:JH9"/>
    <mergeCell ref="IP8:IR8"/>
    <mergeCell ref="IP7:IS7"/>
    <mergeCell ref="IZ8:JD8"/>
    <mergeCell ref="IZ9:JA9"/>
    <mergeCell ref="JC9:JD9"/>
    <mergeCell ref="JJ8:JM8"/>
    <mergeCell ref="JJ7:JV7"/>
    <mergeCell ref="IT9:IU9"/>
    <mergeCell ref="IW9:IX9"/>
    <mergeCell ref="JO8:JP8"/>
    <mergeCell ref="AF2:AG2"/>
    <mergeCell ref="BG2:BH2"/>
    <mergeCell ref="BP2:BQ2"/>
    <mergeCell ref="CM2:CN2"/>
    <mergeCell ref="KP5:LB5"/>
    <mergeCell ref="KI5:KO5"/>
    <mergeCell ref="DE2:DF2"/>
    <mergeCell ref="DM2:DN2"/>
    <mergeCell ref="CV2:CW2"/>
    <mergeCell ref="AO2:AP2"/>
    <mergeCell ref="AX2:AY2"/>
    <mergeCell ref="CD2:CE2"/>
    <mergeCell ref="EZ2:FG2"/>
    <mergeCell ref="HO4:HR4"/>
    <mergeCell ref="KV43:LB43"/>
    <mergeCell ref="KP6:KR6"/>
    <mergeCell ref="KS6:KU6"/>
    <mergeCell ref="KX6:KY6"/>
    <mergeCell ref="LA6:LB6"/>
    <mergeCell ref="LZ20:MD20"/>
    <mergeCell ref="KV6:KW6"/>
    <mergeCell ref="LZ5:MD5"/>
    <mergeCell ref="LF6:LG6"/>
    <mergeCell ref="LH6:LJ6"/>
    <mergeCell ref="LC5:LJ5"/>
    <mergeCell ref="LK5:LL5"/>
    <mergeCell ref="LC6:LE6"/>
    <mergeCell ref="KH46:KK46"/>
    <mergeCell ref="MF5:MK5"/>
    <mergeCell ref="MF20:ML20"/>
    <mergeCell ref="MQ5:MW5"/>
    <mergeCell ref="NS5:NT5"/>
    <mergeCell ref="MQ6:MS6"/>
    <mergeCell ref="MT6:MU6"/>
    <mergeCell ref="MV6:MW6"/>
    <mergeCell ref="MX6:MZ6"/>
    <mergeCell ref="NA6:NC6"/>
    <mergeCell ref="ND6:NE6"/>
    <mergeCell ref="NF6:NG6"/>
    <mergeCell ref="NI6:NJ6"/>
    <mergeCell ref="NK6:NM6"/>
    <mergeCell ref="NN6:NO6"/>
    <mergeCell ref="NP6:NR6"/>
    <mergeCell ref="KU46:KV46"/>
    <mergeCell ref="KP46:KS46"/>
    <mergeCell ref="KM45:KS45"/>
    <mergeCell ref="KX46:LA46"/>
    <mergeCell ref="KU45:LA45"/>
    <mergeCell ref="KM46:KN46"/>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C3F06-ADDA-44A1-B32E-5A9124D241BB}">
  <dimension ref="A1:T18"/>
  <sheetViews>
    <sheetView workbookViewId="0">
      <selection activeCell="O16" sqref="O16"/>
    </sheetView>
  </sheetViews>
  <sheetFormatPr defaultRowHeight="15" x14ac:dyDescent="0.25"/>
  <cols>
    <col min="1" max="1" width="3" customWidth="1"/>
    <col min="3" max="3" width="18.28515625" customWidth="1"/>
    <col min="4" max="4" width="10.140625" bestFit="1" customWidth="1"/>
    <col min="6" max="6" width="11.140625" customWidth="1"/>
    <col min="7" max="7" width="10.85546875" customWidth="1"/>
    <col min="8" max="8" width="11.28515625" customWidth="1"/>
  </cols>
  <sheetData>
    <row r="1" spans="1:20" x14ac:dyDescent="0.25">
      <c r="C1" t="s">
        <v>585</v>
      </c>
    </row>
    <row r="3" spans="1:20" ht="124.5" x14ac:dyDescent="0.25">
      <c r="A3" s="193"/>
      <c r="B3" s="193"/>
      <c r="C3" s="193"/>
      <c r="D3" s="193" t="s">
        <v>586</v>
      </c>
      <c r="E3" s="193" t="s">
        <v>587</v>
      </c>
      <c r="F3" s="193" t="s">
        <v>588</v>
      </c>
      <c r="G3" s="193" t="s">
        <v>589</v>
      </c>
      <c r="H3" s="193" t="s">
        <v>590</v>
      </c>
      <c r="I3" s="193" t="s">
        <v>591</v>
      </c>
      <c r="J3" s="193" t="s">
        <v>592</v>
      </c>
      <c r="K3" s="193" t="s">
        <v>593</v>
      </c>
      <c r="L3" s="193"/>
      <c r="M3" s="193" t="s">
        <v>594</v>
      </c>
      <c r="N3" s="193" t="s">
        <v>595</v>
      </c>
      <c r="O3" s="193"/>
      <c r="P3" s="193" t="s">
        <v>596</v>
      </c>
      <c r="Q3" s="193" t="s">
        <v>597</v>
      </c>
      <c r="R3" s="193"/>
      <c r="S3" s="193"/>
      <c r="T3" s="193"/>
    </row>
    <row r="4" spans="1:20" x14ac:dyDescent="0.25">
      <c r="B4" t="s">
        <v>367</v>
      </c>
      <c r="C4" t="s">
        <v>598</v>
      </c>
      <c r="D4" s="151">
        <f>Run!IS23</f>
        <v>13079.94828540289</v>
      </c>
      <c r="E4" s="194">
        <f>1-(D4/(H4*(1-G4)))</f>
        <v>5.5576294522930225E-2</v>
      </c>
      <c r="F4" s="279">
        <f>Run!IU23+Run!KC23+Run!KD23</f>
        <v>2505.4242182708617</v>
      </c>
      <c r="G4" s="280">
        <f>Summary!U54</f>
        <v>0.153</v>
      </c>
      <c r="H4" s="151">
        <f>Run!JH23</f>
        <v>16351.429907307343</v>
      </c>
      <c r="I4" s="281">
        <f>Run!KK60/100</f>
        <v>0.20449999999999996</v>
      </c>
    </row>
    <row r="5" spans="1:20" x14ac:dyDescent="0.25">
      <c r="C5" t="s">
        <v>599</v>
      </c>
      <c r="D5" s="3">
        <f>(H5-F5)*(1-E4)</f>
        <v>13079.948285402888</v>
      </c>
      <c r="E5" s="194"/>
      <c r="F5" s="79">
        <f>H4*G4</f>
        <v>2501.7687758180236</v>
      </c>
      <c r="G5" s="196">
        <f>F4/H4</f>
        <v>0.15322355491070566</v>
      </c>
      <c r="H5" s="3">
        <f>K5-J5</f>
        <v>16351.429907307342</v>
      </c>
      <c r="J5" s="3">
        <f>K5*I4</f>
        <v>4203.4788385221254</v>
      </c>
      <c r="K5" s="3">
        <f>H4/(1-I4)</f>
        <v>20554.908745829467</v>
      </c>
      <c r="M5" s="3">
        <f>F5+J5</f>
        <v>6705.2476143401491</v>
      </c>
      <c r="N5" s="196">
        <f>M5/K5</f>
        <v>0.32621149999999999</v>
      </c>
    </row>
    <row r="6" spans="1:20" x14ac:dyDescent="0.25">
      <c r="N6" s="194"/>
    </row>
    <row r="7" spans="1:20" x14ac:dyDescent="0.25">
      <c r="C7" t="s">
        <v>404</v>
      </c>
      <c r="D7" s="151">
        <f>D4*(Summary!V26/Summary!T26)</f>
        <v>29757.845821429892</v>
      </c>
      <c r="E7" s="194">
        <f>$E$4</f>
        <v>5.5576294522930225E-2</v>
      </c>
      <c r="F7" s="3">
        <f>H7*G7</f>
        <v>5691.708245876066</v>
      </c>
      <c r="G7" s="194">
        <f>$G$4</f>
        <v>0.153</v>
      </c>
      <c r="H7" s="3">
        <f>D7/(1-E7)/(1-G7)</f>
        <v>37200.707489386055</v>
      </c>
      <c r="I7" s="194">
        <f>$I$4</f>
        <v>0.20449999999999996</v>
      </c>
      <c r="J7" s="3">
        <f>K7*I7</f>
        <v>9563.2239869006244</v>
      </c>
      <c r="K7" s="3">
        <f>H7/(1-I7)</f>
        <v>46763.931476286678</v>
      </c>
      <c r="M7" s="3">
        <f>F7+J7</f>
        <v>15254.932232776689</v>
      </c>
      <c r="N7" s="196">
        <f>M7/K7</f>
        <v>0.32621149999999993</v>
      </c>
      <c r="P7" s="282">
        <v>0.32500000000000001</v>
      </c>
      <c r="Q7" s="194">
        <f>(P7-I7)/(1-I7)</f>
        <v>0.15147705845380269</v>
      </c>
    </row>
    <row r="8" spans="1:20" x14ac:dyDescent="0.25">
      <c r="C8" t="s">
        <v>600</v>
      </c>
      <c r="D8" s="151">
        <f>D4*(Summary!W26/Summary!T26)</f>
        <v>57393.920104789919</v>
      </c>
      <c r="E8" s="194">
        <f t="shared" ref="E8:E9" si="0">$E$4</f>
        <v>5.5576294522930225E-2</v>
      </c>
      <c r="F8" s="3">
        <f t="shared" ref="F8" si="1">H8*G8</f>
        <v>33669.276936455957</v>
      </c>
      <c r="G8" s="194">
        <f>AVERAGE(G7,G9)</f>
        <v>0.35651257071024517</v>
      </c>
      <c r="H8" s="3">
        <f t="shared" ref="H8" si="2">D8/(1-E8)/(1-G8)</f>
        <v>94440.644461371849</v>
      </c>
      <c r="I8" s="194">
        <f t="shared" ref="I8:I9" si="3">$I$4</f>
        <v>0.20449999999999996</v>
      </c>
      <c r="J8" s="3">
        <f t="shared" ref="J8:J9" si="4">K8*I8</f>
        <v>24277.953227341968</v>
      </c>
      <c r="K8" s="3">
        <f t="shared" ref="K8:K9" si="5">H8/(1-I8)</f>
        <v>118718.59768871381</v>
      </c>
      <c r="M8" s="3">
        <f>F8+J8</f>
        <v>57947.230163797925</v>
      </c>
      <c r="N8" s="196">
        <f>M8/K8</f>
        <v>0.48810575000000006</v>
      </c>
      <c r="P8" s="282">
        <f>(P9+P7)/2</f>
        <v>0.48750000000000004</v>
      </c>
      <c r="Q8" s="194">
        <f>(P8-I8)/(1-I8)</f>
        <v>0.35575109993714649</v>
      </c>
    </row>
    <row r="9" spans="1:20" x14ac:dyDescent="0.25">
      <c r="C9" t="s">
        <v>406</v>
      </c>
      <c r="D9" s="151">
        <f>D4*(Summary!X26/Summary!T26)</f>
        <v>86992.633060864566</v>
      </c>
      <c r="E9" s="194">
        <f t="shared" si="0"/>
        <v>5.5576294522930225E-2</v>
      </c>
      <c r="F9" s="3">
        <f>H9*G9</f>
        <v>117245.25096660694</v>
      </c>
      <c r="G9" s="283">
        <f>(P9-I9)/(1-I9)</f>
        <v>0.56002514142049031</v>
      </c>
      <c r="H9" s="3">
        <f>D9/(1-E9)/(1-G9)</f>
        <v>209357.120412875</v>
      </c>
      <c r="I9" s="194">
        <f t="shared" si="3"/>
        <v>0.20449999999999996</v>
      </c>
      <c r="J9" s="3">
        <f t="shared" si="4"/>
        <v>53819.649433605184</v>
      </c>
      <c r="K9" s="3">
        <f t="shared" si="5"/>
        <v>263176.76984648017</v>
      </c>
      <c r="M9" s="3">
        <f>F9+J9</f>
        <v>171064.90040021212</v>
      </c>
      <c r="N9" s="196">
        <f>M9/K9</f>
        <v>0.65</v>
      </c>
      <c r="P9" s="282">
        <v>0.65</v>
      </c>
      <c r="Q9" s="194">
        <f>(P9-I9)/(1-I9)</f>
        <v>0.56002514142049031</v>
      </c>
    </row>
    <row r="11" spans="1:20" x14ac:dyDescent="0.25">
      <c r="F11" s="3"/>
    </row>
    <row r="12" spans="1:20" ht="124.5" x14ac:dyDescent="0.25">
      <c r="A12" s="197"/>
      <c r="B12" s="197"/>
      <c r="C12" s="197"/>
      <c r="D12" s="197" t="s">
        <v>601</v>
      </c>
      <c r="E12" s="193" t="s">
        <v>593</v>
      </c>
      <c r="F12" s="193" t="s">
        <v>591</v>
      </c>
      <c r="G12" s="193" t="s">
        <v>592</v>
      </c>
      <c r="H12" s="197" t="s">
        <v>602</v>
      </c>
      <c r="I12" s="193" t="s">
        <v>590</v>
      </c>
      <c r="J12" s="193" t="s">
        <v>589</v>
      </c>
      <c r="K12" s="193" t="s">
        <v>588</v>
      </c>
      <c r="L12" s="193" t="s">
        <v>587</v>
      </c>
      <c r="M12" s="193" t="s">
        <v>603</v>
      </c>
      <c r="N12" s="197"/>
      <c r="O12" s="193" t="s">
        <v>594</v>
      </c>
      <c r="P12" s="193" t="s">
        <v>595</v>
      </c>
      <c r="Q12" s="193"/>
      <c r="R12" s="193" t="s">
        <v>596</v>
      </c>
      <c r="S12" s="193" t="s">
        <v>597</v>
      </c>
      <c r="T12" s="197"/>
    </row>
    <row r="13" spans="1:20" x14ac:dyDescent="0.25">
      <c r="B13" t="s">
        <v>1</v>
      </c>
      <c r="C13" t="s">
        <v>598</v>
      </c>
      <c r="D13" s="151">
        <f>Summary!V39</f>
        <v>19366500</v>
      </c>
      <c r="F13">
        <f>I4</f>
        <v>0.20449999999999996</v>
      </c>
      <c r="I13" s="151">
        <f>Run!JG23</f>
        <v>76449.070092692651</v>
      </c>
      <c r="J13" s="284">
        <f>Run!IW23+Run!JM23+Run!JP23</f>
        <v>0.28018654699899131</v>
      </c>
      <c r="K13" s="195"/>
      <c r="L13" s="284">
        <f>E4</f>
        <v>5.5576294522930225E-2</v>
      </c>
      <c r="M13" s="195"/>
    </row>
    <row r="14" spans="1:20" x14ac:dyDescent="0.25">
      <c r="C14" t="s">
        <v>599</v>
      </c>
      <c r="E14" s="3">
        <f>I13/(1-F13)</f>
        <v>96101.910864478501</v>
      </c>
      <c r="G14" s="3">
        <f>E14*F13</f>
        <v>19652.84077178585</v>
      </c>
      <c r="H14" s="198">
        <f>I13/(D13+0.0000000001)</f>
        <v>3.9474902585749953E-3</v>
      </c>
      <c r="I14" s="3">
        <f>D13*H14</f>
        <v>76449.070092692651</v>
      </c>
      <c r="K14" s="3">
        <f>I13*J13</f>
        <v>21420.000970555411</v>
      </c>
      <c r="M14" s="3">
        <f>I13*(1-J13)*(1-L13)</f>
        <v>51970.757369282663</v>
      </c>
      <c r="O14" s="3">
        <f>K14+G14</f>
        <v>41072.841742341261</v>
      </c>
      <c r="P14" s="196">
        <f>O14/(E14+0.0000000001)</f>
        <v>0.42738839813769713</v>
      </c>
      <c r="R14" s="283">
        <f>Summary!T61</f>
        <v>0.42799999999999999</v>
      </c>
    </row>
    <row r="15" spans="1:20" x14ac:dyDescent="0.25">
      <c r="P15" s="194"/>
    </row>
    <row r="16" spans="1:20" x14ac:dyDescent="0.25">
      <c r="C16" t="s">
        <v>404</v>
      </c>
      <c r="D16" s="151">
        <f>D13</f>
        <v>19366500</v>
      </c>
      <c r="E16" s="3">
        <f>I16/(1-F16)</f>
        <v>96101.910864478501</v>
      </c>
      <c r="F16">
        <f>F$13</f>
        <v>0.20449999999999996</v>
      </c>
      <c r="G16" s="3">
        <f>E16*F16</f>
        <v>19652.84077178585</v>
      </c>
      <c r="H16" s="198">
        <f>H$14</f>
        <v>3.9474902585749953E-3</v>
      </c>
      <c r="I16" s="3">
        <f>D16*H16</f>
        <v>76449.070092692651</v>
      </c>
      <c r="J16" s="199">
        <f t="shared" ref="J16:J17" si="6">(R16-F16)/(1-F16)</f>
        <v>0.2809553739786298</v>
      </c>
      <c r="K16" s="3">
        <f>J16*I16</f>
        <v>21478.777078210947</v>
      </c>
      <c r="L16" s="198">
        <f t="shared" ref="L16:L18" si="7">L$13</f>
        <v>5.5576294522930225E-2</v>
      </c>
      <c r="M16" s="3">
        <f>I16*(1-J16)*(1-L16)</f>
        <v>51915.2478198971</v>
      </c>
      <c r="O16" s="3">
        <f t="shared" ref="O16:O18" si="8">K16+G16</f>
        <v>41131.617849996794</v>
      </c>
      <c r="P16" s="196">
        <f t="shared" ref="P16:P18" si="9">O16/(E16+0.0000000001)</f>
        <v>0.42799999999999949</v>
      </c>
      <c r="R16" s="283">
        <f>P7+(R14-P7)</f>
        <v>0.42799999999999999</v>
      </c>
      <c r="S16">
        <f>P7*(R14/P7)</f>
        <v>0.42799999999999999</v>
      </c>
    </row>
    <row r="17" spans="3:19" x14ac:dyDescent="0.25">
      <c r="C17" t="s">
        <v>600</v>
      </c>
      <c r="D17" s="151">
        <f>(D16+D18)/2</f>
        <v>19366500</v>
      </c>
      <c r="E17" s="3">
        <f t="shared" ref="E17:E18" si="10">I17/(1-F17)</f>
        <v>96101.910864478501</v>
      </c>
      <c r="F17">
        <f t="shared" ref="F17:F18" si="11">F$13</f>
        <v>0.20449999999999996</v>
      </c>
      <c r="G17" s="3">
        <f t="shared" ref="G17:G18" si="12">E17*F17</f>
        <v>19652.84077178585</v>
      </c>
      <c r="H17" s="198">
        <f t="shared" ref="H17:H18" si="13">H$14</f>
        <v>3.9474902585749953E-3</v>
      </c>
      <c r="I17" s="3">
        <f t="shared" ref="I17:I18" si="14">D17*H17</f>
        <v>76449.070092692651</v>
      </c>
      <c r="J17" s="199">
        <f t="shared" si="6"/>
        <v>0.48522941546197362</v>
      </c>
      <c r="K17" s="3">
        <f t="shared" ref="K17:K18" si="15">J17*I17</f>
        <v>37095.337593688702</v>
      </c>
      <c r="L17" s="198">
        <f t="shared" si="7"/>
        <v>5.5576294522930225E-2</v>
      </c>
      <c r="M17" s="3">
        <f t="shared" ref="M17:M18" si="16">I17*(1-J17)*(1-L17)</f>
        <v>37166.597871062695</v>
      </c>
      <c r="O17" s="3">
        <f t="shared" si="8"/>
        <v>56748.178365474552</v>
      </c>
      <c r="P17" s="196">
        <f t="shared" si="9"/>
        <v>0.59049999999999936</v>
      </c>
      <c r="R17" s="283">
        <f>P8+(R14-P7)</f>
        <v>0.59050000000000002</v>
      </c>
      <c r="S17">
        <f>P8*(R14/P7)</f>
        <v>0.64200000000000002</v>
      </c>
    </row>
    <row r="18" spans="3:19" x14ac:dyDescent="0.25">
      <c r="C18" t="s">
        <v>406</v>
      </c>
      <c r="D18" s="151">
        <f>Summary!X39</f>
        <v>19366500</v>
      </c>
      <c r="E18" s="3">
        <f t="shared" si="10"/>
        <v>96101.910864478501</v>
      </c>
      <c r="F18">
        <f t="shared" si="11"/>
        <v>0.20449999999999996</v>
      </c>
      <c r="G18" s="3">
        <f t="shared" si="12"/>
        <v>19652.84077178585</v>
      </c>
      <c r="H18" s="198">
        <f t="shared" si="13"/>
        <v>3.9474902585749953E-3</v>
      </c>
      <c r="I18" s="3">
        <f t="shared" si="14"/>
        <v>76449.070092692651</v>
      </c>
      <c r="J18" s="199">
        <f>(R18-F18)/(1-F18)</f>
        <v>0.68950345694531734</v>
      </c>
      <c r="K18" s="3">
        <f t="shared" si="15"/>
        <v>52711.898109166454</v>
      </c>
      <c r="L18" s="198">
        <f t="shared" si="7"/>
        <v>5.5576294522930225E-2</v>
      </c>
      <c r="M18" s="3">
        <f t="shared" si="16"/>
        <v>22417.947922228297</v>
      </c>
      <c r="O18" s="3">
        <f t="shared" si="8"/>
        <v>72364.738880952296</v>
      </c>
      <c r="P18" s="196">
        <f t="shared" si="9"/>
        <v>0.752999999999999</v>
      </c>
      <c r="R18" s="283">
        <f>Conv!P9+(Conv!R14-Conv!P7)</f>
        <v>0.753</v>
      </c>
      <c r="S18">
        <f>P9*(R14/P7)</f>
        <v>0.85599999999999998</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L1:T3"/>
  <sheetViews>
    <sheetView workbookViewId="0"/>
  </sheetViews>
  <sheetFormatPr defaultRowHeight="15" x14ac:dyDescent="0.25"/>
  <sheetData>
    <row r="1" spans="12:20" x14ac:dyDescent="0.25">
      <c r="L1" t="s">
        <v>157</v>
      </c>
    </row>
    <row r="3" spans="12:20" x14ac:dyDescent="0.25">
      <c r="O3" t="s">
        <v>156</v>
      </c>
      <c r="P3" t="s">
        <v>155</v>
      </c>
      <c r="R3" t="s">
        <v>154</v>
      </c>
      <c r="S3" t="s">
        <v>153</v>
      </c>
      <c r="T3" t="s">
        <v>152</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A1:AJ112"/>
  <sheetViews>
    <sheetView workbookViewId="0">
      <selection activeCell="A3" sqref="A3"/>
    </sheetView>
  </sheetViews>
  <sheetFormatPr defaultRowHeight="15" x14ac:dyDescent="0.25"/>
  <cols>
    <col min="1" max="1" width="16.5703125" customWidth="1"/>
    <col min="2" max="2" width="18.42578125" customWidth="1"/>
    <col min="3" max="3" width="8.7109375" style="109" customWidth="1"/>
    <col min="4" max="4" width="9" style="109" customWidth="1"/>
    <col min="5" max="5" width="2.85546875" style="14" customWidth="1"/>
    <col min="6" max="7" width="6.7109375" style="14" customWidth="1"/>
    <col min="8" max="8" width="2.140625" style="14" customWidth="1"/>
    <col min="9" max="10" width="6.7109375" style="14" customWidth="1"/>
    <col min="11" max="11" width="2.28515625" style="14" customWidth="1"/>
    <col min="12" max="12" width="9.28515625" style="14" customWidth="1"/>
    <col min="13" max="13" width="9.85546875" style="14" customWidth="1"/>
    <col min="14" max="14" width="2.28515625" style="14" customWidth="1"/>
    <col min="15" max="16" width="6.7109375" style="14" customWidth="1"/>
    <col min="17" max="17" width="4.28515625" customWidth="1"/>
    <col min="18" max="18" width="6.85546875" customWidth="1"/>
    <col min="19" max="19" width="6.85546875" style="115" customWidth="1"/>
    <col min="20" max="20" width="7.42578125" customWidth="1"/>
    <col min="21" max="21" width="3.42578125" customWidth="1"/>
    <col min="22" max="24" width="6.85546875" customWidth="1"/>
    <col min="25" max="25" width="3.28515625" customWidth="1"/>
    <col min="26" max="28" width="6.85546875" customWidth="1"/>
    <col min="29" max="29" width="2.7109375" customWidth="1"/>
    <col min="30" max="30" width="9.140625" bestFit="1" customWidth="1"/>
    <col min="31" max="32" width="9.85546875" bestFit="1" customWidth="1"/>
    <col min="33" max="33" width="2.7109375" customWidth="1"/>
    <col min="34" max="36" width="6.85546875" customWidth="1"/>
    <col min="37" max="39" width="9" bestFit="1" customWidth="1"/>
  </cols>
  <sheetData>
    <row r="1" spans="1:36" ht="18.75" x14ac:dyDescent="0.25">
      <c r="A1" s="13" t="s">
        <v>53</v>
      </c>
    </row>
    <row r="2" spans="1:36" x14ac:dyDescent="0.25">
      <c r="A2" s="537" t="s">
        <v>54</v>
      </c>
      <c r="B2" s="537"/>
      <c r="C2" s="538"/>
      <c r="D2" s="538"/>
      <c r="E2" s="537"/>
      <c r="F2" s="537"/>
      <c r="G2" s="537"/>
      <c r="H2" s="537"/>
      <c r="I2" s="537"/>
      <c r="J2" s="537"/>
      <c r="K2" s="537"/>
      <c r="L2" s="537"/>
      <c r="M2" s="537"/>
      <c r="N2" s="537"/>
      <c r="O2" s="537"/>
    </row>
    <row r="3" spans="1:36" x14ac:dyDescent="0.25">
      <c r="C3" s="110" t="s">
        <v>55</v>
      </c>
      <c r="R3" s="124" t="s">
        <v>56</v>
      </c>
      <c r="S3" s="116"/>
    </row>
    <row r="4" spans="1:36" x14ac:dyDescent="0.25">
      <c r="B4" s="16" t="s">
        <v>57</v>
      </c>
      <c r="C4" s="539" t="s">
        <v>58</v>
      </c>
      <c r="D4" s="539"/>
      <c r="E4" s="17" t="s">
        <v>57</v>
      </c>
      <c r="F4" s="535" t="s">
        <v>59</v>
      </c>
      <c r="G4" s="535"/>
      <c r="H4" s="17" t="s">
        <v>57</v>
      </c>
      <c r="I4" s="535" t="s">
        <v>60</v>
      </c>
      <c r="J4" s="535"/>
      <c r="K4" s="17" t="s">
        <v>57</v>
      </c>
      <c r="L4" s="535" t="s">
        <v>61</v>
      </c>
      <c r="M4" s="535"/>
      <c r="N4" s="17" t="s">
        <v>57</v>
      </c>
      <c r="O4" s="535" t="s">
        <v>62</v>
      </c>
      <c r="P4" s="535"/>
      <c r="R4" s="535" t="s">
        <v>58</v>
      </c>
      <c r="S4" s="536"/>
      <c r="T4" s="535"/>
      <c r="U4" s="17"/>
      <c r="V4" s="535" t="s">
        <v>59</v>
      </c>
      <c r="W4" s="535"/>
      <c r="X4" s="535"/>
      <c r="Y4" s="17"/>
      <c r="Z4" s="535" t="s">
        <v>60</v>
      </c>
      <c r="AA4" s="535"/>
      <c r="AB4" s="535"/>
      <c r="AC4" s="17"/>
      <c r="AD4" s="535" t="s">
        <v>61</v>
      </c>
      <c r="AE4" s="535"/>
      <c r="AF4" s="535"/>
      <c r="AG4" s="17" t="s">
        <v>57</v>
      </c>
      <c r="AH4" s="535" t="s">
        <v>62</v>
      </c>
      <c r="AI4" s="535"/>
      <c r="AJ4" s="535"/>
    </row>
    <row r="5" spans="1:36" x14ac:dyDescent="0.25">
      <c r="B5" s="16" t="s">
        <v>63</v>
      </c>
      <c r="C5" s="111" t="s">
        <v>64</v>
      </c>
      <c r="D5" s="111" t="s">
        <v>65</v>
      </c>
      <c r="E5" s="17" t="s">
        <v>57</v>
      </c>
      <c r="F5" s="18" t="s">
        <v>64</v>
      </c>
      <c r="G5" s="18" t="s">
        <v>65</v>
      </c>
      <c r="H5" s="18" t="s">
        <v>57</v>
      </c>
      <c r="I5" s="18" t="s">
        <v>64</v>
      </c>
      <c r="J5" s="18" t="s">
        <v>65</v>
      </c>
      <c r="K5" s="18" t="s">
        <v>57</v>
      </c>
      <c r="L5" s="18" t="s">
        <v>64</v>
      </c>
      <c r="M5" s="18" t="s">
        <v>65</v>
      </c>
      <c r="N5" s="18" t="s">
        <v>57</v>
      </c>
      <c r="O5" s="18" t="s">
        <v>64</v>
      </c>
      <c r="P5" s="18" t="s">
        <v>65</v>
      </c>
      <c r="Q5" s="12"/>
      <c r="R5" s="18" t="s">
        <v>64</v>
      </c>
      <c r="S5" s="117" t="s">
        <v>66</v>
      </c>
      <c r="T5" s="18" t="s">
        <v>65</v>
      </c>
      <c r="U5" s="18"/>
      <c r="V5" s="18" t="s">
        <v>64</v>
      </c>
      <c r="W5" s="18" t="s">
        <v>66</v>
      </c>
      <c r="X5" s="18" t="s">
        <v>65</v>
      </c>
      <c r="Y5" s="18"/>
      <c r="Z5" s="18" t="s">
        <v>64</v>
      </c>
      <c r="AA5" s="18" t="s">
        <v>66</v>
      </c>
      <c r="AB5" s="18" t="s">
        <v>65</v>
      </c>
      <c r="AC5" s="18"/>
      <c r="AD5" s="18" t="s">
        <v>64</v>
      </c>
      <c r="AE5" s="18" t="s">
        <v>66</v>
      </c>
      <c r="AF5" s="18" t="s">
        <v>65</v>
      </c>
      <c r="AG5" s="18" t="s">
        <v>57</v>
      </c>
      <c r="AH5" s="18" t="s">
        <v>64</v>
      </c>
      <c r="AI5" s="18" t="s">
        <v>66</v>
      </c>
      <c r="AJ5" s="18" t="s">
        <v>65</v>
      </c>
    </row>
    <row r="6" spans="1:36" hidden="1" x14ac:dyDescent="0.25">
      <c r="A6" t="s">
        <v>67</v>
      </c>
      <c r="B6" s="19" t="s">
        <v>68</v>
      </c>
      <c r="C6" s="20">
        <v>484</v>
      </c>
      <c r="D6" s="20">
        <v>774</v>
      </c>
      <c r="E6" s="21" t="s">
        <v>57</v>
      </c>
      <c r="F6" s="20">
        <v>3.7</v>
      </c>
      <c r="G6" s="20">
        <v>8.6</v>
      </c>
      <c r="H6" s="21" t="s">
        <v>57</v>
      </c>
      <c r="I6" s="20">
        <v>0.99</v>
      </c>
      <c r="J6" s="20">
        <v>1</v>
      </c>
      <c r="K6" s="21" t="s">
        <v>57</v>
      </c>
      <c r="L6" s="22">
        <v>63894</v>
      </c>
      <c r="M6" s="22">
        <v>95128</v>
      </c>
      <c r="N6" s="21" t="s">
        <v>57</v>
      </c>
      <c r="O6" s="20">
        <v>446</v>
      </c>
      <c r="P6" s="20">
        <v>920</v>
      </c>
      <c r="R6" s="23">
        <v>550</v>
      </c>
      <c r="S6" s="23">
        <v>795</v>
      </c>
      <c r="T6" s="23">
        <v>869</v>
      </c>
      <c r="U6" s="23"/>
      <c r="V6" s="23">
        <v>3.5</v>
      </c>
      <c r="W6" s="23">
        <v>6.7</v>
      </c>
      <c r="X6" s="23">
        <v>7.9</v>
      </c>
      <c r="Y6" s="23"/>
      <c r="Z6" s="23">
        <v>0.97</v>
      </c>
      <c r="AA6" s="23">
        <v>0.98</v>
      </c>
      <c r="AB6" s="23">
        <v>0.98</v>
      </c>
      <c r="AC6" s="23"/>
      <c r="AD6" s="24">
        <v>22538</v>
      </c>
      <c r="AE6" s="24">
        <v>68778</v>
      </c>
      <c r="AF6" s="24">
        <v>79245</v>
      </c>
      <c r="AH6" s="23">
        <v>70</v>
      </c>
      <c r="AI6" s="23">
        <v>225</v>
      </c>
      <c r="AJ6" s="23">
        <v>293</v>
      </c>
    </row>
    <row r="7" spans="1:36" hidden="1" x14ac:dyDescent="0.25">
      <c r="A7" t="s">
        <v>67</v>
      </c>
      <c r="B7" s="19" t="s">
        <v>69</v>
      </c>
      <c r="C7" s="22">
        <v>1569</v>
      </c>
      <c r="D7" s="22">
        <v>10174</v>
      </c>
      <c r="E7" s="21" t="s">
        <v>57</v>
      </c>
      <c r="F7" s="20">
        <v>2.5</v>
      </c>
      <c r="G7" s="20">
        <v>10.5</v>
      </c>
      <c r="H7" s="21" t="s">
        <v>57</v>
      </c>
      <c r="I7" s="20">
        <v>0.96</v>
      </c>
      <c r="J7" s="20">
        <v>1</v>
      </c>
      <c r="K7" s="21" t="s">
        <v>57</v>
      </c>
      <c r="L7" s="22">
        <v>441069</v>
      </c>
      <c r="M7" s="22">
        <v>1209737</v>
      </c>
      <c r="N7" s="21" t="s">
        <v>57</v>
      </c>
      <c r="O7" s="20">
        <v>530</v>
      </c>
      <c r="P7" s="20">
        <v>891</v>
      </c>
      <c r="R7" s="25">
        <v>1569</v>
      </c>
      <c r="S7" s="25">
        <v>5575</v>
      </c>
      <c r="T7" s="25">
        <v>10174</v>
      </c>
      <c r="U7" s="25"/>
      <c r="V7" s="21">
        <v>2.5</v>
      </c>
      <c r="W7" s="21">
        <v>7.3</v>
      </c>
      <c r="X7" s="21">
        <v>10.5</v>
      </c>
      <c r="Y7" s="21"/>
      <c r="Z7" s="21">
        <v>0.96</v>
      </c>
      <c r="AA7" s="21">
        <v>1</v>
      </c>
      <c r="AB7" s="21">
        <v>1</v>
      </c>
      <c r="AC7" s="21"/>
      <c r="AD7" s="25">
        <v>441069</v>
      </c>
      <c r="AE7" s="25">
        <v>963068</v>
      </c>
      <c r="AF7" s="25">
        <v>1209737</v>
      </c>
      <c r="AH7" s="21">
        <v>530</v>
      </c>
      <c r="AI7" s="21">
        <v>762</v>
      </c>
      <c r="AJ7" s="21">
        <v>891</v>
      </c>
    </row>
    <row r="8" spans="1:36" hidden="1" x14ac:dyDescent="0.25">
      <c r="A8" t="s">
        <v>67</v>
      </c>
      <c r="B8" s="19" t="s">
        <v>70</v>
      </c>
      <c r="C8" s="22">
        <v>1113</v>
      </c>
      <c r="D8" s="22">
        <v>3760</v>
      </c>
      <c r="E8" s="21" t="s">
        <v>57</v>
      </c>
      <c r="F8" s="20">
        <v>3.8</v>
      </c>
      <c r="G8" s="20">
        <v>16.899999999999999</v>
      </c>
      <c r="H8" s="21" t="s">
        <v>57</v>
      </c>
      <c r="I8" s="20">
        <v>0.73</v>
      </c>
      <c r="J8" s="20">
        <v>0.98</v>
      </c>
      <c r="K8" s="21" t="s">
        <v>57</v>
      </c>
      <c r="L8" s="22">
        <v>19522</v>
      </c>
      <c r="M8" s="22">
        <v>65924</v>
      </c>
      <c r="N8" s="21" t="s">
        <v>57</v>
      </c>
      <c r="O8" s="20">
        <v>66</v>
      </c>
      <c r="P8" s="20">
        <v>289</v>
      </c>
      <c r="R8" s="25">
        <v>1239</v>
      </c>
      <c r="S8" s="26">
        <v>3773</v>
      </c>
      <c r="T8" s="25">
        <v>4344</v>
      </c>
      <c r="U8" s="25"/>
      <c r="V8" s="21">
        <v>3.9</v>
      </c>
      <c r="W8" s="21">
        <v>12.7</v>
      </c>
      <c r="X8" s="21">
        <v>16.600000000000001</v>
      </c>
      <c r="Y8" s="21"/>
      <c r="Z8" s="21">
        <v>0.76</v>
      </c>
      <c r="AA8" s="21">
        <v>0.93</v>
      </c>
      <c r="AB8" s="21">
        <v>0.94</v>
      </c>
      <c r="AC8" s="21"/>
      <c r="AD8" s="25">
        <v>22538</v>
      </c>
      <c r="AE8" s="25">
        <v>68778</v>
      </c>
      <c r="AF8" s="25">
        <v>79245</v>
      </c>
      <c r="AH8" s="21">
        <v>70</v>
      </c>
      <c r="AI8" s="21">
        <v>225</v>
      </c>
      <c r="AJ8" s="21">
        <v>293</v>
      </c>
    </row>
    <row r="9" spans="1:36" hidden="1" x14ac:dyDescent="0.25">
      <c r="A9" t="s">
        <v>67</v>
      </c>
      <c r="B9" s="14" t="s">
        <v>71</v>
      </c>
      <c r="C9" s="112">
        <v>894</v>
      </c>
      <c r="D9" s="113">
        <v>1646</v>
      </c>
      <c r="E9" s="20" t="s">
        <v>57</v>
      </c>
      <c r="F9" s="20">
        <v>4.8</v>
      </c>
      <c r="G9" s="20">
        <v>21.9</v>
      </c>
      <c r="H9" s="20" t="s">
        <v>57</v>
      </c>
      <c r="I9" s="20">
        <v>0.72</v>
      </c>
      <c r="J9" s="20">
        <v>0.87</v>
      </c>
      <c r="K9" s="20" t="s">
        <v>57</v>
      </c>
      <c r="L9" s="22">
        <v>11857</v>
      </c>
      <c r="M9" s="22">
        <v>21487</v>
      </c>
      <c r="N9" s="20" t="s">
        <v>57</v>
      </c>
      <c r="O9" s="20">
        <v>63</v>
      </c>
      <c r="P9" s="20">
        <v>283</v>
      </c>
      <c r="R9" s="25">
        <v>1201</v>
      </c>
      <c r="S9" s="118">
        <v>1885</v>
      </c>
      <c r="T9" s="25">
        <v>3716</v>
      </c>
      <c r="U9" s="25"/>
      <c r="V9" s="21">
        <v>4.4000000000000004</v>
      </c>
      <c r="W9" s="21">
        <v>13.5</v>
      </c>
      <c r="X9" s="21">
        <v>35.9</v>
      </c>
      <c r="Y9" s="21"/>
      <c r="Z9" s="21">
        <v>0.72</v>
      </c>
      <c r="AA9" s="21">
        <v>0.78</v>
      </c>
      <c r="AB9" s="21">
        <v>0.94</v>
      </c>
      <c r="AC9" s="21"/>
      <c r="AD9" s="25">
        <v>16436</v>
      </c>
      <c r="AE9" s="25">
        <v>25530</v>
      </c>
      <c r="AF9" s="25">
        <v>30556</v>
      </c>
      <c r="AH9" s="21">
        <v>60</v>
      </c>
      <c r="AI9" s="21">
        <v>181</v>
      </c>
      <c r="AJ9" s="21">
        <v>290</v>
      </c>
    </row>
    <row r="10" spans="1:36" hidden="1" x14ac:dyDescent="0.25">
      <c r="A10" t="s">
        <v>72</v>
      </c>
      <c r="B10" s="31" t="s">
        <v>68</v>
      </c>
      <c r="C10" s="22">
        <v>1559</v>
      </c>
      <c r="D10" s="22">
        <v>2315</v>
      </c>
      <c r="E10" s="21" t="s">
        <v>57</v>
      </c>
      <c r="F10" s="20">
        <v>3.8</v>
      </c>
      <c r="G10" s="20">
        <v>9</v>
      </c>
      <c r="H10" s="21" t="s">
        <v>57</v>
      </c>
      <c r="I10" s="20">
        <v>0.98</v>
      </c>
      <c r="J10" s="20">
        <v>0.98</v>
      </c>
      <c r="K10" s="21" t="s">
        <v>57</v>
      </c>
      <c r="L10" s="22">
        <v>205650</v>
      </c>
      <c r="M10" s="22">
        <v>290263</v>
      </c>
      <c r="N10" s="21" t="s">
        <v>57</v>
      </c>
      <c r="O10" s="20">
        <v>456</v>
      </c>
      <c r="P10" s="22">
        <v>1001</v>
      </c>
      <c r="R10" s="25">
        <v>1479</v>
      </c>
      <c r="S10" s="25">
        <v>2172</v>
      </c>
      <c r="T10" s="25">
        <v>3769</v>
      </c>
      <c r="U10" s="25"/>
      <c r="V10" s="21">
        <v>3.1</v>
      </c>
      <c r="W10" s="21">
        <v>7.1</v>
      </c>
      <c r="X10" s="21">
        <v>12.4</v>
      </c>
      <c r="Y10" s="21"/>
      <c r="Z10" s="21">
        <v>1</v>
      </c>
      <c r="AA10" s="21">
        <v>1</v>
      </c>
      <c r="AB10" s="21">
        <v>1</v>
      </c>
      <c r="AC10" s="21"/>
      <c r="AD10" s="25">
        <v>182410</v>
      </c>
      <c r="AE10" s="25">
        <v>263921</v>
      </c>
      <c r="AF10" s="25">
        <v>304153</v>
      </c>
      <c r="AH10" s="21">
        <v>328</v>
      </c>
      <c r="AI10" s="21">
        <v>719</v>
      </c>
      <c r="AJ10" s="21">
        <v>903</v>
      </c>
    </row>
    <row r="11" spans="1:36" hidden="1" x14ac:dyDescent="0.25">
      <c r="A11" t="s">
        <v>72</v>
      </c>
      <c r="B11" s="31" t="s">
        <v>69</v>
      </c>
      <c r="C11" s="20">
        <v>515</v>
      </c>
      <c r="D11" s="22">
        <v>7821</v>
      </c>
      <c r="E11" s="21" t="s">
        <v>57</v>
      </c>
      <c r="F11" s="20">
        <v>1.6</v>
      </c>
      <c r="G11" s="20">
        <v>9.1999999999999993</v>
      </c>
      <c r="H11" s="21" t="s">
        <v>57</v>
      </c>
      <c r="I11" s="20">
        <v>0.8</v>
      </c>
      <c r="J11" s="20">
        <v>1</v>
      </c>
      <c r="K11" s="21" t="s">
        <v>57</v>
      </c>
      <c r="L11" s="22">
        <v>263160</v>
      </c>
      <c r="M11" s="22">
        <v>1693571</v>
      </c>
      <c r="N11" s="21" t="s">
        <v>57</v>
      </c>
      <c r="O11" s="20">
        <v>612</v>
      </c>
      <c r="P11" s="22">
        <v>1141</v>
      </c>
      <c r="R11" s="21">
        <v>515</v>
      </c>
      <c r="S11" s="25">
        <v>2619</v>
      </c>
      <c r="T11" s="25">
        <v>7821</v>
      </c>
      <c r="U11" s="25"/>
      <c r="V11" s="21">
        <v>1.6</v>
      </c>
      <c r="W11" s="21">
        <v>6.3</v>
      </c>
      <c r="X11" s="21">
        <v>9.1999999999999993</v>
      </c>
      <c r="Y11" s="21"/>
      <c r="Z11" s="21">
        <v>0.8</v>
      </c>
      <c r="AA11" s="21">
        <v>1</v>
      </c>
      <c r="AB11" s="21">
        <v>1</v>
      </c>
      <c r="AC11" s="21"/>
      <c r="AD11" s="25">
        <v>263160</v>
      </c>
      <c r="AE11" s="25">
        <v>1026242</v>
      </c>
      <c r="AF11" s="25">
        <v>1693571</v>
      </c>
      <c r="AH11" s="21">
        <v>612</v>
      </c>
      <c r="AI11" s="21">
        <v>992</v>
      </c>
      <c r="AJ11" s="25">
        <v>1141</v>
      </c>
    </row>
    <row r="12" spans="1:36" hidden="1" x14ac:dyDescent="0.25">
      <c r="A12" t="s">
        <v>72</v>
      </c>
      <c r="B12" s="31" t="s">
        <v>70</v>
      </c>
      <c r="C12" s="22">
        <v>1549</v>
      </c>
      <c r="D12" s="22">
        <v>3950</v>
      </c>
      <c r="E12" s="21" t="s">
        <v>57</v>
      </c>
      <c r="F12" s="20">
        <v>3.9</v>
      </c>
      <c r="G12" s="20">
        <v>15.1</v>
      </c>
      <c r="H12" s="21" t="s">
        <v>57</v>
      </c>
      <c r="I12" s="20">
        <v>0.64</v>
      </c>
      <c r="J12" s="20">
        <v>0.92</v>
      </c>
      <c r="K12" s="21" t="s">
        <v>57</v>
      </c>
      <c r="L12" s="22">
        <v>27579</v>
      </c>
      <c r="M12" s="22">
        <v>69486</v>
      </c>
      <c r="N12" s="21" t="s">
        <v>57</v>
      </c>
      <c r="O12" s="20">
        <v>69</v>
      </c>
      <c r="P12" s="20">
        <v>263</v>
      </c>
      <c r="R12" s="25">
        <v>1315</v>
      </c>
      <c r="S12" s="26">
        <v>4014</v>
      </c>
      <c r="T12" s="25">
        <v>8786</v>
      </c>
      <c r="U12" s="25"/>
      <c r="V12" s="21">
        <v>3.7</v>
      </c>
      <c r="W12" s="21">
        <v>9.4</v>
      </c>
      <c r="X12" s="21">
        <v>21</v>
      </c>
      <c r="Y12" s="21"/>
      <c r="Z12" s="21">
        <v>0.47</v>
      </c>
      <c r="AA12" s="21">
        <v>0.86</v>
      </c>
      <c r="AB12" s="21">
        <v>0.96</v>
      </c>
      <c r="AC12" s="21"/>
      <c r="AD12" s="25">
        <v>27015</v>
      </c>
      <c r="AE12" s="25">
        <v>91351</v>
      </c>
      <c r="AF12" s="25">
        <v>125124</v>
      </c>
      <c r="AH12" s="21">
        <v>78</v>
      </c>
      <c r="AI12" s="21">
        <v>205</v>
      </c>
      <c r="AJ12" s="21">
        <v>312</v>
      </c>
    </row>
    <row r="13" spans="1:36" hidden="1" x14ac:dyDescent="0.25">
      <c r="A13" t="s">
        <v>72</v>
      </c>
      <c r="B13" s="20" t="s">
        <v>71</v>
      </c>
      <c r="C13" s="112">
        <v>447</v>
      </c>
      <c r="D13" s="112">
        <v>692</v>
      </c>
      <c r="E13" s="20" t="s">
        <v>57</v>
      </c>
      <c r="F13" s="20">
        <v>7.5</v>
      </c>
      <c r="G13" s="20">
        <v>23.6</v>
      </c>
      <c r="H13" s="20" t="s">
        <v>57</v>
      </c>
      <c r="I13" s="20">
        <v>0.91</v>
      </c>
      <c r="J13" s="20">
        <v>0.97</v>
      </c>
      <c r="K13" s="20" t="s">
        <v>57</v>
      </c>
      <c r="L13" s="22">
        <v>6235</v>
      </c>
      <c r="M13" s="22">
        <v>9267</v>
      </c>
      <c r="N13" s="20" t="s">
        <v>57</v>
      </c>
      <c r="O13" s="20">
        <v>105</v>
      </c>
      <c r="P13" s="20">
        <v>317</v>
      </c>
      <c r="R13" s="21">
        <v>335</v>
      </c>
      <c r="S13" s="119">
        <v>574</v>
      </c>
      <c r="T13" s="21">
        <v>850</v>
      </c>
      <c r="U13" s="21"/>
      <c r="V13" s="21">
        <v>3.8</v>
      </c>
      <c r="W13" s="21">
        <v>10.7</v>
      </c>
      <c r="X13" s="21">
        <v>20.100000000000001</v>
      </c>
      <c r="Y13" s="21"/>
      <c r="Z13" s="21">
        <v>0.8</v>
      </c>
      <c r="AA13" s="21">
        <v>0.89</v>
      </c>
      <c r="AB13" s="21">
        <v>0.96</v>
      </c>
      <c r="AC13" s="21"/>
      <c r="AD13" s="25">
        <v>6265</v>
      </c>
      <c r="AE13" s="25">
        <v>10328</v>
      </c>
      <c r="AF13" s="25">
        <v>12391</v>
      </c>
      <c r="AH13" s="21">
        <v>68</v>
      </c>
      <c r="AI13" s="21">
        <v>186</v>
      </c>
      <c r="AJ13" s="21">
        <v>283</v>
      </c>
    </row>
    <row r="14" spans="1:36" hidden="1" x14ac:dyDescent="0.25">
      <c r="A14" s="20" t="s">
        <v>73</v>
      </c>
      <c r="B14" s="31" t="s">
        <v>68</v>
      </c>
      <c r="C14" s="20">
        <v>444</v>
      </c>
      <c r="D14" s="20">
        <v>677</v>
      </c>
      <c r="E14" s="21" t="s">
        <v>57</v>
      </c>
      <c r="F14" s="20">
        <v>4.0999999999999996</v>
      </c>
      <c r="G14" s="20">
        <v>8.6</v>
      </c>
      <c r="H14" s="21" t="s">
        <v>57</v>
      </c>
      <c r="I14" s="20">
        <v>0.92</v>
      </c>
      <c r="J14" s="20">
        <v>0.93</v>
      </c>
      <c r="K14" s="21" t="s">
        <v>57</v>
      </c>
      <c r="L14" s="22">
        <v>75571</v>
      </c>
      <c r="M14" s="22">
        <v>110868</v>
      </c>
      <c r="N14" s="21" t="s">
        <v>57</v>
      </c>
      <c r="O14" s="20">
        <v>603</v>
      </c>
      <c r="P14" s="22">
        <v>1174</v>
      </c>
      <c r="R14" s="21">
        <v>581</v>
      </c>
      <c r="S14" s="21">
        <v>762</v>
      </c>
      <c r="T14" s="21">
        <v>795</v>
      </c>
      <c r="U14" s="21"/>
      <c r="V14" s="21">
        <v>4.2</v>
      </c>
      <c r="W14" s="21">
        <v>6.9</v>
      </c>
      <c r="X14" s="21">
        <v>8.6999999999999993</v>
      </c>
      <c r="Y14" s="21"/>
      <c r="Z14" s="21">
        <v>1</v>
      </c>
      <c r="AA14" s="21">
        <v>1</v>
      </c>
      <c r="AB14" s="21">
        <v>1</v>
      </c>
      <c r="AC14" s="21"/>
      <c r="AD14" s="25">
        <v>95719</v>
      </c>
      <c r="AE14" s="25">
        <v>130225</v>
      </c>
      <c r="AF14" s="25">
        <v>129940</v>
      </c>
      <c r="AH14" s="21">
        <v>509</v>
      </c>
      <c r="AI14" s="21">
        <v>826</v>
      </c>
      <c r="AJ14" s="25">
        <v>1024</v>
      </c>
    </row>
    <row r="15" spans="1:36" hidden="1" x14ac:dyDescent="0.25">
      <c r="A15" s="20" t="s">
        <v>73</v>
      </c>
      <c r="B15" s="31" t="s">
        <v>69</v>
      </c>
      <c r="C15" s="22">
        <v>1125</v>
      </c>
      <c r="D15" s="22">
        <v>8499</v>
      </c>
      <c r="E15" s="21" t="s">
        <v>57</v>
      </c>
      <c r="F15" s="20">
        <v>2.2999999999999998</v>
      </c>
      <c r="G15" s="20">
        <v>9.3000000000000007</v>
      </c>
      <c r="H15" s="21" t="s">
        <v>57</v>
      </c>
      <c r="I15" s="20">
        <v>0.94</v>
      </c>
      <c r="J15" s="20">
        <v>1</v>
      </c>
      <c r="K15" s="21" t="s">
        <v>57</v>
      </c>
      <c r="L15" s="22">
        <v>564503</v>
      </c>
      <c r="M15" s="22">
        <v>1898126</v>
      </c>
      <c r="N15" s="21" t="s">
        <v>57</v>
      </c>
      <c r="O15" s="20">
        <v>739</v>
      </c>
      <c r="P15" s="22">
        <v>1148</v>
      </c>
      <c r="R15" s="25">
        <v>1125</v>
      </c>
      <c r="S15" s="25">
        <v>3269</v>
      </c>
      <c r="T15" s="25">
        <v>8499</v>
      </c>
      <c r="U15" s="25"/>
      <c r="V15" s="21">
        <v>2.2999999999999998</v>
      </c>
      <c r="W15" s="21">
        <v>6</v>
      </c>
      <c r="X15" s="21">
        <v>9.3000000000000007</v>
      </c>
      <c r="Y15" s="21"/>
      <c r="Z15" s="21">
        <v>0.94</v>
      </c>
      <c r="AA15" s="21">
        <v>1</v>
      </c>
      <c r="AB15" s="21">
        <v>1</v>
      </c>
      <c r="AC15" s="21"/>
      <c r="AD15" s="25">
        <v>564503</v>
      </c>
      <c r="AE15" s="25">
        <v>1277833</v>
      </c>
      <c r="AF15" s="25">
        <v>1898123</v>
      </c>
      <c r="AH15" s="21">
        <v>739</v>
      </c>
      <c r="AI15" s="21">
        <v>994</v>
      </c>
      <c r="AJ15" s="25">
        <v>1148</v>
      </c>
    </row>
    <row r="16" spans="1:36" hidden="1" x14ac:dyDescent="0.25">
      <c r="A16" s="14" t="s">
        <v>73</v>
      </c>
      <c r="B16" s="31" t="s">
        <v>70</v>
      </c>
      <c r="C16" s="20">
        <v>880</v>
      </c>
      <c r="D16" s="22">
        <v>2582</v>
      </c>
      <c r="E16" s="21" t="s">
        <v>57</v>
      </c>
      <c r="F16" s="20">
        <v>5.0999999999999996</v>
      </c>
      <c r="G16" s="20">
        <v>17.5</v>
      </c>
      <c r="H16" s="21" t="s">
        <v>57</v>
      </c>
      <c r="I16" s="20">
        <v>0.69</v>
      </c>
      <c r="J16" s="20">
        <v>0.78</v>
      </c>
      <c r="K16" s="21" t="s">
        <v>57</v>
      </c>
      <c r="L16" s="22">
        <v>16207</v>
      </c>
      <c r="M16" s="22">
        <v>47396</v>
      </c>
      <c r="N16" s="21" t="s">
        <v>57</v>
      </c>
      <c r="O16" s="20">
        <v>93</v>
      </c>
      <c r="P16" s="20">
        <v>316</v>
      </c>
      <c r="R16" s="25">
        <v>1081</v>
      </c>
      <c r="S16" s="26">
        <v>1773</v>
      </c>
      <c r="T16" s="25">
        <v>5099</v>
      </c>
      <c r="U16" s="25"/>
      <c r="V16" s="21">
        <v>5.2</v>
      </c>
      <c r="W16" s="21">
        <v>10.199999999999999</v>
      </c>
      <c r="X16" s="21">
        <v>22.4</v>
      </c>
      <c r="Y16" s="21"/>
      <c r="Z16" s="21">
        <v>0.79</v>
      </c>
      <c r="AA16" s="21">
        <v>0.84</v>
      </c>
      <c r="AB16" s="21">
        <v>0.91</v>
      </c>
      <c r="AC16" s="21"/>
      <c r="AD16" s="25">
        <v>19736</v>
      </c>
      <c r="AE16" s="25">
        <v>38648</v>
      </c>
      <c r="AF16" s="25">
        <v>54514</v>
      </c>
      <c r="AH16" s="21">
        <v>116</v>
      </c>
      <c r="AI16" s="21">
        <v>235</v>
      </c>
      <c r="AJ16" s="21">
        <v>347</v>
      </c>
    </row>
    <row r="17" spans="1:36" hidden="1" x14ac:dyDescent="0.25">
      <c r="A17" s="20" t="s">
        <v>73</v>
      </c>
      <c r="B17" s="20" t="s">
        <v>71</v>
      </c>
      <c r="C17" s="112">
        <v>220</v>
      </c>
      <c r="D17" s="112">
        <v>369</v>
      </c>
      <c r="E17" s="20" t="s">
        <v>57</v>
      </c>
      <c r="F17" s="20">
        <v>8</v>
      </c>
      <c r="G17" s="20">
        <v>24.7</v>
      </c>
      <c r="H17" s="20" t="s">
        <v>57</v>
      </c>
      <c r="I17" s="20">
        <v>0.91</v>
      </c>
      <c r="J17" s="20">
        <v>1</v>
      </c>
      <c r="K17" s="20" t="s">
        <v>57</v>
      </c>
      <c r="L17" s="22">
        <v>2876</v>
      </c>
      <c r="M17" s="22">
        <v>4820</v>
      </c>
      <c r="N17" s="20" t="s">
        <v>57</v>
      </c>
      <c r="O17" s="20">
        <v>103</v>
      </c>
      <c r="P17" s="20">
        <v>318</v>
      </c>
      <c r="R17" s="21">
        <v>206</v>
      </c>
      <c r="S17" s="119">
        <v>268</v>
      </c>
      <c r="T17" s="21">
        <v>515</v>
      </c>
      <c r="U17" s="21"/>
      <c r="V17" s="21">
        <v>5.2</v>
      </c>
      <c r="W17" s="21">
        <v>10.1</v>
      </c>
      <c r="X17" s="21">
        <v>20.100000000000001</v>
      </c>
      <c r="Y17" s="21"/>
      <c r="Z17" s="21">
        <v>0.91</v>
      </c>
      <c r="AA17" s="21">
        <v>1</v>
      </c>
      <c r="AB17" s="21">
        <v>1</v>
      </c>
      <c r="AC17" s="21"/>
      <c r="AD17" s="25">
        <v>2513</v>
      </c>
      <c r="AE17" s="25">
        <v>3414</v>
      </c>
      <c r="AF17" s="25">
        <v>4115</v>
      </c>
      <c r="AH17" s="21">
        <v>76</v>
      </c>
      <c r="AI17" s="21">
        <v>135</v>
      </c>
      <c r="AJ17" s="21">
        <v>174</v>
      </c>
    </row>
    <row r="18" spans="1:36" hidden="1" x14ac:dyDescent="0.25">
      <c r="A18" t="s">
        <v>74</v>
      </c>
      <c r="B18" s="31" t="s">
        <v>68</v>
      </c>
      <c r="C18" s="20">
        <v>482</v>
      </c>
      <c r="D18" s="20">
        <v>759</v>
      </c>
      <c r="E18" s="21" t="s">
        <v>57</v>
      </c>
      <c r="F18" s="20">
        <v>4.5</v>
      </c>
      <c r="G18" s="20">
        <v>8.3000000000000007</v>
      </c>
      <c r="H18" s="21" t="s">
        <v>57</v>
      </c>
      <c r="I18" s="20">
        <v>0.82</v>
      </c>
      <c r="J18" s="20">
        <v>0.82</v>
      </c>
      <c r="K18" s="21" t="s">
        <v>57</v>
      </c>
      <c r="L18" s="22">
        <v>127658</v>
      </c>
      <c r="M18" s="22">
        <v>208235</v>
      </c>
      <c r="N18" s="21" t="s">
        <v>57</v>
      </c>
      <c r="O18" s="20">
        <v>767</v>
      </c>
      <c r="P18" s="22">
        <v>1312</v>
      </c>
      <c r="R18" s="21">
        <v>386</v>
      </c>
      <c r="S18" s="21">
        <v>627</v>
      </c>
      <c r="T18" s="25">
        <v>1411</v>
      </c>
      <c r="U18" s="21" t="s">
        <v>57</v>
      </c>
      <c r="V18" s="21">
        <v>3.4</v>
      </c>
      <c r="W18" s="21">
        <v>6.4</v>
      </c>
      <c r="X18" s="21">
        <v>12.4</v>
      </c>
      <c r="Y18" s="21" t="s">
        <v>57</v>
      </c>
      <c r="Z18" s="21">
        <v>1</v>
      </c>
      <c r="AA18" s="21">
        <v>1</v>
      </c>
      <c r="AB18" s="21">
        <v>1</v>
      </c>
      <c r="AC18" s="21" t="s">
        <v>57</v>
      </c>
      <c r="AD18" s="25">
        <v>82397</v>
      </c>
      <c r="AE18" s="25">
        <v>141161</v>
      </c>
      <c r="AF18" s="25">
        <v>185456</v>
      </c>
      <c r="AG18" s="21" t="s">
        <v>57</v>
      </c>
      <c r="AH18" s="21">
        <v>522</v>
      </c>
      <c r="AI18" s="21">
        <v>924</v>
      </c>
      <c r="AJ18" s="25">
        <v>1177</v>
      </c>
    </row>
    <row r="19" spans="1:36" hidden="1" x14ac:dyDescent="0.25">
      <c r="A19" t="s">
        <v>74</v>
      </c>
      <c r="B19" s="31" t="s">
        <v>69</v>
      </c>
      <c r="C19" s="20">
        <v>121</v>
      </c>
      <c r="D19" s="22">
        <v>1615</v>
      </c>
      <c r="E19" s="21" t="s">
        <v>57</v>
      </c>
      <c r="F19" s="20">
        <v>1.7</v>
      </c>
      <c r="G19" s="20">
        <v>8.6</v>
      </c>
      <c r="H19" s="21" t="s">
        <v>57</v>
      </c>
      <c r="I19" s="20">
        <v>0.56999999999999995</v>
      </c>
      <c r="J19" s="20">
        <v>1</v>
      </c>
      <c r="K19" s="21" t="s">
        <v>57</v>
      </c>
      <c r="L19" s="22">
        <v>69066</v>
      </c>
      <c r="M19" s="22">
        <v>531083</v>
      </c>
      <c r="N19" s="21" t="s">
        <v>57</v>
      </c>
      <c r="O19" s="20">
        <v>656</v>
      </c>
      <c r="P19" s="22">
        <v>1138</v>
      </c>
      <c r="R19" s="21">
        <v>121</v>
      </c>
      <c r="S19" s="21">
        <v>624</v>
      </c>
      <c r="T19" s="25">
        <v>1615</v>
      </c>
      <c r="U19" s="21" t="s">
        <v>57</v>
      </c>
      <c r="V19" s="21">
        <v>1.7</v>
      </c>
      <c r="W19" s="21">
        <v>5.4</v>
      </c>
      <c r="X19" s="21">
        <v>8.6</v>
      </c>
      <c r="Y19" s="21" t="s">
        <v>57</v>
      </c>
      <c r="Z19" s="21">
        <v>0.56999999999999995</v>
      </c>
      <c r="AA19" s="21">
        <v>1</v>
      </c>
      <c r="AB19" s="21">
        <v>1</v>
      </c>
      <c r="AC19" s="21" t="s">
        <v>57</v>
      </c>
      <c r="AD19" s="25">
        <v>69066</v>
      </c>
      <c r="AE19" s="25">
        <v>319162</v>
      </c>
      <c r="AF19" s="25">
        <v>531083</v>
      </c>
      <c r="AG19" s="21" t="s">
        <v>57</v>
      </c>
      <c r="AH19" s="21">
        <v>656</v>
      </c>
      <c r="AI19" s="21">
        <v>972</v>
      </c>
      <c r="AJ19" s="25">
        <v>1138</v>
      </c>
    </row>
    <row r="20" spans="1:36" hidden="1" x14ac:dyDescent="0.25">
      <c r="A20" t="s">
        <v>74</v>
      </c>
      <c r="B20" s="31" t="s">
        <v>70</v>
      </c>
      <c r="C20" s="20">
        <v>441</v>
      </c>
      <c r="D20" s="20">
        <v>833</v>
      </c>
      <c r="E20" s="21" t="s">
        <v>57</v>
      </c>
      <c r="F20" s="20">
        <v>4.4000000000000004</v>
      </c>
      <c r="G20" s="20">
        <v>10.9</v>
      </c>
      <c r="H20" s="21" t="s">
        <v>57</v>
      </c>
      <c r="I20" s="20">
        <v>0.5</v>
      </c>
      <c r="J20" s="20">
        <v>0.69</v>
      </c>
      <c r="K20" s="21" t="s">
        <v>57</v>
      </c>
      <c r="L20" s="22">
        <v>4534</v>
      </c>
      <c r="M20" s="22">
        <v>15223</v>
      </c>
      <c r="N20" s="21" t="s">
        <v>57</v>
      </c>
      <c r="O20" s="20">
        <v>94</v>
      </c>
      <c r="P20" s="20">
        <v>236</v>
      </c>
      <c r="R20" s="21">
        <v>727</v>
      </c>
      <c r="S20" s="33">
        <v>881</v>
      </c>
      <c r="T20" s="25">
        <v>4055</v>
      </c>
      <c r="U20" s="21" t="s">
        <v>57</v>
      </c>
      <c r="V20" s="21">
        <v>4.5999999999999996</v>
      </c>
      <c r="W20" s="21">
        <v>6.9</v>
      </c>
      <c r="X20" s="21">
        <v>19.2</v>
      </c>
      <c r="Y20" s="21" t="s">
        <v>57</v>
      </c>
      <c r="Z20" s="21">
        <v>0.55000000000000004</v>
      </c>
      <c r="AA20" s="21">
        <v>0.77</v>
      </c>
      <c r="AB20" s="21">
        <v>0.89</v>
      </c>
      <c r="AC20" s="21" t="s">
        <v>57</v>
      </c>
      <c r="AD20" s="25">
        <v>4287</v>
      </c>
      <c r="AE20" s="25">
        <v>14942</v>
      </c>
      <c r="AF20" s="25">
        <v>23639</v>
      </c>
      <c r="AG20" s="21" t="s">
        <v>57</v>
      </c>
      <c r="AH20" s="21">
        <v>71</v>
      </c>
      <c r="AI20" s="21">
        <v>146</v>
      </c>
      <c r="AJ20" s="21">
        <v>259</v>
      </c>
    </row>
    <row r="21" spans="1:36" hidden="1" x14ac:dyDescent="0.25">
      <c r="A21" t="s">
        <v>74</v>
      </c>
      <c r="B21" s="20" t="s">
        <v>71</v>
      </c>
      <c r="C21" s="112">
        <v>134</v>
      </c>
      <c r="D21" s="112">
        <v>190</v>
      </c>
      <c r="E21" s="20" t="s">
        <v>57</v>
      </c>
      <c r="F21" s="20">
        <v>6.4</v>
      </c>
      <c r="G21" s="20">
        <v>17.3</v>
      </c>
      <c r="H21" s="20" t="s">
        <v>57</v>
      </c>
      <c r="I21" s="20">
        <v>0.99</v>
      </c>
      <c r="J21" s="20">
        <v>1</v>
      </c>
      <c r="K21" s="20" t="s">
        <v>57</v>
      </c>
      <c r="L21" s="22">
        <v>1877</v>
      </c>
      <c r="M21" s="22">
        <v>3040</v>
      </c>
      <c r="N21" s="20" t="s">
        <v>57</v>
      </c>
      <c r="O21" s="20">
        <v>130</v>
      </c>
      <c r="P21" s="20">
        <v>351</v>
      </c>
      <c r="R21" s="21">
        <v>155</v>
      </c>
      <c r="S21" s="119">
        <v>230</v>
      </c>
      <c r="T21" s="21">
        <v>339</v>
      </c>
      <c r="U21" s="21" t="s">
        <v>57</v>
      </c>
      <c r="V21" s="21">
        <v>4.4000000000000004</v>
      </c>
      <c r="W21" s="21">
        <v>9.5</v>
      </c>
      <c r="X21" s="21">
        <v>18.899999999999999</v>
      </c>
      <c r="Y21" s="21" t="s">
        <v>57</v>
      </c>
      <c r="Z21" s="21">
        <v>0.98</v>
      </c>
      <c r="AA21" s="21">
        <v>1</v>
      </c>
      <c r="AB21" s="21">
        <v>1</v>
      </c>
      <c r="AC21" s="21" t="s">
        <v>57</v>
      </c>
      <c r="AD21" s="25">
        <v>2623</v>
      </c>
      <c r="AE21" s="25">
        <v>4048</v>
      </c>
      <c r="AF21" s="25">
        <v>5006</v>
      </c>
      <c r="AG21" s="21" t="s">
        <v>57</v>
      </c>
      <c r="AH21" s="21">
        <v>75</v>
      </c>
      <c r="AI21" s="21">
        <v>163</v>
      </c>
      <c r="AJ21" s="21">
        <v>271</v>
      </c>
    </row>
    <row r="22" spans="1:36" hidden="1" x14ac:dyDescent="0.25">
      <c r="A22" t="s">
        <v>75</v>
      </c>
      <c r="B22" s="31" t="s">
        <v>68</v>
      </c>
      <c r="C22" s="20">
        <v>391</v>
      </c>
      <c r="D22" s="20">
        <v>872</v>
      </c>
      <c r="E22" s="21" t="s">
        <v>57</v>
      </c>
      <c r="F22" s="20">
        <v>4.3</v>
      </c>
      <c r="G22" s="20">
        <v>8.4</v>
      </c>
      <c r="H22" s="21" t="s">
        <v>57</v>
      </c>
      <c r="I22" s="20">
        <v>0.5</v>
      </c>
      <c r="J22" s="20">
        <v>0.88</v>
      </c>
      <c r="K22" s="21" t="s">
        <v>57</v>
      </c>
      <c r="L22" s="22">
        <v>112948</v>
      </c>
      <c r="M22" s="22">
        <v>223491</v>
      </c>
      <c r="N22" s="21" t="s">
        <v>57</v>
      </c>
      <c r="O22" s="20">
        <v>773</v>
      </c>
      <c r="P22" s="22">
        <v>1266</v>
      </c>
      <c r="R22" s="21">
        <v>455</v>
      </c>
      <c r="S22" s="21">
        <v>709</v>
      </c>
      <c r="T22" s="25">
        <v>1646</v>
      </c>
      <c r="U22" s="25"/>
      <c r="V22" s="21">
        <v>3.6</v>
      </c>
      <c r="W22" s="21">
        <v>6.1</v>
      </c>
      <c r="X22" s="21">
        <v>11.5</v>
      </c>
      <c r="Y22" s="21"/>
      <c r="Z22" s="21">
        <v>1</v>
      </c>
      <c r="AA22" s="21">
        <v>1</v>
      </c>
      <c r="AB22" s="21">
        <v>1</v>
      </c>
      <c r="AC22" s="21"/>
      <c r="AD22" s="25">
        <v>101917</v>
      </c>
      <c r="AE22" s="25">
        <v>168583</v>
      </c>
      <c r="AF22" s="25">
        <v>217323</v>
      </c>
      <c r="AH22" s="21">
        <v>557</v>
      </c>
      <c r="AI22" s="21">
        <v>897</v>
      </c>
      <c r="AJ22" s="25">
        <v>1125</v>
      </c>
    </row>
    <row r="23" spans="1:36" hidden="1" x14ac:dyDescent="0.25">
      <c r="A23" t="s">
        <v>75</v>
      </c>
      <c r="B23" s="31" t="s">
        <v>69</v>
      </c>
      <c r="C23" s="20">
        <v>182</v>
      </c>
      <c r="D23" s="22">
        <v>1878</v>
      </c>
      <c r="E23" s="21" t="s">
        <v>57</v>
      </c>
      <c r="F23" s="20">
        <v>2.1</v>
      </c>
      <c r="G23" s="20">
        <v>9.3000000000000007</v>
      </c>
      <c r="H23" s="21" t="s">
        <v>57</v>
      </c>
      <c r="I23" s="20">
        <v>1</v>
      </c>
      <c r="J23" s="20">
        <v>1</v>
      </c>
      <c r="K23" s="21" t="s">
        <v>57</v>
      </c>
      <c r="L23" s="22">
        <v>114902</v>
      </c>
      <c r="M23" s="22">
        <v>668348</v>
      </c>
      <c r="N23" s="21" t="s">
        <v>57</v>
      </c>
      <c r="O23" s="20">
        <v>760</v>
      </c>
      <c r="P23" s="22">
        <v>1218</v>
      </c>
      <c r="R23" s="21">
        <v>182</v>
      </c>
      <c r="S23" s="21">
        <v>619</v>
      </c>
      <c r="T23" s="25">
        <v>1878</v>
      </c>
      <c r="U23" s="25"/>
      <c r="V23" s="21">
        <v>2.1</v>
      </c>
      <c r="W23" s="21">
        <v>5.9</v>
      </c>
      <c r="X23" s="21">
        <v>9.3000000000000007</v>
      </c>
      <c r="Y23" s="21"/>
      <c r="Z23" s="21">
        <v>1</v>
      </c>
      <c r="AA23" s="21">
        <v>1</v>
      </c>
      <c r="AB23" s="21">
        <v>1</v>
      </c>
      <c r="AC23" s="21"/>
      <c r="AD23" s="25">
        <v>114902</v>
      </c>
      <c r="AE23" s="25">
        <v>374578</v>
      </c>
      <c r="AF23" s="25">
        <v>668348</v>
      </c>
      <c r="AH23" s="21">
        <v>760</v>
      </c>
      <c r="AI23" s="25">
        <v>1054</v>
      </c>
      <c r="AJ23" s="25">
        <v>1218</v>
      </c>
    </row>
    <row r="24" spans="1:36" hidden="1" x14ac:dyDescent="0.25">
      <c r="A24" t="s">
        <v>75</v>
      </c>
      <c r="B24" s="31" t="s">
        <v>70</v>
      </c>
      <c r="C24" s="20">
        <v>553</v>
      </c>
      <c r="D24" s="22">
        <v>1099</v>
      </c>
      <c r="E24" s="21" t="s">
        <v>57</v>
      </c>
      <c r="F24" s="20">
        <v>4.5999999999999996</v>
      </c>
      <c r="G24" s="20">
        <v>10.4</v>
      </c>
      <c r="H24" s="21" t="s">
        <v>57</v>
      </c>
      <c r="I24" s="20">
        <v>0.46</v>
      </c>
      <c r="J24" s="20">
        <v>0.83</v>
      </c>
      <c r="K24" s="21" t="s">
        <v>57</v>
      </c>
      <c r="L24" s="22">
        <v>7269</v>
      </c>
      <c r="M24" s="22">
        <v>22158</v>
      </c>
      <c r="N24" s="21" t="s">
        <v>57</v>
      </c>
      <c r="O24" s="20">
        <v>100</v>
      </c>
      <c r="P24" s="20">
        <v>225</v>
      </c>
      <c r="R24" s="21">
        <v>800</v>
      </c>
      <c r="S24" s="26">
        <v>1279</v>
      </c>
      <c r="T24" s="25">
        <v>4302</v>
      </c>
      <c r="U24" s="25"/>
      <c r="V24" s="21">
        <v>4.7</v>
      </c>
      <c r="W24" s="21">
        <v>8.1</v>
      </c>
      <c r="X24" s="21">
        <v>20</v>
      </c>
      <c r="Y24" s="21"/>
      <c r="Z24" s="21">
        <v>0.62</v>
      </c>
      <c r="AA24" s="21">
        <v>0.78</v>
      </c>
      <c r="AB24" s="21">
        <v>0.92</v>
      </c>
      <c r="AC24" s="21"/>
      <c r="AD24" s="25">
        <v>13575</v>
      </c>
      <c r="AE24" s="25">
        <v>28734</v>
      </c>
      <c r="AF24" s="25">
        <v>40595</v>
      </c>
      <c r="AH24" s="21">
        <v>92</v>
      </c>
      <c r="AI24" s="21">
        <v>183</v>
      </c>
      <c r="AJ24" s="21">
        <v>286</v>
      </c>
    </row>
    <row r="25" spans="1:36" hidden="1" x14ac:dyDescent="0.25">
      <c r="A25" t="s">
        <v>75</v>
      </c>
      <c r="B25" s="20" t="s">
        <v>71</v>
      </c>
      <c r="C25" s="112">
        <v>238</v>
      </c>
      <c r="D25" s="112">
        <v>395</v>
      </c>
      <c r="E25" s="20" t="s">
        <v>57</v>
      </c>
      <c r="F25" s="20">
        <v>4.9000000000000004</v>
      </c>
      <c r="G25" s="20">
        <v>16.899999999999999</v>
      </c>
      <c r="H25" s="20" t="s">
        <v>57</v>
      </c>
      <c r="I25" s="20">
        <v>0.99</v>
      </c>
      <c r="J25" s="20">
        <v>1</v>
      </c>
      <c r="K25" s="20" t="s">
        <v>57</v>
      </c>
      <c r="L25" s="22">
        <v>3976</v>
      </c>
      <c r="M25" s="22">
        <v>6914</v>
      </c>
      <c r="N25" s="20" t="s">
        <v>57</v>
      </c>
      <c r="O25" s="20">
        <v>93</v>
      </c>
      <c r="P25" s="20">
        <v>323</v>
      </c>
      <c r="R25" s="21">
        <v>395</v>
      </c>
      <c r="S25" s="119">
        <v>541</v>
      </c>
      <c r="T25" s="21">
        <v>962</v>
      </c>
      <c r="U25" s="21"/>
      <c r="V25" s="21">
        <v>4.9000000000000004</v>
      </c>
      <c r="W25" s="21">
        <v>9.3000000000000007</v>
      </c>
      <c r="X25" s="21">
        <v>19.899999999999999</v>
      </c>
      <c r="Y25" s="21"/>
      <c r="Z25" s="21">
        <v>1</v>
      </c>
      <c r="AA25" s="21">
        <v>1</v>
      </c>
      <c r="AB25" s="21">
        <v>1</v>
      </c>
      <c r="AC25" s="21"/>
      <c r="AD25" s="25">
        <v>5254</v>
      </c>
      <c r="AE25" s="25">
        <v>8474</v>
      </c>
      <c r="AF25" s="25">
        <v>10558</v>
      </c>
      <c r="AH25" s="21">
        <v>49</v>
      </c>
      <c r="AI25" s="21">
        <v>118</v>
      </c>
      <c r="AJ25" s="21">
        <v>161</v>
      </c>
    </row>
    <row r="26" spans="1:36" hidden="1" x14ac:dyDescent="0.25">
      <c r="A26" t="s">
        <v>76</v>
      </c>
      <c r="B26" s="31" t="s">
        <v>68</v>
      </c>
      <c r="C26" s="20">
        <v>545</v>
      </c>
      <c r="D26" s="20">
        <v>843</v>
      </c>
      <c r="E26" s="21" t="s">
        <v>57</v>
      </c>
      <c r="F26" s="20">
        <v>4.3</v>
      </c>
      <c r="G26" s="20">
        <v>8.5</v>
      </c>
      <c r="H26" s="21" t="s">
        <v>57</v>
      </c>
      <c r="I26" s="20">
        <v>0.85</v>
      </c>
      <c r="J26" s="20">
        <v>0.85</v>
      </c>
      <c r="K26" s="21" t="s">
        <v>57</v>
      </c>
      <c r="L26" s="22">
        <v>124717</v>
      </c>
      <c r="M26" s="22">
        <v>200846</v>
      </c>
      <c r="N26" s="21" t="s">
        <v>57</v>
      </c>
      <c r="O26" s="20">
        <v>724</v>
      </c>
      <c r="P26" s="22">
        <v>1303</v>
      </c>
      <c r="R26" s="21">
        <v>524</v>
      </c>
      <c r="S26" s="21">
        <v>736</v>
      </c>
      <c r="T26" s="25">
        <v>1798</v>
      </c>
      <c r="U26" s="25"/>
      <c r="V26" s="21">
        <v>3.3</v>
      </c>
      <c r="W26" s="21">
        <v>6.4</v>
      </c>
      <c r="X26" s="21">
        <v>11.8</v>
      </c>
      <c r="Y26" s="21"/>
      <c r="Z26" s="21">
        <v>1</v>
      </c>
      <c r="AA26" s="21">
        <v>1</v>
      </c>
      <c r="AB26" s="21">
        <v>1</v>
      </c>
      <c r="AC26" s="21"/>
      <c r="AD26" s="25">
        <v>120843</v>
      </c>
      <c r="AE26" s="25">
        <v>194235</v>
      </c>
      <c r="AF26" s="25">
        <v>271309</v>
      </c>
      <c r="AH26" s="21">
        <v>497</v>
      </c>
      <c r="AI26" s="21">
        <v>944</v>
      </c>
      <c r="AJ26" s="25">
        <v>1175</v>
      </c>
    </row>
    <row r="27" spans="1:36" hidden="1" x14ac:dyDescent="0.25">
      <c r="A27" t="s">
        <v>76</v>
      </c>
      <c r="B27" s="31" t="s">
        <v>69</v>
      </c>
      <c r="C27" s="20">
        <v>300</v>
      </c>
      <c r="D27" s="22">
        <v>3094</v>
      </c>
      <c r="E27" s="21" t="s">
        <v>57</v>
      </c>
      <c r="F27" s="20">
        <v>1.9</v>
      </c>
      <c r="G27" s="20">
        <v>8.6999999999999993</v>
      </c>
      <c r="H27" s="21" t="s">
        <v>57</v>
      </c>
      <c r="I27" s="20">
        <v>0.99</v>
      </c>
      <c r="J27" s="20">
        <v>1</v>
      </c>
      <c r="K27" s="21" t="s">
        <v>57</v>
      </c>
      <c r="L27" s="22">
        <v>169971</v>
      </c>
      <c r="M27" s="22">
        <v>1038737</v>
      </c>
      <c r="N27" s="21" t="s">
        <v>57</v>
      </c>
      <c r="O27" s="20">
        <v>675</v>
      </c>
      <c r="P27" s="22">
        <v>1175</v>
      </c>
      <c r="R27" s="21">
        <v>300</v>
      </c>
      <c r="S27" s="21">
        <v>886</v>
      </c>
      <c r="T27" s="25">
        <v>3094</v>
      </c>
      <c r="U27" s="25"/>
      <c r="V27" s="21">
        <v>1.9</v>
      </c>
      <c r="W27" s="21">
        <v>5.6</v>
      </c>
      <c r="X27" s="21">
        <v>8.6999999999999993</v>
      </c>
      <c r="Y27" s="21"/>
      <c r="Z27" s="21">
        <v>0.99</v>
      </c>
      <c r="AA27" s="21">
        <v>1</v>
      </c>
      <c r="AB27" s="21">
        <v>1</v>
      </c>
      <c r="AC27" s="21"/>
      <c r="AD27" s="25">
        <v>169971</v>
      </c>
      <c r="AE27" s="25">
        <v>528781</v>
      </c>
      <c r="AF27" s="25">
        <v>1038737</v>
      </c>
      <c r="AH27" s="21">
        <v>675</v>
      </c>
      <c r="AI27" s="25">
        <v>1016</v>
      </c>
      <c r="AJ27" s="25">
        <v>1175</v>
      </c>
    </row>
    <row r="28" spans="1:36" hidden="1" x14ac:dyDescent="0.25">
      <c r="A28" t="s">
        <v>76</v>
      </c>
      <c r="B28" s="31" t="s">
        <v>70</v>
      </c>
      <c r="C28" s="20">
        <v>375</v>
      </c>
      <c r="D28" s="20">
        <v>866</v>
      </c>
      <c r="E28" s="21" t="s">
        <v>57</v>
      </c>
      <c r="F28" s="20">
        <v>4.3</v>
      </c>
      <c r="G28" s="20">
        <v>11.5</v>
      </c>
      <c r="H28" s="21" t="s">
        <v>57</v>
      </c>
      <c r="I28" s="20">
        <v>0.47</v>
      </c>
      <c r="J28" s="20">
        <v>0.91</v>
      </c>
      <c r="K28" s="21" t="s">
        <v>57</v>
      </c>
      <c r="L28" s="22">
        <v>6662</v>
      </c>
      <c r="M28" s="22">
        <v>18428</v>
      </c>
      <c r="N28" s="21" t="s">
        <v>57</v>
      </c>
      <c r="O28" s="20">
        <v>96</v>
      </c>
      <c r="P28" s="20">
        <v>252</v>
      </c>
      <c r="R28" s="21">
        <v>518</v>
      </c>
      <c r="S28" s="33">
        <v>850</v>
      </c>
      <c r="T28" s="25">
        <v>2264</v>
      </c>
      <c r="U28" s="25"/>
      <c r="V28" s="21">
        <v>4.9000000000000004</v>
      </c>
      <c r="W28" s="21">
        <v>8.9</v>
      </c>
      <c r="X28" s="21">
        <v>20.100000000000001</v>
      </c>
      <c r="Y28" s="21"/>
      <c r="Z28" s="21">
        <v>0.62</v>
      </c>
      <c r="AA28" s="21">
        <v>0.7</v>
      </c>
      <c r="AB28" s="21">
        <v>0.9</v>
      </c>
      <c r="AC28" s="21"/>
      <c r="AD28" s="25">
        <v>11040</v>
      </c>
      <c r="AE28" s="25">
        <v>19941</v>
      </c>
      <c r="AF28" s="25">
        <v>26386</v>
      </c>
      <c r="AH28" s="21">
        <v>111</v>
      </c>
      <c r="AI28" s="21">
        <v>210</v>
      </c>
      <c r="AJ28" s="21">
        <v>298</v>
      </c>
    </row>
    <row r="29" spans="1:36" hidden="1" x14ac:dyDescent="0.25">
      <c r="A29" t="s">
        <v>76</v>
      </c>
      <c r="B29" s="20" t="s">
        <v>71</v>
      </c>
      <c r="C29" s="112">
        <v>182</v>
      </c>
      <c r="D29" s="112">
        <v>295</v>
      </c>
      <c r="E29" s="20" t="s">
        <v>57</v>
      </c>
      <c r="F29" s="20">
        <v>4.4000000000000004</v>
      </c>
      <c r="G29" s="20">
        <v>16.100000000000001</v>
      </c>
      <c r="H29" s="20" t="s">
        <v>57</v>
      </c>
      <c r="I29" s="20">
        <v>0.97</v>
      </c>
      <c r="J29" s="20">
        <v>0.1</v>
      </c>
      <c r="K29" s="20" t="s">
        <v>57</v>
      </c>
      <c r="L29" s="22">
        <v>3003</v>
      </c>
      <c r="M29" s="22">
        <v>5028</v>
      </c>
      <c r="N29" s="20" t="s">
        <v>57</v>
      </c>
      <c r="O29" s="20">
        <v>83</v>
      </c>
      <c r="P29" s="20">
        <v>309</v>
      </c>
      <c r="R29" s="21">
        <v>347</v>
      </c>
      <c r="S29" s="119">
        <v>420</v>
      </c>
      <c r="T29" s="21">
        <v>665</v>
      </c>
      <c r="U29" s="21"/>
      <c r="V29" s="21">
        <v>5.8</v>
      </c>
      <c r="W29" s="21">
        <v>9.1999999999999993</v>
      </c>
      <c r="X29" s="21">
        <v>18.5</v>
      </c>
      <c r="Y29" s="21"/>
      <c r="Z29" s="21">
        <v>1</v>
      </c>
      <c r="AA29" s="21">
        <v>0.97</v>
      </c>
      <c r="AB29" s="21">
        <v>0.97</v>
      </c>
      <c r="AC29" s="21"/>
      <c r="AD29" s="25">
        <v>5846</v>
      </c>
      <c r="AE29" s="25">
        <v>7689</v>
      </c>
      <c r="AF29" s="25">
        <v>9805</v>
      </c>
      <c r="AH29" s="21">
        <v>73</v>
      </c>
      <c r="AI29" s="21">
        <v>140</v>
      </c>
      <c r="AJ29" s="21">
        <v>219</v>
      </c>
    </row>
    <row r="30" spans="1:36" hidden="1" x14ac:dyDescent="0.25">
      <c r="A30" t="s">
        <v>77</v>
      </c>
      <c r="B30" s="31" t="s">
        <v>68</v>
      </c>
      <c r="C30" s="22">
        <v>3097</v>
      </c>
      <c r="D30" s="22">
        <v>17613</v>
      </c>
      <c r="E30" s="20"/>
      <c r="F30" s="20">
        <v>2.5</v>
      </c>
      <c r="G30" s="20">
        <v>9.1</v>
      </c>
      <c r="H30" s="20"/>
      <c r="I30" s="20">
        <v>0.6</v>
      </c>
      <c r="J30" s="20">
        <v>1</v>
      </c>
      <c r="K30" s="20"/>
      <c r="L30" s="22">
        <v>465080</v>
      </c>
      <c r="M30" s="22">
        <v>1779088</v>
      </c>
      <c r="N30" s="20"/>
      <c r="O30" s="20">
        <v>237</v>
      </c>
      <c r="P30" s="20">
        <v>518</v>
      </c>
      <c r="R30" s="25">
        <v>3097</v>
      </c>
      <c r="S30" s="25">
        <v>6516</v>
      </c>
      <c r="T30" s="25">
        <v>17613</v>
      </c>
      <c r="U30" s="21" t="s">
        <v>57</v>
      </c>
      <c r="V30" s="21">
        <v>2.5</v>
      </c>
      <c r="W30" s="21">
        <v>3.6</v>
      </c>
      <c r="X30" s="21">
        <v>9.1</v>
      </c>
      <c r="Y30" s="21" t="s">
        <v>57</v>
      </c>
      <c r="Z30" s="21">
        <v>0.6</v>
      </c>
      <c r="AA30" s="21">
        <v>0.7</v>
      </c>
      <c r="AB30" s="21">
        <v>1</v>
      </c>
      <c r="AC30" s="21" t="s">
        <v>57</v>
      </c>
      <c r="AD30" s="25">
        <v>465080</v>
      </c>
      <c r="AE30" s="25">
        <v>818516</v>
      </c>
      <c r="AF30" s="25">
        <v>1779088</v>
      </c>
      <c r="AG30" s="21" t="s">
        <v>57</v>
      </c>
      <c r="AH30" s="21">
        <v>237</v>
      </c>
      <c r="AI30" s="21">
        <v>274</v>
      </c>
      <c r="AJ30" s="21">
        <v>518</v>
      </c>
    </row>
    <row r="31" spans="1:36" hidden="1" x14ac:dyDescent="0.25">
      <c r="A31" t="s">
        <v>77</v>
      </c>
      <c r="B31" s="31" t="s">
        <v>78</v>
      </c>
      <c r="C31" s="22">
        <v>3019</v>
      </c>
      <c r="D31" s="22">
        <v>21750</v>
      </c>
      <c r="E31" s="20"/>
      <c r="F31" s="20">
        <v>2.5</v>
      </c>
      <c r="G31" s="20">
        <v>15.8</v>
      </c>
      <c r="H31" s="20"/>
      <c r="I31" s="20">
        <v>0.41</v>
      </c>
      <c r="J31" s="20">
        <v>1</v>
      </c>
      <c r="K31" s="20"/>
      <c r="L31" s="22">
        <v>175993</v>
      </c>
      <c r="M31" s="22">
        <v>1707591</v>
      </c>
      <c r="N31" s="20"/>
      <c r="O31" s="20">
        <v>77</v>
      </c>
      <c r="P31" s="20">
        <v>270</v>
      </c>
      <c r="R31" s="25">
        <v>3019</v>
      </c>
      <c r="S31" s="25">
        <v>6426</v>
      </c>
      <c r="T31" s="25">
        <v>21750</v>
      </c>
      <c r="U31" s="21" t="s">
        <v>57</v>
      </c>
      <c r="V31" s="21">
        <v>2.5</v>
      </c>
      <c r="W31" s="21">
        <v>4.5</v>
      </c>
      <c r="X31" s="21">
        <v>15.8</v>
      </c>
      <c r="Y31" s="21" t="s">
        <v>57</v>
      </c>
      <c r="Z31" s="21">
        <v>0.41</v>
      </c>
      <c r="AA31" s="21">
        <v>0.45</v>
      </c>
      <c r="AB31" s="21">
        <v>1</v>
      </c>
      <c r="AC31" s="21" t="s">
        <v>57</v>
      </c>
      <c r="AD31" s="25">
        <v>175993</v>
      </c>
      <c r="AE31" s="25">
        <v>384052</v>
      </c>
      <c r="AF31" s="25">
        <v>1707591</v>
      </c>
      <c r="AG31" s="21" t="s">
        <v>57</v>
      </c>
      <c r="AH31" s="21">
        <v>77</v>
      </c>
      <c r="AI31" s="21">
        <v>115</v>
      </c>
      <c r="AJ31" s="21">
        <v>270</v>
      </c>
    </row>
    <row r="32" spans="1:36" hidden="1" x14ac:dyDescent="0.25">
      <c r="A32" t="s">
        <v>77</v>
      </c>
      <c r="B32" s="31" t="s">
        <v>70</v>
      </c>
      <c r="C32" s="22">
        <v>11039</v>
      </c>
      <c r="D32" s="22">
        <v>17654</v>
      </c>
      <c r="E32" s="20"/>
      <c r="F32" s="20">
        <v>3</v>
      </c>
      <c r="G32" s="20">
        <v>21.4</v>
      </c>
      <c r="H32" s="20"/>
      <c r="I32" s="20">
        <v>0.56999999999999995</v>
      </c>
      <c r="J32" s="20">
        <v>0.92</v>
      </c>
      <c r="K32" s="20"/>
      <c r="L32" s="22">
        <v>317625</v>
      </c>
      <c r="M32" s="22">
        <v>272111</v>
      </c>
      <c r="N32" s="20"/>
      <c r="O32" s="20">
        <v>76</v>
      </c>
      <c r="P32" s="20">
        <v>316</v>
      </c>
      <c r="R32" s="25">
        <v>11039</v>
      </c>
      <c r="S32" s="25">
        <v>23633</v>
      </c>
      <c r="T32" s="25">
        <v>17654</v>
      </c>
      <c r="U32" s="21" t="s">
        <v>57</v>
      </c>
      <c r="V32" s="21">
        <v>3</v>
      </c>
      <c r="W32" s="21">
        <v>7.3</v>
      </c>
      <c r="X32" s="21">
        <v>21.4</v>
      </c>
      <c r="Y32" s="21" t="s">
        <v>57</v>
      </c>
      <c r="Z32" s="21">
        <v>0.56999999999999995</v>
      </c>
      <c r="AA32" s="21">
        <v>0.61</v>
      </c>
      <c r="AB32" s="21">
        <v>0.92</v>
      </c>
      <c r="AC32" s="21" t="s">
        <v>57</v>
      </c>
      <c r="AD32" s="25">
        <v>317625</v>
      </c>
      <c r="AE32" s="25">
        <v>644219</v>
      </c>
      <c r="AF32" s="25">
        <v>272111</v>
      </c>
      <c r="AG32" s="21" t="s">
        <v>57</v>
      </c>
      <c r="AH32" s="21">
        <v>76</v>
      </c>
      <c r="AI32" s="21">
        <v>157</v>
      </c>
      <c r="AJ32" s="21">
        <v>316</v>
      </c>
    </row>
    <row r="33" spans="1:36" hidden="1" x14ac:dyDescent="0.25">
      <c r="A33" t="s">
        <v>77</v>
      </c>
      <c r="B33" s="20" t="s">
        <v>71</v>
      </c>
      <c r="C33" s="112">
        <v>855</v>
      </c>
      <c r="D33" s="113">
        <v>1973</v>
      </c>
      <c r="E33" s="20"/>
      <c r="F33" s="20">
        <v>4.8</v>
      </c>
      <c r="G33" s="20">
        <v>15.1</v>
      </c>
      <c r="H33" s="20"/>
      <c r="I33" s="20">
        <v>0.72</v>
      </c>
      <c r="J33" s="20">
        <v>0.86</v>
      </c>
      <c r="K33" s="20"/>
      <c r="L33" s="22">
        <v>17196</v>
      </c>
      <c r="M33" s="22">
        <v>28802</v>
      </c>
      <c r="N33" s="20"/>
      <c r="O33" s="20">
        <v>94</v>
      </c>
      <c r="P33" s="20">
        <v>213</v>
      </c>
      <c r="R33" s="21">
        <v>855</v>
      </c>
      <c r="S33" s="118">
        <v>1402</v>
      </c>
      <c r="T33" s="25">
        <v>1973</v>
      </c>
      <c r="U33" s="21" t="s">
        <v>57</v>
      </c>
      <c r="V33" s="21">
        <v>4.8</v>
      </c>
      <c r="W33" s="21">
        <v>9.3000000000000007</v>
      </c>
      <c r="X33" s="21">
        <v>15.1</v>
      </c>
      <c r="Y33" s="21" t="s">
        <v>57</v>
      </c>
      <c r="Z33" s="21">
        <v>0.72</v>
      </c>
      <c r="AA33" s="21">
        <v>0.78</v>
      </c>
      <c r="AB33" s="21">
        <v>0.86</v>
      </c>
      <c r="AC33" s="21" t="s">
        <v>57</v>
      </c>
      <c r="AD33" s="25">
        <v>17196</v>
      </c>
      <c r="AE33" s="25">
        <v>25080</v>
      </c>
      <c r="AF33" s="25">
        <v>28802</v>
      </c>
      <c r="AG33" s="21" t="s">
        <v>57</v>
      </c>
      <c r="AH33" s="21">
        <v>94</v>
      </c>
      <c r="AI33" s="21">
        <v>163</v>
      </c>
      <c r="AJ33" s="21">
        <v>213</v>
      </c>
    </row>
    <row r="34" spans="1:36" hidden="1" x14ac:dyDescent="0.25">
      <c r="A34" t="s">
        <v>79</v>
      </c>
      <c r="B34" s="31" t="s">
        <v>68</v>
      </c>
      <c r="C34" s="20">
        <v>934</v>
      </c>
      <c r="D34" s="22">
        <v>5792</v>
      </c>
      <c r="E34" s="20"/>
      <c r="F34" s="20">
        <v>1.8</v>
      </c>
      <c r="G34" s="20">
        <v>7.2</v>
      </c>
      <c r="H34" s="20"/>
      <c r="I34" s="20">
        <v>0.49</v>
      </c>
      <c r="J34" s="20">
        <v>1</v>
      </c>
      <c r="K34" s="20"/>
      <c r="L34" s="22">
        <v>129831</v>
      </c>
      <c r="M34" s="22">
        <v>607842</v>
      </c>
      <c r="N34" s="20"/>
      <c r="O34" s="20">
        <v>176</v>
      </c>
      <c r="P34" s="20">
        <v>426</v>
      </c>
      <c r="R34" s="21">
        <v>934</v>
      </c>
      <c r="S34" s="25">
        <v>2055</v>
      </c>
      <c r="T34" s="25">
        <v>5792</v>
      </c>
      <c r="U34" s="21" t="s">
        <v>57</v>
      </c>
      <c r="V34" s="21">
        <v>1.8</v>
      </c>
      <c r="W34" s="21">
        <v>2.9</v>
      </c>
      <c r="X34" s="21">
        <v>7.2</v>
      </c>
      <c r="Y34" s="21" t="s">
        <v>57</v>
      </c>
      <c r="Z34" s="21">
        <v>0.49</v>
      </c>
      <c r="AA34" s="21">
        <v>0.7</v>
      </c>
      <c r="AB34" s="21">
        <v>1</v>
      </c>
      <c r="AC34" s="21" t="s">
        <v>57</v>
      </c>
      <c r="AD34" s="25">
        <v>129631</v>
      </c>
      <c r="AE34" s="25">
        <v>282394</v>
      </c>
      <c r="AF34" s="25">
        <v>607842</v>
      </c>
      <c r="AG34" s="21" t="s">
        <v>57</v>
      </c>
      <c r="AH34" s="21">
        <v>176</v>
      </c>
      <c r="AI34" s="21">
        <v>245</v>
      </c>
      <c r="AJ34" s="21">
        <v>426</v>
      </c>
    </row>
    <row r="35" spans="1:36" hidden="1" x14ac:dyDescent="0.25">
      <c r="A35" t="s">
        <v>79</v>
      </c>
      <c r="B35" s="31" t="s">
        <v>78</v>
      </c>
      <c r="C35" s="20">
        <v>718</v>
      </c>
      <c r="D35" s="22">
        <v>7791</v>
      </c>
      <c r="E35" s="20"/>
      <c r="F35" s="20">
        <v>1.9</v>
      </c>
      <c r="G35" s="20">
        <v>14</v>
      </c>
      <c r="H35" s="20"/>
      <c r="I35" s="20">
        <v>0.27</v>
      </c>
      <c r="J35" s="20">
        <v>1</v>
      </c>
      <c r="K35" s="20"/>
      <c r="L35" s="22">
        <v>52519</v>
      </c>
      <c r="M35" s="22">
        <v>790464</v>
      </c>
      <c r="N35" s="20"/>
      <c r="O35" s="20">
        <v>79</v>
      </c>
      <c r="P35" s="20">
        <v>297</v>
      </c>
      <c r="R35" s="21">
        <v>718</v>
      </c>
      <c r="S35" s="25">
        <v>1803</v>
      </c>
      <c r="T35" s="25">
        <v>7791</v>
      </c>
      <c r="U35" s="21" t="s">
        <v>57</v>
      </c>
      <c r="V35" s="21">
        <v>1.9</v>
      </c>
      <c r="W35" s="21">
        <v>3.5</v>
      </c>
      <c r="X35" s="21">
        <v>14</v>
      </c>
      <c r="Y35" s="21" t="s">
        <v>57</v>
      </c>
      <c r="Z35" s="21">
        <v>0.27</v>
      </c>
      <c r="AA35" s="21">
        <v>0.37</v>
      </c>
      <c r="AB35" s="21">
        <v>1</v>
      </c>
      <c r="AC35" s="21" t="s">
        <v>57</v>
      </c>
      <c r="AD35" s="25">
        <v>52519</v>
      </c>
      <c r="AE35" s="25">
        <v>191009</v>
      </c>
      <c r="AF35" s="25">
        <v>790464</v>
      </c>
      <c r="AG35" s="21" t="s">
        <v>57</v>
      </c>
      <c r="AH35" s="21">
        <v>79</v>
      </c>
      <c r="AI35" s="21">
        <v>141</v>
      </c>
      <c r="AJ35" s="21">
        <v>297</v>
      </c>
    </row>
    <row r="36" spans="1:36" hidden="1" x14ac:dyDescent="0.25">
      <c r="A36" t="s">
        <v>79</v>
      </c>
      <c r="B36" s="31" t="s">
        <v>70</v>
      </c>
      <c r="C36" s="22">
        <v>3752</v>
      </c>
      <c r="D36" s="22">
        <v>8029</v>
      </c>
      <c r="E36" s="20"/>
      <c r="F36" s="20">
        <v>4</v>
      </c>
      <c r="G36" s="20">
        <v>22.1</v>
      </c>
      <c r="H36" s="20"/>
      <c r="I36" s="20">
        <v>0.33</v>
      </c>
      <c r="J36" s="20">
        <v>0.73</v>
      </c>
      <c r="K36" s="20"/>
      <c r="L36" s="22">
        <v>98166</v>
      </c>
      <c r="M36" s="22">
        <v>120143</v>
      </c>
      <c r="N36" s="20"/>
      <c r="O36" s="20">
        <v>90</v>
      </c>
      <c r="P36" s="20">
        <v>309</v>
      </c>
      <c r="R36" s="25">
        <v>3752</v>
      </c>
      <c r="S36" s="26">
        <v>5351</v>
      </c>
      <c r="T36" s="25">
        <v>8029</v>
      </c>
      <c r="U36" s="21" t="s">
        <v>57</v>
      </c>
      <c r="V36" s="21">
        <v>4</v>
      </c>
      <c r="W36" s="21">
        <v>7.5</v>
      </c>
      <c r="X36" s="21">
        <v>22.1</v>
      </c>
      <c r="Y36" s="21" t="s">
        <v>57</v>
      </c>
      <c r="Z36" s="21">
        <v>0.33</v>
      </c>
      <c r="AA36" s="21">
        <v>0.37</v>
      </c>
      <c r="AB36" s="21">
        <v>0.73</v>
      </c>
      <c r="AC36" s="21" t="s">
        <v>57</v>
      </c>
      <c r="AD36" s="25">
        <v>98166</v>
      </c>
      <c r="AE36" s="25">
        <v>124684</v>
      </c>
      <c r="AF36" s="25">
        <v>120143</v>
      </c>
      <c r="AG36" s="21" t="s">
        <v>57</v>
      </c>
      <c r="AH36" s="21">
        <v>90</v>
      </c>
      <c r="AI36" s="21">
        <v>153</v>
      </c>
      <c r="AJ36" s="21">
        <v>309</v>
      </c>
    </row>
    <row r="37" spans="1:36" hidden="1" x14ac:dyDescent="0.25">
      <c r="A37" t="s">
        <v>79</v>
      </c>
      <c r="B37" s="20" t="s">
        <v>71</v>
      </c>
      <c r="C37" s="112">
        <v>624</v>
      </c>
      <c r="D37" s="113">
        <v>1504</v>
      </c>
      <c r="E37" s="20"/>
      <c r="F37" s="20">
        <v>4.2</v>
      </c>
      <c r="G37" s="20">
        <v>13.1</v>
      </c>
      <c r="H37" s="20"/>
      <c r="I37" s="20">
        <v>0.85</v>
      </c>
      <c r="J37" s="20">
        <v>0.98</v>
      </c>
      <c r="K37" s="20"/>
      <c r="L37" s="22">
        <v>12576</v>
      </c>
      <c r="M37" s="22">
        <v>22084</v>
      </c>
      <c r="N37" s="20"/>
      <c r="O37" s="20">
        <v>83</v>
      </c>
      <c r="P37" s="20">
        <v>185</v>
      </c>
      <c r="R37" s="21">
        <v>624</v>
      </c>
      <c r="S37" s="118">
        <v>1001</v>
      </c>
      <c r="T37" s="25">
        <v>1504</v>
      </c>
      <c r="U37" s="21" t="s">
        <v>57</v>
      </c>
      <c r="V37" s="21">
        <v>4.2</v>
      </c>
      <c r="W37" s="21">
        <v>7.4</v>
      </c>
      <c r="X37" s="21">
        <v>13.1</v>
      </c>
      <c r="Y37" s="21" t="s">
        <v>57</v>
      </c>
      <c r="Z37" s="21">
        <v>0.85</v>
      </c>
      <c r="AA37" s="21">
        <v>0.94</v>
      </c>
      <c r="AB37" s="21">
        <v>0.98</v>
      </c>
      <c r="AC37" s="21" t="s">
        <v>57</v>
      </c>
      <c r="AD37" s="25">
        <v>12576</v>
      </c>
      <c r="AE37" s="25">
        <v>18112</v>
      </c>
      <c r="AF37" s="25">
        <v>22084</v>
      </c>
      <c r="AG37" s="21" t="s">
        <v>57</v>
      </c>
      <c r="AH37" s="21">
        <v>83</v>
      </c>
      <c r="AI37" s="21">
        <v>131</v>
      </c>
      <c r="AJ37" s="21">
        <v>185</v>
      </c>
    </row>
    <row r="38" spans="1:36" hidden="1" x14ac:dyDescent="0.25">
      <c r="A38" t="s">
        <v>80</v>
      </c>
      <c r="B38" s="31" t="s">
        <v>68</v>
      </c>
      <c r="C38" s="22">
        <v>1025</v>
      </c>
      <c r="D38" s="22">
        <v>4610</v>
      </c>
      <c r="E38" s="20"/>
      <c r="F38" s="20">
        <v>2</v>
      </c>
      <c r="G38" s="20">
        <v>8.6</v>
      </c>
      <c r="H38" s="20"/>
      <c r="I38" s="20">
        <v>0.35</v>
      </c>
      <c r="J38" s="20">
        <v>0.9</v>
      </c>
      <c r="K38" s="20"/>
      <c r="L38" s="22">
        <v>137656</v>
      </c>
      <c r="M38" s="22">
        <v>337240</v>
      </c>
      <c r="N38" s="20"/>
      <c r="O38" s="20">
        <v>211</v>
      </c>
      <c r="P38" s="20">
        <v>465</v>
      </c>
      <c r="R38" s="25">
        <v>1025</v>
      </c>
      <c r="S38" s="25">
        <v>2475</v>
      </c>
      <c r="T38" s="25">
        <v>4610</v>
      </c>
      <c r="U38" s="21" t="s">
        <v>57</v>
      </c>
      <c r="V38" s="21">
        <v>2</v>
      </c>
      <c r="W38" s="21">
        <v>4.5</v>
      </c>
      <c r="X38" s="21">
        <v>8.6</v>
      </c>
      <c r="Y38" s="21" t="s">
        <v>57</v>
      </c>
      <c r="Z38" s="21">
        <v>0.35</v>
      </c>
      <c r="AA38" s="21">
        <v>0.9</v>
      </c>
      <c r="AB38" s="21">
        <v>0.9</v>
      </c>
      <c r="AC38" s="21" t="s">
        <v>57</v>
      </c>
      <c r="AD38" s="25">
        <v>137656</v>
      </c>
      <c r="AE38" s="25">
        <v>264812</v>
      </c>
      <c r="AF38" s="25">
        <v>337240</v>
      </c>
      <c r="AG38" s="21" t="s">
        <v>57</v>
      </c>
      <c r="AH38" s="21">
        <v>211</v>
      </c>
      <c r="AI38" s="21">
        <v>359</v>
      </c>
      <c r="AJ38" s="21">
        <v>465</v>
      </c>
    </row>
    <row r="39" spans="1:36" hidden="1" x14ac:dyDescent="0.25">
      <c r="A39" t="s">
        <v>80</v>
      </c>
      <c r="B39" s="31" t="s">
        <v>78</v>
      </c>
      <c r="C39" s="20">
        <v>868</v>
      </c>
      <c r="D39" s="22">
        <v>5436</v>
      </c>
      <c r="E39" s="20"/>
      <c r="F39" s="20">
        <v>1.9</v>
      </c>
      <c r="G39" s="20">
        <v>15.1</v>
      </c>
      <c r="H39" s="20"/>
      <c r="I39" s="20">
        <v>0.2</v>
      </c>
      <c r="J39" s="20">
        <v>0.93</v>
      </c>
      <c r="K39" s="20"/>
      <c r="L39" s="22">
        <v>63454</v>
      </c>
      <c r="M39" s="22">
        <v>246459</v>
      </c>
      <c r="N39" s="20"/>
      <c r="O39" s="20">
        <v>92</v>
      </c>
      <c r="P39" s="20">
        <v>251</v>
      </c>
      <c r="R39" s="21">
        <v>868</v>
      </c>
      <c r="S39" s="25">
        <v>3176</v>
      </c>
      <c r="T39" s="25">
        <v>5436</v>
      </c>
      <c r="U39" s="21" t="s">
        <v>57</v>
      </c>
      <c r="V39" s="21">
        <v>1.9</v>
      </c>
      <c r="W39" s="21">
        <v>7.2</v>
      </c>
      <c r="X39" s="21">
        <v>15.1</v>
      </c>
      <c r="Y39" s="21" t="s">
        <v>57</v>
      </c>
      <c r="Z39" s="21">
        <v>0.2</v>
      </c>
      <c r="AA39" s="21">
        <v>0.78</v>
      </c>
      <c r="AB39" s="21">
        <v>0.93</v>
      </c>
      <c r="AC39" s="21" t="s">
        <v>57</v>
      </c>
      <c r="AD39" s="25">
        <v>63454</v>
      </c>
      <c r="AE39" s="25">
        <v>195918</v>
      </c>
      <c r="AF39" s="25">
        <v>246459</v>
      </c>
      <c r="AG39" s="21" t="s">
        <v>57</v>
      </c>
      <c r="AH39" s="21">
        <v>92</v>
      </c>
      <c r="AI39" s="21">
        <v>188</v>
      </c>
      <c r="AJ39" s="21">
        <v>251</v>
      </c>
    </row>
    <row r="40" spans="1:36" hidden="1" x14ac:dyDescent="0.25">
      <c r="A40" t="s">
        <v>80</v>
      </c>
      <c r="B40" s="31" t="s">
        <v>70</v>
      </c>
      <c r="C40" s="20">
        <v>261</v>
      </c>
      <c r="D40" s="22">
        <v>5599</v>
      </c>
      <c r="E40" s="20"/>
      <c r="F40" s="20">
        <v>2.6</v>
      </c>
      <c r="G40" s="20">
        <v>24.9</v>
      </c>
      <c r="H40" s="20"/>
      <c r="I40" s="20">
        <v>0.32</v>
      </c>
      <c r="J40" s="20">
        <v>0.9</v>
      </c>
      <c r="K40" s="20"/>
      <c r="L40" s="22">
        <v>8741</v>
      </c>
      <c r="M40" s="22">
        <v>82075</v>
      </c>
      <c r="N40" s="20"/>
      <c r="O40" s="20">
        <v>72</v>
      </c>
      <c r="P40" s="20">
        <v>352</v>
      </c>
      <c r="R40" s="21">
        <v>261</v>
      </c>
      <c r="S40" s="26">
        <v>3233</v>
      </c>
      <c r="T40" s="25">
        <v>5599</v>
      </c>
      <c r="U40" s="21" t="s">
        <v>57</v>
      </c>
      <c r="V40" s="21">
        <v>2.6</v>
      </c>
      <c r="W40" s="21">
        <v>12.6</v>
      </c>
      <c r="X40" s="21">
        <v>24.9</v>
      </c>
      <c r="Y40" s="21" t="s">
        <v>57</v>
      </c>
      <c r="Z40" s="21">
        <v>0.32</v>
      </c>
      <c r="AA40" s="21">
        <v>0.84</v>
      </c>
      <c r="AB40" s="21">
        <v>0.9</v>
      </c>
      <c r="AC40" s="21" t="s">
        <v>57</v>
      </c>
      <c r="AD40" s="25">
        <v>8741</v>
      </c>
      <c r="AE40" s="25">
        <v>67197</v>
      </c>
      <c r="AF40" s="25">
        <v>82075</v>
      </c>
      <c r="AG40" s="21" t="s">
        <v>57</v>
      </c>
      <c r="AH40" s="21">
        <v>72</v>
      </c>
      <c r="AI40" s="21">
        <v>256</v>
      </c>
      <c r="AJ40" s="21">
        <v>352</v>
      </c>
    </row>
    <row r="41" spans="1:36" hidden="1" x14ac:dyDescent="0.25">
      <c r="A41" t="s">
        <v>80</v>
      </c>
      <c r="B41" s="20" t="s">
        <v>71</v>
      </c>
      <c r="C41" s="112">
        <v>219</v>
      </c>
      <c r="D41" s="113">
        <v>1741</v>
      </c>
      <c r="E41" s="20"/>
      <c r="F41" s="20">
        <v>2.2999999999999998</v>
      </c>
      <c r="G41" s="20">
        <v>16.5</v>
      </c>
      <c r="H41" s="20"/>
      <c r="I41" s="20">
        <v>0.21</v>
      </c>
      <c r="J41" s="20">
        <v>1</v>
      </c>
      <c r="K41" s="20"/>
      <c r="L41" s="22">
        <v>4484</v>
      </c>
      <c r="M41" s="22">
        <v>26042</v>
      </c>
      <c r="N41" s="20"/>
      <c r="O41" s="20">
        <v>44</v>
      </c>
      <c r="P41" s="20">
        <v>234</v>
      </c>
      <c r="R41" s="21">
        <v>219</v>
      </c>
      <c r="S41" s="118">
        <v>1093</v>
      </c>
      <c r="T41" s="25">
        <v>1741</v>
      </c>
      <c r="U41" s="21" t="s">
        <v>57</v>
      </c>
      <c r="V41" s="21">
        <v>2.2999999999999998</v>
      </c>
      <c r="W41" s="21">
        <v>9.6999999999999993</v>
      </c>
      <c r="X41" s="21">
        <v>16.5</v>
      </c>
      <c r="Y41" s="21" t="s">
        <v>57</v>
      </c>
      <c r="Z41" s="21">
        <v>0.21</v>
      </c>
      <c r="AA41" s="21">
        <v>0.91</v>
      </c>
      <c r="AB41" s="21">
        <v>1</v>
      </c>
      <c r="AC41" s="21" t="s">
        <v>57</v>
      </c>
      <c r="AD41" s="25">
        <v>4484</v>
      </c>
      <c r="AE41" s="25">
        <v>19991</v>
      </c>
      <c r="AF41" s="25">
        <v>26042</v>
      </c>
      <c r="AG41" s="21" t="s">
        <v>57</v>
      </c>
      <c r="AH41" s="21">
        <v>44</v>
      </c>
      <c r="AI41" s="21">
        <v>170</v>
      </c>
      <c r="AJ41" s="21">
        <v>234</v>
      </c>
    </row>
    <row r="42" spans="1:36" hidden="1" x14ac:dyDescent="0.25">
      <c r="A42" t="s">
        <v>81</v>
      </c>
      <c r="B42" s="31" t="s">
        <v>68</v>
      </c>
      <c r="C42" s="22">
        <v>8218</v>
      </c>
      <c r="D42" s="22">
        <v>23980</v>
      </c>
      <c r="E42" s="20"/>
      <c r="F42" s="20">
        <v>5.6</v>
      </c>
      <c r="G42" s="20">
        <v>14.3</v>
      </c>
      <c r="H42" s="20"/>
      <c r="I42" s="20">
        <v>0.64</v>
      </c>
      <c r="J42" s="20">
        <v>1</v>
      </c>
      <c r="K42" s="20"/>
      <c r="L42" s="22">
        <v>1344061</v>
      </c>
      <c r="M42" s="22">
        <v>3511194</v>
      </c>
      <c r="N42" s="20"/>
      <c r="O42" s="20">
        <v>536</v>
      </c>
      <c r="P42" s="22">
        <v>1307</v>
      </c>
      <c r="R42" s="25">
        <v>8873</v>
      </c>
      <c r="S42" s="25">
        <v>20865</v>
      </c>
      <c r="T42" s="25">
        <v>24356</v>
      </c>
      <c r="U42" s="21" t="s">
        <v>57</v>
      </c>
      <c r="V42" s="21">
        <v>5.9</v>
      </c>
      <c r="W42" s="21">
        <v>11</v>
      </c>
      <c r="X42" s="21">
        <v>14.5</v>
      </c>
      <c r="Y42" s="21" t="s">
        <v>57</v>
      </c>
      <c r="Z42" s="21">
        <v>0.65</v>
      </c>
      <c r="AA42" s="21">
        <v>1</v>
      </c>
      <c r="AB42" s="21">
        <v>1</v>
      </c>
      <c r="AC42" s="21" t="s">
        <v>57</v>
      </c>
      <c r="AD42" s="25">
        <v>1484327</v>
      </c>
      <c r="AE42" s="25">
        <v>3049618</v>
      </c>
      <c r="AF42" s="25">
        <v>3809863</v>
      </c>
      <c r="AG42" s="21" t="s">
        <v>57</v>
      </c>
      <c r="AH42" s="21">
        <v>551</v>
      </c>
      <c r="AI42" s="21">
        <v>998</v>
      </c>
      <c r="AJ42" s="25">
        <v>1295</v>
      </c>
    </row>
    <row r="43" spans="1:36" hidden="1" x14ac:dyDescent="0.25">
      <c r="A43" t="s">
        <v>81</v>
      </c>
      <c r="B43" s="31" t="s">
        <v>69</v>
      </c>
      <c r="C43" s="22">
        <v>6239</v>
      </c>
      <c r="D43" s="22">
        <v>166140</v>
      </c>
      <c r="E43" s="20"/>
      <c r="F43" s="20">
        <v>1.9</v>
      </c>
      <c r="G43" s="20">
        <v>9.8000000000000007</v>
      </c>
      <c r="H43" s="20"/>
      <c r="I43" s="20">
        <v>0.44</v>
      </c>
      <c r="J43" s="20">
        <v>1</v>
      </c>
      <c r="K43" s="20"/>
      <c r="L43" s="22">
        <v>3080762</v>
      </c>
      <c r="M43" s="22">
        <v>48310830</v>
      </c>
      <c r="N43" s="20"/>
      <c r="O43" s="20">
        <v>582</v>
      </c>
      <c r="P43" s="22">
        <v>1042</v>
      </c>
      <c r="R43" s="25">
        <v>6239</v>
      </c>
      <c r="S43" s="25">
        <v>46130</v>
      </c>
      <c r="T43" s="25">
        <v>166140</v>
      </c>
      <c r="U43" s="21" t="s">
        <v>57</v>
      </c>
      <c r="V43" s="21">
        <v>1.9</v>
      </c>
      <c r="W43" s="21">
        <v>6.7</v>
      </c>
      <c r="X43" s="21">
        <v>9.8000000000000007</v>
      </c>
      <c r="Y43" s="21" t="s">
        <v>57</v>
      </c>
      <c r="Z43" s="21">
        <v>0.44</v>
      </c>
      <c r="AA43" s="21">
        <v>1</v>
      </c>
      <c r="AB43" s="21">
        <v>1</v>
      </c>
      <c r="AC43" s="21" t="s">
        <v>57</v>
      </c>
      <c r="AD43" s="25">
        <v>3080762</v>
      </c>
      <c r="AE43" s="25">
        <v>21871960</v>
      </c>
      <c r="AF43" s="25">
        <v>48310830</v>
      </c>
      <c r="AG43" s="21" t="s">
        <v>57</v>
      </c>
      <c r="AH43" s="21">
        <v>582</v>
      </c>
      <c r="AI43" s="21">
        <v>883</v>
      </c>
      <c r="AJ43" s="25">
        <v>1042</v>
      </c>
    </row>
    <row r="44" spans="1:36" hidden="1" x14ac:dyDescent="0.25">
      <c r="A44" t="s">
        <v>81</v>
      </c>
      <c r="B44" s="31" t="s">
        <v>70</v>
      </c>
      <c r="C44" s="22">
        <v>4629</v>
      </c>
      <c r="D44" s="22">
        <v>18200</v>
      </c>
      <c r="E44" s="20"/>
      <c r="F44" s="20">
        <v>3.6</v>
      </c>
      <c r="G44" s="20">
        <v>16.399999999999999</v>
      </c>
      <c r="H44" s="20"/>
      <c r="I44" s="20">
        <v>0.79</v>
      </c>
      <c r="J44" s="20">
        <v>1</v>
      </c>
      <c r="K44" s="20"/>
      <c r="L44" s="22">
        <v>88808</v>
      </c>
      <c r="M44" s="22">
        <v>352126</v>
      </c>
      <c r="N44" s="20"/>
      <c r="O44" s="20">
        <v>70</v>
      </c>
      <c r="P44" s="20">
        <v>307</v>
      </c>
      <c r="R44" s="25">
        <v>4144</v>
      </c>
      <c r="S44" s="26">
        <v>15655</v>
      </c>
      <c r="T44" s="25">
        <v>17626</v>
      </c>
      <c r="U44" s="21" t="s">
        <v>57</v>
      </c>
      <c r="V44" s="21">
        <v>4.2</v>
      </c>
      <c r="W44" s="21">
        <v>12.4</v>
      </c>
      <c r="X44" s="21">
        <v>17.100000000000001</v>
      </c>
      <c r="Y44" s="21" t="s">
        <v>57</v>
      </c>
      <c r="Z44" s="21">
        <v>0.81</v>
      </c>
      <c r="AA44" s="21">
        <v>0.96</v>
      </c>
      <c r="AB44" s="21">
        <v>1</v>
      </c>
      <c r="AC44" s="21" t="s">
        <v>57</v>
      </c>
      <c r="AD44" s="25">
        <v>83989</v>
      </c>
      <c r="AE44" s="25">
        <v>338523</v>
      </c>
      <c r="AF44" s="25">
        <v>381605</v>
      </c>
      <c r="AG44" s="21" t="s">
        <v>57</v>
      </c>
      <c r="AH44" s="21">
        <v>91</v>
      </c>
      <c r="AI44" s="21">
        <v>264</v>
      </c>
      <c r="AJ44" s="21">
        <v>359</v>
      </c>
    </row>
    <row r="45" spans="1:36" hidden="1" x14ac:dyDescent="0.25">
      <c r="A45" t="s">
        <v>81</v>
      </c>
      <c r="B45" s="20" t="s">
        <v>71</v>
      </c>
      <c r="C45" s="112">
        <v>450</v>
      </c>
      <c r="D45" s="113">
        <v>1358</v>
      </c>
      <c r="E45" s="20"/>
      <c r="F45" s="20">
        <v>2.8</v>
      </c>
      <c r="G45" s="20">
        <v>16.899999999999999</v>
      </c>
      <c r="H45" s="20"/>
      <c r="I45" s="20">
        <v>0.5</v>
      </c>
      <c r="J45" s="20">
        <v>0.9</v>
      </c>
      <c r="K45" s="20"/>
      <c r="L45" s="22">
        <v>8746</v>
      </c>
      <c r="M45" s="22">
        <v>25046</v>
      </c>
      <c r="N45" s="20"/>
      <c r="O45" s="20">
        <v>56</v>
      </c>
      <c r="P45" s="20">
        <v>316</v>
      </c>
      <c r="R45" s="21">
        <v>198</v>
      </c>
      <c r="S45" s="118">
        <v>1352</v>
      </c>
      <c r="T45" s="25">
        <v>1727</v>
      </c>
      <c r="U45" s="21" t="s">
        <v>57</v>
      </c>
      <c r="V45" s="21">
        <v>2.2999999999999998</v>
      </c>
      <c r="W45" s="21">
        <v>10</v>
      </c>
      <c r="X45" s="21">
        <v>26.1</v>
      </c>
      <c r="Y45" s="21" t="s">
        <v>57</v>
      </c>
      <c r="Z45" s="21">
        <v>0.23</v>
      </c>
      <c r="AA45" s="21">
        <v>0.39</v>
      </c>
      <c r="AB45" s="21">
        <v>1</v>
      </c>
      <c r="AC45" s="21" t="s">
        <v>57</v>
      </c>
      <c r="AD45" s="25">
        <v>3913</v>
      </c>
      <c r="AE45" s="25">
        <v>25618</v>
      </c>
      <c r="AF45" s="25">
        <v>17101</v>
      </c>
      <c r="AG45" s="21" t="s">
        <v>57</v>
      </c>
      <c r="AH45" s="21">
        <v>45</v>
      </c>
      <c r="AI45" s="21">
        <v>193</v>
      </c>
      <c r="AJ45" s="21">
        <v>271</v>
      </c>
    </row>
    <row r="46" spans="1:36" hidden="1" x14ac:dyDescent="0.25">
      <c r="A46" t="s">
        <v>41</v>
      </c>
      <c r="B46" s="31" t="s">
        <v>68</v>
      </c>
      <c r="C46" s="22">
        <v>1911</v>
      </c>
      <c r="D46" s="22">
        <v>3520</v>
      </c>
      <c r="E46" s="20" t="s">
        <v>57</v>
      </c>
      <c r="F46" s="20">
        <v>4.2</v>
      </c>
      <c r="G46" s="20">
        <v>10.7</v>
      </c>
      <c r="H46" s="20" t="s">
        <v>57</v>
      </c>
      <c r="I46" s="20">
        <v>1</v>
      </c>
      <c r="J46" s="20">
        <v>1</v>
      </c>
      <c r="K46" s="20" t="s">
        <v>57</v>
      </c>
      <c r="L46" s="22">
        <v>220570</v>
      </c>
      <c r="M46" s="22">
        <v>396000</v>
      </c>
      <c r="N46" s="20" t="s">
        <v>57</v>
      </c>
      <c r="O46" s="20">
        <v>449</v>
      </c>
      <c r="P46" s="22">
        <v>1075</v>
      </c>
      <c r="R46" s="25">
        <v>1839</v>
      </c>
      <c r="S46" s="25">
        <v>2877</v>
      </c>
      <c r="T46" s="25">
        <v>3270</v>
      </c>
      <c r="U46" s="21" t="s">
        <v>57</v>
      </c>
      <c r="V46" s="21">
        <v>4.3</v>
      </c>
      <c r="W46" s="21">
        <v>8.6</v>
      </c>
      <c r="X46" s="21">
        <v>11</v>
      </c>
      <c r="Y46" s="21" t="s">
        <v>57</v>
      </c>
      <c r="Z46" s="21">
        <v>1</v>
      </c>
      <c r="AA46" s="21">
        <v>1</v>
      </c>
      <c r="AB46" s="21">
        <v>1</v>
      </c>
      <c r="AC46" s="21" t="s">
        <v>57</v>
      </c>
      <c r="AD46" s="25">
        <v>218075</v>
      </c>
      <c r="AE46" s="25">
        <v>324661</v>
      </c>
      <c r="AF46" s="25">
        <v>374482</v>
      </c>
      <c r="AG46" s="21" t="s">
        <v>57</v>
      </c>
      <c r="AH46" s="21">
        <v>480</v>
      </c>
      <c r="AI46" s="21">
        <v>879</v>
      </c>
      <c r="AJ46" s="25">
        <v>1115</v>
      </c>
    </row>
    <row r="47" spans="1:36" hidden="1" x14ac:dyDescent="0.25">
      <c r="A47" t="s">
        <v>41</v>
      </c>
      <c r="B47" s="31" t="s">
        <v>69</v>
      </c>
      <c r="C47" s="20">
        <v>277</v>
      </c>
      <c r="D47" s="22">
        <v>3217</v>
      </c>
      <c r="E47" s="20" t="s">
        <v>57</v>
      </c>
      <c r="F47" s="20">
        <v>2.1</v>
      </c>
      <c r="G47" s="20">
        <v>10</v>
      </c>
      <c r="H47" s="20" t="s">
        <v>57</v>
      </c>
      <c r="I47" s="20">
        <v>0.97</v>
      </c>
      <c r="J47" s="20">
        <v>1</v>
      </c>
      <c r="K47" s="20" t="s">
        <v>57</v>
      </c>
      <c r="L47" s="22">
        <v>132516</v>
      </c>
      <c r="M47" s="22">
        <v>636146</v>
      </c>
      <c r="N47" s="20" t="s">
        <v>57</v>
      </c>
      <c r="O47" s="20">
        <v>667</v>
      </c>
      <c r="P47" s="22">
        <v>1152</v>
      </c>
      <c r="R47" s="21">
        <v>277</v>
      </c>
      <c r="S47" s="21">
        <v>932</v>
      </c>
      <c r="T47" s="25">
        <v>3217</v>
      </c>
      <c r="U47" s="21" t="s">
        <v>57</v>
      </c>
      <c r="V47" s="21">
        <v>2.1</v>
      </c>
      <c r="W47" s="21">
        <v>7</v>
      </c>
      <c r="X47" s="21">
        <v>10</v>
      </c>
      <c r="Y47" s="21" t="s">
        <v>57</v>
      </c>
      <c r="Z47" s="21">
        <v>0.97</v>
      </c>
      <c r="AA47" s="21">
        <v>1</v>
      </c>
      <c r="AB47" s="21">
        <v>1</v>
      </c>
      <c r="AC47" s="21" t="s">
        <v>57</v>
      </c>
      <c r="AD47" s="25">
        <v>132516</v>
      </c>
      <c r="AE47" s="25">
        <v>340763</v>
      </c>
      <c r="AF47" s="25">
        <v>636146</v>
      </c>
      <c r="AG47" s="21" t="s">
        <v>57</v>
      </c>
      <c r="AH47" s="21">
        <v>667</v>
      </c>
      <c r="AI47" s="25">
        <v>1023</v>
      </c>
      <c r="AJ47" s="25">
        <v>1152</v>
      </c>
    </row>
    <row r="48" spans="1:36" hidden="1" x14ac:dyDescent="0.25">
      <c r="A48" t="s">
        <v>41</v>
      </c>
      <c r="B48" s="31" t="s">
        <v>70</v>
      </c>
      <c r="C48" s="20">
        <v>931</v>
      </c>
      <c r="D48" s="22">
        <v>5023</v>
      </c>
      <c r="E48" s="20" t="s">
        <v>57</v>
      </c>
      <c r="F48" s="20">
        <v>2.7</v>
      </c>
      <c r="G48" s="20">
        <v>11.1</v>
      </c>
      <c r="H48" s="20" t="s">
        <v>57</v>
      </c>
      <c r="I48" s="20">
        <v>0.49</v>
      </c>
      <c r="J48" s="20">
        <v>0.83</v>
      </c>
      <c r="K48" s="20" t="s">
        <v>57</v>
      </c>
      <c r="L48" s="22">
        <v>17612</v>
      </c>
      <c r="M48" s="22">
        <v>100296</v>
      </c>
      <c r="N48" s="20" t="s">
        <v>57</v>
      </c>
      <c r="O48" s="20">
        <v>52</v>
      </c>
      <c r="P48" s="20">
        <v>217</v>
      </c>
      <c r="R48" s="25">
        <v>1873</v>
      </c>
      <c r="S48" s="26">
        <v>6225</v>
      </c>
      <c r="T48" s="25">
        <v>8434</v>
      </c>
      <c r="U48" s="21" t="s">
        <v>57</v>
      </c>
      <c r="V48" s="21">
        <v>3.4</v>
      </c>
      <c r="W48" s="21">
        <v>8.1</v>
      </c>
      <c r="X48" s="21">
        <v>12.5</v>
      </c>
      <c r="Y48" s="21" t="s">
        <v>57</v>
      </c>
      <c r="Z48" s="21">
        <v>0.51</v>
      </c>
      <c r="AA48" s="21">
        <v>0.82</v>
      </c>
      <c r="AB48" s="21">
        <v>0.87</v>
      </c>
      <c r="AC48" s="21" t="s">
        <v>57</v>
      </c>
      <c r="AD48" s="25">
        <v>33578</v>
      </c>
      <c r="AE48" s="25">
        <v>130350</v>
      </c>
      <c r="AF48" s="25">
        <v>178656</v>
      </c>
      <c r="AG48" s="21" t="s">
        <v>57</v>
      </c>
      <c r="AH48" s="21">
        <v>65</v>
      </c>
      <c r="AI48" s="21">
        <v>165</v>
      </c>
      <c r="AJ48" s="21">
        <v>253</v>
      </c>
    </row>
    <row r="49" spans="1:36" hidden="1" x14ac:dyDescent="0.25">
      <c r="A49" t="s">
        <v>41</v>
      </c>
      <c r="B49" s="20" t="s">
        <v>71</v>
      </c>
      <c r="C49" s="112">
        <v>427</v>
      </c>
      <c r="D49" s="112">
        <v>895</v>
      </c>
      <c r="E49" s="20" t="s">
        <v>57</v>
      </c>
      <c r="F49" s="20">
        <v>3.3</v>
      </c>
      <c r="G49" s="20">
        <v>14.3</v>
      </c>
      <c r="H49" s="20" t="s">
        <v>57</v>
      </c>
      <c r="I49" s="20">
        <v>0.76</v>
      </c>
      <c r="J49" s="20">
        <v>0.98</v>
      </c>
      <c r="K49" s="20" t="s">
        <v>57</v>
      </c>
      <c r="L49" s="22">
        <v>7680</v>
      </c>
      <c r="M49" s="22">
        <v>16160</v>
      </c>
      <c r="N49" s="20" t="s">
        <v>57</v>
      </c>
      <c r="O49" s="20">
        <v>63</v>
      </c>
      <c r="P49" s="20">
        <v>270</v>
      </c>
      <c r="R49" s="21">
        <v>653</v>
      </c>
      <c r="S49" s="118">
        <v>1017</v>
      </c>
      <c r="T49" s="25">
        <v>2423</v>
      </c>
      <c r="U49" s="21" t="s">
        <v>57</v>
      </c>
      <c r="V49" s="21">
        <v>3.9</v>
      </c>
      <c r="W49" s="21">
        <v>9</v>
      </c>
      <c r="X49" s="21">
        <v>28.2</v>
      </c>
      <c r="Y49" s="21" t="s">
        <v>57</v>
      </c>
      <c r="Z49" s="21">
        <v>0.86</v>
      </c>
      <c r="AA49" s="21">
        <v>0.98</v>
      </c>
      <c r="AB49" s="21">
        <v>1</v>
      </c>
      <c r="AC49" s="21" t="s">
        <v>57</v>
      </c>
      <c r="AD49" s="25">
        <v>11599</v>
      </c>
      <c r="AE49" s="25">
        <v>18040</v>
      </c>
      <c r="AF49" s="25">
        <v>22929</v>
      </c>
      <c r="AG49" s="21" t="s">
        <v>57</v>
      </c>
      <c r="AH49" s="21">
        <v>73</v>
      </c>
      <c r="AI49" s="21">
        <v>165</v>
      </c>
      <c r="AJ49" s="21">
        <v>275</v>
      </c>
    </row>
    <row r="50" spans="1:36" hidden="1" x14ac:dyDescent="0.25">
      <c r="A50" t="s">
        <v>40</v>
      </c>
      <c r="B50" s="31" t="s">
        <v>68</v>
      </c>
      <c r="C50" s="22">
        <v>4568</v>
      </c>
      <c r="D50" s="22">
        <v>10938</v>
      </c>
      <c r="E50" s="21" t="s">
        <v>57</v>
      </c>
      <c r="F50" s="20">
        <v>3.1</v>
      </c>
      <c r="G50" s="20">
        <v>10.7</v>
      </c>
      <c r="H50" s="21" t="s">
        <v>57</v>
      </c>
      <c r="I50" s="20">
        <v>0.63</v>
      </c>
      <c r="J50" s="20">
        <v>1</v>
      </c>
      <c r="K50" s="21" t="s">
        <v>57</v>
      </c>
      <c r="L50" s="22">
        <v>483371</v>
      </c>
      <c r="M50" s="22">
        <v>1033237</v>
      </c>
      <c r="N50" s="21" t="s">
        <v>57</v>
      </c>
      <c r="O50" s="20">
        <v>285</v>
      </c>
      <c r="P50" s="20">
        <v>907</v>
      </c>
      <c r="R50" s="25">
        <v>4370</v>
      </c>
      <c r="S50" s="25">
        <v>9066</v>
      </c>
      <c r="T50" s="25">
        <v>10046</v>
      </c>
      <c r="U50" s="21" t="s">
        <v>57</v>
      </c>
      <c r="V50" s="21">
        <v>3.2</v>
      </c>
      <c r="W50" s="21">
        <v>8.3000000000000007</v>
      </c>
      <c r="X50" s="21">
        <v>10.7</v>
      </c>
      <c r="Y50" s="21" t="s">
        <v>57</v>
      </c>
      <c r="Z50" s="21">
        <v>0.66</v>
      </c>
      <c r="AA50" s="21">
        <v>1</v>
      </c>
      <c r="AB50" s="21">
        <v>1</v>
      </c>
      <c r="AC50" s="21" t="s">
        <v>57</v>
      </c>
      <c r="AD50" s="25">
        <v>499147</v>
      </c>
      <c r="AE50" s="25">
        <v>919467</v>
      </c>
      <c r="AF50" s="25">
        <v>1022259</v>
      </c>
      <c r="AG50" s="21" t="s">
        <v>57</v>
      </c>
      <c r="AH50" s="21">
        <v>306</v>
      </c>
      <c r="AI50" s="21">
        <v>738</v>
      </c>
      <c r="AJ50" s="21">
        <v>937</v>
      </c>
    </row>
    <row r="51" spans="1:36" hidden="1" x14ac:dyDescent="0.25">
      <c r="A51" t="s">
        <v>40</v>
      </c>
      <c r="B51" s="31" t="s">
        <v>78</v>
      </c>
      <c r="C51" s="34" t="s">
        <v>82</v>
      </c>
      <c r="D51" s="22">
        <v>3147</v>
      </c>
      <c r="E51" s="21" t="s">
        <v>57</v>
      </c>
      <c r="F51" s="34" t="s">
        <v>82</v>
      </c>
      <c r="G51" s="20">
        <v>16.5</v>
      </c>
      <c r="H51" s="21" t="s">
        <v>57</v>
      </c>
      <c r="I51" s="20">
        <v>0</v>
      </c>
      <c r="J51" s="20">
        <v>1</v>
      </c>
      <c r="K51" s="21" t="s">
        <v>57</v>
      </c>
      <c r="L51" s="34" t="s">
        <v>82</v>
      </c>
      <c r="M51" s="22">
        <v>102934</v>
      </c>
      <c r="N51" s="21" t="s">
        <v>57</v>
      </c>
      <c r="O51" s="34" t="s">
        <v>82</v>
      </c>
      <c r="P51" s="20">
        <v>519</v>
      </c>
      <c r="R51" s="21">
        <v>0</v>
      </c>
      <c r="S51" s="25">
        <v>2703</v>
      </c>
      <c r="T51" s="25">
        <v>3083</v>
      </c>
      <c r="U51" s="21" t="s">
        <v>57</v>
      </c>
      <c r="V51" s="21">
        <v>0</v>
      </c>
      <c r="W51" s="21">
        <v>10.9</v>
      </c>
      <c r="X51" s="21">
        <v>15.8</v>
      </c>
      <c r="Y51" s="21" t="s">
        <v>57</v>
      </c>
      <c r="Z51" s="21">
        <v>0</v>
      </c>
      <c r="AA51" s="21">
        <v>1</v>
      </c>
      <c r="AB51" s="21">
        <v>1</v>
      </c>
      <c r="AC51" s="21" t="s">
        <v>57</v>
      </c>
      <c r="AD51" s="21">
        <v>0</v>
      </c>
      <c r="AE51" s="25">
        <v>85801</v>
      </c>
      <c r="AF51" s="25">
        <v>96292</v>
      </c>
      <c r="AG51" s="21" t="s">
        <v>57</v>
      </c>
      <c r="AH51" s="21">
        <v>0</v>
      </c>
      <c r="AI51" s="21">
        <v>319</v>
      </c>
      <c r="AJ51" s="21">
        <v>454</v>
      </c>
    </row>
    <row r="52" spans="1:36" hidden="1" x14ac:dyDescent="0.25">
      <c r="A52" t="s">
        <v>40</v>
      </c>
      <c r="B52" s="31" t="s">
        <v>69</v>
      </c>
      <c r="C52" s="22">
        <v>1376</v>
      </c>
      <c r="D52" s="22">
        <v>25984</v>
      </c>
      <c r="E52" s="21" t="s">
        <v>57</v>
      </c>
      <c r="F52" s="20">
        <v>1.9</v>
      </c>
      <c r="G52" s="20">
        <v>10.5</v>
      </c>
      <c r="H52" s="21" t="s">
        <v>57</v>
      </c>
      <c r="I52" s="20">
        <v>0.39</v>
      </c>
      <c r="J52" s="20">
        <v>1</v>
      </c>
      <c r="K52" s="21" t="s">
        <v>57</v>
      </c>
      <c r="L52" s="22">
        <v>595692</v>
      </c>
      <c r="M52" s="22">
        <v>4495859</v>
      </c>
      <c r="N52" s="21" t="s">
        <v>57</v>
      </c>
      <c r="O52" s="20">
        <v>548</v>
      </c>
      <c r="P52" s="22">
        <v>1057</v>
      </c>
      <c r="S52"/>
    </row>
    <row r="53" spans="1:36" hidden="1" x14ac:dyDescent="0.25">
      <c r="A53" t="s">
        <v>40</v>
      </c>
      <c r="B53" s="31" t="s">
        <v>70</v>
      </c>
      <c r="C53" s="22">
        <v>3164</v>
      </c>
      <c r="D53" s="22">
        <v>27453</v>
      </c>
      <c r="E53" s="21" t="s">
        <v>57</v>
      </c>
      <c r="F53" s="20">
        <v>2.7</v>
      </c>
      <c r="G53" s="20">
        <v>14.1</v>
      </c>
      <c r="H53" s="21" t="s">
        <v>57</v>
      </c>
      <c r="I53" s="20">
        <v>0.32</v>
      </c>
      <c r="J53" s="20">
        <v>0.91</v>
      </c>
      <c r="K53" s="21" t="s">
        <v>57</v>
      </c>
      <c r="L53" s="22">
        <v>60503</v>
      </c>
      <c r="M53" s="22">
        <v>504253</v>
      </c>
      <c r="N53" s="21" t="s">
        <v>57</v>
      </c>
      <c r="O53" s="20">
        <v>51</v>
      </c>
      <c r="P53" s="20">
        <v>254</v>
      </c>
      <c r="R53" s="25">
        <v>1376</v>
      </c>
      <c r="S53" s="26">
        <v>8196</v>
      </c>
      <c r="T53" s="25">
        <v>25984</v>
      </c>
      <c r="U53" s="21" t="s">
        <v>57</v>
      </c>
      <c r="V53" s="21">
        <v>1.9</v>
      </c>
      <c r="W53" s="21">
        <v>7.1</v>
      </c>
      <c r="X53" s="21">
        <v>10.5</v>
      </c>
      <c r="Y53" s="21" t="s">
        <v>57</v>
      </c>
      <c r="Z53" s="21">
        <v>0.39</v>
      </c>
      <c r="AA53" s="21">
        <v>1</v>
      </c>
      <c r="AB53" s="21">
        <v>1</v>
      </c>
      <c r="AC53" s="21" t="s">
        <v>57</v>
      </c>
      <c r="AD53" s="25">
        <v>595692</v>
      </c>
      <c r="AE53" s="25">
        <v>2731905</v>
      </c>
      <c r="AF53" s="25">
        <v>4495859</v>
      </c>
      <c r="AG53" s="21" t="s">
        <v>57</v>
      </c>
      <c r="AH53" s="21">
        <v>548</v>
      </c>
      <c r="AI53" s="21">
        <v>901</v>
      </c>
      <c r="AJ53" s="25">
        <v>1057</v>
      </c>
    </row>
    <row r="54" spans="1:36" hidden="1" x14ac:dyDescent="0.25">
      <c r="A54" t="s">
        <v>40</v>
      </c>
      <c r="B54" s="20" t="s">
        <v>71</v>
      </c>
      <c r="C54" s="112">
        <v>603</v>
      </c>
      <c r="D54" s="113">
        <v>3558</v>
      </c>
      <c r="E54" s="20" t="s">
        <v>57</v>
      </c>
      <c r="F54" s="20">
        <v>2.7</v>
      </c>
      <c r="G54" s="20">
        <v>19.3</v>
      </c>
      <c r="H54" s="20" t="s">
        <v>57</v>
      </c>
      <c r="I54" s="20">
        <v>0.38</v>
      </c>
      <c r="J54" s="20">
        <v>0.96</v>
      </c>
      <c r="K54" s="20" t="s">
        <v>57</v>
      </c>
      <c r="L54" s="22">
        <v>13403</v>
      </c>
      <c r="M54" s="22">
        <v>62722</v>
      </c>
      <c r="N54" s="20" t="s">
        <v>57</v>
      </c>
      <c r="O54" s="20">
        <v>55</v>
      </c>
      <c r="P54" s="20">
        <v>337</v>
      </c>
      <c r="R54" s="25">
        <v>1343</v>
      </c>
      <c r="S54" s="118">
        <v>4766</v>
      </c>
      <c r="T54" s="25">
        <v>10330</v>
      </c>
      <c r="U54" s="21" t="s">
        <v>57</v>
      </c>
      <c r="V54" s="21">
        <v>3.1</v>
      </c>
      <c r="W54" s="21">
        <v>13</v>
      </c>
      <c r="X54" s="21">
        <v>36.1</v>
      </c>
      <c r="Y54" s="21" t="s">
        <v>57</v>
      </c>
      <c r="Z54" s="21">
        <v>0.45</v>
      </c>
      <c r="AA54" s="21">
        <v>0.94</v>
      </c>
      <c r="AB54" s="21">
        <v>0.99</v>
      </c>
      <c r="AC54" s="21" t="s">
        <v>57</v>
      </c>
      <c r="AD54" s="25">
        <v>29188</v>
      </c>
      <c r="AE54" s="25">
        <v>86779</v>
      </c>
      <c r="AF54" s="25">
        <v>100718</v>
      </c>
      <c r="AG54" s="21" t="s">
        <v>57</v>
      </c>
      <c r="AH54" s="21">
        <v>64</v>
      </c>
      <c r="AI54" s="21">
        <v>233</v>
      </c>
      <c r="AJ54" s="21">
        <v>345</v>
      </c>
    </row>
    <row r="55" spans="1:36" hidden="1" x14ac:dyDescent="0.25">
      <c r="A55" t="s">
        <v>42</v>
      </c>
      <c r="B55" s="31" t="s">
        <v>68</v>
      </c>
      <c r="C55" s="22">
        <v>1560</v>
      </c>
      <c r="D55" s="22">
        <v>2696</v>
      </c>
      <c r="E55" s="20" t="s">
        <v>57</v>
      </c>
      <c r="F55" s="20">
        <v>3.9</v>
      </c>
      <c r="G55" s="20">
        <v>10.6</v>
      </c>
      <c r="H55" s="20" t="s">
        <v>57</v>
      </c>
      <c r="I55" s="20">
        <v>1</v>
      </c>
      <c r="J55" s="20">
        <v>1</v>
      </c>
      <c r="K55" s="20" t="s">
        <v>57</v>
      </c>
      <c r="L55" s="22">
        <v>262852</v>
      </c>
      <c r="M55" s="22">
        <v>489937</v>
      </c>
      <c r="N55" s="20" t="s">
        <v>57</v>
      </c>
      <c r="O55" s="20">
        <v>484</v>
      </c>
      <c r="P55" s="22">
        <v>1225</v>
      </c>
      <c r="R55" s="25">
        <v>1581</v>
      </c>
      <c r="S55" s="25">
        <v>2367</v>
      </c>
      <c r="T55" s="25">
        <v>2760</v>
      </c>
      <c r="U55" s="21" t="s">
        <v>57</v>
      </c>
      <c r="V55" s="21">
        <v>3.3</v>
      </c>
      <c r="W55" s="21">
        <v>6.9</v>
      </c>
      <c r="X55" s="21">
        <v>8.6999999999999993</v>
      </c>
      <c r="Y55" s="21" t="s">
        <v>57</v>
      </c>
      <c r="Z55" s="21">
        <v>1</v>
      </c>
      <c r="AA55" s="21">
        <v>1</v>
      </c>
      <c r="AB55" s="21">
        <v>1</v>
      </c>
      <c r="AC55" s="21" t="s">
        <v>57</v>
      </c>
      <c r="AD55" s="25">
        <v>248620</v>
      </c>
      <c r="AE55" s="25">
        <v>371277</v>
      </c>
      <c r="AF55" s="25">
        <v>463354</v>
      </c>
      <c r="AG55" s="21" t="s">
        <v>57</v>
      </c>
      <c r="AH55" s="21">
        <v>398</v>
      </c>
      <c r="AI55" s="21">
        <v>772</v>
      </c>
      <c r="AJ55" s="21">
        <v>959</v>
      </c>
    </row>
    <row r="56" spans="1:36" hidden="1" x14ac:dyDescent="0.25">
      <c r="A56" t="s">
        <v>42</v>
      </c>
      <c r="B56" s="31" t="s">
        <v>78</v>
      </c>
      <c r="C56" s="20">
        <v>353</v>
      </c>
      <c r="D56" s="22">
        <v>4906</v>
      </c>
      <c r="E56" s="20" t="s">
        <v>57</v>
      </c>
      <c r="F56" s="20">
        <v>1.6</v>
      </c>
      <c r="G56" s="20">
        <v>15.3</v>
      </c>
      <c r="H56" s="20" t="s">
        <v>57</v>
      </c>
      <c r="I56" s="20">
        <v>0.65</v>
      </c>
      <c r="J56" s="20">
        <v>1</v>
      </c>
      <c r="K56" s="20" t="s">
        <v>57</v>
      </c>
      <c r="L56" s="22">
        <v>71873</v>
      </c>
      <c r="M56" s="22">
        <v>304131</v>
      </c>
      <c r="N56" s="20" t="s">
        <v>57</v>
      </c>
      <c r="O56" s="20">
        <v>279</v>
      </c>
      <c r="P56" s="20">
        <v>741</v>
      </c>
      <c r="R56" s="21">
        <v>413</v>
      </c>
      <c r="S56" s="21">
        <v>756</v>
      </c>
      <c r="T56" s="25">
        <v>4862</v>
      </c>
      <c r="U56" s="21" t="s">
        <v>57</v>
      </c>
      <c r="V56" s="21">
        <v>1.8</v>
      </c>
      <c r="W56" s="21">
        <v>3.1</v>
      </c>
      <c r="X56" s="21">
        <v>17.2</v>
      </c>
      <c r="Y56" s="21" t="s">
        <v>57</v>
      </c>
      <c r="Z56" s="21">
        <v>0.79</v>
      </c>
      <c r="AA56" s="21">
        <v>1</v>
      </c>
      <c r="AB56" s="21">
        <v>1</v>
      </c>
      <c r="AC56" s="21" t="s">
        <v>57</v>
      </c>
      <c r="AD56" s="25">
        <v>87930</v>
      </c>
      <c r="AE56" s="25">
        <v>175350</v>
      </c>
      <c r="AF56" s="25">
        <v>286925</v>
      </c>
      <c r="AG56" s="21" t="s">
        <v>57</v>
      </c>
      <c r="AH56" s="21">
        <v>327</v>
      </c>
      <c r="AI56" s="21">
        <v>601</v>
      </c>
      <c r="AJ56" s="21">
        <v>809</v>
      </c>
    </row>
    <row r="57" spans="1:36" hidden="1" x14ac:dyDescent="0.25">
      <c r="A57" t="s">
        <v>42</v>
      </c>
      <c r="B57" s="31" t="s">
        <v>69</v>
      </c>
      <c r="C57" s="22">
        <v>1615</v>
      </c>
      <c r="D57" s="22">
        <v>20637</v>
      </c>
      <c r="E57" s="20" t="s">
        <v>57</v>
      </c>
      <c r="F57" s="20">
        <v>2</v>
      </c>
      <c r="G57" s="20">
        <v>9.6999999999999993</v>
      </c>
      <c r="H57" s="20" t="s">
        <v>57</v>
      </c>
      <c r="I57" s="20">
        <v>0.84</v>
      </c>
      <c r="J57" s="20">
        <v>1</v>
      </c>
      <c r="K57" s="20" t="s">
        <v>57</v>
      </c>
      <c r="L57" s="22">
        <v>901866</v>
      </c>
      <c r="M57" s="22">
        <v>4323376</v>
      </c>
      <c r="N57" s="20" t="s">
        <v>57</v>
      </c>
      <c r="O57" s="20">
        <v>703</v>
      </c>
      <c r="P57" s="22">
        <v>1147</v>
      </c>
      <c r="R57" s="25">
        <v>1615</v>
      </c>
      <c r="S57" s="25">
        <v>6014</v>
      </c>
      <c r="T57" s="25">
        <v>20637</v>
      </c>
      <c r="U57" s="21" t="s">
        <v>57</v>
      </c>
      <c r="V57" s="21">
        <v>2</v>
      </c>
      <c r="W57" s="21">
        <v>6.5</v>
      </c>
      <c r="X57" s="21">
        <v>9.6999999999999993</v>
      </c>
      <c r="Y57" s="21" t="s">
        <v>57</v>
      </c>
      <c r="Z57" s="21">
        <v>0.84</v>
      </c>
      <c r="AA57" s="21">
        <v>1</v>
      </c>
      <c r="AB57" s="21">
        <v>1</v>
      </c>
      <c r="AC57" s="21" t="s">
        <v>57</v>
      </c>
      <c r="AD57" s="25">
        <v>901866</v>
      </c>
      <c r="AE57" s="25">
        <v>2573274</v>
      </c>
      <c r="AF57" s="25">
        <v>4323376</v>
      </c>
      <c r="AG57" s="21" t="s">
        <v>57</v>
      </c>
      <c r="AH57" s="21">
        <v>703</v>
      </c>
      <c r="AI57" s="21">
        <v>997</v>
      </c>
      <c r="AJ57" s="25">
        <v>1147</v>
      </c>
    </row>
    <row r="58" spans="1:36" hidden="1" x14ac:dyDescent="0.25">
      <c r="A58" t="s">
        <v>42</v>
      </c>
      <c r="B58" s="31" t="s">
        <v>70</v>
      </c>
      <c r="C58" s="20">
        <v>222</v>
      </c>
      <c r="D58" s="20">
        <v>796</v>
      </c>
      <c r="E58" s="20" t="s">
        <v>57</v>
      </c>
      <c r="F58" s="20">
        <v>4.3</v>
      </c>
      <c r="G58" s="20">
        <v>11.3</v>
      </c>
      <c r="H58" s="20" t="s">
        <v>57</v>
      </c>
      <c r="I58" s="20">
        <v>0.28000000000000003</v>
      </c>
      <c r="J58" s="20">
        <v>1</v>
      </c>
      <c r="K58" s="20" t="s">
        <v>57</v>
      </c>
      <c r="L58" s="22">
        <v>2588</v>
      </c>
      <c r="M58" s="22">
        <v>16974</v>
      </c>
      <c r="N58" s="20" t="s">
        <v>57</v>
      </c>
      <c r="O58" s="20">
        <v>101</v>
      </c>
      <c r="P58" s="20">
        <v>242</v>
      </c>
      <c r="R58" s="21">
        <v>484</v>
      </c>
      <c r="S58" s="26">
        <v>1033</v>
      </c>
      <c r="T58" s="25">
        <v>1306</v>
      </c>
      <c r="U58" s="21" t="s">
        <v>57</v>
      </c>
      <c r="V58" s="21">
        <v>3.8</v>
      </c>
      <c r="W58" s="21">
        <v>8.6999999999999993</v>
      </c>
      <c r="X58" s="21">
        <v>12.5</v>
      </c>
      <c r="Y58" s="21" t="s">
        <v>57</v>
      </c>
      <c r="Z58" s="21">
        <v>0.37</v>
      </c>
      <c r="AA58" s="21">
        <v>1</v>
      </c>
      <c r="AB58" s="21">
        <v>1</v>
      </c>
      <c r="AC58" s="21" t="s">
        <v>57</v>
      </c>
      <c r="AD58" s="25">
        <v>5192</v>
      </c>
      <c r="AE58" s="25">
        <v>23024</v>
      </c>
      <c r="AF58" s="25">
        <v>30151</v>
      </c>
      <c r="AG58" s="21" t="s">
        <v>57</v>
      </c>
      <c r="AH58" s="21">
        <v>84</v>
      </c>
      <c r="AI58" s="21">
        <v>194</v>
      </c>
      <c r="AJ58" s="21">
        <v>283</v>
      </c>
    </row>
    <row r="59" spans="1:36" x14ac:dyDescent="0.25">
      <c r="A59" t="s">
        <v>42</v>
      </c>
      <c r="B59" s="31" t="s">
        <v>83</v>
      </c>
      <c r="C59" s="20">
        <v>592</v>
      </c>
      <c r="D59" s="22">
        <v>1038</v>
      </c>
      <c r="E59" s="20" t="s">
        <v>57</v>
      </c>
      <c r="F59" s="20">
        <v>3.2</v>
      </c>
      <c r="G59" s="20">
        <v>10.3</v>
      </c>
      <c r="H59" s="20" t="s">
        <v>57</v>
      </c>
      <c r="I59" s="20">
        <v>0.87</v>
      </c>
      <c r="J59" s="20">
        <v>0.9</v>
      </c>
      <c r="K59" s="20" t="s">
        <v>57</v>
      </c>
      <c r="L59" s="22">
        <v>11032</v>
      </c>
      <c r="M59" s="22">
        <v>18954</v>
      </c>
      <c r="N59" s="20" t="s">
        <v>57</v>
      </c>
      <c r="O59" s="20">
        <v>60</v>
      </c>
      <c r="P59" s="20">
        <v>187</v>
      </c>
      <c r="R59" s="21">
        <v>445</v>
      </c>
      <c r="S59" s="21">
        <v>614</v>
      </c>
      <c r="T59" s="21">
        <v>885</v>
      </c>
      <c r="U59" s="21" t="s">
        <v>57</v>
      </c>
      <c r="V59" s="21">
        <v>4</v>
      </c>
      <c r="W59" s="21">
        <v>9.1999999999999993</v>
      </c>
      <c r="X59" s="21">
        <v>17.2</v>
      </c>
      <c r="Y59" s="21" t="s">
        <v>57</v>
      </c>
      <c r="Z59" s="21">
        <v>0.91</v>
      </c>
      <c r="AA59" s="21">
        <v>0.98</v>
      </c>
      <c r="AB59" s="21">
        <v>1</v>
      </c>
      <c r="AC59" s="21" t="s">
        <v>57</v>
      </c>
      <c r="AD59" s="25">
        <v>8032</v>
      </c>
      <c r="AE59" s="25">
        <v>10980</v>
      </c>
      <c r="AF59" s="25">
        <v>13309</v>
      </c>
      <c r="AG59" s="21" t="s">
        <v>57</v>
      </c>
      <c r="AH59" s="21">
        <v>71</v>
      </c>
      <c r="AI59" s="21">
        <v>167</v>
      </c>
      <c r="AJ59" s="21">
        <v>265</v>
      </c>
    </row>
    <row r="60" spans="1:36" hidden="1" x14ac:dyDescent="0.25">
      <c r="A60" t="s">
        <v>42</v>
      </c>
      <c r="B60" s="20" t="s">
        <v>71</v>
      </c>
      <c r="C60" s="112">
        <v>379</v>
      </c>
      <c r="D60" s="112">
        <v>756</v>
      </c>
      <c r="E60" s="20" t="s">
        <v>57</v>
      </c>
      <c r="F60" s="20">
        <v>3</v>
      </c>
      <c r="G60" s="20">
        <v>12.8</v>
      </c>
      <c r="H60" s="20" t="s">
        <v>57</v>
      </c>
      <c r="I60" s="20">
        <v>0.8</v>
      </c>
      <c r="J60" s="20">
        <v>0.98</v>
      </c>
      <c r="K60" s="20" t="s">
        <v>57</v>
      </c>
      <c r="L60" s="22">
        <v>6415</v>
      </c>
      <c r="M60" s="22">
        <v>12964</v>
      </c>
      <c r="N60" s="20" t="s">
        <v>57</v>
      </c>
      <c r="O60" s="20">
        <v>56</v>
      </c>
      <c r="P60" s="20">
        <v>246</v>
      </c>
      <c r="R60" s="21">
        <v>788</v>
      </c>
      <c r="S60" s="119">
        <v>953</v>
      </c>
      <c r="T60" s="25">
        <v>1209</v>
      </c>
      <c r="U60" s="21" t="s">
        <v>57</v>
      </c>
      <c r="V60" s="21">
        <v>4.5</v>
      </c>
      <c r="W60" s="21">
        <v>8.1999999999999993</v>
      </c>
      <c r="X60" s="21">
        <v>13.2</v>
      </c>
      <c r="Y60" s="21" t="s">
        <v>57</v>
      </c>
      <c r="Z60" s="21">
        <v>0.99</v>
      </c>
      <c r="AA60" s="21">
        <v>0.99</v>
      </c>
      <c r="AB60" s="21">
        <v>0.99</v>
      </c>
      <c r="AC60" s="21" t="s">
        <v>57</v>
      </c>
      <c r="AD60" s="25">
        <v>14657</v>
      </c>
      <c r="AE60" s="25">
        <v>17583</v>
      </c>
      <c r="AF60" s="25">
        <v>21378</v>
      </c>
      <c r="AG60" s="21" t="s">
        <v>57</v>
      </c>
      <c r="AH60" s="21">
        <v>83</v>
      </c>
      <c r="AI60" s="21">
        <v>150</v>
      </c>
      <c r="AJ60" s="21">
        <v>231</v>
      </c>
    </row>
    <row r="61" spans="1:36" hidden="1" x14ac:dyDescent="0.25">
      <c r="A61" t="s">
        <v>84</v>
      </c>
      <c r="B61" s="20" t="s">
        <v>68</v>
      </c>
      <c r="C61" s="22">
        <v>21372</v>
      </c>
      <c r="D61" s="22">
        <v>23047</v>
      </c>
      <c r="E61" s="20" t="s">
        <v>57</v>
      </c>
      <c r="F61" s="20">
        <v>17.2</v>
      </c>
      <c r="G61" s="20">
        <v>28.2</v>
      </c>
      <c r="H61" s="20" t="s">
        <v>57</v>
      </c>
      <c r="I61" s="20">
        <v>1</v>
      </c>
      <c r="J61" s="20">
        <v>1</v>
      </c>
      <c r="K61" s="20" t="s">
        <v>57</v>
      </c>
      <c r="L61" s="22">
        <v>742631</v>
      </c>
      <c r="M61" s="22">
        <v>773735</v>
      </c>
      <c r="N61" s="20" t="s">
        <v>57</v>
      </c>
      <c r="O61" s="20">
        <v>416</v>
      </c>
      <c r="P61" s="20">
        <v>669</v>
      </c>
      <c r="R61" s="25">
        <v>9388</v>
      </c>
      <c r="S61" s="25">
        <v>10134</v>
      </c>
      <c r="T61" s="25">
        <v>11200</v>
      </c>
      <c r="U61" s="21" t="s">
        <v>57</v>
      </c>
      <c r="V61" s="21">
        <v>11.2</v>
      </c>
      <c r="W61" s="21">
        <v>12.3</v>
      </c>
      <c r="X61" s="21">
        <v>14.7</v>
      </c>
      <c r="Y61" s="21" t="s">
        <v>57</v>
      </c>
      <c r="Z61" s="21">
        <v>0.75</v>
      </c>
      <c r="AA61" s="21">
        <v>0.75</v>
      </c>
      <c r="AB61" s="21">
        <v>1</v>
      </c>
      <c r="AC61" s="21" t="s">
        <v>57</v>
      </c>
      <c r="AD61" s="25">
        <v>886535</v>
      </c>
      <c r="AE61" s="25">
        <v>918159</v>
      </c>
      <c r="AF61" s="25">
        <v>1047550</v>
      </c>
      <c r="AG61" s="21" t="s">
        <v>57</v>
      </c>
      <c r="AH61" s="21">
        <v>506</v>
      </c>
      <c r="AI61" s="21">
        <v>539</v>
      </c>
      <c r="AJ61" s="21">
        <v>680</v>
      </c>
    </row>
    <row r="62" spans="1:36" hidden="1" x14ac:dyDescent="0.25">
      <c r="A62" t="s">
        <v>84</v>
      </c>
      <c r="B62" s="20" t="s">
        <v>69</v>
      </c>
      <c r="C62" s="22">
        <v>4418</v>
      </c>
      <c r="D62" s="22">
        <v>79061</v>
      </c>
      <c r="E62" s="20" t="s">
        <v>57</v>
      </c>
      <c r="F62" s="20">
        <v>2.7</v>
      </c>
      <c r="G62" s="20">
        <v>9.3000000000000007</v>
      </c>
      <c r="H62" s="20" t="s">
        <v>57</v>
      </c>
      <c r="I62" s="20">
        <v>0.79</v>
      </c>
      <c r="J62" s="20">
        <v>1</v>
      </c>
      <c r="K62" s="20" t="s">
        <v>57</v>
      </c>
      <c r="L62" s="22">
        <v>3133646</v>
      </c>
      <c r="M62" s="22">
        <v>19208380</v>
      </c>
      <c r="N62" s="20" t="s">
        <v>57</v>
      </c>
      <c r="O62" s="20">
        <v>832</v>
      </c>
      <c r="P62" s="20">
        <v>987</v>
      </c>
      <c r="R62" s="25">
        <v>4418</v>
      </c>
      <c r="S62" s="25">
        <v>13511</v>
      </c>
      <c r="T62" s="25">
        <v>79061</v>
      </c>
      <c r="U62" s="21" t="s">
        <v>57</v>
      </c>
      <c r="V62" s="21">
        <v>2.7</v>
      </c>
      <c r="W62" s="21">
        <v>6.5</v>
      </c>
      <c r="X62" s="21">
        <v>9.3000000000000007</v>
      </c>
      <c r="Y62" s="21" t="s">
        <v>57</v>
      </c>
      <c r="Z62" s="21">
        <v>0.79</v>
      </c>
      <c r="AA62" s="21">
        <v>1</v>
      </c>
      <c r="AB62" s="21">
        <v>1</v>
      </c>
      <c r="AC62" s="21" t="s">
        <v>57</v>
      </c>
      <c r="AD62" s="25">
        <v>3133646</v>
      </c>
      <c r="AE62" s="25">
        <v>7443617</v>
      </c>
      <c r="AF62" s="25">
        <v>19208380</v>
      </c>
      <c r="AG62" s="21" t="s">
        <v>57</v>
      </c>
      <c r="AH62" s="21">
        <v>832</v>
      </c>
      <c r="AI62" s="21">
        <v>880</v>
      </c>
      <c r="AJ62" s="21">
        <v>987</v>
      </c>
    </row>
    <row r="63" spans="1:36" hidden="1" x14ac:dyDescent="0.25">
      <c r="A63" t="s">
        <v>84</v>
      </c>
      <c r="B63" s="20" t="s">
        <v>70</v>
      </c>
      <c r="C63" s="22">
        <v>2018</v>
      </c>
      <c r="D63" s="22">
        <v>5890</v>
      </c>
      <c r="E63" s="20" t="s">
        <v>57</v>
      </c>
      <c r="F63" s="20">
        <v>4.5999999999999996</v>
      </c>
      <c r="G63" s="20">
        <v>13.2</v>
      </c>
      <c r="H63" s="20" t="s">
        <v>57</v>
      </c>
      <c r="I63" s="20">
        <v>0.7</v>
      </c>
      <c r="J63" s="20">
        <v>0.97</v>
      </c>
      <c r="K63" s="20" t="s">
        <v>57</v>
      </c>
      <c r="L63" s="22">
        <v>45547</v>
      </c>
      <c r="M63" s="22">
        <v>133332</v>
      </c>
      <c r="N63" s="20" t="s">
        <v>57</v>
      </c>
      <c r="O63" s="20">
        <v>106</v>
      </c>
      <c r="P63" s="20">
        <v>290</v>
      </c>
      <c r="R63" s="25">
        <v>2367</v>
      </c>
      <c r="S63" s="26">
        <v>4771</v>
      </c>
      <c r="T63" s="25">
        <v>6025</v>
      </c>
      <c r="U63" s="21" t="s">
        <v>57</v>
      </c>
      <c r="V63" s="21">
        <v>5.2</v>
      </c>
      <c r="W63" s="21">
        <v>8.9</v>
      </c>
      <c r="X63" s="21">
        <v>11.9</v>
      </c>
      <c r="Y63" s="21" t="s">
        <v>57</v>
      </c>
      <c r="Z63" s="21">
        <v>0.88</v>
      </c>
      <c r="AA63" s="21">
        <v>0.99</v>
      </c>
      <c r="AB63" s="21">
        <v>0.99</v>
      </c>
      <c r="AC63" s="21" t="s">
        <v>57</v>
      </c>
      <c r="AD63" s="25">
        <v>54883</v>
      </c>
      <c r="AE63" s="25">
        <v>112226</v>
      </c>
      <c r="AF63" s="25">
        <v>142734</v>
      </c>
      <c r="AG63" s="21" t="s">
        <v>57</v>
      </c>
      <c r="AH63" s="21">
        <v>121</v>
      </c>
      <c r="AI63" s="21">
        <v>205</v>
      </c>
      <c r="AJ63" s="21">
        <v>274</v>
      </c>
    </row>
    <row r="64" spans="1:36" hidden="1" x14ac:dyDescent="0.25">
      <c r="A64" t="s">
        <v>84</v>
      </c>
      <c r="B64" s="20" t="s">
        <v>71</v>
      </c>
      <c r="C64" s="112">
        <v>289</v>
      </c>
      <c r="D64" s="112">
        <v>547</v>
      </c>
      <c r="E64" s="20" t="s">
        <v>57</v>
      </c>
      <c r="F64" s="20">
        <v>3.5</v>
      </c>
      <c r="G64" s="20">
        <v>15.8</v>
      </c>
      <c r="H64" s="20" t="s">
        <v>57</v>
      </c>
      <c r="I64" s="20">
        <v>0.45</v>
      </c>
      <c r="J64" s="20">
        <v>0.66</v>
      </c>
      <c r="K64" s="20" t="s">
        <v>57</v>
      </c>
      <c r="L64" s="22">
        <v>5192</v>
      </c>
      <c r="M64" s="22">
        <v>9655</v>
      </c>
      <c r="N64" s="20" t="s">
        <v>57</v>
      </c>
      <c r="O64" s="20">
        <v>63</v>
      </c>
      <c r="P64" s="20">
        <v>287</v>
      </c>
      <c r="R64" s="21">
        <v>367</v>
      </c>
      <c r="S64" s="119">
        <v>505</v>
      </c>
      <c r="T64" s="25">
        <v>1161</v>
      </c>
      <c r="U64" s="21" t="s">
        <v>57</v>
      </c>
      <c r="V64" s="21">
        <v>5.3</v>
      </c>
      <c r="W64" s="21">
        <v>12.2</v>
      </c>
      <c r="X64" s="21">
        <v>24.7</v>
      </c>
      <c r="Y64" s="21" t="s">
        <v>57</v>
      </c>
      <c r="Z64" s="21">
        <v>0.4</v>
      </c>
      <c r="AA64" s="21">
        <v>0.39</v>
      </c>
      <c r="AB64" s="21">
        <v>0.8</v>
      </c>
      <c r="AC64" s="21" t="s">
        <v>57</v>
      </c>
      <c r="AD64" s="25">
        <v>6171</v>
      </c>
      <c r="AE64" s="25">
        <v>8488</v>
      </c>
      <c r="AF64" s="25">
        <v>10142</v>
      </c>
      <c r="AG64" s="21" t="s">
        <v>57</v>
      </c>
      <c r="AH64" s="21">
        <v>98</v>
      </c>
      <c r="AI64" s="21">
        <v>224</v>
      </c>
      <c r="AJ64" s="21">
        <v>253</v>
      </c>
    </row>
    <row r="65" spans="1:36" hidden="1" x14ac:dyDescent="0.25">
      <c r="A65" t="s">
        <v>85</v>
      </c>
      <c r="B65" s="20" t="s">
        <v>78</v>
      </c>
      <c r="C65" s="22">
        <v>1624</v>
      </c>
      <c r="D65" s="22">
        <v>10560</v>
      </c>
      <c r="E65" s="20" t="s">
        <v>57</v>
      </c>
      <c r="F65" s="20">
        <v>4.7</v>
      </c>
      <c r="G65" s="20">
        <v>15</v>
      </c>
      <c r="H65" s="20" t="s">
        <v>57</v>
      </c>
      <c r="I65" s="20">
        <v>0.3</v>
      </c>
      <c r="J65" s="20">
        <v>0.99</v>
      </c>
      <c r="K65" s="20" t="s">
        <v>57</v>
      </c>
      <c r="L65" s="22">
        <v>66195</v>
      </c>
      <c r="M65" s="22">
        <v>335351</v>
      </c>
      <c r="N65" s="20" t="s">
        <v>57</v>
      </c>
      <c r="O65" s="20">
        <v>176</v>
      </c>
      <c r="P65" s="20">
        <v>424</v>
      </c>
      <c r="R65" s="25">
        <v>1624</v>
      </c>
      <c r="S65" s="25">
        <v>3079</v>
      </c>
      <c r="T65" s="25">
        <v>10560</v>
      </c>
      <c r="U65" s="21" t="s">
        <v>57</v>
      </c>
      <c r="V65" s="21">
        <v>4.7</v>
      </c>
      <c r="W65" s="21">
        <v>8</v>
      </c>
      <c r="X65" s="21">
        <v>15</v>
      </c>
      <c r="Y65" s="21" t="s">
        <v>57</v>
      </c>
      <c r="Z65" s="21">
        <v>0.3</v>
      </c>
      <c r="AA65" s="21">
        <v>0.44</v>
      </c>
      <c r="AB65" s="21">
        <v>0.99</v>
      </c>
      <c r="AC65" s="21" t="s">
        <v>57</v>
      </c>
      <c r="AD65" s="25">
        <v>66195</v>
      </c>
      <c r="AE65" s="25">
        <v>114944</v>
      </c>
      <c r="AF65" s="25">
        <v>335351</v>
      </c>
      <c r="AG65" s="21" t="s">
        <v>57</v>
      </c>
      <c r="AH65" s="21">
        <v>176</v>
      </c>
      <c r="AI65" s="21">
        <v>290</v>
      </c>
      <c r="AJ65" s="21">
        <v>424</v>
      </c>
    </row>
    <row r="66" spans="1:36" hidden="1" x14ac:dyDescent="0.25">
      <c r="A66" t="s">
        <v>85</v>
      </c>
      <c r="B66" s="20" t="s">
        <v>70</v>
      </c>
      <c r="C66" s="22">
        <v>11526</v>
      </c>
      <c r="D66" s="22">
        <v>23332</v>
      </c>
      <c r="E66" s="20" t="s">
        <v>57</v>
      </c>
      <c r="F66" s="20">
        <v>4.7</v>
      </c>
      <c r="G66" s="20">
        <v>21.8</v>
      </c>
      <c r="H66" s="20" t="s">
        <v>57</v>
      </c>
      <c r="I66" s="20">
        <v>0.48</v>
      </c>
      <c r="J66" s="20">
        <v>0.97</v>
      </c>
      <c r="K66" s="20" t="s">
        <v>57</v>
      </c>
      <c r="L66" s="22">
        <v>254912</v>
      </c>
      <c r="M66" s="22">
        <v>345473</v>
      </c>
      <c r="N66" s="20" t="s">
        <v>57</v>
      </c>
      <c r="O66" s="20">
        <v>92</v>
      </c>
      <c r="P66" s="20">
        <v>295</v>
      </c>
      <c r="R66" s="25">
        <v>11526</v>
      </c>
      <c r="S66" s="26">
        <v>16208</v>
      </c>
      <c r="T66" s="25">
        <v>23332</v>
      </c>
      <c r="U66" s="21" t="s">
        <v>57</v>
      </c>
      <c r="V66" s="21">
        <v>4.7</v>
      </c>
      <c r="W66" s="21">
        <v>7.7</v>
      </c>
      <c r="X66" s="21">
        <v>21.8</v>
      </c>
      <c r="Y66" s="21" t="s">
        <v>57</v>
      </c>
      <c r="Z66" s="21">
        <v>0.48</v>
      </c>
      <c r="AA66" s="21">
        <v>0.59</v>
      </c>
      <c r="AB66" s="21">
        <v>0.97</v>
      </c>
      <c r="AC66" s="21" t="s">
        <v>57</v>
      </c>
      <c r="AD66" s="25">
        <v>254912</v>
      </c>
      <c r="AE66" s="25">
        <v>358878</v>
      </c>
      <c r="AF66" s="25">
        <v>345473</v>
      </c>
      <c r="AG66" s="21" t="s">
        <v>57</v>
      </c>
      <c r="AH66" s="21">
        <v>92</v>
      </c>
      <c r="AI66" s="21">
        <v>150</v>
      </c>
      <c r="AJ66" s="21">
        <v>295</v>
      </c>
    </row>
    <row r="67" spans="1:36" hidden="1" x14ac:dyDescent="0.25">
      <c r="A67" t="s">
        <v>85</v>
      </c>
      <c r="B67" s="20" t="s">
        <v>71</v>
      </c>
      <c r="C67" s="113">
        <v>1952</v>
      </c>
      <c r="D67" s="113">
        <v>4954</v>
      </c>
      <c r="E67" s="20" t="s">
        <v>57</v>
      </c>
      <c r="F67" s="20">
        <v>8</v>
      </c>
      <c r="G67" s="20">
        <v>24.1</v>
      </c>
      <c r="H67" s="20" t="s">
        <v>57</v>
      </c>
      <c r="I67" s="20">
        <v>0.42</v>
      </c>
      <c r="J67" s="20">
        <v>0.98</v>
      </c>
      <c r="K67" s="20" t="s">
        <v>57</v>
      </c>
      <c r="L67" s="22">
        <v>32330</v>
      </c>
      <c r="M67" s="22">
        <v>73470</v>
      </c>
      <c r="N67" s="20" t="s">
        <v>57</v>
      </c>
      <c r="O67" s="20">
        <v>131</v>
      </c>
      <c r="P67" s="20">
        <v>350</v>
      </c>
      <c r="R67" s="25">
        <v>1952</v>
      </c>
      <c r="S67" s="118">
        <v>2533</v>
      </c>
      <c r="T67" s="25">
        <v>4954</v>
      </c>
      <c r="U67" s="21" t="s">
        <v>57</v>
      </c>
      <c r="V67" s="21">
        <v>8</v>
      </c>
      <c r="W67" s="21">
        <v>15</v>
      </c>
      <c r="X67" s="21">
        <v>24.1</v>
      </c>
      <c r="Y67" s="21" t="s">
        <v>57</v>
      </c>
      <c r="Z67" s="21">
        <v>0.42</v>
      </c>
      <c r="AA67" s="21">
        <v>0.43</v>
      </c>
      <c r="AB67" s="21">
        <v>0.98</v>
      </c>
      <c r="AC67" s="21" t="s">
        <v>57</v>
      </c>
      <c r="AD67" s="25">
        <v>32330</v>
      </c>
      <c r="AE67" s="25">
        <v>41276</v>
      </c>
      <c r="AF67" s="25">
        <v>73470</v>
      </c>
      <c r="AG67" s="21" t="s">
        <v>57</v>
      </c>
      <c r="AH67" s="21">
        <v>131</v>
      </c>
      <c r="AI67" s="21">
        <v>240</v>
      </c>
      <c r="AJ67" s="21">
        <v>350</v>
      </c>
    </row>
    <row r="68" spans="1:36" hidden="1" x14ac:dyDescent="0.25">
      <c r="A68" t="s">
        <v>86</v>
      </c>
      <c r="B68" s="20" t="s">
        <v>68</v>
      </c>
      <c r="C68" s="22">
        <v>1491</v>
      </c>
      <c r="D68" s="22">
        <v>2618</v>
      </c>
      <c r="E68" s="20"/>
      <c r="F68" s="20">
        <v>3.3</v>
      </c>
      <c r="G68" s="20">
        <v>8.3000000000000007</v>
      </c>
      <c r="H68" s="20"/>
      <c r="I68" s="20">
        <v>0.98</v>
      </c>
      <c r="J68" s="20">
        <v>1</v>
      </c>
      <c r="K68" s="20"/>
      <c r="L68" s="22">
        <v>186551</v>
      </c>
      <c r="M68" s="22">
        <v>331777</v>
      </c>
      <c r="N68" s="20"/>
      <c r="O68" s="20">
        <v>371</v>
      </c>
      <c r="P68" s="20">
        <v>884</v>
      </c>
      <c r="R68" s="25">
        <v>1380</v>
      </c>
      <c r="S68" s="25">
        <v>2223</v>
      </c>
      <c r="T68" s="25">
        <v>2690</v>
      </c>
      <c r="U68" s="21" t="s">
        <v>57</v>
      </c>
      <c r="V68" s="21">
        <v>3.5</v>
      </c>
      <c r="W68" s="21">
        <v>7</v>
      </c>
      <c r="X68" s="21">
        <v>8.8000000000000007</v>
      </c>
      <c r="Y68" s="21" t="s">
        <v>57</v>
      </c>
      <c r="Z68" s="21">
        <v>0.96</v>
      </c>
      <c r="AA68" s="21">
        <v>1</v>
      </c>
      <c r="AB68" s="21">
        <v>1</v>
      </c>
      <c r="AC68" s="21" t="s">
        <v>57</v>
      </c>
      <c r="AD68" s="25">
        <v>194805</v>
      </c>
      <c r="AE68" s="25">
        <v>323012</v>
      </c>
      <c r="AF68" s="25">
        <v>411593</v>
      </c>
      <c r="AG68" s="21" t="s">
        <v>57</v>
      </c>
      <c r="AH68" s="21">
        <v>384</v>
      </c>
      <c r="AI68" s="35">
        <v>725</v>
      </c>
      <c r="AJ68" s="35">
        <v>913</v>
      </c>
    </row>
    <row r="69" spans="1:36" hidden="1" x14ac:dyDescent="0.25">
      <c r="A69" t="s">
        <v>86</v>
      </c>
      <c r="B69" s="20" t="s">
        <v>69</v>
      </c>
      <c r="C69" s="22">
        <v>4652</v>
      </c>
      <c r="D69" s="22">
        <v>45517</v>
      </c>
      <c r="E69" s="20"/>
      <c r="F69" s="20">
        <v>2</v>
      </c>
      <c r="G69" s="20">
        <v>10.4</v>
      </c>
      <c r="H69" s="20"/>
      <c r="I69" s="20">
        <v>0.97</v>
      </c>
      <c r="J69" s="20">
        <v>1</v>
      </c>
      <c r="K69" s="20"/>
      <c r="L69" s="22">
        <v>2200608</v>
      </c>
      <c r="M69" s="22">
        <v>10474620</v>
      </c>
      <c r="N69" s="20"/>
      <c r="O69" s="20">
        <v>641</v>
      </c>
      <c r="P69" s="22">
        <v>1122</v>
      </c>
      <c r="R69" s="25">
        <v>4652</v>
      </c>
      <c r="S69" s="25">
        <v>16540</v>
      </c>
      <c r="T69" s="25">
        <v>45517</v>
      </c>
      <c r="U69" s="21" t="s">
        <v>57</v>
      </c>
      <c r="V69" s="21">
        <v>2</v>
      </c>
      <c r="W69" s="21">
        <v>6.7</v>
      </c>
      <c r="X69" s="21">
        <v>10.4</v>
      </c>
      <c r="Y69" s="21" t="s">
        <v>57</v>
      </c>
      <c r="Z69" s="21">
        <v>0.97</v>
      </c>
      <c r="AA69" s="21">
        <v>1</v>
      </c>
      <c r="AB69" s="21">
        <v>1</v>
      </c>
      <c r="AC69" s="21" t="s">
        <v>57</v>
      </c>
      <c r="AD69" s="25">
        <v>2200608</v>
      </c>
      <c r="AE69" s="25">
        <v>6194596</v>
      </c>
      <c r="AF69" s="25">
        <v>10474620</v>
      </c>
      <c r="AG69" s="21" t="s">
        <v>57</v>
      </c>
      <c r="AH69" s="21">
        <v>641</v>
      </c>
      <c r="AI69" s="35">
        <v>960</v>
      </c>
      <c r="AJ69" s="36">
        <v>1122</v>
      </c>
    </row>
    <row r="70" spans="1:36" hidden="1" x14ac:dyDescent="0.25">
      <c r="A70" t="s">
        <v>86</v>
      </c>
      <c r="B70" s="20" t="s">
        <v>70</v>
      </c>
      <c r="C70" s="20">
        <v>568</v>
      </c>
      <c r="D70" s="22">
        <v>5053</v>
      </c>
      <c r="E70" s="20"/>
      <c r="F70" s="20">
        <v>2.4</v>
      </c>
      <c r="G70" s="20">
        <v>19.2</v>
      </c>
      <c r="H70" s="20"/>
      <c r="I70" s="20">
        <v>0.56000000000000005</v>
      </c>
      <c r="J70" s="20">
        <v>0.99</v>
      </c>
      <c r="K70" s="20"/>
      <c r="L70" s="22">
        <v>12475</v>
      </c>
      <c r="M70" s="22">
        <v>68929</v>
      </c>
      <c r="N70" s="20"/>
      <c r="O70" s="20">
        <v>54</v>
      </c>
      <c r="P70" s="20">
        <v>266</v>
      </c>
      <c r="R70" s="25">
        <v>1066</v>
      </c>
      <c r="S70" s="26">
        <v>3306</v>
      </c>
      <c r="T70" s="25">
        <v>4280</v>
      </c>
      <c r="U70" s="21" t="s">
        <v>57</v>
      </c>
      <c r="V70" s="21">
        <v>2.6</v>
      </c>
      <c r="W70" s="21">
        <v>8.8000000000000007</v>
      </c>
      <c r="X70" s="21">
        <v>12.6</v>
      </c>
      <c r="Y70" s="21" t="s">
        <v>57</v>
      </c>
      <c r="Z70" s="21">
        <v>0.71</v>
      </c>
      <c r="AA70" s="21">
        <v>1</v>
      </c>
      <c r="AB70" s="21">
        <v>1</v>
      </c>
      <c r="AC70" s="21" t="s">
        <v>57</v>
      </c>
      <c r="AD70" s="25">
        <v>20097</v>
      </c>
      <c r="AE70" s="25">
        <v>77730</v>
      </c>
      <c r="AF70" s="25">
        <v>102601</v>
      </c>
      <c r="AG70" s="21" t="s">
        <v>57</v>
      </c>
      <c r="AH70" s="21">
        <v>56</v>
      </c>
      <c r="AI70" s="35">
        <v>206</v>
      </c>
      <c r="AJ70" s="35">
        <v>294</v>
      </c>
    </row>
    <row r="71" spans="1:36" hidden="1" x14ac:dyDescent="0.25">
      <c r="A71" t="s">
        <v>86</v>
      </c>
      <c r="B71" s="20" t="s">
        <v>71</v>
      </c>
      <c r="C71" s="112">
        <v>467</v>
      </c>
      <c r="D71" s="112">
        <v>923</v>
      </c>
      <c r="E71" s="20"/>
      <c r="F71" s="20">
        <v>4.4000000000000004</v>
      </c>
      <c r="G71" s="20">
        <v>15.2</v>
      </c>
      <c r="H71" s="20"/>
      <c r="I71" s="20">
        <v>0.69</v>
      </c>
      <c r="J71" s="20">
        <v>0.92</v>
      </c>
      <c r="K71" s="20"/>
      <c r="L71" s="22">
        <v>7740</v>
      </c>
      <c r="M71" s="22">
        <v>15246</v>
      </c>
      <c r="N71" s="20"/>
      <c r="O71" s="20">
        <v>80</v>
      </c>
      <c r="P71" s="20">
        <v>275</v>
      </c>
      <c r="R71" s="21">
        <v>631</v>
      </c>
      <c r="S71" s="118">
        <v>1109</v>
      </c>
      <c r="T71" s="25">
        <v>2517</v>
      </c>
      <c r="U71" s="21" t="s">
        <v>57</v>
      </c>
      <c r="V71" s="21">
        <v>3.7</v>
      </c>
      <c r="W71" s="21">
        <v>10.4</v>
      </c>
      <c r="X71" s="21">
        <v>29.9</v>
      </c>
      <c r="Y71" s="21" t="s">
        <v>57</v>
      </c>
      <c r="Z71" s="21">
        <v>0.77</v>
      </c>
      <c r="AA71" s="21">
        <v>0.84</v>
      </c>
      <c r="AB71" s="21">
        <v>1</v>
      </c>
      <c r="AC71" s="21" t="s">
        <v>57</v>
      </c>
      <c r="AD71" s="25">
        <v>10560</v>
      </c>
      <c r="AE71" s="25">
        <v>18414</v>
      </c>
      <c r="AF71" s="25">
        <v>22539</v>
      </c>
      <c r="AG71" s="21" t="s">
        <v>57</v>
      </c>
      <c r="AH71" s="21">
        <v>69</v>
      </c>
      <c r="AI71" s="35">
        <v>188</v>
      </c>
      <c r="AJ71" s="35">
        <v>292</v>
      </c>
    </row>
    <row r="72" spans="1:36" x14ac:dyDescent="0.25">
      <c r="A72" s="10" t="s">
        <v>86</v>
      </c>
      <c r="B72" s="27" t="s">
        <v>83</v>
      </c>
      <c r="C72" s="27">
        <v>197</v>
      </c>
      <c r="D72" s="27">
        <v>563</v>
      </c>
      <c r="E72" s="27"/>
      <c r="F72" s="27">
        <v>2.1</v>
      </c>
      <c r="G72" s="27">
        <v>8.6</v>
      </c>
      <c r="H72" s="27"/>
      <c r="I72" s="27">
        <v>0.84</v>
      </c>
      <c r="J72" s="27">
        <v>0.97</v>
      </c>
      <c r="K72" s="27"/>
      <c r="L72" s="28">
        <v>3647</v>
      </c>
      <c r="M72" s="28">
        <v>10403</v>
      </c>
      <c r="N72" s="27"/>
      <c r="O72" s="27">
        <v>38</v>
      </c>
      <c r="P72" s="27">
        <v>158</v>
      </c>
      <c r="R72" s="30">
        <v>187</v>
      </c>
      <c r="S72" s="30">
        <v>338</v>
      </c>
      <c r="T72" s="30">
        <v>893</v>
      </c>
      <c r="U72" s="30" t="s">
        <v>57</v>
      </c>
      <c r="V72" s="30">
        <v>2.6</v>
      </c>
      <c r="W72" s="30">
        <v>5.3</v>
      </c>
      <c r="X72" s="30">
        <v>17.399999999999999</v>
      </c>
      <c r="Y72" s="30" t="s">
        <v>57</v>
      </c>
      <c r="Z72" s="30">
        <v>0.94</v>
      </c>
      <c r="AA72" s="30">
        <v>1</v>
      </c>
      <c r="AB72" s="30">
        <v>1</v>
      </c>
      <c r="AC72" s="30" t="s">
        <v>57</v>
      </c>
      <c r="AD72" s="29">
        <v>3500</v>
      </c>
      <c r="AE72" s="29">
        <v>6247</v>
      </c>
      <c r="AF72" s="29">
        <v>8797</v>
      </c>
      <c r="AG72" s="30" t="s">
        <v>57</v>
      </c>
      <c r="AH72" s="30">
        <v>48</v>
      </c>
      <c r="AI72" s="37">
        <v>97</v>
      </c>
      <c r="AJ72" s="37">
        <v>170</v>
      </c>
    </row>
    <row r="73" spans="1:36" hidden="1" x14ac:dyDescent="0.25">
      <c r="A73" t="s">
        <v>87</v>
      </c>
      <c r="B73" s="20" t="s">
        <v>68</v>
      </c>
      <c r="C73" s="20">
        <v>91</v>
      </c>
      <c r="D73" s="20">
        <v>444</v>
      </c>
      <c r="E73" s="20"/>
      <c r="F73" s="20">
        <v>1.6</v>
      </c>
      <c r="G73" s="20">
        <v>7.7</v>
      </c>
      <c r="H73" s="20"/>
      <c r="I73" s="20">
        <v>0.43</v>
      </c>
      <c r="J73" s="20">
        <v>1</v>
      </c>
      <c r="K73" s="20"/>
      <c r="L73" s="22">
        <v>13341</v>
      </c>
      <c r="M73" s="22">
        <v>58100</v>
      </c>
      <c r="N73" s="20"/>
      <c r="O73" s="20">
        <v>219</v>
      </c>
      <c r="P73" s="20">
        <v>869</v>
      </c>
      <c r="R73" s="23">
        <v>91</v>
      </c>
      <c r="S73" s="23">
        <v>414</v>
      </c>
      <c r="T73" s="23">
        <v>444</v>
      </c>
      <c r="U73" s="23" t="s">
        <v>57</v>
      </c>
      <c r="V73" s="23">
        <v>1.6</v>
      </c>
      <c r="W73" s="23">
        <v>6.6</v>
      </c>
      <c r="X73" s="23">
        <v>7.7</v>
      </c>
      <c r="Y73" s="23" t="s">
        <v>57</v>
      </c>
      <c r="Z73" s="23">
        <v>0.43</v>
      </c>
      <c r="AA73" s="23">
        <v>1</v>
      </c>
      <c r="AB73" s="23">
        <v>1</v>
      </c>
      <c r="AC73" s="23" t="s">
        <v>57</v>
      </c>
      <c r="AD73" s="24">
        <v>13341</v>
      </c>
      <c r="AE73" s="24">
        <v>53922</v>
      </c>
      <c r="AF73" s="24">
        <v>58100</v>
      </c>
      <c r="AG73" s="23" t="s">
        <v>57</v>
      </c>
      <c r="AH73" s="23">
        <v>219</v>
      </c>
      <c r="AI73" s="23">
        <v>746</v>
      </c>
      <c r="AJ73" s="23">
        <v>869</v>
      </c>
    </row>
    <row r="74" spans="1:36" hidden="1" x14ac:dyDescent="0.25">
      <c r="A74" t="s">
        <v>87</v>
      </c>
      <c r="B74" s="20" t="s">
        <v>69</v>
      </c>
      <c r="C74" s="20">
        <v>0</v>
      </c>
      <c r="D74" s="22">
        <v>4482</v>
      </c>
      <c r="E74" s="20"/>
      <c r="F74" s="20">
        <v>1</v>
      </c>
      <c r="G74" s="20">
        <v>9.5</v>
      </c>
      <c r="H74" s="20"/>
      <c r="I74" s="20">
        <v>0</v>
      </c>
      <c r="J74" s="20">
        <v>1</v>
      </c>
      <c r="K74" s="20"/>
      <c r="L74" s="20">
        <v>0</v>
      </c>
      <c r="M74" s="22">
        <v>802195</v>
      </c>
      <c r="N74" s="20"/>
      <c r="O74" s="20">
        <v>406</v>
      </c>
      <c r="P74" s="22">
        <v>1078</v>
      </c>
      <c r="R74" s="21">
        <v>0</v>
      </c>
      <c r="S74" s="25">
        <v>1789</v>
      </c>
      <c r="T74" s="25">
        <v>4482</v>
      </c>
      <c r="U74" s="21" t="s">
        <v>57</v>
      </c>
      <c r="V74" s="21">
        <v>1</v>
      </c>
      <c r="W74" s="21">
        <v>6.5</v>
      </c>
      <c r="X74" s="21">
        <v>9.5</v>
      </c>
      <c r="Y74" s="21" t="s">
        <v>57</v>
      </c>
      <c r="Z74" s="21">
        <v>0</v>
      </c>
      <c r="AA74" s="21">
        <v>1</v>
      </c>
      <c r="AB74" s="21">
        <v>1</v>
      </c>
      <c r="AC74" s="21" t="s">
        <v>57</v>
      </c>
      <c r="AD74" s="21">
        <v>0</v>
      </c>
      <c r="AE74" s="25">
        <v>483833</v>
      </c>
      <c r="AF74" s="25">
        <v>802195</v>
      </c>
      <c r="AG74" s="21" t="s">
        <v>57</v>
      </c>
      <c r="AH74" s="21">
        <v>406</v>
      </c>
      <c r="AI74" s="21">
        <v>968</v>
      </c>
      <c r="AJ74" s="25">
        <v>1078</v>
      </c>
    </row>
    <row r="75" spans="1:36" hidden="1" x14ac:dyDescent="0.25">
      <c r="A75" t="s">
        <v>87</v>
      </c>
      <c r="B75" s="20" t="s">
        <v>70</v>
      </c>
      <c r="C75" s="20">
        <v>772</v>
      </c>
      <c r="D75" s="22">
        <v>5266</v>
      </c>
      <c r="E75" s="20"/>
      <c r="F75" s="20">
        <v>2.2000000000000002</v>
      </c>
      <c r="G75" s="20">
        <v>14.3</v>
      </c>
      <c r="H75" s="20"/>
      <c r="I75" s="20">
        <v>0.43</v>
      </c>
      <c r="J75" s="20">
        <v>1</v>
      </c>
      <c r="K75" s="20"/>
      <c r="L75" s="22">
        <v>17887</v>
      </c>
      <c r="M75" s="22">
        <v>129864</v>
      </c>
      <c r="N75" s="20"/>
      <c r="O75" s="20">
        <v>51</v>
      </c>
      <c r="P75" s="20">
        <v>338</v>
      </c>
      <c r="R75" s="21">
        <v>772</v>
      </c>
      <c r="S75" s="26">
        <v>4621</v>
      </c>
      <c r="T75" s="25">
        <v>5266</v>
      </c>
      <c r="U75" s="21" t="s">
        <v>57</v>
      </c>
      <c r="V75" s="21">
        <v>2.2000000000000002</v>
      </c>
      <c r="W75" s="21">
        <v>11</v>
      </c>
      <c r="X75" s="21">
        <v>14.3</v>
      </c>
      <c r="Y75" s="21" t="s">
        <v>57</v>
      </c>
      <c r="Z75" s="21">
        <v>0.43</v>
      </c>
      <c r="AA75" s="21">
        <v>0.99</v>
      </c>
      <c r="AB75" s="21">
        <v>1</v>
      </c>
      <c r="AC75" s="21" t="s">
        <v>57</v>
      </c>
      <c r="AD75" s="25">
        <v>17887</v>
      </c>
      <c r="AE75" s="25">
        <v>114139</v>
      </c>
      <c r="AF75" s="25">
        <v>129864</v>
      </c>
      <c r="AG75" s="21" t="s">
        <v>57</v>
      </c>
      <c r="AH75" s="21">
        <v>51</v>
      </c>
      <c r="AI75" s="21">
        <v>260</v>
      </c>
      <c r="AJ75" s="21">
        <v>338</v>
      </c>
    </row>
    <row r="76" spans="1:36" hidden="1" x14ac:dyDescent="0.25">
      <c r="A76" t="s">
        <v>87</v>
      </c>
      <c r="B76" s="20" t="s">
        <v>71</v>
      </c>
      <c r="C76" s="112">
        <v>64</v>
      </c>
      <c r="D76" s="112">
        <v>486</v>
      </c>
      <c r="E76" s="20"/>
      <c r="F76" s="20">
        <v>2.4</v>
      </c>
      <c r="G76" s="20">
        <v>36.4</v>
      </c>
      <c r="H76" s="20"/>
      <c r="I76" s="20">
        <v>0.39</v>
      </c>
      <c r="J76" s="20">
        <v>1</v>
      </c>
      <c r="K76" s="20"/>
      <c r="L76" s="22">
        <v>1136</v>
      </c>
      <c r="M76" s="22">
        <v>4655</v>
      </c>
      <c r="N76" s="20"/>
      <c r="O76" s="20">
        <v>43</v>
      </c>
      <c r="P76" s="20">
        <v>354</v>
      </c>
      <c r="R76" s="21">
        <v>64</v>
      </c>
      <c r="S76" s="119">
        <v>223</v>
      </c>
      <c r="T76" s="21">
        <v>486</v>
      </c>
      <c r="U76" s="21" t="s">
        <v>57</v>
      </c>
      <c r="V76" s="21">
        <v>2.4</v>
      </c>
      <c r="W76" s="21">
        <v>13.9</v>
      </c>
      <c r="X76" s="21">
        <v>36.4</v>
      </c>
      <c r="Y76" s="21" t="s">
        <v>57</v>
      </c>
      <c r="Z76" s="21">
        <v>0.39</v>
      </c>
      <c r="AA76" s="21">
        <v>0.98</v>
      </c>
      <c r="AB76" s="21">
        <v>1</v>
      </c>
      <c r="AC76" s="21" t="s">
        <v>57</v>
      </c>
      <c r="AD76" s="25">
        <v>1136</v>
      </c>
      <c r="AE76" s="25">
        <v>4038</v>
      </c>
      <c r="AF76" s="25">
        <v>4655</v>
      </c>
      <c r="AG76" s="21" t="s">
        <v>57</v>
      </c>
      <c r="AH76" s="21">
        <v>43</v>
      </c>
      <c r="AI76" s="21">
        <v>255</v>
      </c>
      <c r="AJ76" s="21">
        <v>354</v>
      </c>
    </row>
    <row r="77" spans="1:36" hidden="1" x14ac:dyDescent="0.25">
      <c r="A77" t="s">
        <v>45</v>
      </c>
      <c r="B77" s="20" t="s">
        <v>68</v>
      </c>
      <c r="C77" s="22">
        <v>1747</v>
      </c>
      <c r="D77" s="22">
        <v>2560</v>
      </c>
      <c r="E77" s="20" t="s">
        <v>57</v>
      </c>
      <c r="F77" s="20">
        <v>3.8</v>
      </c>
      <c r="G77" s="20">
        <v>10.3</v>
      </c>
      <c r="H77" s="20" t="s">
        <v>57</v>
      </c>
      <c r="I77" s="20">
        <v>0.89</v>
      </c>
      <c r="J77" s="20">
        <v>0.74</v>
      </c>
      <c r="K77" s="20" t="s">
        <v>57</v>
      </c>
      <c r="L77" s="22">
        <v>286800</v>
      </c>
      <c r="M77" s="22">
        <v>461869</v>
      </c>
      <c r="N77" s="20" t="s">
        <v>57</v>
      </c>
      <c r="O77" s="20">
        <v>487</v>
      </c>
      <c r="P77" s="22">
        <v>1262</v>
      </c>
      <c r="R77" s="25">
        <v>1624</v>
      </c>
      <c r="S77" s="25">
        <v>2810</v>
      </c>
      <c r="T77" s="25">
        <v>3037</v>
      </c>
      <c r="U77" s="21" t="s">
        <v>57</v>
      </c>
      <c r="V77" s="21">
        <v>3.8</v>
      </c>
      <c r="W77" s="21">
        <v>8</v>
      </c>
      <c r="X77" s="21">
        <v>10.199999999999999</v>
      </c>
      <c r="Y77" s="21" t="s">
        <v>57</v>
      </c>
      <c r="Z77" s="21">
        <v>0.96</v>
      </c>
      <c r="AA77" s="21">
        <v>1</v>
      </c>
      <c r="AB77" s="21">
        <v>1</v>
      </c>
      <c r="AC77" s="21" t="s">
        <v>57</v>
      </c>
      <c r="AD77" s="25">
        <v>282145</v>
      </c>
      <c r="AE77" s="25">
        <v>507734</v>
      </c>
      <c r="AF77" s="25">
        <v>559240</v>
      </c>
      <c r="AG77" s="21" t="s">
        <v>57</v>
      </c>
      <c r="AH77" s="21">
        <v>488</v>
      </c>
      <c r="AI77" s="21">
        <v>971</v>
      </c>
      <c r="AJ77" s="25">
        <v>1221</v>
      </c>
    </row>
    <row r="78" spans="1:36" hidden="1" x14ac:dyDescent="0.25">
      <c r="A78" t="s">
        <v>45</v>
      </c>
      <c r="B78" s="20" t="s">
        <v>69</v>
      </c>
      <c r="C78" s="20">
        <v>699</v>
      </c>
      <c r="D78" s="22">
        <v>18072</v>
      </c>
      <c r="E78" s="20" t="s">
        <v>57</v>
      </c>
      <c r="F78" s="20">
        <v>1.6</v>
      </c>
      <c r="G78" s="20">
        <v>10.5</v>
      </c>
      <c r="H78" s="20" t="s">
        <v>57</v>
      </c>
      <c r="I78" s="20">
        <v>0.69</v>
      </c>
      <c r="J78" s="20">
        <v>1</v>
      </c>
      <c r="K78" s="20" t="s">
        <v>57</v>
      </c>
      <c r="L78" s="22">
        <v>338274</v>
      </c>
      <c r="M78" s="22">
        <v>4703217</v>
      </c>
      <c r="N78" s="20" t="s">
        <v>57</v>
      </c>
      <c r="O78" s="20">
        <v>532</v>
      </c>
      <c r="P78" s="22">
        <v>1175</v>
      </c>
      <c r="R78" s="21">
        <v>699</v>
      </c>
      <c r="S78" s="25">
        <v>3971</v>
      </c>
      <c r="T78" s="25">
        <v>18072</v>
      </c>
      <c r="U78" s="21" t="s">
        <v>57</v>
      </c>
      <c r="V78" s="21">
        <v>1.6</v>
      </c>
      <c r="W78" s="21">
        <v>7.1</v>
      </c>
      <c r="X78" s="21">
        <v>10.5</v>
      </c>
      <c r="Y78" s="21" t="s">
        <v>57</v>
      </c>
      <c r="Z78" s="21">
        <v>0.69</v>
      </c>
      <c r="AA78" s="21">
        <v>1</v>
      </c>
      <c r="AB78" s="21">
        <v>1</v>
      </c>
      <c r="AC78" s="21" t="s">
        <v>57</v>
      </c>
      <c r="AD78" s="25">
        <v>338274</v>
      </c>
      <c r="AE78" s="25">
        <v>2255690</v>
      </c>
      <c r="AF78" s="25">
        <v>4703217</v>
      </c>
      <c r="AG78" s="21" t="s">
        <v>57</v>
      </c>
      <c r="AH78" s="21">
        <v>532</v>
      </c>
      <c r="AI78" s="25">
        <v>1024</v>
      </c>
      <c r="AJ78" s="25">
        <v>1175</v>
      </c>
    </row>
    <row r="79" spans="1:36" hidden="1" x14ac:dyDescent="0.25">
      <c r="A79" t="s">
        <v>45</v>
      </c>
      <c r="B79" s="20" t="s">
        <v>70</v>
      </c>
      <c r="C79" s="20">
        <v>473</v>
      </c>
      <c r="D79" s="22">
        <v>2862</v>
      </c>
      <c r="E79" s="20" t="s">
        <v>57</v>
      </c>
      <c r="F79" s="20">
        <v>3</v>
      </c>
      <c r="G79" s="20">
        <v>10.1</v>
      </c>
      <c r="H79" s="20" t="s">
        <v>57</v>
      </c>
      <c r="I79" s="20">
        <v>0.45</v>
      </c>
      <c r="J79" s="20">
        <v>0.98</v>
      </c>
      <c r="K79" s="20" t="s">
        <v>57</v>
      </c>
      <c r="L79" s="22">
        <v>11774</v>
      </c>
      <c r="M79" s="22">
        <v>76939</v>
      </c>
      <c r="N79" s="20" t="s">
        <v>57</v>
      </c>
      <c r="O79" s="20">
        <v>78</v>
      </c>
      <c r="P79" s="20">
        <v>269</v>
      </c>
      <c r="R79" s="21">
        <v>824</v>
      </c>
      <c r="S79" s="26">
        <v>3362</v>
      </c>
      <c r="T79" s="25">
        <v>3934</v>
      </c>
      <c r="U79" s="21" t="s">
        <v>57</v>
      </c>
      <c r="V79" s="21">
        <v>2.2000000000000002</v>
      </c>
      <c r="W79" s="21">
        <v>7.6</v>
      </c>
      <c r="X79" s="21">
        <v>10.5</v>
      </c>
      <c r="Y79" s="21" t="s">
        <v>57</v>
      </c>
      <c r="Z79" s="21">
        <v>0.47</v>
      </c>
      <c r="AA79" s="21">
        <v>0.89</v>
      </c>
      <c r="AB79" s="21">
        <v>0.98</v>
      </c>
      <c r="AC79" s="21" t="s">
        <v>57</v>
      </c>
      <c r="AD79" s="25">
        <v>19934</v>
      </c>
      <c r="AE79" s="25">
        <v>96963</v>
      </c>
      <c r="AF79" s="25">
        <v>113303</v>
      </c>
      <c r="AG79" s="21" t="s">
        <v>57</v>
      </c>
      <c r="AH79" s="21">
        <v>51</v>
      </c>
      <c r="AI79" s="21">
        <v>211</v>
      </c>
      <c r="AJ79" s="21">
        <v>293</v>
      </c>
    </row>
    <row r="80" spans="1:36" hidden="1" x14ac:dyDescent="0.25">
      <c r="A80" t="s">
        <v>45</v>
      </c>
      <c r="B80" s="20" t="s">
        <v>71</v>
      </c>
      <c r="C80" s="112">
        <v>410</v>
      </c>
      <c r="D80" s="112">
        <v>860</v>
      </c>
      <c r="E80" s="20" t="s">
        <v>57</v>
      </c>
      <c r="F80" s="20">
        <v>3.9</v>
      </c>
      <c r="G80" s="20">
        <v>17.600000000000001</v>
      </c>
      <c r="H80" s="20" t="s">
        <v>57</v>
      </c>
      <c r="I80" s="20">
        <v>0.55000000000000004</v>
      </c>
      <c r="J80" s="20">
        <v>1</v>
      </c>
      <c r="K80" s="20" t="s">
        <v>57</v>
      </c>
      <c r="L80" s="22">
        <v>5596</v>
      </c>
      <c r="M80" s="22">
        <v>13094</v>
      </c>
      <c r="N80" s="20" t="s">
        <v>57</v>
      </c>
      <c r="O80" s="20">
        <v>72</v>
      </c>
      <c r="P80" s="20">
        <v>336</v>
      </c>
      <c r="R80" s="21">
        <v>500</v>
      </c>
      <c r="S80" s="119">
        <v>909</v>
      </c>
      <c r="T80" s="25">
        <v>1947</v>
      </c>
      <c r="U80" s="21" t="s">
        <v>57</v>
      </c>
      <c r="V80" s="21">
        <v>3.8</v>
      </c>
      <c r="W80" s="21">
        <v>12.6</v>
      </c>
      <c r="X80" s="21">
        <v>33.799999999999997</v>
      </c>
      <c r="Y80" s="21" t="s">
        <v>57</v>
      </c>
      <c r="Z80" s="21">
        <v>0.72</v>
      </c>
      <c r="AA80" s="21">
        <v>1</v>
      </c>
      <c r="AB80" s="21">
        <v>1</v>
      </c>
      <c r="AC80" s="21" t="s">
        <v>57</v>
      </c>
      <c r="AD80" s="25">
        <v>7065</v>
      </c>
      <c r="AE80" s="25">
        <v>13699</v>
      </c>
      <c r="AF80" s="25">
        <v>15906</v>
      </c>
      <c r="AG80" s="21" t="s">
        <v>57</v>
      </c>
      <c r="AH80" s="21">
        <v>69</v>
      </c>
      <c r="AI80" s="21">
        <v>242</v>
      </c>
      <c r="AJ80" s="21">
        <v>352</v>
      </c>
    </row>
    <row r="81" spans="1:36" x14ac:dyDescent="0.25">
      <c r="A81" s="10" t="s">
        <v>45</v>
      </c>
      <c r="B81" s="27" t="s">
        <v>83</v>
      </c>
      <c r="C81" s="27">
        <v>449</v>
      </c>
      <c r="D81" s="27">
        <v>782</v>
      </c>
      <c r="E81" s="27" t="s">
        <v>57</v>
      </c>
      <c r="F81" s="27">
        <v>4.3</v>
      </c>
      <c r="G81" s="27">
        <v>10.4</v>
      </c>
      <c r="H81" s="27" t="s">
        <v>57</v>
      </c>
      <c r="I81" s="27">
        <v>0.87</v>
      </c>
      <c r="J81" s="27">
        <v>0.99</v>
      </c>
      <c r="K81" s="27" t="s">
        <v>57</v>
      </c>
      <c r="L81" s="28">
        <v>8499</v>
      </c>
      <c r="M81" s="28">
        <v>14195</v>
      </c>
      <c r="N81" s="27" t="s">
        <v>57</v>
      </c>
      <c r="O81" s="27">
        <v>82</v>
      </c>
      <c r="P81" s="27">
        <v>190</v>
      </c>
      <c r="R81" s="30">
        <v>639</v>
      </c>
      <c r="S81" s="30">
        <v>876</v>
      </c>
      <c r="T81" s="29">
        <v>2177</v>
      </c>
      <c r="U81" s="30" t="s">
        <v>57</v>
      </c>
      <c r="V81" s="30">
        <v>4.3</v>
      </c>
      <c r="W81" s="30">
        <v>6.7</v>
      </c>
      <c r="X81" s="30">
        <v>20.5</v>
      </c>
      <c r="Y81" s="30" t="s">
        <v>57</v>
      </c>
      <c r="Z81" s="30">
        <v>0.95</v>
      </c>
      <c r="AA81" s="30">
        <v>1</v>
      </c>
      <c r="AB81" s="30">
        <v>1</v>
      </c>
      <c r="AC81" s="30" t="s">
        <v>57</v>
      </c>
      <c r="AD81" s="29">
        <v>12035</v>
      </c>
      <c r="AE81" s="29">
        <v>15871</v>
      </c>
      <c r="AF81" s="29">
        <v>21187</v>
      </c>
      <c r="AG81" s="30" t="s">
        <v>57</v>
      </c>
      <c r="AH81" s="30">
        <v>81</v>
      </c>
      <c r="AI81" s="30">
        <v>122</v>
      </c>
      <c r="AJ81" s="30">
        <v>200</v>
      </c>
    </row>
    <row r="82" spans="1:36" hidden="1" x14ac:dyDescent="0.25">
      <c r="A82" t="s">
        <v>88</v>
      </c>
      <c r="B82" s="20" t="s">
        <v>68</v>
      </c>
      <c r="C82" s="20">
        <v>124</v>
      </c>
      <c r="D82" s="20">
        <v>225</v>
      </c>
      <c r="E82" s="20" t="s">
        <v>57</v>
      </c>
      <c r="F82" s="20">
        <v>4.4000000000000004</v>
      </c>
      <c r="G82" s="20">
        <v>7</v>
      </c>
      <c r="H82" s="20" t="s">
        <v>57</v>
      </c>
      <c r="I82" s="20">
        <v>0.44</v>
      </c>
      <c r="J82" s="20">
        <v>0.88</v>
      </c>
      <c r="K82" s="20" t="s">
        <v>57</v>
      </c>
      <c r="L82" s="22">
        <v>36961</v>
      </c>
      <c r="M82" s="22">
        <v>64512</v>
      </c>
      <c r="N82" s="20" t="s">
        <v>57</v>
      </c>
      <c r="O82" s="20">
        <v>817</v>
      </c>
      <c r="P82" s="22">
        <v>1130</v>
      </c>
      <c r="R82" s="23">
        <v>124</v>
      </c>
      <c r="S82" s="23">
        <v>168</v>
      </c>
      <c r="T82" s="23">
        <v>225</v>
      </c>
      <c r="U82" s="23" t="s">
        <v>57</v>
      </c>
      <c r="V82" s="23">
        <v>4.4000000000000004</v>
      </c>
      <c r="W82" s="23">
        <v>5.9</v>
      </c>
      <c r="X82" s="23">
        <v>7</v>
      </c>
      <c r="Y82" s="23" t="s">
        <v>57</v>
      </c>
      <c r="Z82" s="23">
        <v>0.44</v>
      </c>
      <c r="AA82" s="23">
        <v>0.44</v>
      </c>
      <c r="AB82" s="23">
        <v>0.88</v>
      </c>
      <c r="AC82" s="23" t="s">
        <v>57</v>
      </c>
      <c r="AD82" s="24">
        <v>36961</v>
      </c>
      <c r="AE82" s="24">
        <v>52311</v>
      </c>
      <c r="AF82" s="24">
        <v>64512</v>
      </c>
      <c r="AG82" s="23" t="s">
        <v>57</v>
      </c>
      <c r="AH82" s="23">
        <v>817</v>
      </c>
      <c r="AI82" s="24">
        <v>1040</v>
      </c>
      <c r="AJ82" s="24">
        <v>1130</v>
      </c>
    </row>
    <row r="83" spans="1:36" hidden="1" x14ac:dyDescent="0.25">
      <c r="A83" t="s">
        <v>88</v>
      </c>
      <c r="B83" s="20" t="s">
        <v>69</v>
      </c>
      <c r="C83" s="20">
        <v>797</v>
      </c>
      <c r="D83" s="22">
        <v>5842</v>
      </c>
      <c r="E83" s="20" t="s">
        <v>57</v>
      </c>
      <c r="F83" s="20">
        <v>3.5</v>
      </c>
      <c r="G83" s="20">
        <v>11.4</v>
      </c>
      <c r="H83" s="20" t="s">
        <v>57</v>
      </c>
      <c r="I83" s="20">
        <v>0.97</v>
      </c>
      <c r="J83" s="20">
        <v>1</v>
      </c>
      <c r="K83" s="20" t="s">
        <v>57</v>
      </c>
      <c r="L83" s="22">
        <v>80161</v>
      </c>
      <c r="M83" s="22">
        <v>166842</v>
      </c>
      <c r="N83" s="20" t="s">
        <v>57</v>
      </c>
      <c r="O83" s="20">
        <v>164</v>
      </c>
      <c r="P83" s="20">
        <v>137</v>
      </c>
      <c r="R83" s="21">
        <v>797</v>
      </c>
      <c r="S83" s="25">
        <v>1943</v>
      </c>
      <c r="T83" s="25">
        <v>5842</v>
      </c>
      <c r="U83" s="21" t="s">
        <v>57</v>
      </c>
      <c r="V83" s="21">
        <v>3.5</v>
      </c>
      <c r="W83" s="21">
        <v>8.5</v>
      </c>
      <c r="X83" s="21">
        <v>11.4</v>
      </c>
      <c r="Y83" s="21" t="s">
        <v>57</v>
      </c>
      <c r="Z83" s="21">
        <v>0.97</v>
      </c>
      <c r="AA83" s="21">
        <v>1</v>
      </c>
      <c r="AB83" s="21">
        <v>1</v>
      </c>
      <c r="AC83" s="21" t="s">
        <v>57</v>
      </c>
      <c r="AD83" s="25">
        <v>80161</v>
      </c>
      <c r="AE83" s="25">
        <v>121877</v>
      </c>
      <c r="AF83" s="25">
        <v>166842</v>
      </c>
      <c r="AG83" s="21" t="s">
        <v>57</v>
      </c>
      <c r="AH83" s="21">
        <v>164</v>
      </c>
      <c r="AI83" s="21">
        <v>164</v>
      </c>
      <c r="AJ83" s="21">
        <v>137</v>
      </c>
    </row>
    <row r="84" spans="1:36" hidden="1" x14ac:dyDescent="0.25">
      <c r="A84" t="s">
        <v>88</v>
      </c>
      <c r="B84" s="20" t="s">
        <v>70</v>
      </c>
      <c r="C84" s="20">
        <v>251</v>
      </c>
      <c r="D84" s="20">
        <v>416</v>
      </c>
      <c r="E84" s="20" t="s">
        <v>57</v>
      </c>
      <c r="F84" s="20">
        <v>4.3</v>
      </c>
      <c r="G84" s="20">
        <v>9.9</v>
      </c>
      <c r="H84" s="20" t="s">
        <v>57</v>
      </c>
      <c r="I84" s="20">
        <v>0.41</v>
      </c>
      <c r="J84" s="20">
        <v>0.98</v>
      </c>
      <c r="K84" s="20" t="s">
        <v>57</v>
      </c>
      <c r="L84" s="22">
        <v>7638</v>
      </c>
      <c r="M84" s="22">
        <v>12776</v>
      </c>
      <c r="N84" s="20" t="s">
        <v>57</v>
      </c>
      <c r="O84" s="20">
        <v>142</v>
      </c>
      <c r="P84" s="20">
        <v>312</v>
      </c>
      <c r="R84" s="21">
        <v>57</v>
      </c>
      <c r="S84" s="38">
        <v>123</v>
      </c>
      <c r="T84" s="21">
        <v>280</v>
      </c>
      <c r="U84" s="21" t="s">
        <v>57</v>
      </c>
      <c r="V84" s="21">
        <v>5.0999999999999996</v>
      </c>
      <c r="W84" s="21">
        <v>7.5</v>
      </c>
      <c r="X84" s="21">
        <v>10.199999999999999</v>
      </c>
      <c r="Y84" s="21" t="s">
        <v>57</v>
      </c>
      <c r="Z84" s="21">
        <v>0.37</v>
      </c>
      <c r="AA84" s="21">
        <v>0.44</v>
      </c>
      <c r="AB84" s="21">
        <v>0.98</v>
      </c>
      <c r="AC84" s="21" t="s">
        <v>57</v>
      </c>
      <c r="AD84" s="25">
        <v>1663</v>
      </c>
      <c r="AE84" s="25">
        <v>3760</v>
      </c>
      <c r="AF84" s="25">
        <v>8528</v>
      </c>
      <c r="AG84" s="21" t="s">
        <v>57</v>
      </c>
      <c r="AH84" s="21">
        <v>154</v>
      </c>
      <c r="AI84" s="21">
        <v>234</v>
      </c>
      <c r="AJ84" s="21">
        <v>313</v>
      </c>
    </row>
    <row r="85" spans="1:36" hidden="1" x14ac:dyDescent="0.25">
      <c r="A85" t="s">
        <v>88</v>
      </c>
      <c r="B85" s="20" t="s">
        <v>71</v>
      </c>
      <c r="C85" s="112">
        <v>244</v>
      </c>
      <c r="D85" s="112">
        <v>556</v>
      </c>
      <c r="E85" s="20" t="s">
        <v>57</v>
      </c>
      <c r="F85" s="20">
        <v>15.7</v>
      </c>
      <c r="G85" s="20">
        <v>45.8</v>
      </c>
      <c r="H85" s="20" t="s">
        <v>57</v>
      </c>
      <c r="I85" s="20">
        <v>0.4</v>
      </c>
      <c r="J85" s="20">
        <v>0.76</v>
      </c>
      <c r="K85" s="20" t="s">
        <v>57</v>
      </c>
      <c r="L85" s="22">
        <v>2400</v>
      </c>
      <c r="M85" s="22">
        <v>3496</v>
      </c>
      <c r="N85" s="20" t="s">
        <v>57</v>
      </c>
      <c r="O85" s="20">
        <v>188</v>
      </c>
      <c r="P85" s="20">
        <v>344</v>
      </c>
      <c r="R85" s="21">
        <v>244</v>
      </c>
      <c r="S85" s="119">
        <v>270</v>
      </c>
      <c r="T85" s="21">
        <v>556</v>
      </c>
      <c r="U85" s="21" t="s">
        <v>57</v>
      </c>
      <c r="V85" s="21">
        <v>15.7</v>
      </c>
      <c r="W85" s="21">
        <v>19</v>
      </c>
      <c r="X85" s="21">
        <v>45.8</v>
      </c>
      <c r="Y85" s="21" t="s">
        <v>57</v>
      </c>
      <c r="Z85" s="21">
        <v>0.4</v>
      </c>
      <c r="AA85" s="21">
        <v>0.47</v>
      </c>
      <c r="AB85" s="21">
        <v>0.76</v>
      </c>
      <c r="AC85" s="21" t="s">
        <v>57</v>
      </c>
      <c r="AD85" s="25">
        <v>2400</v>
      </c>
      <c r="AE85" s="25">
        <v>2628</v>
      </c>
      <c r="AF85" s="25">
        <v>3496</v>
      </c>
      <c r="AG85" s="21" t="s">
        <v>57</v>
      </c>
      <c r="AH85" s="21">
        <v>188</v>
      </c>
      <c r="AI85" s="21">
        <v>233</v>
      </c>
      <c r="AJ85" s="21">
        <v>344</v>
      </c>
    </row>
    <row r="86" spans="1:36" hidden="1" x14ac:dyDescent="0.25">
      <c r="A86" t="s">
        <v>89</v>
      </c>
      <c r="B86" s="31" t="s">
        <v>68</v>
      </c>
      <c r="C86" s="20">
        <v>954</v>
      </c>
      <c r="D86" s="22">
        <v>2584</v>
      </c>
      <c r="E86" s="20" t="s">
        <v>57</v>
      </c>
      <c r="F86" s="20">
        <v>4.8499999999999996</v>
      </c>
      <c r="G86" s="20">
        <v>10.78</v>
      </c>
      <c r="H86" s="20" t="s">
        <v>57</v>
      </c>
      <c r="I86" s="20">
        <v>0.62</v>
      </c>
      <c r="J86" s="20">
        <v>0.99</v>
      </c>
      <c r="K86" s="20" t="s">
        <v>57</v>
      </c>
      <c r="L86" s="22">
        <v>158081</v>
      </c>
      <c r="M86" s="22">
        <v>835275</v>
      </c>
      <c r="N86" s="20" t="s">
        <v>57</v>
      </c>
      <c r="O86" s="20">
        <v>568</v>
      </c>
      <c r="P86" s="22">
        <v>1316</v>
      </c>
      <c r="R86" s="21">
        <v>954</v>
      </c>
      <c r="S86" s="25">
        <v>2418</v>
      </c>
      <c r="T86" s="25">
        <v>2584</v>
      </c>
      <c r="U86" s="21" t="s">
        <v>57</v>
      </c>
      <c r="V86" s="21">
        <v>4.8499999999999996</v>
      </c>
      <c r="W86" s="21">
        <v>9.92</v>
      </c>
      <c r="X86" s="21">
        <v>10.78</v>
      </c>
      <c r="Y86" s="21" t="s">
        <v>57</v>
      </c>
      <c r="Z86" s="21">
        <v>0.62</v>
      </c>
      <c r="AA86" s="21">
        <v>0.98</v>
      </c>
      <c r="AB86" s="21">
        <v>0.99</v>
      </c>
      <c r="AC86" s="21" t="s">
        <v>57</v>
      </c>
      <c r="AD86" s="25">
        <v>158081</v>
      </c>
      <c r="AE86" s="25">
        <v>755887</v>
      </c>
      <c r="AF86" s="25">
        <v>835275</v>
      </c>
      <c r="AG86" s="21" t="s">
        <v>57</v>
      </c>
      <c r="AH86" s="21">
        <v>568</v>
      </c>
      <c r="AI86" s="25">
        <v>1234</v>
      </c>
      <c r="AJ86" s="25">
        <v>1316</v>
      </c>
    </row>
    <row r="87" spans="1:36" hidden="1" x14ac:dyDescent="0.25">
      <c r="A87" t="s">
        <v>89</v>
      </c>
      <c r="B87" s="31" t="s">
        <v>69</v>
      </c>
      <c r="C87" s="20">
        <v>361</v>
      </c>
      <c r="D87" s="22">
        <v>10886</v>
      </c>
      <c r="E87" s="20" t="s">
        <v>57</v>
      </c>
      <c r="F87" s="20">
        <v>1.67</v>
      </c>
      <c r="G87" s="20">
        <v>9.02</v>
      </c>
      <c r="H87" s="20" t="s">
        <v>57</v>
      </c>
      <c r="I87" s="20">
        <v>0.45</v>
      </c>
      <c r="J87" s="20">
        <v>1</v>
      </c>
      <c r="K87" s="20" t="s">
        <v>57</v>
      </c>
      <c r="L87" s="22">
        <v>227457</v>
      </c>
      <c r="M87" s="22">
        <v>3829348</v>
      </c>
      <c r="N87" s="20" t="s">
        <v>57</v>
      </c>
      <c r="O87" s="20">
        <v>720</v>
      </c>
      <c r="P87" s="22">
        <v>1083</v>
      </c>
      <c r="R87" s="21">
        <v>361</v>
      </c>
      <c r="S87" s="25">
        <v>2582</v>
      </c>
      <c r="T87" s="25">
        <v>10886</v>
      </c>
      <c r="U87" s="21" t="s">
        <v>57</v>
      </c>
      <c r="V87" s="21">
        <v>1.67</v>
      </c>
      <c r="W87" s="21">
        <v>5.5</v>
      </c>
      <c r="X87" s="21">
        <v>9.02</v>
      </c>
      <c r="Y87" s="21" t="s">
        <v>57</v>
      </c>
      <c r="Z87" s="21">
        <v>0.45</v>
      </c>
      <c r="AA87" s="21">
        <v>1</v>
      </c>
      <c r="AB87" s="21">
        <v>1</v>
      </c>
      <c r="AC87" s="21" t="s">
        <v>57</v>
      </c>
      <c r="AD87" s="25">
        <v>227457</v>
      </c>
      <c r="AE87" s="25">
        <v>1715208</v>
      </c>
      <c r="AF87" s="25">
        <v>3829348</v>
      </c>
      <c r="AG87" s="21" t="s">
        <v>57</v>
      </c>
      <c r="AH87" s="21">
        <v>720</v>
      </c>
      <c r="AI87" s="25">
        <v>1000</v>
      </c>
      <c r="AJ87" s="25">
        <v>1083</v>
      </c>
    </row>
    <row r="88" spans="1:36" hidden="1" x14ac:dyDescent="0.25">
      <c r="A88" t="s">
        <v>89</v>
      </c>
      <c r="B88" s="31" t="s">
        <v>70</v>
      </c>
      <c r="C88" s="20">
        <v>95</v>
      </c>
      <c r="D88" s="20">
        <v>186</v>
      </c>
      <c r="E88" s="20" t="s">
        <v>57</v>
      </c>
      <c r="F88" s="20">
        <v>3.2</v>
      </c>
      <c r="G88" s="20">
        <v>5.87</v>
      </c>
      <c r="H88" s="20" t="s">
        <v>57</v>
      </c>
      <c r="I88" s="20">
        <v>0.05</v>
      </c>
      <c r="J88" s="20">
        <v>0.11</v>
      </c>
      <c r="K88" s="20" t="s">
        <v>57</v>
      </c>
      <c r="L88" s="20">
        <v>308</v>
      </c>
      <c r="M88" s="22">
        <v>3126</v>
      </c>
      <c r="N88" s="20" t="s">
        <v>57</v>
      </c>
      <c r="O88" s="20">
        <v>39</v>
      </c>
      <c r="P88" s="20">
        <v>298</v>
      </c>
      <c r="R88" s="21">
        <v>418</v>
      </c>
      <c r="S88" s="38">
        <v>898</v>
      </c>
      <c r="T88" s="21">
        <v>946</v>
      </c>
      <c r="U88" s="21" t="s">
        <v>57</v>
      </c>
      <c r="V88" s="21">
        <v>2.88</v>
      </c>
      <c r="W88" s="21">
        <v>4.75</v>
      </c>
      <c r="X88" s="21">
        <v>5.4</v>
      </c>
      <c r="Y88" s="21" t="s">
        <v>57</v>
      </c>
      <c r="Z88" s="21">
        <v>0.11</v>
      </c>
      <c r="AA88" s="21">
        <v>0.56000000000000005</v>
      </c>
      <c r="AB88" s="21">
        <v>0.56000000000000005</v>
      </c>
      <c r="AC88" s="21" t="s">
        <v>57</v>
      </c>
      <c r="AD88" s="25">
        <v>1384</v>
      </c>
      <c r="AE88" s="25">
        <v>12730</v>
      </c>
      <c r="AF88" s="25">
        <v>14062</v>
      </c>
      <c r="AG88" s="21" t="s">
        <v>57</v>
      </c>
      <c r="AH88" s="21">
        <v>35</v>
      </c>
      <c r="AI88" s="21">
        <v>244</v>
      </c>
      <c r="AJ88" s="21">
        <v>288</v>
      </c>
    </row>
    <row r="89" spans="1:36" hidden="1" x14ac:dyDescent="0.25">
      <c r="A89" t="s">
        <v>89</v>
      </c>
      <c r="B89" s="20" t="s">
        <v>71</v>
      </c>
      <c r="C89" s="112">
        <v>70</v>
      </c>
      <c r="D89" s="112">
        <v>280</v>
      </c>
      <c r="E89" s="20" t="s">
        <v>57</v>
      </c>
      <c r="F89" s="20">
        <v>3.46</v>
      </c>
      <c r="G89" s="20">
        <v>20.81</v>
      </c>
      <c r="H89" s="20" t="s">
        <v>57</v>
      </c>
      <c r="I89" s="20">
        <v>0.56000000000000005</v>
      </c>
      <c r="J89" s="20">
        <v>0.79</v>
      </c>
      <c r="K89" s="20" t="s">
        <v>57</v>
      </c>
      <c r="L89" s="22">
        <v>1403</v>
      </c>
      <c r="M89" s="22">
        <v>3198</v>
      </c>
      <c r="N89" s="20" t="s">
        <v>57</v>
      </c>
      <c r="O89" s="20">
        <v>71</v>
      </c>
      <c r="P89" s="20">
        <v>272</v>
      </c>
      <c r="R89" s="21">
        <v>70</v>
      </c>
      <c r="S89" s="119">
        <v>123</v>
      </c>
      <c r="T89" s="21">
        <v>280</v>
      </c>
      <c r="U89" s="21" t="s">
        <v>57</v>
      </c>
      <c r="V89" s="21">
        <v>3.46</v>
      </c>
      <c r="W89" s="21">
        <v>7.7</v>
      </c>
      <c r="X89" s="21">
        <v>20.81</v>
      </c>
      <c r="Y89" s="21" t="s">
        <v>57</v>
      </c>
      <c r="Z89" s="21">
        <v>0.56000000000000005</v>
      </c>
      <c r="AA89" s="21">
        <v>0.77</v>
      </c>
      <c r="AB89" s="21">
        <v>0.79</v>
      </c>
      <c r="AC89" s="21" t="s">
        <v>57</v>
      </c>
      <c r="AD89" s="25">
        <v>1403</v>
      </c>
      <c r="AE89" s="25">
        <v>2550</v>
      </c>
      <c r="AF89" s="25">
        <v>3198</v>
      </c>
      <c r="AG89" s="21" t="s">
        <v>57</v>
      </c>
      <c r="AH89" s="21">
        <v>71</v>
      </c>
      <c r="AI89" s="21">
        <v>181</v>
      </c>
      <c r="AJ89" s="21">
        <v>272</v>
      </c>
    </row>
    <row r="90" spans="1:36" x14ac:dyDescent="0.25">
      <c r="A90" s="10" t="s">
        <v>89</v>
      </c>
      <c r="B90" s="32" t="s">
        <v>83</v>
      </c>
      <c r="C90" s="28">
        <v>1230</v>
      </c>
      <c r="D90" s="28">
        <v>3814</v>
      </c>
      <c r="E90" s="27" t="s">
        <v>57</v>
      </c>
      <c r="F90" s="27">
        <v>4.37</v>
      </c>
      <c r="G90" s="27">
        <v>17.73</v>
      </c>
      <c r="H90" s="27" t="s">
        <v>57</v>
      </c>
      <c r="I90" s="27">
        <v>0.88</v>
      </c>
      <c r="J90" s="27">
        <v>1</v>
      </c>
      <c r="K90" s="27" t="s">
        <v>57</v>
      </c>
      <c r="L90" s="28">
        <v>24673</v>
      </c>
      <c r="M90" s="28">
        <v>41020</v>
      </c>
      <c r="N90" s="27" t="s">
        <v>57</v>
      </c>
      <c r="O90" s="27">
        <v>84</v>
      </c>
      <c r="P90" s="27">
        <v>185</v>
      </c>
      <c r="R90" s="29">
        <v>1230</v>
      </c>
      <c r="S90" s="29">
        <v>1437</v>
      </c>
      <c r="T90" s="29">
        <v>3814</v>
      </c>
      <c r="U90" s="30" t="s">
        <v>57</v>
      </c>
      <c r="V90" s="30">
        <v>4.37</v>
      </c>
      <c r="W90" s="30">
        <v>6.04</v>
      </c>
      <c r="X90" s="30">
        <v>17.73</v>
      </c>
      <c r="Y90" s="30" t="s">
        <v>57</v>
      </c>
      <c r="Z90" s="30">
        <v>0.88</v>
      </c>
      <c r="AA90" s="30">
        <v>0.95</v>
      </c>
      <c r="AB90" s="30">
        <v>1</v>
      </c>
      <c r="AC90" s="30" t="s">
        <v>57</v>
      </c>
      <c r="AD90" s="29">
        <v>24673</v>
      </c>
      <c r="AE90" s="29">
        <v>28658</v>
      </c>
      <c r="AF90" s="29">
        <v>41020</v>
      </c>
      <c r="AG90" s="30" t="s">
        <v>57</v>
      </c>
      <c r="AH90" s="30">
        <v>84</v>
      </c>
      <c r="AI90" s="30">
        <v>117</v>
      </c>
      <c r="AJ90" s="30">
        <v>185</v>
      </c>
    </row>
    <row r="92" spans="1:36" x14ac:dyDescent="0.25">
      <c r="C92" s="114">
        <f>C12+C16</f>
        <v>2429</v>
      </c>
      <c r="D92" s="114">
        <f>D12+D16</f>
        <v>6532</v>
      </c>
      <c r="O92" s="39"/>
      <c r="R92" s="39">
        <f>R12+R16</f>
        <v>2396</v>
      </c>
      <c r="S92" s="114">
        <f>S12+S16</f>
        <v>5787</v>
      </c>
      <c r="T92" s="39">
        <f>T12+T16</f>
        <v>13885</v>
      </c>
    </row>
    <row r="93" spans="1:36" x14ac:dyDescent="0.25">
      <c r="C93" s="114">
        <f>SUM(C20+C24+C28)</f>
        <v>1369</v>
      </c>
      <c r="D93" s="114">
        <f>SUM(D20+D24+D28)</f>
        <v>2798</v>
      </c>
      <c r="O93" s="39"/>
      <c r="R93" s="39">
        <f>SUM(R20+R24+R28)</f>
        <v>2045</v>
      </c>
      <c r="S93" s="114">
        <f>SUM(S20+S24+S28)</f>
        <v>3010</v>
      </c>
      <c r="T93" s="39">
        <f>SUM(T20+T24+T28)</f>
        <v>10621</v>
      </c>
    </row>
    <row r="94" spans="1:36" x14ac:dyDescent="0.25">
      <c r="C94" s="114">
        <f>C63+C66</f>
        <v>13544</v>
      </c>
      <c r="D94" s="114">
        <f>D63+D66</f>
        <v>29222</v>
      </c>
      <c r="O94" s="39"/>
      <c r="R94" s="39">
        <f>R63+R66</f>
        <v>13893</v>
      </c>
      <c r="S94" s="114">
        <f>S63+S66</f>
        <v>20979</v>
      </c>
      <c r="T94" s="39">
        <f>T63+T66</f>
        <v>29357</v>
      </c>
    </row>
    <row r="97" spans="13:22" x14ac:dyDescent="0.25">
      <c r="M97" s="14" t="s">
        <v>90</v>
      </c>
      <c r="O97" t="s">
        <v>88</v>
      </c>
      <c r="R97" s="21">
        <v>57</v>
      </c>
      <c r="S97" s="119">
        <v>123</v>
      </c>
      <c r="T97" s="21">
        <v>280</v>
      </c>
      <c r="V97" t="s">
        <v>91</v>
      </c>
    </row>
    <row r="98" spans="13:22" x14ac:dyDescent="0.25">
      <c r="O98" t="s">
        <v>89</v>
      </c>
      <c r="R98" s="21">
        <v>418</v>
      </c>
      <c r="S98" s="119">
        <v>898</v>
      </c>
      <c r="T98" s="21">
        <v>946</v>
      </c>
    </row>
    <row r="99" spans="13:22" x14ac:dyDescent="0.25">
      <c r="O99" s="10" t="s">
        <v>42</v>
      </c>
      <c r="P99" s="40"/>
      <c r="Q99" s="10"/>
      <c r="R99" s="30">
        <v>484</v>
      </c>
      <c r="S99" s="120">
        <v>1033</v>
      </c>
      <c r="T99" s="29">
        <v>1306</v>
      </c>
    </row>
    <row r="100" spans="13:22" x14ac:dyDescent="0.25">
      <c r="O100" t="s">
        <v>45</v>
      </c>
      <c r="R100" s="21">
        <v>824</v>
      </c>
      <c r="S100" s="121">
        <v>3362</v>
      </c>
      <c r="T100" s="25">
        <v>3934</v>
      </c>
      <c r="V100" t="s">
        <v>92</v>
      </c>
    </row>
    <row r="101" spans="13:22" x14ac:dyDescent="0.25">
      <c r="O101" t="s">
        <v>86</v>
      </c>
      <c r="R101" s="25">
        <v>1066</v>
      </c>
      <c r="S101" s="121">
        <v>3306</v>
      </c>
      <c r="T101" s="25">
        <v>4280</v>
      </c>
    </row>
    <row r="102" spans="13:22" x14ac:dyDescent="0.25">
      <c r="O102" t="s">
        <v>67</v>
      </c>
      <c r="R102" s="25">
        <v>1239</v>
      </c>
      <c r="S102" s="121">
        <v>3773</v>
      </c>
      <c r="T102" s="25">
        <v>4344</v>
      </c>
    </row>
    <row r="103" spans="13:22" x14ac:dyDescent="0.25">
      <c r="O103" t="s">
        <v>87</v>
      </c>
      <c r="R103" s="21">
        <v>772</v>
      </c>
      <c r="S103" s="121">
        <v>4621</v>
      </c>
      <c r="T103" s="25">
        <v>5266</v>
      </c>
    </row>
    <row r="104" spans="13:22" x14ac:dyDescent="0.25">
      <c r="O104" s="10" t="s">
        <v>80</v>
      </c>
      <c r="P104" s="40"/>
      <c r="Q104" s="10"/>
      <c r="R104" s="30">
        <v>261</v>
      </c>
      <c r="S104" s="120">
        <v>3233</v>
      </c>
      <c r="T104" s="29">
        <v>5599</v>
      </c>
    </row>
    <row r="105" spans="13:22" x14ac:dyDescent="0.25">
      <c r="O105" t="s">
        <v>79</v>
      </c>
      <c r="R105" s="25">
        <v>3752</v>
      </c>
      <c r="S105" s="121">
        <v>5351</v>
      </c>
      <c r="T105" s="25">
        <v>8029</v>
      </c>
      <c r="V105" t="s">
        <v>93</v>
      </c>
    </row>
    <row r="106" spans="13:22" x14ac:dyDescent="0.25">
      <c r="O106" t="s">
        <v>41</v>
      </c>
      <c r="R106" s="25">
        <v>1873</v>
      </c>
      <c r="S106" s="121">
        <v>6225</v>
      </c>
      <c r="T106" s="25">
        <v>8434</v>
      </c>
    </row>
    <row r="107" spans="13:22" x14ac:dyDescent="0.25">
      <c r="O107" t="s">
        <v>94</v>
      </c>
      <c r="R107" s="21">
        <v>2045</v>
      </c>
      <c r="S107" s="122">
        <v>3010</v>
      </c>
      <c r="T107" s="25">
        <v>10621</v>
      </c>
    </row>
    <row r="108" spans="13:22" x14ac:dyDescent="0.25">
      <c r="O108" s="14" t="s">
        <v>95</v>
      </c>
      <c r="R108" s="3">
        <v>2396</v>
      </c>
      <c r="S108" s="123">
        <v>5787</v>
      </c>
      <c r="T108" s="3">
        <v>13885</v>
      </c>
    </row>
    <row r="109" spans="13:22" x14ac:dyDescent="0.25">
      <c r="O109" t="s">
        <v>81</v>
      </c>
      <c r="R109" s="25">
        <v>4144</v>
      </c>
      <c r="S109" s="121">
        <v>15655</v>
      </c>
      <c r="T109" s="25">
        <v>17626</v>
      </c>
    </row>
    <row r="110" spans="13:22" x14ac:dyDescent="0.25">
      <c r="O110" t="s">
        <v>77</v>
      </c>
      <c r="R110" s="25">
        <v>11039</v>
      </c>
      <c r="S110" s="118">
        <v>23633</v>
      </c>
      <c r="T110" s="25">
        <v>17654</v>
      </c>
    </row>
    <row r="111" spans="13:22" x14ac:dyDescent="0.25">
      <c r="O111" t="s">
        <v>40</v>
      </c>
      <c r="R111" s="25">
        <v>1376</v>
      </c>
      <c r="S111" s="121">
        <v>8196</v>
      </c>
      <c r="T111" s="25">
        <v>25984</v>
      </c>
    </row>
    <row r="112" spans="13:22" x14ac:dyDescent="0.25">
      <c r="O112" t="s">
        <v>96</v>
      </c>
      <c r="R112" s="25">
        <v>13893</v>
      </c>
      <c r="S112" s="121">
        <v>20979</v>
      </c>
      <c r="T112" s="25">
        <v>29357</v>
      </c>
    </row>
  </sheetData>
  <autoFilter ref="A5:AJ90" xr:uid="{00000000-0009-0000-0000-000006000000}">
    <filterColumn colId="1">
      <filters>
        <filter val="Summer Steelhead"/>
      </filters>
    </filterColumn>
  </autoFilter>
  <mergeCells count="11">
    <mergeCell ref="A2:O2"/>
    <mergeCell ref="C4:D4"/>
    <mergeCell ref="F4:G4"/>
    <mergeCell ref="I4:J4"/>
    <mergeCell ref="L4:M4"/>
    <mergeCell ref="O4:P4"/>
    <mergeCell ref="R4:T4"/>
    <mergeCell ref="V4:X4"/>
    <mergeCell ref="Z4:AB4"/>
    <mergeCell ref="AD4:AF4"/>
    <mergeCell ref="AH4:AJ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AF39D-BAC8-4A95-8C4B-22F72969C54B}">
  <dimension ref="A2:N123"/>
  <sheetViews>
    <sheetView workbookViewId="0"/>
  </sheetViews>
  <sheetFormatPr defaultRowHeight="15" x14ac:dyDescent="0.25"/>
  <cols>
    <col min="1" max="1" width="3.28515625" customWidth="1"/>
    <col min="2" max="2" width="34.140625" customWidth="1"/>
    <col min="3" max="3" width="17.85546875" customWidth="1"/>
    <col min="4" max="4" width="27.85546875" customWidth="1"/>
    <col min="5" max="5" width="10" customWidth="1"/>
    <col min="7" max="7" width="28.7109375" customWidth="1"/>
    <col min="8" max="8" width="14.28515625" customWidth="1"/>
    <col min="9" max="9" width="114.42578125" customWidth="1"/>
    <col min="10" max="10" width="14.5703125" customWidth="1"/>
    <col min="11" max="11" width="55.85546875" customWidth="1"/>
    <col min="12" max="12" width="98.28515625" customWidth="1"/>
    <col min="13" max="13" width="152.85546875" customWidth="1"/>
    <col min="14" max="14" width="187.28515625" customWidth="1"/>
  </cols>
  <sheetData>
    <row r="2" spans="1:14" x14ac:dyDescent="0.25">
      <c r="A2" s="172"/>
      <c r="B2" s="172" t="s">
        <v>289</v>
      </c>
      <c r="C2" s="172" t="s">
        <v>437</v>
      </c>
      <c r="D2" s="172" t="s">
        <v>438</v>
      </c>
      <c r="E2" s="172" t="s">
        <v>439</v>
      </c>
      <c r="F2" s="173" t="s">
        <v>440</v>
      </c>
      <c r="G2" s="172" t="s">
        <v>441</v>
      </c>
      <c r="H2" s="172" t="s">
        <v>442</v>
      </c>
      <c r="I2" s="172" t="s">
        <v>443</v>
      </c>
      <c r="J2" s="172" t="s">
        <v>444</v>
      </c>
      <c r="K2" s="172" t="s">
        <v>445</v>
      </c>
      <c r="L2" s="172" t="s">
        <v>446</v>
      </c>
      <c r="M2" s="172" t="s">
        <v>447</v>
      </c>
      <c r="N2" s="174" t="s">
        <v>448</v>
      </c>
    </row>
    <row r="3" spans="1:14" ht="15" customHeight="1" x14ac:dyDescent="0.25">
      <c r="B3" t="s">
        <v>4</v>
      </c>
      <c r="C3" t="s">
        <v>5</v>
      </c>
      <c r="D3" t="s">
        <v>31</v>
      </c>
      <c r="E3" t="s">
        <v>408</v>
      </c>
      <c r="F3" s="3">
        <f>Summary!T5</f>
        <v>106</v>
      </c>
      <c r="G3" t="s">
        <v>449</v>
      </c>
      <c r="H3" t="s">
        <v>434</v>
      </c>
      <c r="I3" t="s">
        <v>450</v>
      </c>
      <c r="J3" t="s">
        <v>451</v>
      </c>
      <c r="K3" t="s">
        <v>452</v>
      </c>
      <c r="L3" t="s">
        <v>453</v>
      </c>
      <c r="M3" t="s">
        <v>454</v>
      </c>
      <c r="N3" s="41" t="s">
        <v>455</v>
      </c>
    </row>
    <row r="4" spans="1:14" ht="15" customHeight="1" x14ac:dyDescent="0.25">
      <c r="B4" t="s">
        <v>4</v>
      </c>
      <c r="C4" t="s">
        <v>5</v>
      </c>
      <c r="D4" t="s">
        <v>456</v>
      </c>
      <c r="E4" t="s">
        <v>408</v>
      </c>
      <c r="F4" s="3">
        <f>Summary!T6</f>
        <v>100</v>
      </c>
      <c r="G4" t="s">
        <v>449</v>
      </c>
      <c r="H4" t="s">
        <v>434</v>
      </c>
      <c r="I4" t="s">
        <v>450</v>
      </c>
      <c r="J4" t="s">
        <v>451</v>
      </c>
      <c r="K4" t="s">
        <v>452</v>
      </c>
      <c r="L4" t="s">
        <v>453</v>
      </c>
      <c r="M4" t="s">
        <v>454</v>
      </c>
      <c r="N4" s="41" t="s">
        <v>455</v>
      </c>
    </row>
    <row r="5" spans="1:14" ht="15" customHeight="1" x14ac:dyDescent="0.25">
      <c r="B5" t="s">
        <v>4</v>
      </c>
      <c r="C5" t="s">
        <v>5</v>
      </c>
      <c r="D5" t="s">
        <v>33</v>
      </c>
      <c r="E5" t="s">
        <v>408</v>
      </c>
      <c r="F5" s="3">
        <f>Summary!T7</f>
        <v>71</v>
      </c>
      <c r="G5" t="s">
        <v>449</v>
      </c>
      <c r="H5" t="s">
        <v>434</v>
      </c>
      <c r="I5" t="s">
        <v>450</v>
      </c>
      <c r="J5" t="s">
        <v>451</v>
      </c>
      <c r="K5" t="s">
        <v>452</v>
      </c>
      <c r="L5" t="s">
        <v>453</v>
      </c>
      <c r="M5" t="s">
        <v>454</v>
      </c>
      <c r="N5" s="41" t="s">
        <v>455</v>
      </c>
    </row>
    <row r="6" spans="1:14" x14ac:dyDescent="0.25">
      <c r="B6" t="s">
        <v>4</v>
      </c>
      <c r="C6" t="s">
        <v>5</v>
      </c>
      <c r="D6" t="s">
        <v>34</v>
      </c>
      <c r="E6" t="s">
        <v>408</v>
      </c>
      <c r="F6" s="3">
        <f>Summary!T8</f>
        <v>219</v>
      </c>
      <c r="G6" t="s">
        <v>449</v>
      </c>
      <c r="H6" t="s">
        <v>434</v>
      </c>
      <c r="I6" t="s">
        <v>457</v>
      </c>
      <c r="J6" t="s">
        <v>458</v>
      </c>
      <c r="K6" t="s">
        <v>452</v>
      </c>
      <c r="L6" t="s">
        <v>461</v>
      </c>
      <c r="M6" s="175" t="s">
        <v>462</v>
      </c>
    </row>
    <row r="7" spans="1:14" x14ac:dyDescent="0.25">
      <c r="B7" t="s">
        <v>4</v>
      </c>
      <c r="C7" t="s">
        <v>5</v>
      </c>
      <c r="D7" t="s">
        <v>35</v>
      </c>
      <c r="E7" t="s">
        <v>408</v>
      </c>
      <c r="F7" s="3">
        <f>Summary!T9</f>
        <v>24</v>
      </c>
      <c r="G7" t="s">
        <v>449</v>
      </c>
      <c r="H7" t="s">
        <v>380</v>
      </c>
      <c r="I7" t="s">
        <v>457</v>
      </c>
      <c r="J7" t="s">
        <v>458</v>
      </c>
      <c r="K7" t="s">
        <v>452</v>
      </c>
      <c r="L7" t="s">
        <v>461</v>
      </c>
      <c r="M7" s="175" t="s">
        <v>462</v>
      </c>
      <c r="N7" s="41" t="s">
        <v>464</v>
      </c>
    </row>
    <row r="8" spans="1:14" x14ac:dyDescent="0.25">
      <c r="B8" t="s">
        <v>4</v>
      </c>
      <c r="C8" t="s">
        <v>5</v>
      </c>
      <c r="D8" t="s">
        <v>36</v>
      </c>
      <c r="E8" t="s">
        <v>408</v>
      </c>
      <c r="F8" s="3">
        <f>Summary!T10</f>
        <v>5</v>
      </c>
      <c r="G8" t="s">
        <v>449</v>
      </c>
      <c r="H8" t="s">
        <v>380</v>
      </c>
      <c r="I8" t="s">
        <v>457</v>
      </c>
      <c r="J8" t="s">
        <v>458</v>
      </c>
      <c r="K8" t="s">
        <v>452</v>
      </c>
      <c r="L8" t="s">
        <v>459</v>
      </c>
      <c r="M8" s="175" t="s">
        <v>460</v>
      </c>
      <c r="N8" s="41" t="s">
        <v>464</v>
      </c>
    </row>
    <row r="9" spans="1:14" x14ac:dyDescent="0.25">
      <c r="B9" t="s">
        <v>4</v>
      </c>
      <c r="C9" t="s">
        <v>5</v>
      </c>
      <c r="D9" t="s">
        <v>37</v>
      </c>
      <c r="E9" t="s">
        <v>408</v>
      </c>
      <c r="F9" s="3">
        <f>Summary!T11</f>
        <v>0</v>
      </c>
      <c r="G9" t="s">
        <v>449</v>
      </c>
      <c r="H9" t="s">
        <v>380</v>
      </c>
      <c r="I9" t="s">
        <v>457</v>
      </c>
      <c r="J9" t="s">
        <v>458</v>
      </c>
      <c r="K9" t="s">
        <v>452</v>
      </c>
      <c r="L9" t="s">
        <v>459</v>
      </c>
      <c r="M9" s="175" t="s">
        <v>460</v>
      </c>
      <c r="N9" s="41" t="s">
        <v>464</v>
      </c>
    </row>
    <row r="10" spans="1:14" x14ac:dyDescent="0.25">
      <c r="B10" t="s">
        <v>4</v>
      </c>
      <c r="C10" t="s">
        <v>5</v>
      </c>
      <c r="D10" t="s">
        <v>38</v>
      </c>
      <c r="E10" t="s">
        <v>408</v>
      </c>
      <c r="F10" s="3">
        <f>Summary!T12</f>
        <v>2810</v>
      </c>
      <c r="G10" t="s">
        <v>449</v>
      </c>
      <c r="H10" t="s">
        <v>434</v>
      </c>
      <c r="I10" t="s">
        <v>450</v>
      </c>
      <c r="J10" t="s">
        <v>451</v>
      </c>
      <c r="K10" t="s">
        <v>452</v>
      </c>
      <c r="L10" t="s">
        <v>453</v>
      </c>
      <c r="M10" t="s">
        <v>454</v>
      </c>
    </row>
    <row r="11" spans="1:14" x14ac:dyDescent="0.25">
      <c r="B11" t="s">
        <v>4</v>
      </c>
      <c r="C11" t="s">
        <v>5</v>
      </c>
      <c r="D11" t="s">
        <v>39</v>
      </c>
      <c r="E11" t="s">
        <v>408</v>
      </c>
      <c r="F11" s="3">
        <f>Summary!T13</f>
        <v>2585</v>
      </c>
      <c r="G11" t="s">
        <v>449</v>
      </c>
      <c r="H11" t="s">
        <v>434</v>
      </c>
      <c r="I11" t="s">
        <v>465</v>
      </c>
      <c r="J11" t="s">
        <v>451</v>
      </c>
      <c r="K11" t="s">
        <v>452</v>
      </c>
      <c r="L11" t="s">
        <v>472</v>
      </c>
      <c r="M11" s="175" t="s">
        <v>473</v>
      </c>
      <c r="N11" s="41" t="s">
        <v>476</v>
      </c>
    </row>
    <row r="12" spans="1:14" x14ac:dyDescent="0.25">
      <c r="B12" t="s">
        <v>4</v>
      </c>
      <c r="C12" t="s">
        <v>5</v>
      </c>
      <c r="D12" t="s">
        <v>40</v>
      </c>
      <c r="E12" t="s">
        <v>408</v>
      </c>
      <c r="F12" s="3">
        <f>Summary!T14</f>
        <v>337</v>
      </c>
      <c r="G12" t="s">
        <v>449</v>
      </c>
      <c r="H12" t="s">
        <v>434</v>
      </c>
      <c r="I12" t="s">
        <v>450</v>
      </c>
      <c r="J12" t="s">
        <v>451</v>
      </c>
      <c r="K12" t="s">
        <v>452</v>
      </c>
      <c r="L12" t="s">
        <v>453</v>
      </c>
      <c r="M12" t="s">
        <v>454</v>
      </c>
    </row>
    <row r="13" spans="1:14" x14ac:dyDescent="0.25">
      <c r="B13" t="s">
        <v>4</v>
      </c>
      <c r="C13" t="s">
        <v>5</v>
      </c>
      <c r="D13" t="s">
        <v>41</v>
      </c>
      <c r="E13" t="s">
        <v>408</v>
      </c>
      <c r="F13" s="3">
        <f>Summary!T15</f>
        <v>784</v>
      </c>
      <c r="G13" t="s">
        <v>449</v>
      </c>
      <c r="H13" t="s">
        <v>434</v>
      </c>
      <c r="I13" t="s">
        <v>450</v>
      </c>
      <c r="J13" t="s">
        <v>451</v>
      </c>
      <c r="K13" t="s">
        <v>452</v>
      </c>
      <c r="L13" t="s">
        <v>453</v>
      </c>
      <c r="M13" t="s">
        <v>454</v>
      </c>
    </row>
    <row r="14" spans="1:14" x14ac:dyDescent="0.25">
      <c r="B14" t="s">
        <v>4</v>
      </c>
      <c r="C14" t="s">
        <v>5</v>
      </c>
      <c r="D14" t="s">
        <v>42</v>
      </c>
      <c r="E14" t="s">
        <v>408</v>
      </c>
      <c r="F14" s="3">
        <f>Summary!T16</f>
        <v>934</v>
      </c>
      <c r="G14" t="s">
        <v>449</v>
      </c>
      <c r="H14" t="s">
        <v>434</v>
      </c>
      <c r="I14" t="s">
        <v>450</v>
      </c>
      <c r="J14" t="s">
        <v>451</v>
      </c>
      <c r="K14" t="s">
        <v>452</v>
      </c>
      <c r="L14" t="s">
        <v>453</v>
      </c>
      <c r="M14" t="s">
        <v>454</v>
      </c>
    </row>
    <row r="15" spans="1:14" x14ac:dyDescent="0.25">
      <c r="B15" t="s">
        <v>4</v>
      </c>
      <c r="C15" t="s">
        <v>5</v>
      </c>
      <c r="D15" t="s">
        <v>43</v>
      </c>
      <c r="E15" t="s">
        <v>408</v>
      </c>
      <c r="F15" s="3">
        <f>Summary!T17</f>
        <v>2738</v>
      </c>
      <c r="G15" t="s">
        <v>449</v>
      </c>
      <c r="H15" t="s">
        <v>434</v>
      </c>
      <c r="I15" t="s">
        <v>450</v>
      </c>
      <c r="J15" t="s">
        <v>451</v>
      </c>
      <c r="K15" t="s">
        <v>452</v>
      </c>
      <c r="L15" t="s">
        <v>453</v>
      </c>
      <c r="M15" t="s">
        <v>454</v>
      </c>
      <c r="N15" t="s">
        <v>541</v>
      </c>
    </row>
    <row r="16" spans="1:14" x14ac:dyDescent="0.25">
      <c r="B16" t="s">
        <v>4</v>
      </c>
      <c r="C16" t="s">
        <v>5</v>
      </c>
      <c r="D16" t="s">
        <v>44</v>
      </c>
      <c r="E16" t="s">
        <v>408</v>
      </c>
      <c r="F16" s="107" t="str">
        <f>Summary!T18</f>
        <v>na</v>
      </c>
      <c r="G16" t="s">
        <v>449</v>
      </c>
      <c r="H16" t="s">
        <v>474</v>
      </c>
      <c r="I16" t="s">
        <v>474</v>
      </c>
      <c r="J16" t="s">
        <v>474</v>
      </c>
      <c r="K16" t="s">
        <v>452</v>
      </c>
      <c r="L16" t="s">
        <v>474</v>
      </c>
      <c r="M16" t="s">
        <v>474</v>
      </c>
      <c r="N16" t="s">
        <v>475</v>
      </c>
    </row>
    <row r="17" spans="2:14" x14ac:dyDescent="0.25">
      <c r="B17" t="s">
        <v>4</v>
      </c>
      <c r="C17" t="s">
        <v>5</v>
      </c>
      <c r="D17" t="s">
        <v>45</v>
      </c>
      <c r="E17" t="s">
        <v>408</v>
      </c>
      <c r="F17" s="3">
        <f>Summary!T19</f>
        <v>712</v>
      </c>
      <c r="G17" t="s">
        <v>449</v>
      </c>
      <c r="H17" t="s">
        <v>434</v>
      </c>
      <c r="I17" t="s">
        <v>450</v>
      </c>
      <c r="J17" t="s">
        <v>451</v>
      </c>
      <c r="K17" t="s">
        <v>452</v>
      </c>
      <c r="L17" t="s">
        <v>453</v>
      </c>
      <c r="M17" t="s">
        <v>454</v>
      </c>
    </row>
    <row r="18" spans="2:14" x14ac:dyDescent="0.25">
      <c r="B18" t="s">
        <v>4</v>
      </c>
      <c r="C18" t="s">
        <v>5</v>
      </c>
      <c r="D18" t="s">
        <v>46</v>
      </c>
      <c r="E18" t="s">
        <v>408</v>
      </c>
      <c r="F18" s="3">
        <f>Summary!T20</f>
        <v>152</v>
      </c>
      <c r="G18" t="s">
        <v>449</v>
      </c>
      <c r="H18" t="s">
        <v>434</v>
      </c>
      <c r="I18" t="s">
        <v>457</v>
      </c>
      <c r="J18" t="s">
        <v>458</v>
      </c>
      <c r="K18" t="s">
        <v>452</v>
      </c>
      <c r="L18" t="s">
        <v>461</v>
      </c>
      <c r="M18" s="175" t="s">
        <v>462</v>
      </c>
    </row>
    <row r="19" spans="2:14" x14ac:dyDescent="0.25">
      <c r="B19" t="s">
        <v>4</v>
      </c>
      <c r="C19" t="s">
        <v>5</v>
      </c>
      <c r="D19" t="s">
        <v>47</v>
      </c>
      <c r="E19" t="s">
        <v>408</v>
      </c>
      <c r="F19" s="3">
        <f>Summary!T21</f>
        <v>89</v>
      </c>
      <c r="G19" t="s">
        <v>449</v>
      </c>
      <c r="H19" t="s">
        <v>434</v>
      </c>
      <c r="I19" t="s">
        <v>457</v>
      </c>
      <c r="J19" t="s">
        <v>458</v>
      </c>
      <c r="K19" t="s">
        <v>452</v>
      </c>
      <c r="L19" t="s">
        <v>461</v>
      </c>
      <c r="M19" s="175" t="s">
        <v>462</v>
      </c>
      <c r="N19" t="s">
        <v>477</v>
      </c>
    </row>
    <row r="20" spans="2:14" ht="30" x14ac:dyDescent="0.25">
      <c r="B20" t="s">
        <v>4</v>
      </c>
      <c r="C20" t="s">
        <v>5</v>
      </c>
      <c r="D20" t="s">
        <v>49</v>
      </c>
      <c r="E20" t="s">
        <v>408</v>
      </c>
      <c r="F20" s="3">
        <f>Summary!T22</f>
        <v>124</v>
      </c>
      <c r="G20" t="s">
        <v>449</v>
      </c>
      <c r="H20" t="s">
        <v>434</v>
      </c>
      <c r="I20" s="41" t="s">
        <v>568</v>
      </c>
      <c r="J20" t="s">
        <v>474</v>
      </c>
      <c r="K20" t="s">
        <v>452</v>
      </c>
      <c r="L20" s="41" t="s">
        <v>569</v>
      </c>
      <c r="M20" t="s">
        <v>554</v>
      </c>
      <c r="N20" s="41" t="s">
        <v>570</v>
      </c>
    </row>
    <row r="21" spans="2:14" x14ac:dyDescent="0.25">
      <c r="B21" t="s">
        <v>4</v>
      </c>
      <c r="C21" t="s">
        <v>5</v>
      </c>
      <c r="D21" t="s">
        <v>567</v>
      </c>
      <c r="E21" t="s">
        <v>408</v>
      </c>
      <c r="F21" s="3">
        <f>Spawners!E29</f>
        <v>74</v>
      </c>
      <c r="G21" t="s">
        <v>449</v>
      </c>
      <c r="H21" t="s">
        <v>434</v>
      </c>
      <c r="I21" t="s">
        <v>485</v>
      </c>
      <c r="J21" t="s">
        <v>474</v>
      </c>
      <c r="K21" t="s">
        <v>452</v>
      </c>
      <c r="L21" t="s">
        <v>520</v>
      </c>
      <c r="M21" s="175" t="s">
        <v>486</v>
      </c>
      <c r="N21" s="41" t="s">
        <v>550</v>
      </c>
    </row>
    <row r="22" spans="2:14" ht="30" customHeight="1" x14ac:dyDescent="0.25">
      <c r="B22" t="s">
        <v>4</v>
      </c>
      <c r="C22" t="s">
        <v>5</v>
      </c>
      <c r="D22" t="s">
        <v>566</v>
      </c>
      <c r="E22" t="s">
        <v>408</v>
      </c>
      <c r="F22" s="3">
        <f>Spawners!F29</f>
        <v>50</v>
      </c>
      <c r="G22" t="s">
        <v>449</v>
      </c>
      <c r="H22" t="s">
        <v>434</v>
      </c>
      <c r="I22" t="s">
        <v>478</v>
      </c>
      <c r="J22" t="s">
        <v>474</v>
      </c>
      <c r="K22" t="s">
        <v>452</v>
      </c>
      <c r="L22" t="s">
        <v>522</v>
      </c>
      <c r="M22" s="192" t="s">
        <v>576</v>
      </c>
      <c r="N22" s="41" t="s">
        <v>578</v>
      </c>
    </row>
    <row r="23" spans="2:14" ht="30" customHeight="1" x14ac:dyDescent="0.25">
      <c r="B23" t="s">
        <v>4</v>
      </c>
      <c r="C23" t="s">
        <v>5</v>
      </c>
      <c r="D23" s="189" t="s">
        <v>50</v>
      </c>
      <c r="E23" t="s">
        <v>408</v>
      </c>
      <c r="F23" s="3">
        <f>Summary!T23</f>
        <v>201</v>
      </c>
      <c r="G23" t="s">
        <v>449</v>
      </c>
      <c r="H23" t="s">
        <v>434</v>
      </c>
      <c r="I23" s="41" t="s">
        <v>571</v>
      </c>
      <c r="J23" t="s">
        <v>474</v>
      </c>
      <c r="K23" t="s">
        <v>452</v>
      </c>
      <c r="L23" s="41" t="s">
        <v>572</v>
      </c>
      <c r="M23" t="s">
        <v>555</v>
      </c>
      <c r="N23" s="41" t="s">
        <v>573</v>
      </c>
    </row>
    <row r="24" spans="2:14" x14ac:dyDescent="0.25">
      <c r="B24" t="s">
        <v>4</v>
      </c>
      <c r="C24" t="s">
        <v>5</v>
      </c>
      <c r="D24" t="s">
        <v>565</v>
      </c>
      <c r="E24" t="s">
        <v>408</v>
      </c>
      <c r="F24" s="3">
        <f>Spawners!E30</f>
        <v>151.26715700033219</v>
      </c>
      <c r="G24" t="s">
        <v>449</v>
      </c>
      <c r="H24" t="s">
        <v>434</v>
      </c>
      <c r="I24" t="s">
        <v>491</v>
      </c>
      <c r="J24" t="s">
        <v>488</v>
      </c>
      <c r="K24" t="s">
        <v>452</v>
      </c>
      <c r="L24" t="s">
        <v>489</v>
      </c>
      <c r="M24" s="175" t="s">
        <v>490</v>
      </c>
      <c r="N24" s="41" t="s">
        <v>552</v>
      </c>
    </row>
    <row r="25" spans="2:14" ht="30" customHeight="1" x14ac:dyDescent="0.25">
      <c r="B25" t="s">
        <v>4</v>
      </c>
      <c r="C25" t="s">
        <v>5</v>
      </c>
      <c r="D25" t="s">
        <v>564</v>
      </c>
      <c r="E25" t="s">
        <v>408</v>
      </c>
      <c r="F25" s="3">
        <f>Spawners!F30</f>
        <v>50</v>
      </c>
      <c r="G25" t="s">
        <v>449</v>
      </c>
      <c r="H25" t="s">
        <v>434</v>
      </c>
      <c r="I25" t="s">
        <v>478</v>
      </c>
      <c r="J25" t="s">
        <v>474</v>
      </c>
      <c r="K25" t="s">
        <v>452</v>
      </c>
      <c r="L25" t="s">
        <v>522</v>
      </c>
      <c r="M25" s="192" t="s">
        <v>576</v>
      </c>
      <c r="N25" s="41" t="s">
        <v>577</v>
      </c>
    </row>
    <row r="26" spans="2:14" x14ac:dyDescent="0.25">
      <c r="B26" t="s">
        <v>4</v>
      </c>
      <c r="C26" t="s">
        <v>5</v>
      </c>
      <c r="D26" t="s">
        <v>51</v>
      </c>
      <c r="E26" t="s">
        <v>408</v>
      </c>
      <c r="F26" s="3">
        <f>Summary!T24</f>
        <v>299.68452892252486</v>
      </c>
      <c r="G26" t="s">
        <v>449</v>
      </c>
      <c r="H26" t="s">
        <v>434</v>
      </c>
      <c r="I26" t="s">
        <v>491</v>
      </c>
      <c r="J26" t="s">
        <v>488</v>
      </c>
      <c r="K26" t="s">
        <v>452</v>
      </c>
      <c r="L26" t="s">
        <v>489</v>
      </c>
      <c r="M26" s="175" t="s">
        <v>490</v>
      </c>
    </row>
    <row r="27" spans="2:14" x14ac:dyDescent="0.25">
      <c r="B27" t="s">
        <v>4</v>
      </c>
      <c r="C27" t="s">
        <v>5</v>
      </c>
      <c r="D27" t="s">
        <v>52</v>
      </c>
      <c r="E27" t="s">
        <v>408</v>
      </c>
      <c r="F27" s="3">
        <f>Summary!T25</f>
        <v>38.586602031989152</v>
      </c>
      <c r="G27" t="s">
        <v>449</v>
      </c>
      <c r="H27" t="s">
        <v>434</v>
      </c>
      <c r="I27" t="s">
        <v>491</v>
      </c>
      <c r="J27" t="s">
        <v>492</v>
      </c>
      <c r="K27" t="s">
        <v>452</v>
      </c>
      <c r="L27" t="s">
        <v>489</v>
      </c>
      <c r="M27" s="175" t="s">
        <v>490</v>
      </c>
    </row>
    <row r="28" spans="2:14" x14ac:dyDescent="0.25">
      <c r="B28" t="s">
        <v>4</v>
      </c>
      <c r="C28" t="s">
        <v>5</v>
      </c>
      <c r="D28" t="s">
        <v>31</v>
      </c>
      <c r="E28" t="s">
        <v>10</v>
      </c>
      <c r="F28" s="3">
        <f>Summary!U5</f>
        <v>800</v>
      </c>
      <c r="G28" t="s">
        <v>449</v>
      </c>
      <c r="H28" t="s">
        <v>434</v>
      </c>
      <c r="I28" t="s">
        <v>493</v>
      </c>
      <c r="J28" t="s">
        <v>474</v>
      </c>
      <c r="K28" t="s">
        <v>452</v>
      </c>
      <c r="L28" t="s">
        <v>522</v>
      </c>
      <c r="M28" s="192" t="s">
        <v>576</v>
      </c>
    </row>
    <row r="29" spans="2:14" x14ac:dyDescent="0.25">
      <c r="B29" t="s">
        <v>4</v>
      </c>
      <c r="C29" t="s">
        <v>5</v>
      </c>
      <c r="D29" t="s">
        <v>456</v>
      </c>
      <c r="E29" t="s">
        <v>10</v>
      </c>
      <c r="F29" s="3">
        <f>Summary!U6</f>
        <v>3000</v>
      </c>
      <c r="G29" t="s">
        <v>449</v>
      </c>
      <c r="H29" t="s">
        <v>434</v>
      </c>
      <c r="I29" t="s">
        <v>493</v>
      </c>
      <c r="J29" t="s">
        <v>474</v>
      </c>
      <c r="K29" t="s">
        <v>452</v>
      </c>
      <c r="L29" t="s">
        <v>522</v>
      </c>
      <c r="M29" s="192" t="s">
        <v>576</v>
      </c>
    </row>
    <row r="30" spans="2:14" x14ac:dyDescent="0.25">
      <c r="B30" t="s">
        <v>4</v>
      </c>
      <c r="C30" t="s">
        <v>5</v>
      </c>
      <c r="D30" t="s">
        <v>33</v>
      </c>
      <c r="E30" t="s">
        <v>10</v>
      </c>
      <c r="F30" s="3">
        <f>Summary!U7</f>
        <v>2500</v>
      </c>
      <c r="G30" t="s">
        <v>449</v>
      </c>
      <c r="H30" t="s">
        <v>434</v>
      </c>
      <c r="I30" t="s">
        <v>493</v>
      </c>
      <c r="J30" t="s">
        <v>474</v>
      </c>
      <c r="K30" t="s">
        <v>452</v>
      </c>
      <c r="L30" t="s">
        <v>522</v>
      </c>
      <c r="M30" s="192" t="s">
        <v>576</v>
      </c>
    </row>
    <row r="31" spans="2:14" x14ac:dyDescent="0.25">
      <c r="B31" t="s">
        <v>4</v>
      </c>
      <c r="C31" t="s">
        <v>5</v>
      </c>
      <c r="D31" t="s">
        <v>34</v>
      </c>
      <c r="E31" t="s">
        <v>10</v>
      </c>
      <c r="F31" s="3">
        <f>Summary!U8</f>
        <v>15100</v>
      </c>
      <c r="G31" t="s">
        <v>449</v>
      </c>
      <c r="H31" t="s">
        <v>434</v>
      </c>
      <c r="I31" t="s">
        <v>494</v>
      </c>
      <c r="J31" t="s">
        <v>474</v>
      </c>
      <c r="K31" t="s">
        <v>452</v>
      </c>
      <c r="L31" t="s">
        <v>521</v>
      </c>
      <c r="M31" s="175" t="s">
        <v>486</v>
      </c>
    </row>
    <row r="32" spans="2:14" x14ac:dyDescent="0.25">
      <c r="B32" t="s">
        <v>4</v>
      </c>
      <c r="C32" t="s">
        <v>5</v>
      </c>
      <c r="D32" t="s">
        <v>35</v>
      </c>
      <c r="E32" t="s">
        <v>10</v>
      </c>
      <c r="F32" s="3">
        <f>Summary!U9</f>
        <v>8800</v>
      </c>
      <c r="G32" t="s">
        <v>449</v>
      </c>
      <c r="H32" t="s">
        <v>434</v>
      </c>
      <c r="I32" t="s">
        <v>494</v>
      </c>
      <c r="J32" t="s">
        <v>474</v>
      </c>
      <c r="K32" t="s">
        <v>452</v>
      </c>
      <c r="L32" t="s">
        <v>521</v>
      </c>
      <c r="M32" s="175" t="s">
        <v>486</v>
      </c>
    </row>
    <row r="33" spans="2:14" x14ac:dyDescent="0.25">
      <c r="B33" t="s">
        <v>4</v>
      </c>
      <c r="C33" t="s">
        <v>5</v>
      </c>
      <c r="D33" t="s">
        <v>36</v>
      </c>
      <c r="E33" t="s">
        <v>10</v>
      </c>
      <c r="F33" s="3">
        <f>Summary!U10</f>
        <v>14400</v>
      </c>
      <c r="G33" t="s">
        <v>449</v>
      </c>
      <c r="H33" t="s">
        <v>434</v>
      </c>
      <c r="I33" t="s">
        <v>494</v>
      </c>
      <c r="J33" t="s">
        <v>474</v>
      </c>
      <c r="K33" t="s">
        <v>452</v>
      </c>
      <c r="L33" t="s">
        <v>521</v>
      </c>
      <c r="M33" s="175" t="s">
        <v>486</v>
      </c>
    </row>
    <row r="34" spans="2:14" x14ac:dyDescent="0.25">
      <c r="B34" t="s">
        <v>4</v>
      </c>
      <c r="C34" t="s">
        <v>5</v>
      </c>
      <c r="D34" t="s">
        <v>37</v>
      </c>
      <c r="E34" t="s">
        <v>10</v>
      </c>
      <c r="F34" s="3">
        <f>Summary!U11</f>
        <v>12500</v>
      </c>
      <c r="G34" t="s">
        <v>449</v>
      </c>
      <c r="H34" t="s">
        <v>434</v>
      </c>
      <c r="I34" t="s">
        <v>494</v>
      </c>
      <c r="J34" t="s">
        <v>474</v>
      </c>
      <c r="K34" t="s">
        <v>452</v>
      </c>
      <c r="L34" t="s">
        <v>521</v>
      </c>
      <c r="M34" s="175" t="s">
        <v>486</v>
      </c>
    </row>
    <row r="35" spans="2:14" x14ac:dyDescent="0.25">
      <c r="B35" t="s">
        <v>4</v>
      </c>
      <c r="C35" t="s">
        <v>5</v>
      </c>
      <c r="D35" t="s">
        <v>38</v>
      </c>
      <c r="E35" t="s">
        <v>10</v>
      </c>
      <c r="F35" s="3">
        <f>Summary!U12</f>
        <v>24000</v>
      </c>
      <c r="G35" t="s">
        <v>449</v>
      </c>
      <c r="H35" t="s">
        <v>434</v>
      </c>
      <c r="I35" t="s">
        <v>493</v>
      </c>
      <c r="J35" t="s">
        <v>474</v>
      </c>
      <c r="K35" t="s">
        <v>452</v>
      </c>
      <c r="L35" t="s">
        <v>522</v>
      </c>
      <c r="M35" s="192" t="s">
        <v>576</v>
      </c>
    </row>
    <row r="36" spans="2:14" x14ac:dyDescent="0.25">
      <c r="B36" t="s">
        <v>4</v>
      </c>
      <c r="C36" t="s">
        <v>5</v>
      </c>
      <c r="D36" t="s">
        <v>39</v>
      </c>
      <c r="E36" t="s">
        <v>10</v>
      </c>
      <c r="F36" s="3">
        <f>Summary!U13</f>
        <v>28000</v>
      </c>
      <c r="G36" t="s">
        <v>449</v>
      </c>
      <c r="H36" t="s">
        <v>434</v>
      </c>
      <c r="I36" t="s">
        <v>493</v>
      </c>
      <c r="J36" t="s">
        <v>474</v>
      </c>
      <c r="K36" t="s">
        <v>452</v>
      </c>
      <c r="L36" t="s">
        <v>522</v>
      </c>
      <c r="M36" s="192" t="s">
        <v>576</v>
      </c>
    </row>
    <row r="37" spans="2:14" x14ac:dyDescent="0.25">
      <c r="B37" t="s">
        <v>4</v>
      </c>
      <c r="C37" t="s">
        <v>5</v>
      </c>
      <c r="D37" t="s">
        <v>40</v>
      </c>
      <c r="E37" t="s">
        <v>10</v>
      </c>
      <c r="F37" s="3">
        <f>Summary!U14</f>
        <v>11000</v>
      </c>
      <c r="G37" t="s">
        <v>449</v>
      </c>
      <c r="H37" t="s">
        <v>434</v>
      </c>
      <c r="I37" t="s">
        <v>493</v>
      </c>
      <c r="J37" t="s">
        <v>474</v>
      </c>
      <c r="K37" t="s">
        <v>452</v>
      </c>
      <c r="L37" t="s">
        <v>522</v>
      </c>
      <c r="M37" s="192" t="s">
        <v>576</v>
      </c>
    </row>
    <row r="38" spans="2:14" x14ac:dyDescent="0.25">
      <c r="B38" t="s">
        <v>4</v>
      </c>
      <c r="C38" t="s">
        <v>5</v>
      </c>
      <c r="D38" t="s">
        <v>41</v>
      </c>
      <c r="E38" t="s">
        <v>10</v>
      </c>
      <c r="F38" s="3">
        <f>Summary!U15</f>
        <v>3500</v>
      </c>
      <c r="G38" t="s">
        <v>449</v>
      </c>
      <c r="H38" t="s">
        <v>434</v>
      </c>
      <c r="I38" t="s">
        <v>493</v>
      </c>
      <c r="J38" t="s">
        <v>474</v>
      </c>
      <c r="K38" t="s">
        <v>452</v>
      </c>
      <c r="L38" t="s">
        <v>522</v>
      </c>
      <c r="M38" s="192" t="s">
        <v>576</v>
      </c>
    </row>
    <row r="39" spans="2:14" x14ac:dyDescent="0.25">
      <c r="B39" t="s">
        <v>4</v>
      </c>
      <c r="C39" t="s">
        <v>5</v>
      </c>
      <c r="D39" t="s">
        <v>42</v>
      </c>
      <c r="E39" t="s">
        <v>10</v>
      </c>
      <c r="F39" s="3">
        <f>Summary!U16</f>
        <v>2700</v>
      </c>
      <c r="G39" t="s">
        <v>449</v>
      </c>
      <c r="H39" t="s">
        <v>434</v>
      </c>
      <c r="I39" t="s">
        <v>493</v>
      </c>
      <c r="J39" t="s">
        <v>474</v>
      </c>
      <c r="K39" t="s">
        <v>452</v>
      </c>
      <c r="L39" t="s">
        <v>522</v>
      </c>
      <c r="M39" s="192" t="s">
        <v>576</v>
      </c>
    </row>
    <row r="40" spans="2:14" x14ac:dyDescent="0.25">
      <c r="B40" t="s">
        <v>4</v>
      </c>
      <c r="C40" t="s">
        <v>5</v>
      </c>
      <c r="D40" t="s">
        <v>43</v>
      </c>
      <c r="E40" t="s">
        <v>10</v>
      </c>
      <c r="F40" s="3">
        <f>Summary!U17</f>
        <v>2600</v>
      </c>
      <c r="G40" t="s">
        <v>449</v>
      </c>
      <c r="H40" t="s">
        <v>434</v>
      </c>
      <c r="I40" t="s">
        <v>493</v>
      </c>
      <c r="J40" t="s">
        <v>474</v>
      </c>
      <c r="K40" t="s">
        <v>452</v>
      </c>
      <c r="L40" t="s">
        <v>522</v>
      </c>
      <c r="M40" s="192" t="s">
        <v>576</v>
      </c>
    </row>
    <row r="41" spans="2:14" x14ac:dyDescent="0.25">
      <c r="B41" t="s">
        <v>4</v>
      </c>
      <c r="C41" t="s">
        <v>5</v>
      </c>
      <c r="D41" t="s">
        <v>44</v>
      </c>
      <c r="E41" t="s">
        <v>10</v>
      </c>
      <c r="F41" s="3">
        <f>Summary!U18</f>
        <v>400</v>
      </c>
      <c r="G41" t="s">
        <v>449</v>
      </c>
      <c r="H41" t="s">
        <v>434</v>
      </c>
      <c r="I41" t="s">
        <v>493</v>
      </c>
      <c r="J41" t="s">
        <v>474</v>
      </c>
      <c r="K41" t="s">
        <v>452</v>
      </c>
      <c r="L41" t="s">
        <v>519</v>
      </c>
      <c r="M41" s="192" t="s">
        <v>576</v>
      </c>
    </row>
    <row r="42" spans="2:14" x14ac:dyDescent="0.25">
      <c r="B42" t="s">
        <v>4</v>
      </c>
      <c r="C42" t="s">
        <v>5</v>
      </c>
      <c r="D42" t="s">
        <v>45</v>
      </c>
      <c r="E42" t="s">
        <v>10</v>
      </c>
      <c r="F42" s="3">
        <f>Summary!U19</f>
        <v>2600</v>
      </c>
      <c r="G42" t="s">
        <v>449</v>
      </c>
      <c r="H42" t="s">
        <v>434</v>
      </c>
      <c r="I42" t="s">
        <v>493</v>
      </c>
      <c r="J42" t="s">
        <v>474</v>
      </c>
      <c r="K42" t="s">
        <v>452</v>
      </c>
      <c r="L42" t="s">
        <v>522</v>
      </c>
      <c r="M42" s="192" t="s">
        <v>576</v>
      </c>
    </row>
    <row r="43" spans="2:14" x14ac:dyDescent="0.25">
      <c r="B43" t="s">
        <v>4</v>
      </c>
      <c r="C43" t="s">
        <v>5</v>
      </c>
      <c r="D43" t="s">
        <v>46</v>
      </c>
      <c r="E43" t="s">
        <v>10</v>
      </c>
      <c r="F43" s="3">
        <f>Summary!U20</f>
        <v>22600</v>
      </c>
      <c r="G43" t="s">
        <v>449</v>
      </c>
      <c r="H43" t="s">
        <v>434</v>
      </c>
      <c r="I43" t="s">
        <v>494</v>
      </c>
      <c r="J43" t="s">
        <v>474</v>
      </c>
      <c r="K43" t="s">
        <v>452</v>
      </c>
      <c r="L43" t="s">
        <v>521</v>
      </c>
      <c r="M43" s="175" t="s">
        <v>486</v>
      </c>
    </row>
    <row r="44" spans="2:14" x14ac:dyDescent="0.25">
      <c r="B44" t="s">
        <v>4</v>
      </c>
      <c r="C44" t="s">
        <v>5</v>
      </c>
      <c r="D44" t="s">
        <v>47</v>
      </c>
      <c r="E44" t="s">
        <v>10</v>
      </c>
      <c r="F44" s="3">
        <f>Summary!U21</f>
        <v>6200</v>
      </c>
      <c r="G44" t="s">
        <v>449</v>
      </c>
      <c r="H44" t="s">
        <v>434</v>
      </c>
      <c r="I44" t="s">
        <v>494</v>
      </c>
      <c r="J44" t="s">
        <v>474</v>
      </c>
      <c r="K44" t="s">
        <v>452</v>
      </c>
      <c r="L44" t="s">
        <v>521</v>
      </c>
      <c r="M44" s="175" t="s">
        <v>486</v>
      </c>
    </row>
    <row r="45" spans="2:14" ht="30" customHeight="1" x14ac:dyDescent="0.25">
      <c r="B45" t="s">
        <v>4</v>
      </c>
      <c r="C45" t="s">
        <v>5</v>
      </c>
      <c r="D45" t="s">
        <v>49</v>
      </c>
      <c r="E45" t="s">
        <v>10</v>
      </c>
      <c r="F45" s="3">
        <f>Summary!U22</f>
        <v>3200</v>
      </c>
      <c r="G45" t="s">
        <v>449</v>
      </c>
      <c r="H45" t="s">
        <v>434</v>
      </c>
      <c r="I45" s="41" t="s">
        <v>568</v>
      </c>
      <c r="J45" t="s">
        <v>474</v>
      </c>
      <c r="K45" t="s">
        <v>452</v>
      </c>
      <c r="L45" s="41" t="s">
        <v>569</v>
      </c>
      <c r="M45" t="s">
        <v>554</v>
      </c>
      <c r="N45" s="41" t="s">
        <v>570</v>
      </c>
    </row>
    <row r="46" spans="2:14" x14ac:dyDescent="0.25">
      <c r="B46" t="s">
        <v>4</v>
      </c>
      <c r="C46" t="s">
        <v>5</v>
      </c>
      <c r="D46" t="s">
        <v>567</v>
      </c>
      <c r="E46" t="s">
        <v>10</v>
      </c>
      <c r="F46" s="3">
        <f>Spawners!H29</f>
        <v>2980</v>
      </c>
      <c r="G46" t="s">
        <v>449</v>
      </c>
      <c r="H46" t="s">
        <v>434</v>
      </c>
      <c r="I46" t="s">
        <v>494</v>
      </c>
      <c r="J46" t="s">
        <v>474</v>
      </c>
      <c r="K46" t="s">
        <v>452</v>
      </c>
      <c r="L46" t="s">
        <v>521</v>
      </c>
      <c r="M46" s="175" t="s">
        <v>486</v>
      </c>
      <c r="N46" s="41" t="s">
        <v>550</v>
      </c>
    </row>
    <row r="47" spans="2:14" x14ac:dyDescent="0.25">
      <c r="B47" t="s">
        <v>4</v>
      </c>
      <c r="C47" t="s">
        <v>5</v>
      </c>
      <c r="D47" t="s">
        <v>566</v>
      </c>
      <c r="E47" t="s">
        <v>10</v>
      </c>
      <c r="F47">
        <f>Spawners!I29</f>
        <v>225</v>
      </c>
      <c r="G47" t="s">
        <v>449</v>
      </c>
      <c r="H47" t="s">
        <v>434</v>
      </c>
      <c r="I47" t="s">
        <v>493</v>
      </c>
      <c r="J47" t="s">
        <v>474</v>
      </c>
      <c r="K47" t="s">
        <v>452</v>
      </c>
      <c r="L47" t="s">
        <v>518</v>
      </c>
      <c r="M47" s="192" t="s">
        <v>576</v>
      </c>
      <c r="N47" s="41" t="s">
        <v>551</v>
      </c>
    </row>
    <row r="48" spans="2:14" ht="30" x14ac:dyDescent="0.25">
      <c r="B48" t="s">
        <v>4</v>
      </c>
      <c r="C48" t="s">
        <v>5</v>
      </c>
      <c r="D48" t="s">
        <v>50</v>
      </c>
      <c r="E48" t="s">
        <v>10</v>
      </c>
      <c r="F48" s="3">
        <f>Summary!U23</f>
        <v>3400</v>
      </c>
      <c r="G48" t="s">
        <v>449</v>
      </c>
      <c r="H48" t="s">
        <v>434</v>
      </c>
      <c r="I48" s="41" t="s">
        <v>571</v>
      </c>
      <c r="J48" t="s">
        <v>474</v>
      </c>
      <c r="K48" t="s">
        <v>452</v>
      </c>
      <c r="L48" s="41" t="s">
        <v>572</v>
      </c>
      <c r="M48" t="s">
        <v>555</v>
      </c>
      <c r="N48" s="41" t="s">
        <v>573</v>
      </c>
    </row>
    <row r="49" spans="2:14" x14ac:dyDescent="0.25">
      <c r="B49" t="s">
        <v>4</v>
      </c>
      <c r="C49" t="s">
        <v>5</v>
      </c>
      <c r="D49" t="s">
        <v>565</v>
      </c>
      <c r="E49" t="s">
        <v>10</v>
      </c>
      <c r="F49" s="45">
        <f>Spawners!H30</f>
        <v>824</v>
      </c>
      <c r="G49" t="s">
        <v>449</v>
      </c>
      <c r="H49" t="s">
        <v>434</v>
      </c>
      <c r="I49" t="s">
        <v>494</v>
      </c>
      <c r="J49" t="s">
        <v>474</v>
      </c>
      <c r="K49" t="s">
        <v>452</v>
      </c>
      <c r="L49" t="s">
        <v>521</v>
      </c>
      <c r="M49" s="175" t="s">
        <v>486</v>
      </c>
      <c r="N49" s="41" t="s">
        <v>552</v>
      </c>
    </row>
    <row r="50" spans="2:14" x14ac:dyDescent="0.25">
      <c r="B50" t="s">
        <v>4</v>
      </c>
      <c r="C50" t="s">
        <v>5</v>
      </c>
      <c r="D50" t="s">
        <v>564</v>
      </c>
      <c r="E50" t="s">
        <v>10</v>
      </c>
      <c r="F50" s="45">
        <f>Spawners!I30</f>
        <v>2584</v>
      </c>
      <c r="G50" t="s">
        <v>449</v>
      </c>
      <c r="H50" t="s">
        <v>434</v>
      </c>
      <c r="I50" t="s">
        <v>493</v>
      </c>
      <c r="J50" t="s">
        <v>474</v>
      </c>
      <c r="K50" t="s">
        <v>452</v>
      </c>
      <c r="L50" t="s">
        <v>549</v>
      </c>
      <c r="M50" s="192" t="s">
        <v>576</v>
      </c>
      <c r="N50" s="41" t="s">
        <v>553</v>
      </c>
    </row>
    <row r="51" spans="2:14" x14ac:dyDescent="0.25">
      <c r="B51" t="s">
        <v>4</v>
      </c>
      <c r="C51" t="s">
        <v>5</v>
      </c>
      <c r="D51" t="s">
        <v>51</v>
      </c>
      <c r="E51" t="s">
        <v>10</v>
      </c>
      <c r="F51" s="3">
        <f>Summary!U24</f>
        <v>1000</v>
      </c>
      <c r="G51" t="s">
        <v>449</v>
      </c>
      <c r="H51" t="s">
        <v>434</v>
      </c>
      <c r="I51" t="s">
        <v>493</v>
      </c>
      <c r="J51" t="s">
        <v>474</v>
      </c>
      <c r="K51" t="s">
        <v>452</v>
      </c>
      <c r="L51" t="s">
        <v>543</v>
      </c>
      <c r="M51" s="175" t="s">
        <v>503</v>
      </c>
    </row>
    <row r="52" spans="2:14" x14ac:dyDescent="0.25">
      <c r="B52" t="s">
        <v>4</v>
      </c>
      <c r="C52" t="s">
        <v>5</v>
      </c>
      <c r="D52" t="s">
        <v>52</v>
      </c>
      <c r="E52" t="s">
        <v>10</v>
      </c>
      <c r="F52" s="3">
        <f>Summary!U25</f>
        <v>1400</v>
      </c>
      <c r="G52" t="s">
        <v>449</v>
      </c>
      <c r="H52" t="s">
        <v>434</v>
      </c>
      <c r="I52" t="s">
        <v>494</v>
      </c>
      <c r="J52" t="s">
        <v>474</v>
      </c>
      <c r="K52" t="s">
        <v>452</v>
      </c>
      <c r="L52" t="s">
        <v>521</v>
      </c>
      <c r="M52" s="175" t="s">
        <v>486</v>
      </c>
    </row>
    <row r="53" spans="2:14" x14ac:dyDescent="0.25">
      <c r="B53" t="s">
        <v>4</v>
      </c>
      <c r="C53" t="s">
        <v>5</v>
      </c>
      <c r="D53" t="s">
        <v>31</v>
      </c>
      <c r="E53" t="s">
        <v>404</v>
      </c>
      <c r="F53" s="3">
        <f>Summary!V5</f>
        <v>1000</v>
      </c>
      <c r="G53" t="s">
        <v>449</v>
      </c>
      <c r="H53" t="s">
        <v>434</v>
      </c>
      <c r="I53" t="s">
        <v>504</v>
      </c>
      <c r="J53" t="s">
        <v>474</v>
      </c>
      <c r="K53" t="s">
        <v>506</v>
      </c>
      <c r="L53" t="s">
        <v>522</v>
      </c>
      <c r="M53" s="192" t="s">
        <v>576</v>
      </c>
    </row>
    <row r="54" spans="2:14" x14ac:dyDescent="0.25">
      <c r="B54" t="s">
        <v>4</v>
      </c>
      <c r="C54" t="s">
        <v>5</v>
      </c>
      <c r="D54" t="s">
        <v>456</v>
      </c>
      <c r="E54" t="s">
        <v>404</v>
      </c>
      <c r="F54" s="3">
        <f>Summary!V6</f>
        <v>1500</v>
      </c>
      <c r="G54" t="s">
        <v>449</v>
      </c>
      <c r="H54" t="s">
        <v>434</v>
      </c>
      <c r="I54" t="s">
        <v>504</v>
      </c>
      <c r="J54" t="s">
        <v>474</v>
      </c>
      <c r="K54" t="s">
        <v>506</v>
      </c>
      <c r="L54" t="s">
        <v>522</v>
      </c>
      <c r="M54" s="192" t="s">
        <v>576</v>
      </c>
    </row>
    <row r="55" spans="2:14" x14ac:dyDescent="0.25">
      <c r="B55" t="s">
        <v>4</v>
      </c>
      <c r="C55" t="s">
        <v>5</v>
      </c>
      <c r="D55" t="s">
        <v>33</v>
      </c>
      <c r="E55" t="s">
        <v>404</v>
      </c>
      <c r="F55" s="3">
        <f>Summary!V7</f>
        <v>900</v>
      </c>
      <c r="G55" t="s">
        <v>449</v>
      </c>
      <c r="H55" t="s">
        <v>434</v>
      </c>
      <c r="I55" t="s">
        <v>504</v>
      </c>
      <c r="J55" t="s">
        <v>474</v>
      </c>
      <c r="K55" t="s">
        <v>506</v>
      </c>
      <c r="L55" t="s">
        <v>522</v>
      </c>
      <c r="M55" s="192" t="s">
        <v>576</v>
      </c>
    </row>
    <row r="56" spans="2:14" x14ac:dyDescent="0.25">
      <c r="B56" t="s">
        <v>4</v>
      </c>
      <c r="C56" t="s">
        <v>5</v>
      </c>
      <c r="D56" t="s">
        <v>34</v>
      </c>
      <c r="E56" t="s">
        <v>404</v>
      </c>
      <c r="F56" s="3">
        <f>Summary!V8</f>
        <v>500</v>
      </c>
      <c r="G56" t="s">
        <v>449</v>
      </c>
      <c r="H56" t="s">
        <v>434</v>
      </c>
      <c r="I56" t="s">
        <v>485</v>
      </c>
      <c r="J56" t="s">
        <v>474</v>
      </c>
      <c r="K56" t="s">
        <v>506</v>
      </c>
      <c r="L56" t="s">
        <v>520</v>
      </c>
      <c r="M56" s="175" t="s">
        <v>486</v>
      </c>
    </row>
    <row r="57" spans="2:14" x14ac:dyDescent="0.25">
      <c r="B57" t="s">
        <v>4</v>
      </c>
      <c r="C57" t="s">
        <v>5</v>
      </c>
      <c r="D57" t="s">
        <v>35</v>
      </c>
      <c r="E57" t="s">
        <v>404</v>
      </c>
      <c r="F57" s="3">
        <f>Summary!V9</f>
        <v>600</v>
      </c>
      <c r="G57" t="s">
        <v>449</v>
      </c>
      <c r="H57" t="s">
        <v>434</v>
      </c>
      <c r="I57" t="s">
        <v>485</v>
      </c>
      <c r="J57" t="s">
        <v>474</v>
      </c>
      <c r="K57" t="s">
        <v>506</v>
      </c>
      <c r="L57" t="s">
        <v>520</v>
      </c>
      <c r="M57" s="175" t="s">
        <v>486</v>
      </c>
    </row>
    <row r="58" spans="2:14" x14ac:dyDescent="0.25">
      <c r="B58" t="s">
        <v>4</v>
      </c>
      <c r="C58" t="s">
        <v>5</v>
      </c>
      <c r="D58" t="s">
        <v>36</v>
      </c>
      <c r="E58" t="s">
        <v>404</v>
      </c>
      <c r="F58" s="3">
        <f>Summary!V10</f>
        <v>1300</v>
      </c>
      <c r="G58" t="s">
        <v>449</v>
      </c>
      <c r="H58" t="s">
        <v>434</v>
      </c>
      <c r="I58" t="s">
        <v>485</v>
      </c>
      <c r="J58" t="s">
        <v>474</v>
      </c>
      <c r="K58" t="s">
        <v>506</v>
      </c>
      <c r="L58" t="s">
        <v>520</v>
      </c>
      <c r="M58" s="175" t="s">
        <v>486</v>
      </c>
    </row>
    <row r="59" spans="2:14" x14ac:dyDescent="0.25">
      <c r="B59" t="s">
        <v>4</v>
      </c>
      <c r="C59" t="s">
        <v>5</v>
      </c>
      <c r="D59" t="s">
        <v>37</v>
      </c>
      <c r="E59" t="s">
        <v>404</v>
      </c>
      <c r="F59" s="3">
        <f>Summary!V11</f>
        <v>1200</v>
      </c>
      <c r="G59" t="s">
        <v>449</v>
      </c>
      <c r="H59" t="s">
        <v>434</v>
      </c>
      <c r="I59" t="s">
        <v>485</v>
      </c>
      <c r="J59" t="s">
        <v>474</v>
      </c>
      <c r="K59" t="s">
        <v>506</v>
      </c>
      <c r="L59" t="s">
        <v>520</v>
      </c>
      <c r="M59" s="175" t="s">
        <v>486</v>
      </c>
    </row>
    <row r="60" spans="2:14" x14ac:dyDescent="0.25">
      <c r="B60" t="s">
        <v>4</v>
      </c>
      <c r="C60" t="s">
        <v>5</v>
      </c>
      <c r="D60" t="s">
        <v>38</v>
      </c>
      <c r="E60" t="s">
        <v>404</v>
      </c>
      <c r="F60" s="3">
        <f>Summary!V12</f>
        <v>3000</v>
      </c>
      <c r="G60" t="s">
        <v>449</v>
      </c>
      <c r="H60" t="s">
        <v>434</v>
      </c>
      <c r="I60" t="s">
        <v>504</v>
      </c>
      <c r="J60" t="s">
        <v>474</v>
      </c>
      <c r="K60" t="s">
        <v>506</v>
      </c>
      <c r="L60" t="s">
        <v>522</v>
      </c>
      <c r="M60" s="192" t="s">
        <v>576</v>
      </c>
    </row>
    <row r="61" spans="2:14" ht="30" customHeight="1" x14ac:dyDescent="0.25">
      <c r="B61" t="s">
        <v>4</v>
      </c>
      <c r="C61" t="s">
        <v>5</v>
      </c>
      <c r="D61" t="s">
        <v>39</v>
      </c>
      <c r="E61" t="s">
        <v>404</v>
      </c>
      <c r="F61" s="3">
        <f>Summary!V13</f>
        <v>2800</v>
      </c>
      <c r="G61" t="s">
        <v>449</v>
      </c>
      <c r="H61" t="s">
        <v>434</v>
      </c>
      <c r="I61" t="s">
        <v>508</v>
      </c>
      <c r="J61" t="s">
        <v>474</v>
      </c>
      <c r="K61" s="41" t="s">
        <v>505</v>
      </c>
      <c r="L61" t="s">
        <v>522</v>
      </c>
      <c r="M61" s="192" t="s">
        <v>576</v>
      </c>
      <c r="N61" s="41" t="s">
        <v>509</v>
      </c>
    </row>
    <row r="62" spans="2:14" x14ac:dyDescent="0.25">
      <c r="B62" t="s">
        <v>4</v>
      </c>
      <c r="C62" t="s">
        <v>5</v>
      </c>
      <c r="D62" t="s">
        <v>40</v>
      </c>
      <c r="E62" t="s">
        <v>404</v>
      </c>
      <c r="F62" s="3">
        <f>Summary!U14</f>
        <v>11000</v>
      </c>
      <c r="G62" t="s">
        <v>449</v>
      </c>
      <c r="H62" t="s">
        <v>434</v>
      </c>
      <c r="I62" t="s">
        <v>504</v>
      </c>
      <c r="J62" t="s">
        <v>474</v>
      </c>
      <c r="K62" t="s">
        <v>506</v>
      </c>
      <c r="L62" t="s">
        <v>522</v>
      </c>
      <c r="M62" s="192" t="s">
        <v>576</v>
      </c>
    </row>
    <row r="63" spans="2:14" x14ac:dyDescent="0.25">
      <c r="B63" t="s">
        <v>4</v>
      </c>
      <c r="C63" t="s">
        <v>5</v>
      </c>
      <c r="D63" t="s">
        <v>41</v>
      </c>
      <c r="E63" t="s">
        <v>404</v>
      </c>
      <c r="F63" s="3">
        <f>Summary!V15</f>
        <v>900</v>
      </c>
      <c r="G63" t="s">
        <v>449</v>
      </c>
      <c r="H63" t="s">
        <v>434</v>
      </c>
      <c r="I63" t="s">
        <v>504</v>
      </c>
      <c r="J63" t="s">
        <v>474</v>
      </c>
      <c r="K63" t="s">
        <v>506</v>
      </c>
      <c r="L63" t="s">
        <v>522</v>
      </c>
      <c r="M63" s="192" t="s">
        <v>576</v>
      </c>
    </row>
    <row r="64" spans="2:14" x14ac:dyDescent="0.25">
      <c r="B64" t="s">
        <v>4</v>
      </c>
      <c r="C64" t="s">
        <v>5</v>
      </c>
      <c r="D64" t="s">
        <v>42</v>
      </c>
      <c r="E64" t="s">
        <v>404</v>
      </c>
      <c r="F64" s="3">
        <f>Summary!V16</f>
        <v>500</v>
      </c>
      <c r="G64" t="s">
        <v>449</v>
      </c>
      <c r="H64" t="s">
        <v>434</v>
      </c>
      <c r="I64" t="s">
        <v>504</v>
      </c>
      <c r="J64" t="s">
        <v>474</v>
      </c>
      <c r="K64" t="s">
        <v>506</v>
      </c>
      <c r="L64" t="s">
        <v>522</v>
      </c>
      <c r="M64" s="192" t="s">
        <v>576</v>
      </c>
    </row>
    <row r="65" spans="2:14" x14ac:dyDescent="0.25">
      <c r="B65" t="s">
        <v>4</v>
      </c>
      <c r="C65" t="s">
        <v>5</v>
      </c>
      <c r="D65" t="s">
        <v>43</v>
      </c>
      <c r="E65" t="s">
        <v>404</v>
      </c>
      <c r="F65" s="3">
        <f>Summary!V17</f>
        <v>1400</v>
      </c>
      <c r="G65" t="s">
        <v>449</v>
      </c>
      <c r="H65" t="s">
        <v>434</v>
      </c>
      <c r="I65" t="s">
        <v>504</v>
      </c>
      <c r="J65" t="s">
        <v>474</v>
      </c>
      <c r="K65" t="s">
        <v>506</v>
      </c>
      <c r="L65" t="s">
        <v>522</v>
      </c>
      <c r="M65" s="192" t="s">
        <v>576</v>
      </c>
      <c r="N65" t="s">
        <v>542</v>
      </c>
    </row>
    <row r="66" spans="2:14" ht="30" customHeight="1" x14ac:dyDescent="0.25">
      <c r="B66" t="s">
        <v>4</v>
      </c>
      <c r="C66" t="s">
        <v>5</v>
      </c>
      <c r="D66" t="s">
        <v>44</v>
      </c>
      <c r="E66" t="s">
        <v>404</v>
      </c>
      <c r="F66" s="3">
        <f>Summary!V18</f>
        <v>50</v>
      </c>
      <c r="G66" t="s">
        <v>449</v>
      </c>
      <c r="H66" t="s">
        <v>434</v>
      </c>
      <c r="I66" t="s">
        <v>507</v>
      </c>
      <c r="J66" t="s">
        <v>474</v>
      </c>
      <c r="K66" s="41" t="s">
        <v>505</v>
      </c>
      <c r="L66" t="s">
        <v>522</v>
      </c>
      <c r="M66" s="192" t="s">
        <v>576</v>
      </c>
      <c r="N66" s="41" t="s">
        <v>575</v>
      </c>
    </row>
    <row r="67" spans="2:14" x14ac:dyDescent="0.25">
      <c r="B67" t="s">
        <v>4</v>
      </c>
      <c r="C67" t="s">
        <v>5</v>
      </c>
      <c r="D67" t="s">
        <v>45</v>
      </c>
      <c r="E67" t="s">
        <v>404</v>
      </c>
      <c r="F67" s="3">
        <f>Summary!V19</f>
        <v>1200</v>
      </c>
      <c r="G67" t="s">
        <v>449</v>
      </c>
      <c r="H67" t="s">
        <v>434</v>
      </c>
      <c r="I67" t="s">
        <v>504</v>
      </c>
      <c r="J67" t="s">
        <v>474</v>
      </c>
      <c r="K67" t="s">
        <v>506</v>
      </c>
      <c r="L67" t="s">
        <v>522</v>
      </c>
      <c r="M67" s="192" t="s">
        <v>576</v>
      </c>
    </row>
    <row r="68" spans="2:14" x14ac:dyDescent="0.25">
      <c r="B68" t="s">
        <v>4</v>
      </c>
      <c r="C68" t="s">
        <v>5</v>
      </c>
      <c r="D68" t="s">
        <v>46</v>
      </c>
      <c r="E68" t="s">
        <v>404</v>
      </c>
      <c r="F68" s="3">
        <f>Summary!V20</f>
        <v>1600</v>
      </c>
      <c r="G68" t="s">
        <v>449</v>
      </c>
      <c r="H68" t="s">
        <v>434</v>
      </c>
      <c r="I68" t="s">
        <v>485</v>
      </c>
      <c r="J68" t="s">
        <v>474</v>
      </c>
      <c r="K68" t="s">
        <v>506</v>
      </c>
      <c r="L68" t="s">
        <v>520</v>
      </c>
      <c r="M68" s="175" t="s">
        <v>486</v>
      </c>
    </row>
    <row r="69" spans="2:14" x14ac:dyDescent="0.25">
      <c r="B69" t="s">
        <v>4</v>
      </c>
      <c r="C69" t="s">
        <v>5</v>
      </c>
      <c r="D69" t="s">
        <v>47</v>
      </c>
      <c r="E69" t="s">
        <v>404</v>
      </c>
      <c r="F69" s="3">
        <f>Summary!V21</f>
        <v>1000</v>
      </c>
      <c r="G69" t="s">
        <v>449</v>
      </c>
      <c r="H69" t="s">
        <v>434</v>
      </c>
      <c r="I69" t="s">
        <v>485</v>
      </c>
      <c r="J69" t="s">
        <v>474</v>
      </c>
      <c r="K69" t="s">
        <v>506</v>
      </c>
      <c r="L69" t="s">
        <v>520</v>
      </c>
      <c r="M69" s="175" t="s">
        <v>486</v>
      </c>
    </row>
    <row r="70" spans="2:14" ht="30" customHeight="1" x14ac:dyDescent="0.25">
      <c r="B70" t="s">
        <v>4</v>
      </c>
      <c r="C70" t="s">
        <v>5</v>
      </c>
      <c r="D70" t="s">
        <v>49</v>
      </c>
      <c r="E70" t="s">
        <v>404</v>
      </c>
      <c r="F70" s="3">
        <f>Summary!V22</f>
        <v>1600</v>
      </c>
      <c r="G70" t="s">
        <v>449</v>
      </c>
      <c r="H70" t="s">
        <v>434</v>
      </c>
      <c r="I70" s="41" t="s">
        <v>568</v>
      </c>
      <c r="J70" t="s">
        <v>474</v>
      </c>
      <c r="K70" t="s">
        <v>506</v>
      </c>
      <c r="L70" s="41" t="s">
        <v>569</v>
      </c>
      <c r="M70" t="s">
        <v>554</v>
      </c>
      <c r="N70" s="41" t="s">
        <v>570</v>
      </c>
    </row>
    <row r="71" spans="2:14" x14ac:dyDescent="0.25">
      <c r="B71" t="s">
        <v>4</v>
      </c>
      <c r="C71" t="s">
        <v>5</v>
      </c>
      <c r="D71" t="s">
        <v>567</v>
      </c>
      <c r="E71" t="s">
        <v>404</v>
      </c>
      <c r="F71">
        <f>Spawners!L29</f>
        <v>387</v>
      </c>
      <c r="G71" t="s">
        <v>449</v>
      </c>
      <c r="H71" t="s">
        <v>434</v>
      </c>
      <c r="I71" t="s">
        <v>485</v>
      </c>
      <c r="J71" t="s">
        <v>474</v>
      </c>
      <c r="K71" t="s">
        <v>506</v>
      </c>
      <c r="L71" t="s">
        <v>520</v>
      </c>
      <c r="M71" s="175" t="s">
        <v>486</v>
      </c>
      <c r="N71" s="41" t="s">
        <v>556</v>
      </c>
    </row>
    <row r="72" spans="2:14" x14ac:dyDescent="0.25">
      <c r="B72" t="s">
        <v>4</v>
      </c>
      <c r="C72" t="s">
        <v>5</v>
      </c>
      <c r="D72" t="s">
        <v>566</v>
      </c>
      <c r="E72" t="s">
        <v>404</v>
      </c>
      <c r="F72">
        <f>Spawners!M29</f>
        <v>1200</v>
      </c>
      <c r="G72" t="s">
        <v>449</v>
      </c>
      <c r="H72" t="s">
        <v>434</v>
      </c>
      <c r="I72" t="s">
        <v>504</v>
      </c>
      <c r="J72" t="s">
        <v>474</v>
      </c>
      <c r="K72" t="s">
        <v>506</v>
      </c>
      <c r="L72" t="s">
        <v>522</v>
      </c>
      <c r="M72" s="192" t="s">
        <v>576</v>
      </c>
      <c r="N72" s="41" t="s">
        <v>557</v>
      </c>
    </row>
    <row r="73" spans="2:14" ht="30" customHeight="1" x14ac:dyDescent="0.25">
      <c r="B73" t="s">
        <v>4</v>
      </c>
      <c r="C73" t="s">
        <v>5</v>
      </c>
      <c r="D73" t="s">
        <v>50</v>
      </c>
      <c r="E73" t="s">
        <v>404</v>
      </c>
      <c r="F73" s="3">
        <f>Summary!V23</f>
        <v>1300</v>
      </c>
      <c r="G73" t="s">
        <v>449</v>
      </c>
      <c r="H73" t="s">
        <v>434</v>
      </c>
      <c r="I73" s="41" t="s">
        <v>574</v>
      </c>
      <c r="J73" t="s">
        <v>474</v>
      </c>
      <c r="K73" t="s">
        <v>506</v>
      </c>
      <c r="L73" s="41" t="s">
        <v>572</v>
      </c>
      <c r="M73" t="s">
        <v>555</v>
      </c>
      <c r="N73" s="41" t="s">
        <v>573</v>
      </c>
    </row>
    <row r="74" spans="2:14" x14ac:dyDescent="0.25">
      <c r="B74" t="s">
        <v>4</v>
      </c>
      <c r="C74" t="s">
        <v>5</v>
      </c>
      <c r="D74" t="s">
        <v>565</v>
      </c>
      <c r="E74" t="s">
        <v>404</v>
      </c>
      <c r="F74">
        <f>Spawners!L30</f>
        <v>87</v>
      </c>
      <c r="G74" t="s">
        <v>449</v>
      </c>
      <c r="H74" t="s">
        <v>434</v>
      </c>
      <c r="I74" t="s">
        <v>485</v>
      </c>
      <c r="J74" t="s">
        <v>474</v>
      </c>
      <c r="K74" t="s">
        <v>506</v>
      </c>
      <c r="L74" t="s">
        <v>520</v>
      </c>
      <c r="M74" s="175" t="s">
        <v>486</v>
      </c>
      <c r="N74" s="41" t="s">
        <v>558</v>
      </c>
    </row>
    <row r="75" spans="2:14" x14ac:dyDescent="0.25">
      <c r="B75" t="s">
        <v>4</v>
      </c>
      <c r="C75" t="s">
        <v>5</v>
      </c>
      <c r="D75" t="s">
        <v>564</v>
      </c>
      <c r="E75" t="s">
        <v>404</v>
      </c>
      <c r="F75" s="3">
        <f>Spawners!M30</f>
        <v>1200</v>
      </c>
      <c r="G75" t="s">
        <v>449</v>
      </c>
      <c r="H75" t="s">
        <v>434</v>
      </c>
      <c r="I75" t="s">
        <v>504</v>
      </c>
      <c r="J75" t="s">
        <v>474</v>
      </c>
      <c r="K75" t="s">
        <v>506</v>
      </c>
      <c r="L75" t="s">
        <v>522</v>
      </c>
      <c r="M75" s="192" t="s">
        <v>576</v>
      </c>
      <c r="N75" s="41" t="s">
        <v>559</v>
      </c>
    </row>
    <row r="76" spans="2:14" x14ac:dyDescent="0.25">
      <c r="B76" t="s">
        <v>4</v>
      </c>
      <c r="C76" t="s">
        <v>5</v>
      </c>
      <c r="D76" t="s">
        <v>51</v>
      </c>
      <c r="E76" t="s">
        <v>404</v>
      </c>
      <c r="F76" s="3">
        <f>Summary!V24</f>
        <v>500</v>
      </c>
      <c r="G76" t="s">
        <v>449</v>
      </c>
      <c r="H76" t="s">
        <v>434</v>
      </c>
      <c r="I76" t="s">
        <v>504</v>
      </c>
      <c r="J76" t="s">
        <v>474</v>
      </c>
      <c r="K76" t="s">
        <v>506</v>
      </c>
      <c r="L76" t="s">
        <v>522</v>
      </c>
      <c r="M76" s="192" t="s">
        <v>576</v>
      </c>
    </row>
    <row r="77" spans="2:14" x14ac:dyDescent="0.25">
      <c r="B77" t="s">
        <v>4</v>
      </c>
      <c r="C77" t="s">
        <v>5</v>
      </c>
      <c r="D77" t="s">
        <v>52</v>
      </c>
      <c r="E77" t="s">
        <v>404</v>
      </c>
      <c r="F77" s="3">
        <f>Summary!V25</f>
        <v>1200</v>
      </c>
      <c r="G77" t="s">
        <v>449</v>
      </c>
      <c r="H77" t="s">
        <v>434</v>
      </c>
      <c r="I77" t="s">
        <v>485</v>
      </c>
      <c r="J77" t="s">
        <v>474</v>
      </c>
      <c r="K77" t="s">
        <v>506</v>
      </c>
      <c r="L77" t="s">
        <v>520</v>
      </c>
      <c r="M77" s="175" t="s">
        <v>486</v>
      </c>
    </row>
    <row r="78" spans="2:14" x14ac:dyDescent="0.25">
      <c r="B78" t="s">
        <v>4</v>
      </c>
      <c r="C78" t="s">
        <v>5</v>
      </c>
      <c r="D78" t="s">
        <v>31</v>
      </c>
      <c r="E78" t="s">
        <v>405</v>
      </c>
      <c r="F78" s="3">
        <f>Summary!W5</f>
        <v>1000</v>
      </c>
      <c r="G78" t="s">
        <v>449</v>
      </c>
      <c r="H78" t="s">
        <v>434</v>
      </c>
      <c r="I78" t="s">
        <v>515</v>
      </c>
      <c r="J78" t="s">
        <v>474</v>
      </c>
      <c r="K78" t="s">
        <v>510</v>
      </c>
      <c r="L78" t="s">
        <v>511</v>
      </c>
      <c r="M78" s="175" t="s">
        <v>512</v>
      </c>
      <c r="N78" s="41" t="s">
        <v>514</v>
      </c>
    </row>
    <row r="79" spans="2:14" x14ac:dyDescent="0.25">
      <c r="B79" t="s">
        <v>4</v>
      </c>
      <c r="C79" t="s">
        <v>5</v>
      </c>
      <c r="D79" t="s">
        <v>456</v>
      </c>
      <c r="E79" t="s">
        <v>405</v>
      </c>
      <c r="F79" s="3">
        <f>Summary!W6</f>
        <v>2200</v>
      </c>
      <c r="G79" t="s">
        <v>449</v>
      </c>
      <c r="H79" t="s">
        <v>434</v>
      </c>
      <c r="I79" t="s">
        <v>513</v>
      </c>
      <c r="J79" t="s">
        <v>474</v>
      </c>
      <c r="K79" t="s">
        <v>510</v>
      </c>
      <c r="L79" t="s">
        <v>511</v>
      </c>
      <c r="M79" s="175" t="s">
        <v>512</v>
      </c>
    </row>
    <row r="80" spans="2:14" x14ac:dyDescent="0.25">
      <c r="B80" t="s">
        <v>4</v>
      </c>
      <c r="C80" t="s">
        <v>5</v>
      </c>
      <c r="D80" t="s">
        <v>33</v>
      </c>
      <c r="E80" t="s">
        <v>405</v>
      </c>
      <c r="F80" s="3">
        <f>Summary!W7</f>
        <v>1500</v>
      </c>
      <c r="G80" t="s">
        <v>449</v>
      </c>
      <c r="H80" t="s">
        <v>434</v>
      </c>
      <c r="I80" t="s">
        <v>513</v>
      </c>
      <c r="J80" t="s">
        <v>474</v>
      </c>
      <c r="K80" t="s">
        <v>510</v>
      </c>
      <c r="L80" t="s">
        <v>511</v>
      </c>
      <c r="M80" s="175" t="s">
        <v>512</v>
      </c>
    </row>
    <row r="81" spans="2:13" x14ac:dyDescent="0.25">
      <c r="B81" t="s">
        <v>4</v>
      </c>
      <c r="C81" t="s">
        <v>5</v>
      </c>
      <c r="D81" t="s">
        <v>34</v>
      </c>
      <c r="E81" t="s">
        <v>405</v>
      </c>
      <c r="F81" s="3">
        <f>Summary!W8</f>
        <v>1000</v>
      </c>
      <c r="G81" t="s">
        <v>449</v>
      </c>
      <c r="H81" t="s">
        <v>434</v>
      </c>
      <c r="I81" t="s">
        <v>513</v>
      </c>
      <c r="J81" t="s">
        <v>474</v>
      </c>
      <c r="K81" t="s">
        <v>510</v>
      </c>
      <c r="L81" t="s">
        <v>511</v>
      </c>
      <c r="M81" s="175" t="s">
        <v>512</v>
      </c>
    </row>
    <row r="82" spans="2:13" x14ac:dyDescent="0.25">
      <c r="B82" t="s">
        <v>4</v>
      </c>
      <c r="C82" t="s">
        <v>5</v>
      </c>
      <c r="D82" t="s">
        <v>35</v>
      </c>
      <c r="E82" t="s">
        <v>405</v>
      </c>
      <c r="F82" s="3">
        <f>Summary!W9</f>
        <v>1100</v>
      </c>
      <c r="G82" t="s">
        <v>449</v>
      </c>
      <c r="H82" t="s">
        <v>434</v>
      </c>
      <c r="I82" t="s">
        <v>513</v>
      </c>
      <c r="J82" t="s">
        <v>474</v>
      </c>
      <c r="K82" t="s">
        <v>510</v>
      </c>
      <c r="L82" t="s">
        <v>511</v>
      </c>
      <c r="M82" s="175" t="s">
        <v>512</v>
      </c>
    </row>
    <row r="83" spans="2:13" x14ac:dyDescent="0.25">
      <c r="B83" t="s">
        <v>4</v>
      </c>
      <c r="C83" t="s">
        <v>5</v>
      </c>
      <c r="D83" t="s">
        <v>36</v>
      </c>
      <c r="E83" t="s">
        <v>405</v>
      </c>
      <c r="F83" s="3">
        <f>Summary!W10</f>
        <v>1500</v>
      </c>
      <c r="G83" t="s">
        <v>449</v>
      </c>
      <c r="H83" t="s">
        <v>434</v>
      </c>
      <c r="I83" t="s">
        <v>513</v>
      </c>
      <c r="J83" t="s">
        <v>474</v>
      </c>
      <c r="K83" t="s">
        <v>510</v>
      </c>
      <c r="L83" t="s">
        <v>511</v>
      </c>
      <c r="M83" s="175" t="s">
        <v>512</v>
      </c>
    </row>
    <row r="84" spans="2:13" x14ac:dyDescent="0.25">
      <c r="B84" t="s">
        <v>4</v>
      </c>
      <c r="C84" t="s">
        <v>5</v>
      </c>
      <c r="D84" t="s">
        <v>37</v>
      </c>
      <c r="E84" t="s">
        <v>405</v>
      </c>
      <c r="F84" s="3">
        <f>Summary!W11</f>
        <v>1800</v>
      </c>
      <c r="G84" t="s">
        <v>449</v>
      </c>
      <c r="H84" t="s">
        <v>434</v>
      </c>
      <c r="I84" t="s">
        <v>513</v>
      </c>
      <c r="J84" t="s">
        <v>474</v>
      </c>
      <c r="K84" t="s">
        <v>510</v>
      </c>
      <c r="L84" t="s">
        <v>511</v>
      </c>
      <c r="M84" s="175" t="s">
        <v>512</v>
      </c>
    </row>
    <row r="85" spans="2:13" x14ac:dyDescent="0.25">
      <c r="B85" t="s">
        <v>4</v>
      </c>
      <c r="C85" t="s">
        <v>5</v>
      </c>
      <c r="D85" t="s">
        <v>38</v>
      </c>
      <c r="E85" t="s">
        <v>405</v>
      </c>
      <c r="F85" s="3">
        <f>Summary!W12</f>
        <v>12000</v>
      </c>
      <c r="G85" t="s">
        <v>449</v>
      </c>
      <c r="H85" t="s">
        <v>434</v>
      </c>
      <c r="I85" t="s">
        <v>513</v>
      </c>
      <c r="J85" t="s">
        <v>474</v>
      </c>
      <c r="K85" t="s">
        <v>510</v>
      </c>
      <c r="L85" t="s">
        <v>511</v>
      </c>
      <c r="M85" s="175" t="s">
        <v>512</v>
      </c>
    </row>
    <row r="86" spans="2:13" x14ac:dyDescent="0.25">
      <c r="B86" t="s">
        <v>4</v>
      </c>
      <c r="C86" t="s">
        <v>5</v>
      </c>
      <c r="D86" t="s">
        <v>39</v>
      </c>
      <c r="E86" t="s">
        <v>405</v>
      </c>
      <c r="F86" s="3">
        <f>Summary!W13</f>
        <v>5600</v>
      </c>
      <c r="G86" t="s">
        <v>449</v>
      </c>
      <c r="H86" t="s">
        <v>434</v>
      </c>
      <c r="I86" t="s">
        <v>513</v>
      </c>
      <c r="J86" t="s">
        <v>474</v>
      </c>
      <c r="K86" t="s">
        <v>510</v>
      </c>
      <c r="L86" t="s">
        <v>511</v>
      </c>
      <c r="M86" s="175" t="s">
        <v>512</v>
      </c>
    </row>
    <row r="87" spans="2:13" x14ac:dyDescent="0.25">
      <c r="B87" t="s">
        <v>4</v>
      </c>
      <c r="C87" t="s">
        <v>5</v>
      </c>
      <c r="D87" t="s">
        <v>40</v>
      </c>
      <c r="E87" t="s">
        <v>405</v>
      </c>
      <c r="F87" s="3">
        <f>Summary!W14</f>
        <v>6600</v>
      </c>
      <c r="G87" t="s">
        <v>449</v>
      </c>
      <c r="H87" t="s">
        <v>434</v>
      </c>
      <c r="I87" t="s">
        <v>513</v>
      </c>
      <c r="J87" t="s">
        <v>474</v>
      </c>
      <c r="K87" t="s">
        <v>510</v>
      </c>
      <c r="L87" t="s">
        <v>511</v>
      </c>
      <c r="M87" s="175" t="s">
        <v>512</v>
      </c>
    </row>
    <row r="88" spans="2:13" x14ac:dyDescent="0.25">
      <c r="B88" t="s">
        <v>4</v>
      </c>
      <c r="C88" t="s">
        <v>5</v>
      </c>
      <c r="D88" t="s">
        <v>41</v>
      </c>
      <c r="E88" t="s">
        <v>405</v>
      </c>
      <c r="F88" s="3">
        <f>Summary!W15</f>
        <v>1900</v>
      </c>
      <c r="G88" t="s">
        <v>449</v>
      </c>
      <c r="H88" t="s">
        <v>434</v>
      </c>
      <c r="I88" t="s">
        <v>513</v>
      </c>
      <c r="J88" t="s">
        <v>474</v>
      </c>
      <c r="K88" t="s">
        <v>510</v>
      </c>
      <c r="L88" t="s">
        <v>511</v>
      </c>
      <c r="M88" s="175" t="s">
        <v>512</v>
      </c>
    </row>
    <row r="89" spans="2:13" x14ac:dyDescent="0.25">
      <c r="B89" t="s">
        <v>4</v>
      </c>
      <c r="C89" t="s">
        <v>5</v>
      </c>
      <c r="D89" t="s">
        <v>42</v>
      </c>
      <c r="E89" t="s">
        <v>405</v>
      </c>
      <c r="F89" s="3">
        <f>Summary!W16</f>
        <v>1500</v>
      </c>
      <c r="G89" t="s">
        <v>449</v>
      </c>
      <c r="H89" t="s">
        <v>434</v>
      </c>
      <c r="I89" t="s">
        <v>513</v>
      </c>
      <c r="J89" t="s">
        <v>474</v>
      </c>
      <c r="K89" t="s">
        <v>510</v>
      </c>
      <c r="L89" t="s">
        <v>511</v>
      </c>
      <c r="M89" s="175" t="s">
        <v>512</v>
      </c>
    </row>
    <row r="90" spans="2:13" x14ac:dyDescent="0.25">
      <c r="B90" t="s">
        <v>4</v>
      </c>
      <c r="C90" t="s">
        <v>5</v>
      </c>
      <c r="D90" t="s">
        <v>43</v>
      </c>
      <c r="E90" t="s">
        <v>405</v>
      </c>
      <c r="F90" s="3">
        <f>Summary!W17</f>
        <v>1800</v>
      </c>
      <c r="G90" t="s">
        <v>449</v>
      </c>
      <c r="H90" t="s">
        <v>434</v>
      </c>
      <c r="I90" t="s">
        <v>513</v>
      </c>
      <c r="J90" t="s">
        <v>474</v>
      </c>
      <c r="K90" t="s">
        <v>510</v>
      </c>
      <c r="L90" t="s">
        <v>511</v>
      </c>
      <c r="M90" s="175" t="s">
        <v>512</v>
      </c>
    </row>
    <row r="91" spans="2:13" x14ac:dyDescent="0.25">
      <c r="B91" t="s">
        <v>4</v>
      </c>
      <c r="C91" t="s">
        <v>5</v>
      </c>
      <c r="D91" t="s">
        <v>44</v>
      </c>
      <c r="E91" t="s">
        <v>405</v>
      </c>
      <c r="F91" s="3">
        <f>Summary!W18</f>
        <v>200</v>
      </c>
      <c r="G91" t="s">
        <v>449</v>
      </c>
      <c r="H91" t="s">
        <v>434</v>
      </c>
      <c r="I91" t="s">
        <v>513</v>
      </c>
      <c r="J91" t="s">
        <v>474</v>
      </c>
      <c r="K91" t="s">
        <v>510</v>
      </c>
      <c r="L91" t="s">
        <v>511</v>
      </c>
      <c r="M91" s="175" t="s">
        <v>512</v>
      </c>
    </row>
    <row r="92" spans="2:13" x14ac:dyDescent="0.25">
      <c r="B92" t="s">
        <v>4</v>
      </c>
      <c r="C92" t="s">
        <v>5</v>
      </c>
      <c r="D92" t="s">
        <v>45</v>
      </c>
      <c r="E92" t="s">
        <v>405</v>
      </c>
      <c r="F92" s="3">
        <f>Summary!W19</f>
        <v>2000</v>
      </c>
      <c r="G92" t="s">
        <v>449</v>
      </c>
      <c r="H92" t="s">
        <v>434</v>
      </c>
      <c r="I92" t="s">
        <v>513</v>
      </c>
      <c r="J92" t="s">
        <v>474</v>
      </c>
      <c r="K92" t="s">
        <v>510</v>
      </c>
      <c r="L92" t="s">
        <v>511</v>
      </c>
      <c r="M92" s="175" t="s">
        <v>512</v>
      </c>
    </row>
    <row r="93" spans="2:13" x14ac:dyDescent="0.25">
      <c r="B93" t="s">
        <v>4</v>
      </c>
      <c r="C93" t="s">
        <v>5</v>
      </c>
      <c r="D93" t="s">
        <v>46</v>
      </c>
      <c r="E93" t="s">
        <v>405</v>
      </c>
      <c r="F93" s="3">
        <f>Summary!W20</f>
        <v>3000</v>
      </c>
      <c r="G93" t="s">
        <v>449</v>
      </c>
      <c r="H93" t="s">
        <v>434</v>
      </c>
      <c r="I93" t="s">
        <v>513</v>
      </c>
      <c r="J93" t="s">
        <v>474</v>
      </c>
      <c r="K93" t="s">
        <v>510</v>
      </c>
      <c r="L93" t="s">
        <v>511</v>
      </c>
      <c r="M93" s="175" t="s">
        <v>512</v>
      </c>
    </row>
    <row r="94" spans="2:13" x14ac:dyDescent="0.25">
      <c r="B94" t="s">
        <v>4</v>
      </c>
      <c r="C94" t="s">
        <v>5</v>
      </c>
      <c r="D94" t="s">
        <v>47</v>
      </c>
      <c r="E94" t="s">
        <v>405</v>
      </c>
      <c r="F94" s="3">
        <f>Summary!W21</f>
        <v>1300</v>
      </c>
      <c r="G94" t="s">
        <v>449</v>
      </c>
      <c r="H94" t="s">
        <v>434</v>
      </c>
      <c r="I94" t="s">
        <v>513</v>
      </c>
      <c r="J94" t="s">
        <v>474</v>
      </c>
      <c r="K94" t="s">
        <v>510</v>
      </c>
      <c r="L94" t="s">
        <v>511</v>
      </c>
      <c r="M94" s="175" t="s">
        <v>512</v>
      </c>
    </row>
    <row r="95" spans="2:13" x14ac:dyDescent="0.25">
      <c r="B95" t="s">
        <v>4</v>
      </c>
      <c r="C95" t="s">
        <v>5</v>
      </c>
      <c r="D95" t="s">
        <v>49</v>
      </c>
      <c r="E95" t="s">
        <v>405</v>
      </c>
      <c r="F95" s="3">
        <f>Summary!W22</f>
        <v>3400</v>
      </c>
      <c r="G95" t="s">
        <v>449</v>
      </c>
      <c r="H95" t="s">
        <v>434</v>
      </c>
      <c r="I95" t="s">
        <v>513</v>
      </c>
      <c r="J95" t="s">
        <v>474</v>
      </c>
      <c r="K95" t="s">
        <v>510</v>
      </c>
      <c r="L95" t="s">
        <v>511</v>
      </c>
      <c r="M95" s="175" t="s">
        <v>512</v>
      </c>
    </row>
    <row r="96" spans="2:13" x14ac:dyDescent="0.25">
      <c r="B96" t="s">
        <v>4</v>
      </c>
      <c r="C96" t="s">
        <v>5</v>
      </c>
      <c r="D96" t="s">
        <v>50</v>
      </c>
      <c r="E96" t="s">
        <v>405</v>
      </c>
      <c r="F96" s="3">
        <f>Summary!W23</f>
        <v>2600</v>
      </c>
      <c r="G96" t="s">
        <v>449</v>
      </c>
      <c r="H96" t="s">
        <v>434</v>
      </c>
      <c r="I96" t="s">
        <v>513</v>
      </c>
      <c r="J96" t="s">
        <v>474</v>
      </c>
      <c r="K96" t="s">
        <v>510</v>
      </c>
      <c r="L96" t="s">
        <v>511</v>
      </c>
      <c r="M96" s="175" t="s">
        <v>512</v>
      </c>
    </row>
    <row r="97" spans="2:14" x14ac:dyDescent="0.25">
      <c r="B97" t="s">
        <v>4</v>
      </c>
      <c r="C97" t="s">
        <v>5</v>
      </c>
      <c r="D97" t="s">
        <v>51</v>
      </c>
      <c r="E97" t="s">
        <v>405</v>
      </c>
      <c r="F97" s="3">
        <f>Summary!W24</f>
        <v>700</v>
      </c>
      <c r="G97" t="s">
        <v>449</v>
      </c>
      <c r="H97" t="s">
        <v>434</v>
      </c>
      <c r="I97" t="s">
        <v>513</v>
      </c>
      <c r="J97" t="s">
        <v>474</v>
      </c>
      <c r="K97" t="s">
        <v>510</v>
      </c>
      <c r="L97" t="s">
        <v>511</v>
      </c>
      <c r="M97" s="175" t="s">
        <v>512</v>
      </c>
    </row>
    <row r="98" spans="2:14" x14ac:dyDescent="0.25">
      <c r="B98" t="s">
        <v>4</v>
      </c>
      <c r="C98" t="s">
        <v>5</v>
      </c>
      <c r="D98" t="s">
        <v>52</v>
      </c>
      <c r="E98" t="s">
        <v>405</v>
      </c>
      <c r="F98" s="3">
        <f>Summary!W25</f>
        <v>1400</v>
      </c>
      <c r="G98" t="s">
        <v>449</v>
      </c>
      <c r="H98" t="s">
        <v>434</v>
      </c>
      <c r="I98" t="s">
        <v>513</v>
      </c>
      <c r="J98" t="s">
        <v>474</v>
      </c>
      <c r="K98" t="s">
        <v>510</v>
      </c>
      <c r="L98" t="s">
        <v>511</v>
      </c>
      <c r="M98" s="175" t="s">
        <v>512</v>
      </c>
    </row>
    <row r="99" spans="2:14" x14ac:dyDescent="0.25">
      <c r="B99" t="s">
        <v>4</v>
      </c>
      <c r="C99" t="s">
        <v>5</v>
      </c>
      <c r="D99" t="s">
        <v>31</v>
      </c>
      <c r="E99" t="s">
        <v>406</v>
      </c>
      <c r="F99" s="3">
        <f>Summary!X5</f>
        <v>1000</v>
      </c>
      <c r="G99" t="s">
        <v>449</v>
      </c>
      <c r="H99" t="s">
        <v>434</v>
      </c>
      <c r="I99" t="s">
        <v>516</v>
      </c>
      <c r="J99" t="s">
        <v>474</v>
      </c>
      <c r="K99" t="s">
        <v>525</v>
      </c>
      <c r="L99" t="s">
        <v>511</v>
      </c>
      <c r="M99" s="175" t="s">
        <v>512</v>
      </c>
      <c r="N99" s="41" t="s">
        <v>517</v>
      </c>
    </row>
    <row r="100" spans="2:14" x14ac:dyDescent="0.25">
      <c r="B100" t="s">
        <v>4</v>
      </c>
      <c r="C100" t="s">
        <v>5</v>
      </c>
      <c r="D100" t="s">
        <v>456</v>
      </c>
      <c r="E100" t="s">
        <v>406</v>
      </c>
      <c r="F100" s="3">
        <f>Summary!X6</f>
        <v>2900</v>
      </c>
      <c r="G100" t="s">
        <v>449</v>
      </c>
      <c r="H100" t="s">
        <v>434</v>
      </c>
      <c r="I100" t="s">
        <v>523</v>
      </c>
      <c r="J100" t="s">
        <v>474</v>
      </c>
      <c r="K100" t="s">
        <v>524</v>
      </c>
      <c r="L100" t="s">
        <v>526</v>
      </c>
      <c r="M100" s="175" t="s">
        <v>527</v>
      </c>
      <c r="N100" t="s">
        <v>579</v>
      </c>
    </row>
    <row r="101" spans="2:14" x14ac:dyDescent="0.25">
      <c r="B101" t="s">
        <v>4</v>
      </c>
      <c r="C101" t="s">
        <v>5</v>
      </c>
      <c r="D101" t="s">
        <v>33</v>
      </c>
      <c r="E101" t="s">
        <v>406</v>
      </c>
      <c r="F101" s="3">
        <f>Summary!X7</f>
        <v>2100</v>
      </c>
      <c r="G101" t="s">
        <v>449</v>
      </c>
      <c r="H101" t="s">
        <v>434</v>
      </c>
      <c r="I101" t="s">
        <v>523</v>
      </c>
      <c r="J101" t="s">
        <v>474</v>
      </c>
      <c r="K101" t="s">
        <v>524</v>
      </c>
      <c r="L101" t="s">
        <v>528</v>
      </c>
      <c r="M101" s="175" t="s">
        <v>527</v>
      </c>
      <c r="N101" t="s">
        <v>580</v>
      </c>
    </row>
    <row r="102" spans="2:14" x14ac:dyDescent="0.25">
      <c r="B102" t="s">
        <v>4</v>
      </c>
      <c r="C102" t="s">
        <v>5</v>
      </c>
      <c r="D102" t="s">
        <v>34</v>
      </c>
      <c r="E102" t="s">
        <v>406</v>
      </c>
      <c r="F102" s="3">
        <f>Summary!X8</f>
        <v>1500</v>
      </c>
      <c r="G102" t="s">
        <v>449</v>
      </c>
      <c r="H102" t="s">
        <v>434</v>
      </c>
      <c r="I102" t="s">
        <v>485</v>
      </c>
      <c r="J102" t="s">
        <v>474</v>
      </c>
      <c r="K102" t="s">
        <v>529</v>
      </c>
      <c r="L102" t="s">
        <v>530</v>
      </c>
      <c r="M102" s="175" t="s">
        <v>486</v>
      </c>
    </row>
    <row r="103" spans="2:14" x14ac:dyDescent="0.25">
      <c r="B103" t="s">
        <v>4</v>
      </c>
      <c r="C103" t="s">
        <v>5</v>
      </c>
      <c r="D103" t="s">
        <v>35</v>
      </c>
      <c r="E103" t="s">
        <v>406</v>
      </c>
      <c r="F103" s="3">
        <f>Summary!X9</f>
        <v>1500</v>
      </c>
      <c r="G103" t="s">
        <v>449</v>
      </c>
      <c r="H103" t="s">
        <v>434</v>
      </c>
      <c r="I103" t="s">
        <v>485</v>
      </c>
      <c r="J103" t="s">
        <v>474</v>
      </c>
      <c r="K103" t="s">
        <v>529</v>
      </c>
      <c r="L103" t="s">
        <v>530</v>
      </c>
      <c r="M103" s="175" t="s">
        <v>486</v>
      </c>
    </row>
    <row r="104" spans="2:14" x14ac:dyDescent="0.25">
      <c r="B104" t="s">
        <v>4</v>
      </c>
      <c r="C104" t="s">
        <v>5</v>
      </c>
      <c r="D104" t="s">
        <v>36</v>
      </c>
      <c r="E104" t="s">
        <v>406</v>
      </c>
      <c r="F104" s="3">
        <f>Summary!X10</f>
        <v>1700</v>
      </c>
      <c r="G104" t="s">
        <v>449</v>
      </c>
      <c r="H104" t="s">
        <v>434</v>
      </c>
      <c r="I104" t="s">
        <v>485</v>
      </c>
      <c r="J104" t="s">
        <v>474</v>
      </c>
      <c r="K104" t="s">
        <v>529</v>
      </c>
      <c r="L104" t="s">
        <v>530</v>
      </c>
      <c r="M104" s="175" t="s">
        <v>486</v>
      </c>
    </row>
    <row r="105" spans="2:14" x14ac:dyDescent="0.25">
      <c r="B105" t="s">
        <v>4</v>
      </c>
      <c r="C105" t="s">
        <v>5</v>
      </c>
      <c r="D105" t="s">
        <v>37</v>
      </c>
      <c r="E105" t="s">
        <v>406</v>
      </c>
      <c r="F105" s="3">
        <f>Summary!X11</f>
        <v>2300</v>
      </c>
      <c r="G105" t="s">
        <v>449</v>
      </c>
      <c r="H105" t="s">
        <v>434</v>
      </c>
      <c r="I105" t="s">
        <v>485</v>
      </c>
      <c r="J105" t="s">
        <v>474</v>
      </c>
      <c r="K105" t="s">
        <v>529</v>
      </c>
      <c r="L105" t="s">
        <v>530</v>
      </c>
      <c r="M105" s="175" t="s">
        <v>486</v>
      </c>
    </row>
    <row r="106" spans="2:14" x14ac:dyDescent="0.25">
      <c r="B106" t="s">
        <v>4</v>
      </c>
      <c r="C106" t="s">
        <v>5</v>
      </c>
      <c r="D106" t="s">
        <v>38</v>
      </c>
      <c r="E106" t="s">
        <v>406</v>
      </c>
      <c r="F106" s="3">
        <f>Summary!X12</f>
        <v>20900</v>
      </c>
      <c r="G106" t="s">
        <v>449</v>
      </c>
      <c r="H106" t="s">
        <v>434</v>
      </c>
      <c r="I106" t="s">
        <v>523</v>
      </c>
      <c r="J106" t="s">
        <v>474</v>
      </c>
      <c r="K106" t="s">
        <v>524</v>
      </c>
      <c r="L106" t="s">
        <v>531</v>
      </c>
      <c r="M106" s="175" t="s">
        <v>527</v>
      </c>
    </row>
    <row r="107" spans="2:14" x14ac:dyDescent="0.25">
      <c r="B107" t="s">
        <v>4</v>
      </c>
      <c r="C107" t="s">
        <v>5</v>
      </c>
      <c r="D107" t="s">
        <v>39</v>
      </c>
      <c r="E107" t="s">
        <v>406</v>
      </c>
      <c r="F107" s="3">
        <f>Summary!X13</f>
        <v>11000</v>
      </c>
      <c r="G107" t="s">
        <v>449</v>
      </c>
      <c r="H107" t="s">
        <v>434</v>
      </c>
      <c r="I107" t="s">
        <v>523</v>
      </c>
      <c r="J107" t="s">
        <v>474</v>
      </c>
      <c r="K107" t="s">
        <v>524</v>
      </c>
      <c r="L107" t="s">
        <v>536</v>
      </c>
      <c r="M107" s="175" t="s">
        <v>527</v>
      </c>
      <c r="N107" t="s">
        <v>581</v>
      </c>
    </row>
    <row r="108" spans="2:14" x14ac:dyDescent="0.25">
      <c r="B108" t="s">
        <v>4</v>
      </c>
      <c r="C108" t="s">
        <v>5</v>
      </c>
      <c r="D108" t="s">
        <v>40</v>
      </c>
      <c r="E108" t="s">
        <v>406</v>
      </c>
      <c r="F108" s="3">
        <f>Summary!X14</f>
        <v>9100</v>
      </c>
      <c r="G108" t="s">
        <v>449</v>
      </c>
      <c r="H108" t="s">
        <v>434</v>
      </c>
      <c r="I108" t="s">
        <v>523</v>
      </c>
      <c r="J108" t="s">
        <v>474</v>
      </c>
      <c r="K108" t="s">
        <v>524</v>
      </c>
      <c r="L108" t="s">
        <v>533</v>
      </c>
      <c r="M108" s="175" t="s">
        <v>527</v>
      </c>
    </row>
    <row r="109" spans="2:14" x14ac:dyDescent="0.25">
      <c r="B109" t="s">
        <v>4</v>
      </c>
      <c r="C109" t="s">
        <v>5</v>
      </c>
      <c r="D109" t="s">
        <v>41</v>
      </c>
      <c r="E109" t="s">
        <v>406</v>
      </c>
      <c r="F109" s="3">
        <f>Summary!X15</f>
        <v>2900</v>
      </c>
      <c r="G109" t="s">
        <v>449</v>
      </c>
      <c r="H109" t="s">
        <v>434</v>
      </c>
      <c r="I109" t="s">
        <v>523</v>
      </c>
      <c r="J109" t="s">
        <v>474</v>
      </c>
      <c r="K109" t="s">
        <v>524</v>
      </c>
      <c r="L109" t="s">
        <v>534</v>
      </c>
      <c r="M109" s="175" t="s">
        <v>527</v>
      </c>
    </row>
    <row r="110" spans="2:14" x14ac:dyDescent="0.25">
      <c r="B110" t="s">
        <v>4</v>
      </c>
      <c r="C110" t="s">
        <v>5</v>
      </c>
      <c r="D110" t="s">
        <v>42</v>
      </c>
      <c r="E110" t="s">
        <v>406</v>
      </c>
      <c r="F110" s="3">
        <f>Summary!X16</f>
        <v>2400</v>
      </c>
      <c r="G110" t="s">
        <v>449</v>
      </c>
      <c r="H110" t="s">
        <v>434</v>
      </c>
      <c r="I110" t="s">
        <v>523</v>
      </c>
      <c r="J110" t="s">
        <v>474</v>
      </c>
      <c r="K110" t="s">
        <v>524</v>
      </c>
      <c r="L110" t="s">
        <v>535</v>
      </c>
      <c r="M110" s="175" t="s">
        <v>527</v>
      </c>
    </row>
    <row r="111" spans="2:14" x14ac:dyDescent="0.25">
      <c r="B111" t="s">
        <v>4</v>
      </c>
      <c r="C111" t="s">
        <v>5</v>
      </c>
      <c r="D111" t="s">
        <v>43</v>
      </c>
      <c r="E111" t="s">
        <v>406</v>
      </c>
      <c r="F111" s="3">
        <f>Summary!X17</f>
        <v>2200</v>
      </c>
      <c r="G111" t="s">
        <v>449</v>
      </c>
      <c r="H111" t="s">
        <v>434</v>
      </c>
      <c r="I111" t="s">
        <v>523</v>
      </c>
      <c r="J111" t="s">
        <v>474</v>
      </c>
      <c r="K111" t="s">
        <v>524</v>
      </c>
      <c r="L111" t="s">
        <v>537</v>
      </c>
      <c r="M111" s="175" t="s">
        <v>527</v>
      </c>
      <c r="N111" t="s">
        <v>582</v>
      </c>
    </row>
    <row r="112" spans="2:14" x14ac:dyDescent="0.25">
      <c r="B112" t="s">
        <v>4</v>
      </c>
      <c r="C112" t="s">
        <v>5</v>
      </c>
      <c r="D112" t="s">
        <v>44</v>
      </c>
      <c r="E112" t="s">
        <v>406</v>
      </c>
      <c r="F112" s="3">
        <f>Summary!$X$18</f>
        <v>400</v>
      </c>
      <c r="G112" t="s">
        <v>449</v>
      </c>
      <c r="H112" t="s">
        <v>434</v>
      </c>
      <c r="I112" t="s">
        <v>523</v>
      </c>
      <c r="J112" t="s">
        <v>474</v>
      </c>
      <c r="K112" t="s">
        <v>524</v>
      </c>
      <c r="L112" t="s">
        <v>519</v>
      </c>
      <c r="M112" s="175" t="s">
        <v>527</v>
      </c>
    </row>
    <row r="113" spans="2:14" x14ac:dyDescent="0.25">
      <c r="B113" t="s">
        <v>4</v>
      </c>
      <c r="C113" t="s">
        <v>5</v>
      </c>
      <c r="D113" t="s">
        <v>45</v>
      </c>
      <c r="E113" t="s">
        <v>406</v>
      </c>
      <c r="F113" s="3">
        <f>Summary!X19</f>
        <v>2800</v>
      </c>
      <c r="G113" t="s">
        <v>449</v>
      </c>
      <c r="H113" t="s">
        <v>434</v>
      </c>
      <c r="I113" t="s">
        <v>523</v>
      </c>
      <c r="J113" t="s">
        <v>474</v>
      </c>
      <c r="K113" t="s">
        <v>524</v>
      </c>
      <c r="L113" t="s">
        <v>538</v>
      </c>
      <c r="M113" s="175" t="s">
        <v>527</v>
      </c>
    </row>
    <row r="114" spans="2:14" x14ac:dyDescent="0.25">
      <c r="B114" t="s">
        <v>4</v>
      </c>
      <c r="C114" t="s">
        <v>5</v>
      </c>
      <c r="D114" t="s">
        <v>46</v>
      </c>
      <c r="E114" t="s">
        <v>406</v>
      </c>
      <c r="F114" s="3">
        <f>Summary!X20</f>
        <v>4400</v>
      </c>
      <c r="G114" t="s">
        <v>449</v>
      </c>
      <c r="H114" t="s">
        <v>434</v>
      </c>
      <c r="I114" t="s">
        <v>485</v>
      </c>
      <c r="J114" t="s">
        <v>474</v>
      </c>
      <c r="K114" t="s">
        <v>529</v>
      </c>
      <c r="L114" t="s">
        <v>530</v>
      </c>
      <c r="M114" s="175" t="s">
        <v>486</v>
      </c>
    </row>
    <row r="115" spans="2:14" x14ac:dyDescent="0.25">
      <c r="B115" t="s">
        <v>4</v>
      </c>
      <c r="C115" t="s">
        <v>5</v>
      </c>
      <c r="D115" t="s">
        <v>47</v>
      </c>
      <c r="E115" t="s">
        <v>406</v>
      </c>
      <c r="F115" s="3">
        <f>Summary!X21</f>
        <v>1500</v>
      </c>
      <c r="G115" t="s">
        <v>449</v>
      </c>
      <c r="H115" t="s">
        <v>434</v>
      </c>
      <c r="I115" t="s">
        <v>485</v>
      </c>
      <c r="J115" t="s">
        <v>474</v>
      </c>
      <c r="K115" t="s">
        <v>529</v>
      </c>
      <c r="L115" t="s">
        <v>530</v>
      </c>
      <c r="M115" s="175" t="s">
        <v>486</v>
      </c>
    </row>
    <row r="116" spans="2:14" ht="30" customHeight="1" x14ac:dyDescent="0.25">
      <c r="B116" t="s">
        <v>4</v>
      </c>
      <c r="C116" t="s">
        <v>5</v>
      </c>
      <c r="D116" t="s">
        <v>49</v>
      </c>
      <c r="E116" t="s">
        <v>406</v>
      </c>
      <c r="F116" s="3">
        <f>Summary!X22</f>
        <v>5100</v>
      </c>
      <c r="G116" t="s">
        <v>449</v>
      </c>
      <c r="H116" t="s">
        <v>434</v>
      </c>
      <c r="I116" s="41" t="s">
        <v>568</v>
      </c>
      <c r="J116" t="s">
        <v>474</v>
      </c>
      <c r="K116" s="41" t="s">
        <v>539</v>
      </c>
      <c r="L116" s="41" t="s">
        <v>569</v>
      </c>
      <c r="M116" t="s">
        <v>554</v>
      </c>
      <c r="N116" s="41" t="s">
        <v>570</v>
      </c>
    </row>
    <row r="117" spans="2:14" x14ac:dyDescent="0.25">
      <c r="B117" t="s">
        <v>4</v>
      </c>
      <c r="C117" t="s">
        <v>5</v>
      </c>
      <c r="D117" t="s">
        <v>567</v>
      </c>
      <c r="E117" t="s">
        <v>406</v>
      </c>
      <c r="F117" s="3">
        <f>Spawners!R29</f>
        <v>1471</v>
      </c>
      <c r="G117" t="s">
        <v>449</v>
      </c>
      <c r="H117" t="s">
        <v>434</v>
      </c>
      <c r="I117" t="s">
        <v>485</v>
      </c>
      <c r="J117" t="s">
        <v>474</v>
      </c>
      <c r="K117" t="s">
        <v>529</v>
      </c>
      <c r="L117" t="s">
        <v>530</v>
      </c>
      <c r="M117" s="175" t="s">
        <v>486</v>
      </c>
      <c r="N117" s="41" t="s">
        <v>560</v>
      </c>
    </row>
    <row r="118" spans="2:14" x14ac:dyDescent="0.25">
      <c r="B118" t="s">
        <v>4</v>
      </c>
      <c r="C118" t="s">
        <v>5</v>
      </c>
      <c r="D118" t="s">
        <v>566</v>
      </c>
      <c r="E118" t="s">
        <v>406</v>
      </c>
      <c r="F118" s="3">
        <f>Spawners!S29</f>
        <v>3600</v>
      </c>
      <c r="G118" t="s">
        <v>449</v>
      </c>
      <c r="H118" t="s">
        <v>434</v>
      </c>
      <c r="I118" t="s">
        <v>532</v>
      </c>
      <c r="J118" t="s">
        <v>474</v>
      </c>
      <c r="K118" t="s">
        <v>540</v>
      </c>
      <c r="L118" t="s">
        <v>511</v>
      </c>
      <c r="M118" s="175" t="s">
        <v>512</v>
      </c>
      <c r="N118" s="41" t="s">
        <v>561</v>
      </c>
    </row>
    <row r="119" spans="2:14" ht="30" customHeight="1" x14ac:dyDescent="0.25">
      <c r="B119" t="s">
        <v>4</v>
      </c>
      <c r="C119" t="s">
        <v>5</v>
      </c>
      <c r="D119" t="s">
        <v>50</v>
      </c>
      <c r="E119" t="s">
        <v>406</v>
      </c>
      <c r="F119" s="3">
        <f>Summary!X23</f>
        <v>3900</v>
      </c>
      <c r="G119" t="s">
        <v>449</v>
      </c>
      <c r="H119" t="s">
        <v>434</v>
      </c>
      <c r="I119" s="41" t="s">
        <v>574</v>
      </c>
      <c r="J119" t="s">
        <v>474</v>
      </c>
      <c r="K119" s="41" t="s">
        <v>539</v>
      </c>
      <c r="L119" s="41" t="s">
        <v>569</v>
      </c>
      <c r="M119" t="s">
        <v>554</v>
      </c>
      <c r="N119" s="41" t="s">
        <v>573</v>
      </c>
    </row>
    <row r="120" spans="2:14" x14ac:dyDescent="0.25">
      <c r="B120" t="s">
        <v>4</v>
      </c>
      <c r="C120" t="s">
        <v>5</v>
      </c>
      <c r="D120" t="s">
        <v>565</v>
      </c>
      <c r="E120" t="s">
        <v>406</v>
      </c>
      <c r="F120" s="3">
        <f>Spawners!R30</f>
        <v>1450</v>
      </c>
      <c r="G120" t="s">
        <v>449</v>
      </c>
      <c r="H120" t="s">
        <v>434</v>
      </c>
      <c r="I120" t="s">
        <v>485</v>
      </c>
      <c r="J120" t="s">
        <v>474</v>
      </c>
      <c r="K120" t="s">
        <v>529</v>
      </c>
      <c r="L120" t="s">
        <v>530</v>
      </c>
      <c r="M120" s="175" t="s">
        <v>486</v>
      </c>
      <c r="N120" s="41" t="s">
        <v>563</v>
      </c>
    </row>
    <row r="121" spans="2:14" x14ac:dyDescent="0.25">
      <c r="B121" t="s">
        <v>4</v>
      </c>
      <c r="C121" t="s">
        <v>5</v>
      </c>
      <c r="D121" t="s">
        <v>564</v>
      </c>
      <c r="E121" t="s">
        <v>406</v>
      </c>
      <c r="F121" s="3">
        <f>Spawners!S30</f>
        <v>2418</v>
      </c>
      <c r="G121" t="s">
        <v>449</v>
      </c>
      <c r="H121" t="s">
        <v>434</v>
      </c>
      <c r="I121" t="s">
        <v>523</v>
      </c>
      <c r="J121" t="s">
        <v>474</v>
      </c>
      <c r="K121" t="s">
        <v>524</v>
      </c>
      <c r="L121" t="s">
        <v>549</v>
      </c>
      <c r="M121" s="175" t="s">
        <v>527</v>
      </c>
      <c r="N121" s="41" t="s">
        <v>562</v>
      </c>
    </row>
    <row r="122" spans="2:14" x14ac:dyDescent="0.25">
      <c r="B122" t="s">
        <v>4</v>
      </c>
      <c r="C122" t="s">
        <v>5</v>
      </c>
      <c r="D122" t="s">
        <v>51</v>
      </c>
      <c r="E122" t="s">
        <v>406</v>
      </c>
      <c r="F122" s="3">
        <v>900</v>
      </c>
      <c r="G122" t="s">
        <v>449</v>
      </c>
      <c r="H122" t="s">
        <v>434</v>
      </c>
      <c r="I122" t="s">
        <v>523</v>
      </c>
      <c r="J122" t="s">
        <v>474</v>
      </c>
      <c r="K122" t="s">
        <v>524</v>
      </c>
      <c r="L122" t="s">
        <v>544</v>
      </c>
      <c r="M122" s="175" t="s">
        <v>503</v>
      </c>
    </row>
    <row r="123" spans="2:14" x14ac:dyDescent="0.25">
      <c r="B123" t="s">
        <v>4</v>
      </c>
      <c r="C123" t="s">
        <v>5</v>
      </c>
      <c r="D123" t="s">
        <v>52</v>
      </c>
      <c r="E123" t="s">
        <v>406</v>
      </c>
      <c r="F123" s="3">
        <f>Summary!X25</f>
        <v>1500</v>
      </c>
      <c r="G123" t="s">
        <v>449</v>
      </c>
      <c r="H123" t="s">
        <v>434</v>
      </c>
      <c r="I123" t="s">
        <v>485</v>
      </c>
      <c r="J123" t="s">
        <v>474</v>
      </c>
      <c r="K123" t="s">
        <v>529</v>
      </c>
      <c r="L123" t="s">
        <v>530</v>
      </c>
      <c r="M123" s="175" t="s">
        <v>486</v>
      </c>
    </row>
  </sheetData>
  <hyperlinks>
    <hyperlink ref="M7" r:id="rId1" xr:uid="{D93DF469-BB2F-4ED4-B23E-3453D518E40C}"/>
    <hyperlink ref="M6" r:id="rId2" xr:uid="{5D2E9F1F-5935-4183-B07B-EBC40EF05E0A}"/>
    <hyperlink ref="M8" r:id="rId3" xr:uid="{62202F5D-2A7B-4B64-BFFE-D38982A69F36}"/>
    <hyperlink ref="M9" r:id="rId4" xr:uid="{5ACFF5CC-9545-4956-9771-F69FF754AC56}"/>
    <hyperlink ref="M11" r:id="rId5" xr:uid="{D69A957F-AAA0-4DA7-8F9A-D1F424B10A76}"/>
    <hyperlink ref="M18" r:id="rId6" xr:uid="{9C7913B7-FB49-4B9C-BA3E-5D593E4B757B}"/>
    <hyperlink ref="M19" r:id="rId7" xr:uid="{1C547D42-7AE0-43A3-BC36-C429DDFF2851}"/>
    <hyperlink ref="M21" r:id="rId8" xr:uid="{AA81EA10-0DC9-4406-92D8-B1A8AC07DE6F}"/>
    <hyperlink ref="M24" r:id="rId9" xr:uid="{3DB98355-5C13-4D59-A567-303C73D012DB}"/>
    <hyperlink ref="M26" r:id="rId10" xr:uid="{F39B6B2A-21B8-4DC2-8CEA-6C67E7031429}"/>
    <hyperlink ref="M27" r:id="rId11" xr:uid="{BF3AA40A-FE7A-4CFD-90ED-61BA9A5F3012}"/>
    <hyperlink ref="M31" r:id="rId12" xr:uid="{B1DA9B8E-4D21-4F44-BAB5-AA2CF3DFDE99}"/>
    <hyperlink ref="M32" r:id="rId13" xr:uid="{C93AE195-5DF4-473F-A31E-0F3616146829}"/>
    <hyperlink ref="M33" r:id="rId14" xr:uid="{8A739D20-D9EF-4332-B579-F85D68FCA544}"/>
    <hyperlink ref="M34" r:id="rId15" xr:uid="{23800259-5387-41FF-AFB1-662A86BC4AA1}"/>
    <hyperlink ref="M43" r:id="rId16" xr:uid="{7699C50A-AC67-4C83-B10A-7AF521CD5B9B}"/>
    <hyperlink ref="M44" r:id="rId17" xr:uid="{F80A8DEF-4901-4302-A775-C41F50AA0948}"/>
    <hyperlink ref="M46" r:id="rId18" xr:uid="{09698BE0-B973-43A0-BB81-80799296D3B1}"/>
    <hyperlink ref="M49" r:id="rId19" xr:uid="{932AF387-C162-443C-AD9F-726CA0EE5C0B}"/>
    <hyperlink ref="M51" r:id="rId20" xr:uid="{754AEA08-18B8-4FA1-92A3-525AD1715313}"/>
    <hyperlink ref="M52" r:id="rId21" xr:uid="{734E94CC-DC9C-4404-BBB9-E6FD9AECE5BE}"/>
    <hyperlink ref="M56" r:id="rId22" xr:uid="{71885658-DFCA-4DEA-865D-C4F1A6DBF6E2}"/>
    <hyperlink ref="M57" r:id="rId23" xr:uid="{B62329E7-D7BD-4422-A243-8058D15189DE}"/>
    <hyperlink ref="M58" r:id="rId24" xr:uid="{98C7B6D7-8C2C-4CDE-B7F4-9C2CDFEDE5AA}"/>
    <hyperlink ref="M59" r:id="rId25" xr:uid="{264FBCE5-BC18-48DA-A200-1E6CBE8B3C57}"/>
    <hyperlink ref="M68" r:id="rId26" xr:uid="{9661ED18-682A-49AA-A765-82CF98E75DAA}"/>
    <hyperlink ref="M69" r:id="rId27" xr:uid="{9F97DABD-669F-4FED-BFC8-CEA7D80FE0CC}"/>
    <hyperlink ref="M71" r:id="rId28" xr:uid="{AA8AC6E0-2C8E-489E-BB86-6C186A10DDB0}"/>
    <hyperlink ref="M74" r:id="rId29" xr:uid="{12155921-349C-41D5-BDBA-29E5F14C06BB}"/>
    <hyperlink ref="M77" r:id="rId30" xr:uid="{DE80FAA9-CEAD-4CA9-8E25-B495D7717411}"/>
    <hyperlink ref="M78" r:id="rId31" xr:uid="{ADFF7F2B-83CD-4625-B624-B9882880CCBB}"/>
    <hyperlink ref="M79" r:id="rId32" xr:uid="{BDCC4687-C4F8-485C-9551-016E985EADC4}"/>
    <hyperlink ref="M80" r:id="rId33" xr:uid="{C0106A22-9DCD-4D54-89A8-3F68171BCEA3}"/>
    <hyperlink ref="M81" r:id="rId34" xr:uid="{41497886-6E4F-4C1F-9C45-4DC6C288BB14}"/>
    <hyperlink ref="M82" r:id="rId35" xr:uid="{4A863E75-ECE5-4E06-B8E7-795AD6B22403}"/>
    <hyperlink ref="M83" r:id="rId36" xr:uid="{04235BE5-2C5C-4E2E-A324-18D22FF599F8}"/>
    <hyperlink ref="M84" r:id="rId37" xr:uid="{3839310F-1229-4A23-B1D8-FD373A6E1F8C}"/>
    <hyperlink ref="M85" r:id="rId38" xr:uid="{02D5AAD1-D255-435A-BD06-36EF31451A2B}"/>
    <hyperlink ref="M86" r:id="rId39" xr:uid="{E7457D95-1023-4651-856A-4982FD1A75E2}"/>
    <hyperlink ref="M87" r:id="rId40" xr:uid="{632442AB-F5E2-41DF-B831-64F86E957A72}"/>
    <hyperlink ref="M88" r:id="rId41" xr:uid="{3E213421-9D36-4EF9-AB80-118B2B69CA02}"/>
    <hyperlink ref="M89" r:id="rId42" xr:uid="{710AD98C-C057-43AA-99C7-B2F488DF1FB5}"/>
    <hyperlink ref="M90" r:id="rId43" xr:uid="{AB81DF5F-C2C6-4CAB-BAEC-8EFA118FFB51}"/>
    <hyperlink ref="M91" r:id="rId44" xr:uid="{2F5731A7-3110-40F8-A34E-77F74B9208E9}"/>
    <hyperlink ref="M92" r:id="rId45" xr:uid="{CA63375F-A95C-4738-8371-F16E70CD3DBD}"/>
    <hyperlink ref="M93" r:id="rId46" xr:uid="{6E9D0BD9-B9D8-4610-9460-D732D16AA163}"/>
    <hyperlink ref="M94" r:id="rId47" xr:uid="{CF2695FB-6A0C-456B-AF2C-22F01E18C294}"/>
    <hyperlink ref="M95" r:id="rId48" xr:uid="{7DD70662-A66D-4374-806E-EB912D3CDCC7}"/>
    <hyperlink ref="M96" r:id="rId49" xr:uid="{AE07DAF3-EE93-4443-9543-1A0141079D3A}"/>
    <hyperlink ref="M97" r:id="rId50" xr:uid="{5B06ABEB-D777-4DC4-8726-02E09D667A5C}"/>
    <hyperlink ref="M98" r:id="rId51" xr:uid="{004245EC-F3E2-4B23-96B3-8DCD0BA35B38}"/>
    <hyperlink ref="M99" r:id="rId52" xr:uid="{01549D78-9B6D-41CF-AF85-DF0441CA80C7}"/>
    <hyperlink ref="M100" r:id="rId53" xr:uid="{BDD26250-0FFE-4FEE-8DF8-60E6629AA8D8}"/>
    <hyperlink ref="M101" r:id="rId54" xr:uid="{3108B53C-C605-4702-B558-EAE5B03A9E58}"/>
    <hyperlink ref="M102" r:id="rId55" xr:uid="{A877C2C7-CC83-4BEB-BA90-F943A2730F13}"/>
    <hyperlink ref="M103" r:id="rId56" xr:uid="{EC883F74-09E9-4400-A837-64A4DCBD4655}"/>
    <hyperlink ref="M104" r:id="rId57" xr:uid="{A16A9A60-7008-417A-A563-EE9E869BFC82}"/>
    <hyperlink ref="M105" r:id="rId58" xr:uid="{65CB7E0A-4C1F-49D8-AD13-C2CD78069850}"/>
    <hyperlink ref="M106" r:id="rId59" xr:uid="{9D5527F0-603A-4266-9594-750A3D50B204}"/>
    <hyperlink ref="M108" r:id="rId60" xr:uid="{B37B460A-DACC-40E9-A2DC-C7B7BBB74C6C}"/>
    <hyperlink ref="M109" r:id="rId61" xr:uid="{981AC5B7-C3FD-4082-9EAE-E79EB1C3F77D}"/>
    <hyperlink ref="M110" r:id="rId62" xr:uid="{88CABA6E-2FB7-4612-ACA9-B47814CA27BE}"/>
    <hyperlink ref="M107" r:id="rId63" xr:uid="{BFE49255-95FF-4436-8A63-54C308ED672D}"/>
    <hyperlink ref="M112" r:id="rId64" xr:uid="{CCF9A6B4-9511-4342-9D3D-3A94DE6FFD4A}"/>
    <hyperlink ref="M111" r:id="rId65" xr:uid="{9F03FAD6-798D-419B-ACEC-1CAF410FBEB2}"/>
    <hyperlink ref="M113" r:id="rId66" xr:uid="{04EB7016-852E-4E33-BB69-6399684126AE}"/>
    <hyperlink ref="M114" r:id="rId67" xr:uid="{9E433EBC-17D4-4B2C-97F9-7B1B403E2C23}"/>
    <hyperlink ref="M115" r:id="rId68" xr:uid="{4848260A-6990-49D0-8829-D01D2FF06122}"/>
    <hyperlink ref="M117" r:id="rId69" xr:uid="{3BED1943-DBC2-4AC0-88F9-9839B4B679F2}"/>
    <hyperlink ref="M118" r:id="rId70" xr:uid="{26683A07-256A-4849-9455-22B5431B8ECB}"/>
    <hyperlink ref="M120" r:id="rId71" xr:uid="{213B3277-869C-4563-AB65-8A825792CA1F}"/>
    <hyperlink ref="M122" r:id="rId72" xr:uid="{C46D070E-0831-4F6B-888E-C79F83D6CE89}"/>
    <hyperlink ref="M121" r:id="rId73" xr:uid="{B4BE58A3-18BF-468F-930E-76C606B195FD}"/>
    <hyperlink ref="M123" r:id="rId74" xr:uid="{BC550FE5-E68E-4755-B0B6-68409E52249F}"/>
    <hyperlink ref="M22" r:id="rId75" xr:uid="{52329629-7832-4CFB-8020-F1D1FD1EAA1C}"/>
    <hyperlink ref="M25" r:id="rId76" xr:uid="{80F809F1-D259-4F78-8E64-878E2B5AD049}"/>
    <hyperlink ref="M28:M30" r:id="rId77" display="https://www.lcfrb.gen.wa.us/librarysalmonrecovery" xr:uid="{0DED29B1-64D6-404A-A553-0ED9E8291BC3}"/>
    <hyperlink ref="M35:M42" r:id="rId78" display="https://www.lcfrb.gen.wa.us/librarysalmonrecovery" xr:uid="{63C0BEB3-122A-46C1-AF4C-1CD4339FB4FE}"/>
    <hyperlink ref="M47" r:id="rId79" xr:uid="{CD9A826F-6E23-4805-B09A-932DA3F92E5E}"/>
    <hyperlink ref="M50" r:id="rId80" xr:uid="{A9B5AA15-4ADD-4FDA-A872-DFF4FDB313E3}"/>
    <hyperlink ref="M53:M55" r:id="rId81" display="https://www.lcfrb.gen.wa.us/librarysalmonrecovery" xr:uid="{6563094D-78FE-4A1A-A266-45971216337B}"/>
    <hyperlink ref="M60:M67" r:id="rId82" display="https://www.lcfrb.gen.wa.us/librarysalmonrecovery" xr:uid="{AD3D71CC-5F43-4E00-8509-356AD5688098}"/>
    <hyperlink ref="M72" r:id="rId83" xr:uid="{43753F45-56A7-476B-AACA-446C5738943C}"/>
    <hyperlink ref="M75:M76" r:id="rId84" display="https://www.lcfrb.gen.wa.us/librarysalmonrecovery" xr:uid="{6B56C4EC-C110-4C87-A0B3-7B61F8911704}"/>
  </hyperlinks>
  <pageMargins left="0.7" right="0.7" top="0.75" bottom="0.75" header="0.3" footer="0.3"/>
  <pageSetup orientation="portrait" r:id="rId85"/>
  <legacyDrawing r:id="rId8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Summary</vt:lpstr>
      <vt:lpstr>Spawners</vt:lpstr>
      <vt:lpstr>Fishery</vt:lpstr>
      <vt:lpstr>Hatchery</vt:lpstr>
      <vt:lpstr>Run</vt:lpstr>
      <vt:lpstr>Conv</vt:lpstr>
      <vt:lpstr>Background</vt:lpstr>
      <vt:lpstr>EDT</vt:lpstr>
      <vt:lpstr>Documentation</vt:lpstr>
      <vt:lpstr>EDT!_Ref67714019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Ray Beamesderfer</dc:creator>
  <cp:lastModifiedBy>xxx</cp:lastModifiedBy>
  <dcterms:created xsi:type="dcterms:W3CDTF">2018-01-10T18:41:26Z</dcterms:created>
  <dcterms:modified xsi:type="dcterms:W3CDTF">2022-02-19T22:06:23Z</dcterms:modified>
</cp:coreProperties>
</file>